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G:\Loan &amp; Grant Programs\Tax Credits\2025\2025 Application Package DOCS\9 Percent Materials\Posted 11.1.24\"/>
    </mc:Choice>
  </mc:AlternateContent>
  <xr:revisionPtr revIDLastSave="0" documentId="13_ncr:1_{DDAFEBB5-EF27-4169-AE46-A9480BA1E179}" xr6:coauthVersionLast="47" xr6:coauthVersionMax="47" xr10:uidLastSave="{00000000-0000-0000-0000-000000000000}"/>
  <bookViews>
    <workbookView xWindow="-120" yWindow="-120" windowWidth="29040" windowHeight="15720" tabRatio="829" firstSheet="1" activeTab="1" xr2:uid="{00000000-000D-0000-FFFF-FFFF00000000}"/>
  </bookViews>
  <sheets>
    <sheet name="Instruction Tab" sheetId="54" state="hidden" r:id="rId1"/>
    <sheet name="Instructions" sheetId="81" r:id="rId2"/>
    <sheet name="3a - Dev Cost Budget (A)" sheetId="125" r:id="rId3"/>
    <sheet name="3b - Sources of Funds (A-1)" sheetId="137" r:id="rId4"/>
    <sheet name="4a - Rent Summary (B)" sheetId="127" r:id="rId5"/>
    <sheet name="5a - OP Budget (C)" sheetId="128" r:id="rId6"/>
    <sheet name="5a - Rehab OP Exp (ACTUALS)" sheetId="129" r:id="rId7"/>
    <sheet name="5b - CF Projection (C-1)" sheetId="130" r:id="rId8"/>
    <sheet name="6a - Cost Breakdown (D)" sheetId="131" r:id="rId9"/>
    <sheet name="6b - Project Schedule (E)" sheetId="132" r:id="rId10"/>
    <sheet name="7a - LIHTC Estimate (F)" sheetId="133" r:id="rId11"/>
    <sheet name="General Summary" sheetId="29" state="hidden" r:id="rId12"/>
    <sheet name="UW Checklist" sheetId="30" state="hidden" r:id="rId13"/>
    <sheet name="Tax Credit Eligibility" sheetId="9" state="hidden" r:id="rId14"/>
    <sheet name="Comparative Summary" sheetId="7" state="hidden" r:id="rId15"/>
    <sheet name="UW Checklist (CO)" sheetId="33" state="hidden" r:id="rId16"/>
    <sheet name="Sources (CO)" sheetId="34" state="hidden" r:id="rId17"/>
    <sheet name="Cost-Basis (CO)" sheetId="35" state="hidden" r:id="rId18"/>
    <sheet name="Construction Costs (CO)" sheetId="36" state="hidden" r:id="rId19"/>
    <sheet name="Rent Summary (CO)" sheetId="37" state="hidden" r:id="rId20"/>
    <sheet name="Operating Exps (CO)" sheetId="38" state="hidden" r:id="rId21"/>
    <sheet name="Cash Flow (CO)" sheetId="39" state="hidden" r:id="rId22"/>
    <sheet name="Tax Credit Eligibility (CO)" sheetId="40" state="hidden" r:id="rId23"/>
    <sheet name="Comparative Summary (CO)" sheetId="52" state="hidden" r:id="rId24"/>
    <sheet name="UW Checklist (8609)" sheetId="42" state="hidden" r:id="rId25"/>
    <sheet name="Sources (8609)" sheetId="43" state="hidden" r:id="rId26"/>
    <sheet name="Cost Cert. (8609)" sheetId="55" state="hidden" r:id="rId27"/>
    <sheet name="Construction Costs (8609)" sheetId="45" state="hidden" r:id="rId28"/>
    <sheet name="Rent Summary (8609)" sheetId="46" state="hidden" r:id="rId29"/>
    <sheet name="Operating Exps (8609)" sheetId="47" state="hidden" r:id="rId30"/>
    <sheet name="Cash Flow (8609)" sheetId="48" state="hidden" r:id="rId31"/>
    <sheet name="Tax Credit Eligibility (8609)" sheetId="49" state="hidden" r:id="rId32"/>
    <sheet name="Comparative Summary (8609)" sheetId="50" state="hidden" r:id="rId33"/>
  </sheets>
  <externalReferences>
    <externalReference r:id="rId34"/>
  </externalReferences>
  <definedNames>
    <definedName name="_1">#N/A</definedName>
    <definedName name="_2">#N/A</definedName>
    <definedName name="_Hlk53045733" localSheetId="1">Instructions!$B$12</definedName>
    <definedName name="_Regression_Int" localSheetId="2" hidden="1">1</definedName>
    <definedName name="_Regression_Int" localSheetId="4" hidden="1">1</definedName>
    <definedName name="aform" localSheetId="3">'[1]Data Setup'!#REF!</definedName>
    <definedName name="aform" localSheetId="5">'[1]Data Setup'!#REF!</definedName>
    <definedName name="aform" localSheetId="6">'[1]Data Setup'!#REF!</definedName>
    <definedName name="aform" localSheetId="7">'[1]Data Setup'!#REF!</definedName>
    <definedName name="aform" localSheetId="8">'[1]Data Setup'!#REF!</definedName>
    <definedName name="aform" localSheetId="9">'[1]Data Setup'!#REF!</definedName>
    <definedName name="aform" localSheetId="10">'[1]Data Setup'!#REF!</definedName>
    <definedName name="aform">'[1]Data Setup'!#REF!</definedName>
    <definedName name="ALL" localSheetId="2">'3a - Dev Cost Budget (A)'!$A$5:$H$100</definedName>
    <definedName name="ALL">#N/A</definedName>
    <definedName name="ama" localSheetId="2">'[1]Data Setup'!#REF!</definedName>
    <definedName name="ama" localSheetId="3">'[1]Data Setup'!#REF!</definedName>
    <definedName name="ama" localSheetId="4">'[1]Data Setup'!#REF!</definedName>
    <definedName name="ama" localSheetId="5">'[1]Data Setup'!#REF!</definedName>
    <definedName name="ama" localSheetId="6">'[1]Data Setup'!#REF!</definedName>
    <definedName name="ama" localSheetId="7">'[1]Data Setup'!#REF!</definedName>
    <definedName name="ama" localSheetId="8">'[1]Data Setup'!#REF!</definedName>
    <definedName name="ama" localSheetId="9">'[1]Data Setup'!#REF!</definedName>
    <definedName name="ama" localSheetId="10">'[1]Data Setup'!#REF!</definedName>
    <definedName name="ama">'[1]Data Setup'!#REF!</definedName>
    <definedName name="amb" localSheetId="2">'[1]Data Setup'!#REF!</definedName>
    <definedName name="amb" localSheetId="3">'[1]Data Setup'!#REF!</definedName>
    <definedName name="amb" localSheetId="4">'[1]Data Setup'!#REF!</definedName>
    <definedName name="amb" localSheetId="5">'[1]Data Setup'!#REF!</definedName>
    <definedName name="amb" localSheetId="6">'[1]Data Setup'!#REF!</definedName>
    <definedName name="amb" localSheetId="7">'[1]Data Setup'!#REF!</definedName>
    <definedName name="amb" localSheetId="8">'[1]Data Setup'!#REF!</definedName>
    <definedName name="amb" localSheetId="9">'[1]Data Setup'!#REF!</definedName>
    <definedName name="amb" localSheetId="10">'[1]Data Setup'!#REF!</definedName>
    <definedName name="amb">'[1]Data Setup'!#REF!</definedName>
    <definedName name="amc" localSheetId="2">'[1]Data Setup'!#REF!</definedName>
    <definedName name="amc" localSheetId="3">'[1]Data Setup'!#REF!</definedName>
    <definedName name="amc" localSheetId="4">'[1]Data Setup'!#REF!</definedName>
    <definedName name="amc" localSheetId="5">'[1]Data Setup'!#REF!</definedName>
    <definedName name="amc" localSheetId="6">'[1]Data Setup'!#REF!</definedName>
    <definedName name="amc" localSheetId="7">'[1]Data Setup'!#REF!</definedName>
    <definedName name="amc" localSheetId="8">'[1]Data Setup'!#REF!</definedName>
    <definedName name="amc" localSheetId="9">'[1]Data Setup'!#REF!</definedName>
    <definedName name="amc" localSheetId="10">'[1]Data Setup'!#REF!</definedName>
    <definedName name="amc">'[1]Data Setup'!#REF!</definedName>
    <definedName name="AMD" localSheetId="2">'[1]Data Setup'!#REF!</definedName>
    <definedName name="AMD" localSheetId="3">'[1]Data Setup'!#REF!</definedName>
    <definedName name="AMD" localSheetId="4">'[1]Data Setup'!#REF!</definedName>
    <definedName name="AMD" localSheetId="5">'[1]Data Setup'!#REF!</definedName>
    <definedName name="AMD" localSheetId="6">'[1]Data Setup'!#REF!</definedName>
    <definedName name="AMD" localSheetId="7">'[1]Data Setup'!#REF!</definedName>
    <definedName name="AMD" localSheetId="8">'[1]Data Setup'!#REF!</definedName>
    <definedName name="AMD" localSheetId="9">'[1]Data Setup'!#REF!</definedName>
    <definedName name="AMD" localSheetId="10">'[1]Data Setup'!#REF!</definedName>
    <definedName name="AMD">'[1]Data Setup'!#REF!</definedName>
    <definedName name="AME">'[1]Data Setup'!#REF!</definedName>
    <definedName name="amf">'[1]Data Setup'!#REF!</definedName>
    <definedName name="amg">'[1]Data Setup'!#REF!</definedName>
    <definedName name="amh">'[1]Data Setup'!#REF!</definedName>
    <definedName name="ami">'[1]Data Setup'!#REF!</definedName>
    <definedName name="AMORT">'[1]Data Setup'!#REF!</definedName>
    <definedName name="bform">'[1]Data Setup'!#REF!</definedName>
    <definedName name="cert1">'[1]Data Setup'!#REF!</definedName>
    <definedName name="cf">'[1]Data Setup'!#REF!</definedName>
    <definedName name="close">'[1]Data Setup'!#REF!</definedName>
    <definedName name="COI">'[1]Data Setup'!#REF!</definedName>
    <definedName name="cost">'[1]Data Setup'!#REF!</definedName>
    <definedName name="costcert">'[1]Data Setup'!#REF!</definedName>
    <definedName name="costcert2">'[1]Data Setup'!#REF!</definedName>
    <definedName name="COSTS">'[1]Data Setup'!#REF!</definedName>
    <definedName name="costtax">'[1]Data Setup'!#REF!</definedName>
    <definedName name="DC">'[1]Data Setup'!#REF!</definedName>
    <definedName name="detail">'[1]Data Setup'!#REF!</definedName>
    <definedName name="devbud">'[1]Data Setup'!#REF!</definedName>
    <definedName name="ENDBAL">'[1]Data Setup'!#REF!</definedName>
    <definedName name="EQUIP">'4a - Rent Summary (B)'!$H$92</definedName>
    <definedName name="EXD" localSheetId="2">'[1]Data Setup'!#REF!</definedName>
    <definedName name="EXD" localSheetId="3">'[1]Data Setup'!#REF!</definedName>
    <definedName name="EXD" localSheetId="4">'[1]Data Setup'!#REF!</definedName>
    <definedName name="EXD" localSheetId="5">'[1]Data Setup'!#REF!</definedName>
    <definedName name="EXD" localSheetId="6">'[1]Data Setup'!#REF!</definedName>
    <definedName name="EXD" localSheetId="7">'[1]Data Setup'!#REF!</definedName>
    <definedName name="EXD" localSheetId="8">'[1]Data Setup'!#REF!</definedName>
    <definedName name="EXD" localSheetId="9">'[1]Data Setup'!#REF!</definedName>
    <definedName name="EXD" localSheetId="10">'[1]Data Setup'!#REF!</definedName>
    <definedName name="EXD">'[1]Data Setup'!#REF!</definedName>
    <definedName name="FNMA" localSheetId="2">'[1]Data Setup'!#REF!</definedName>
    <definedName name="FNMA" localSheetId="3">'[1]Data Setup'!#REF!</definedName>
    <definedName name="FNMA" localSheetId="4">'[1]Data Setup'!#REF!</definedName>
    <definedName name="FNMA" localSheetId="5">'[1]Data Setup'!#REF!</definedName>
    <definedName name="FNMA" localSheetId="6">'[1]Data Setup'!#REF!</definedName>
    <definedName name="FNMA" localSheetId="7">'[1]Data Setup'!#REF!</definedName>
    <definedName name="FNMA" localSheetId="8">'[1]Data Setup'!#REF!</definedName>
    <definedName name="FNMA" localSheetId="9">'[1]Data Setup'!#REF!</definedName>
    <definedName name="FNMA" localSheetId="10">'[1]Data Setup'!#REF!</definedName>
    <definedName name="FNMA">'[1]Data Setup'!#REF!</definedName>
    <definedName name="fnma1" localSheetId="2">'[1]Data Setup'!#REF!</definedName>
    <definedName name="fnma1" localSheetId="3">'[1]Data Setup'!#REF!</definedName>
    <definedName name="fnma1" localSheetId="4">'[1]Data Setup'!#REF!</definedName>
    <definedName name="fnma1" localSheetId="5">'[1]Data Setup'!#REF!</definedName>
    <definedName name="fnma1" localSheetId="6">'[1]Data Setup'!#REF!</definedName>
    <definedName name="fnma1" localSheetId="7">'[1]Data Setup'!#REF!</definedName>
    <definedName name="fnma1" localSheetId="8">'[1]Data Setup'!#REF!</definedName>
    <definedName name="fnma1" localSheetId="9">'[1]Data Setup'!#REF!</definedName>
    <definedName name="fnma1" localSheetId="10">'[1]Data Setup'!#REF!</definedName>
    <definedName name="fnma1">'[1]Data Setup'!#REF!</definedName>
    <definedName name="fnma2" localSheetId="2">'[1]Data Setup'!#REF!</definedName>
    <definedName name="fnma2" localSheetId="3">'[1]Data Setup'!#REF!</definedName>
    <definedName name="fnma2" localSheetId="4">'[1]Data Setup'!#REF!</definedName>
    <definedName name="fnma2" localSheetId="5">'[1]Data Setup'!#REF!</definedName>
    <definedName name="fnma2" localSheetId="6">'[1]Data Setup'!#REF!</definedName>
    <definedName name="fnma2" localSheetId="7">'[1]Data Setup'!#REF!</definedName>
    <definedName name="fnma2" localSheetId="8">'[1]Data Setup'!#REF!</definedName>
    <definedName name="fnma2" localSheetId="9">'[1]Data Setup'!#REF!</definedName>
    <definedName name="fnma2" localSheetId="10">'[1]Data Setup'!#REF!</definedName>
    <definedName name="fnma2">'[1]Data Setup'!#REF!</definedName>
    <definedName name="formII">'[1]Data Setup'!#REF!</definedName>
    <definedName name="formIII">'[1]Data Setup'!#REF!</definedName>
    <definedName name="HOMELOAN">'[1]Data Setup'!#REF!</definedName>
    <definedName name="landloan">'[1]Data Setup'!#REF!</definedName>
    <definedName name="lu">'[1]Data Setup'!#REF!</definedName>
    <definedName name="MINRENT">'[1]Data Setup'!#REF!</definedName>
    <definedName name="OPS" localSheetId="4">#N/A</definedName>
    <definedName name="OPS" localSheetId="6">'5a - Rehab OP Exp (ACTUALS)'!$A$2:$I$75</definedName>
    <definedName name="ops" localSheetId="7">'[1]Data Setup'!#REF!</definedName>
    <definedName name="OPS">'5a - OP Budget (C)'!$A$2:$I$71</definedName>
    <definedName name="payout" localSheetId="2">'[1]Data Setup'!#REF!</definedName>
    <definedName name="payout" localSheetId="3">'[1]Data Setup'!#REF!</definedName>
    <definedName name="payout" localSheetId="4">'[1]Data Setup'!#REF!</definedName>
    <definedName name="payout" localSheetId="5">'[1]Data Setup'!#REF!</definedName>
    <definedName name="payout" localSheetId="6">'[1]Data Setup'!#REF!</definedName>
    <definedName name="payout" localSheetId="7">'[1]Data Setup'!#REF!</definedName>
    <definedName name="payout" localSheetId="8">'[1]Data Setup'!#REF!</definedName>
    <definedName name="payout" localSheetId="9">'[1]Data Setup'!#REF!</definedName>
    <definedName name="payout" localSheetId="10">'[1]Data Setup'!#REF!</definedName>
    <definedName name="payout">'[1]Data Setup'!#REF!</definedName>
    <definedName name="primero" localSheetId="2">'[1]Data Setup'!#REF!</definedName>
    <definedName name="primero" localSheetId="3">'[1]Data Setup'!#REF!</definedName>
    <definedName name="primero" localSheetId="4">'[1]Data Setup'!#REF!</definedName>
    <definedName name="primero" localSheetId="5">'[1]Data Setup'!#REF!</definedName>
    <definedName name="primero" localSheetId="6">'[1]Data Setup'!#REF!</definedName>
    <definedName name="primero" localSheetId="7">'[1]Data Setup'!#REF!</definedName>
    <definedName name="primero" localSheetId="8">'[1]Data Setup'!#REF!</definedName>
    <definedName name="primero" localSheetId="9">'[1]Data Setup'!#REF!</definedName>
    <definedName name="primero" localSheetId="10">'[1]Data Setup'!#REF!</definedName>
    <definedName name="primero">'[1]Data Setup'!#REF!</definedName>
    <definedName name="_xlnm.Print_Area" localSheetId="2">'3a - Dev Cost Budget (A)'!$A$1:$S$109</definedName>
    <definedName name="_xlnm.Print_Area" localSheetId="4">'4a - Rent Summary (B)'!$A$1:$H$92</definedName>
    <definedName name="_xlnm.Print_Area" localSheetId="5">'5a - OP Budget (C)'!$B$1:$H$80</definedName>
    <definedName name="_xlnm.Print_Area" localSheetId="6">'5a - Rehab OP Exp (ACTUALS)'!$B$1:$H$76</definedName>
    <definedName name="_xlnm.Print_Area" localSheetId="8">'6a - Cost Breakdown (D)'!$A$1:$I$78</definedName>
    <definedName name="_xlnm.Print_Area" localSheetId="14">'Comparative Summary'!$B$1:$O$40</definedName>
    <definedName name="_xlnm.Print_Area" localSheetId="32">'Comparative Summary (8609)'!$B$1:$O$40</definedName>
    <definedName name="_xlnm.Print_Area" localSheetId="23">'Comparative Summary (CO)'!$B$1:$O$40</definedName>
    <definedName name="_xlnm.Print_Area" localSheetId="27">'Construction Costs (8609)'!$B$1:$I$47</definedName>
    <definedName name="_xlnm.Print_Area" localSheetId="18">'Construction Costs (CO)'!$B$1:$O$48</definedName>
    <definedName name="_xlnm.Print_Area" localSheetId="26">'Cost Cert. (8609)'!$B$1:$Q$92</definedName>
    <definedName name="_xlnm.Print_Area" localSheetId="17">'Cost-Basis (CO)'!$B$1:$Q$92</definedName>
    <definedName name="_xlnm.Print_Area" localSheetId="11">'General Summary'!$B$1:$V$52</definedName>
    <definedName name="_xlnm.Print_Area" localSheetId="25">'Sources (8609)'!$B$1:$K$36</definedName>
    <definedName name="_xlnm.Print_Area" localSheetId="16">'Sources (CO)'!$B$1:$K$36</definedName>
    <definedName name="_xlnm.Print_Area" localSheetId="13">'Tax Credit Eligibility'!$B$1:$M$38</definedName>
    <definedName name="_xlnm.Print_Area" localSheetId="31">'Tax Credit Eligibility (8609)'!$B$1:$M$39</definedName>
    <definedName name="_xlnm.Print_Area" localSheetId="22">'Tax Credit Eligibility (CO)'!$B$1:$M$39</definedName>
    <definedName name="_xlnm.Print_Area">'5a - OP Budget (C)'!$A$1:$I$71</definedName>
    <definedName name="Print_Area_MI" localSheetId="2">'3a - Dev Cost Budget (A)'!#REF!</definedName>
    <definedName name="Print_Area_MI" localSheetId="4">'4a - Rent Summary (B)'!$A$1:$T$76</definedName>
    <definedName name="Print_Area_MI" localSheetId="5">'5a - OP Budget (C)'!$A$1:$I$71</definedName>
    <definedName name="Print_Area_MI" localSheetId="6">'5a - Rehab OP Exp (ACTUALS)'!$A$1:$I$75</definedName>
    <definedName name="PRINT_AREA_MI">'5a - OP Budget (C)'!$A$1:$I$71</definedName>
    <definedName name="_xlnm.Print_Titles" localSheetId="2">'3a - Dev Cost Budget (A)'!$1:$9</definedName>
    <definedName name="rents" localSheetId="7">'[1]Data Setup'!#REF!</definedName>
    <definedName name="RENTS">'4a - Rent Summary (B)'!$C$1:$D$157</definedName>
    <definedName name="run" localSheetId="2">'[1]Data Setup'!#REF!</definedName>
    <definedName name="run" localSheetId="3">'[1]Data Setup'!#REF!</definedName>
    <definedName name="run" localSheetId="4">'[1]Data Setup'!#REF!</definedName>
    <definedName name="run" localSheetId="5">'[1]Data Setup'!#REF!</definedName>
    <definedName name="run" localSheetId="6">'[1]Data Setup'!#REF!</definedName>
    <definedName name="run" localSheetId="7">'[1]Data Setup'!#REF!</definedName>
    <definedName name="run" localSheetId="8">'[1]Data Setup'!#REF!</definedName>
    <definedName name="run" localSheetId="9">'[1]Data Setup'!#REF!</definedName>
    <definedName name="run" localSheetId="10">'[1]Data Setup'!#REF!</definedName>
    <definedName name="run">'[1]Data Setup'!#REF!</definedName>
    <definedName name="runamort" localSheetId="2">'[1]Data Setup'!#REF!</definedName>
    <definedName name="runamort" localSheetId="3">'[1]Data Setup'!#REF!</definedName>
    <definedName name="runamort" localSheetId="4">'[1]Data Setup'!#REF!</definedName>
    <definedName name="runamort" localSheetId="5">'[1]Data Setup'!#REF!</definedName>
    <definedName name="runamort" localSheetId="6">'[1]Data Setup'!#REF!</definedName>
    <definedName name="runamort" localSheetId="7">'[1]Data Setup'!#REF!</definedName>
    <definedName name="runamort" localSheetId="8">'[1]Data Setup'!#REF!</definedName>
    <definedName name="runamort" localSheetId="9">'[1]Data Setup'!#REF!</definedName>
    <definedName name="runamort" localSheetId="10">'[1]Data Setup'!#REF!</definedName>
    <definedName name="runamort">'[1]Data Setup'!#REF!</definedName>
    <definedName name="RUNFORM" localSheetId="2">'[1]Data Setup'!#REF!</definedName>
    <definedName name="RUNFORM" localSheetId="3">'[1]Data Setup'!#REF!</definedName>
    <definedName name="RUNFORM" localSheetId="4">'[1]Data Setup'!#REF!</definedName>
    <definedName name="RUNFORM" localSheetId="5">'[1]Data Setup'!#REF!</definedName>
    <definedName name="RUNFORM" localSheetId="6">'[1]Data Setup'!#REF!</definedName>
    <definedName name="RUNFORM" localSheetId="7">'[1]Data Setup'!#REF!</definedName>
    <definedName name="RUNFORM" localSheetId="8">'[1]Data Setup'!#REF!</definedName>
    <definedName name="RUNFORM" localSheetId="9">'[1]Data Setup'!#REF!</definedName>
    <definedName name="RUNFORM" localSheetId="10">'[1]Data Setup'!#REF!</definedName>
    <definedName name="RUNFORM">'[1]Data Setup'!#REF!</definedName>
    <definedName name="runit" localSheetId="2">'[1]Data Setup'!#REF!</definedName>
    <definedName name="runit" localSheetId="3">'[1]Data Setup'!#REF!</definedName>
    <definedName name="runit" localSheetId="4">'[1]Data Setup'!#REF!</definedName>
    <definedName name="runit" localSheetId="5">'[1]Data Setup'!#REF!</definedName>
    <definedName name="runit" localSheetId="6">'[1]Data Setup'!#REF!</definedName>
    <definedName name="runit" localSheetId="7">'[1]Data Setup'!#REF!</definedName>
    <definedName name="runit" localSheetId="8">'[1]Data Setup'!#REF!</definedName>
    <definedName name="runit" localSheetId="9">'[1]Data Setup'!#REF!</definedName>
    <definedName name="runit" localSheetId="10">'[1]Data Setup'!#REF!</definedName>
    <definedName name="runit">'[1]Data Setup'!#REF!</definedName>
    <definedName name="second" localSheetId="2">'[1]Data Setup'!#REF!</definedName>
    <definedName name="second" localSheetId="4">'[1]Data Setup'!#REF!</definedName>
    <definedName name="second" localSheetId="5">'[1]Data Setup'!#REF!</definedName>
    <definedName name="second" localSheetId="6">'[1]Data Setup'!#REF!</definedName>
    <definedName name="second" localSheetId="7">'[1]Data Setup'!#REF!</definedName>
    <definedName name="second" localSheetId="8">'[1]Data Setup'!#REF!</definedName>
    <definedName name="second" localSheetId="9">'[1]Data Setup'!#REF!</definedName>
    <definedName name="second" localSheetId="10">'[1]Data Setup'!#REF!</definedName>
    <definedName name="second">'[1]Data Setup'!#REF!</definedName>
    <definedName name="SUMRY" localSheetId="2">'[1]Data Setup'!#REF!</definedName>
    <definedName name="SUMRY" localSheetId="4">'[1]Data Setup'!#REF!</definedName>
    <definedName name="SUMRY" localSheetId="5">'[1]Data Setup'!#REF!</definedName>
    <definedName name="SUMRY" localSheetId="6">'[1]Data Setup'!#REF!</definedName>
    <definedName name="SUMRY" localSheetId="7">'[1]Data Setup'!#REF!</definedName>
    <definedName name="SUMRY" localSheetId="8">'[1]Data Setup'!#REF!</definedName>
    <definedName name="SUMRY" localSheetId="9">'[1]Data Setup'!#REF!</definedName>
    <definedName name="SUMRY" localSheetId="10">'[1]Data Setup'!#REF!</definedName>
    <definedName name="SUMRY">'[1]Data Setup'!#REF!</definedName>
    <definedName name="TEMP" localSheetId="2">'[1]Data Setup'!#REF!</definedName>
    <definedName name="TEMP" localSheetId="4">'[1]Data Setup'!#REF!</definedName>
    <definedName name="TEMP" localSheetId="5">'[1]Data Setup'!#REF!</definedName>
    <definedName name="TEMP" localSheetId="6">'[1]Data Setup'!#REF!</definedName>
    <definedName name="TEMP" localSheetId="7">'[1]Data Setup'!#REF!</definedName>
    <definedName name="TEMP" localSheetId="8">'[1]Data Setup'!#REF!</definedName>
    <definedName name="TEMP" localSheetId="9">'[1]Data Setup'!#REF!</definedName>
    <definedName name="TEMP" localSheetId="10">'[1]Data Setup'!#REF!</definedName>
    <definedName name="TEMP">'[1]Data Setup'!#REF!</definedName>
    <definedName name="WebServiceURL" localSheetId="2">#REF!</definedName>
    <definedName name="WebServiceURL" localSheetId="3">#REF!</definedName>
    <definedName name="WebServiceURL" localSheetId="4">#REF!</definedName>
    <definedName name="WebServiceURL" localSheetId="5">#REF!</definedName>
    <definedName name="WebServiceURL" localSheetId="6">#REF!</definedName>
    <definedName name="WebServiceURL" localSheetId="7">#REF!</definedName>
    <definedName name="WebServiceURL" localSheetId="8">#REF!</definedName>
    <definedName name="WebServiceURL" localSheetId="9">#REF!</definedName>
    <definedName name="WebServiceURL" localSheetId="10">#REF!</definedName>
    <definedName name="WebServiceURL">#REF!</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5" i="137" l="1"/>
  <c r="G14" i="137"/>
  <c r="G13" i="137"/>
  <c r="G10" i="137" l="1"/>
  <c r="B30" i="130" s="1"/>
  <c r="G11" i="137"/>
  <c r="B31" i="130" s="1"/>
  <c r="G12" i="137"/>
  <c r="B32" i="130" s="1"/>
  <c r="F13" i="125"/>
  <c r="A32" i="130" l="1"/>
  <c r="H18" i="125"/>
  <c r="G17" i="125"/>
  <c r="N101" i="125"/>
  <c r="E97" i="125" s="1"/>
  <c r="V60" i="125"/>
  <c r="V61" i="125" s="1"/>
  <c r="V62" i="125" s="1"/>
  <c r="V63" i="125" s="1"/>
  <c r="V64" i="125" s="1"/>
  <c r="V65" i="125" s="1"/>
  <c r="V66" i="125" s="1"/>
  <c r="V67" i="125" s="1"/>
  <c r="V68" i="125" s="1"/>
  <c r="V69" i="125" s="1"/>
  <c r="V70" i="125" s="1"/>
  <c r="V71" i="125" s="1"/>
  <c r="V72" i="125" s="1"/>
  <c r="V73" i="125" s="1"/>
  <c r="V74" i="125" s="1"/>
  <c r="V75" i="125" s="1"/>
  <c r="V76" i="125" s="1"/>
  <c r="V77" i="125" s="1"/>
  <c r="V78" i="125" s="1"/>
  <c r="V79" i="125" s="1"/>
  <c r="V80" i="125" s="1"/>
  <c r="V81" i="125" s="1"/>
  <c r="V82" i="125" s="1"/>
  <c r="V83" i="125" s="1"/>
  <c r="V84" i="125" s="1"/>
  <c r="V85" i="125" s="1"/>
  <c r="V86" i="125" s="1"/>
  <c r="V87" i="125" s="1"/>
  <c r="V88" i="125" s="1"/>
  <c r="V89" i="125" s="1"/>
  <c r="V90" i="125" s="1"/>
  <c r="V91" i="125" s="1"/>
  <c r="V92" i="125" s="1"/>
  <c r="V93" i="125" s="1"/>
  <c r="V94" i="125" s="1"/>
  <c r="V95" i="125" s="1"/>
  <c r="V96" i="125" s="1"/>
  <c r="V97" i="125" s="1"/>
  <c r="V98" i="125" s="1"/>
  <c r="V99" i="125" s="1"/>
  <c r="V100" i="125" s="1"/>
  <c r="V101" i="125" s="1"/>
  <c r="V102" i="125" s="1"/>
  <c r="V103" i="125" s="1"/>
  <c r="V104" i="125" s="1"/>
  <c r="V105" i="125" s="1"/>
  <c r="V106" i="125" s="1"/>
  <c r="V107" i="125" s="1"/>
  <c r="V108" i="125" s="1"/>
  <c r="V109" i="125" s="1"/>
  <c r="V110" i="125" s="1"/>
  <c r="V111" i="125" s="1"/>
  <c r="V112" i="125" s="1"/>
  <c r="V113" i="125" s="1"/>
  <c r="V114" i="125" s="1"/>
  <c r="V115" i="125" s="1"/>
  <c r="V116" i="125" s="1"/>
  <c r="V117" i="125" s="1"/>
  <c r="V118" i="125" s="1"/>
  <c r="V119" i="125" s="1"/>
  <c r="V120" i="125" s="1"/>
  <c r="V121" i="125" s="1"/>
  <c r="V122" i="125" s="1"/>
  <c r="V123" i="125" s="1"/>
  <c r="V124" i="125" s="1"/>
  <c r="V125" i="125" s="1"/>
  <c r="V126" i="125" s="1"/>
  <c r="V127" i="125" s="1"/>
  <c r="V128" i="125" s="1"/>
  <c r="V129" i="125" s="1"/>
  <c r="V130" i="125" s="1"/>
  <c r="V131" i="125" s="1"/>
  <c r="V132" i="125" s="1"/>
  <c r="V133" i="125" s="1"/>
  <c r="V134" i="125" s="1"/>
  <c r="V135" i="125" s="1"/>
  <c r="V136" i="125" s="1"/>
  <c r="V137" i="125" s="1"/>
  <c r="V138" i="125" s="1"/>
  <c r="V139" i="125" s="1"/>
  <c r="V140" i="125" s="1"/>
  <c r="V141" i="125" s="1"/>
  <c r="V142" i="125" s="1"/>
  <c r="V143" i="125" s="1"/>
  <c r="V144" i="125" s="1"/>
  <c r="V145" i="125" s="1"/>
  <c r="V146" i="125" s="1"/>
  <c r="V147" i="125" s="1"/>
  <c r="V148" i="125" s="1"/>
  <c r="V149" i="125" s="1"/>
  <c r="V150" i="125" s="1"/>
  <c r="V151" i="125" s="1"/>
  <c r="V152" i="125" s="1"/>
  <c r="V153" i="125" s="1"/>
  <c r="V154" i="125" s="1"/>
  <c r="V155" i="125" s="1"/>
  <c r="V156" i="125" s="1"/>
  <c r="V157" i="125" s="1"/>
  <c r="V158" i="125" s="1"/>
  <c r="V159" i="125" s="1"/>
  <c r="V160" i="125" s="1"/>
  <c r="V161" i="125" s="1"/>
  <c r="V162" i="125" s="1"/>
  <c r="V163" i="125" s="1"/>
  <c r="V164" i="125" s="1"/>
  <c r="V165" i="125" s="1"/>
  <c r="V166" i="125" s="1"/>
  <c r="V167" i="125" s="1"/>
  <c r="V168" i="125" s="1"/>
  <c r="V169" i="125" s="1"/>
  <c r="V170" i="125" s="1"/>
  <c r="V59" i="125"/>
  <c r="V58" i="125"/>
  <c r="H97" i="125"/>
  <c r="G44" i="125" l="1"/>
  <c r="G45" i="125"/>
  <c r="G46" i="125"/>
  <c r="G47" i="125"/>
  <c r="G48" i="125"/>
  <c r="G49" i="125"/>
  <c r="G50" i="125"/>
  <c r="G41" i="125"/>
  <c r="G35" i="125"/>
  <c r="G36" i="125"/>
  <c r="G37" i="125"/>
  <c r="G34" i="125"/>
  <c r="G27" i="125"/>
  <c r="G29" i="125"/>
  <c r="G30" i="125"/>
  <c r="F12" i="125"/>
  <c r="A31" i="130"/>
  <c r="A30" i="130"/>
  <c r="A29" i="130"/>
  <c r="A28" i="130"/>
  <c r="F84" i="125"/>
  <c r="G84" i="125"/>
  <c r="H84" i="125"/>
  <c r="F69" i="125"/>
  <c r="G69" i="125"/>
  <c r="H69" i="125"/>
  <c r="F92" i="125"/>
  <c r="G92" i="125"/>
  <c r="H92" i="125"/>
  <c r="H78" i="125" l="1"/>
  <c r="G78" i="125"/>
  <c r="F78" i="125"/>
  <c r="D13" i="131" l="1"/>
  <c r="H16" i="125" l="1"/>
  <c r="C32" i="130" l="1"/>
  <c r="D32" i="130" s="1"/>
  <c r="E32" i="130" s="1"/>
  <c r="F32" i="130" s="1"/>
  <c r="G32" i="130" s="1"/>
  <c r="H32" i="130" s="1"/>
  <c r="I32" i="130" s="1"/>
  <c r="J32" i="130" s="1"/>
  <c r="K32" i="130" s="1"/>
  <c r="L32" i="130" s="1"/>
  <c r="M32" i="130" s="1"/>
  <c r="N32" i="130" s="1"/>
  <c r="O32" i="130" s="1"/>
  <c r="P32" i="130" s="1"/>
  <c r="H43" i="125" l="1"/>
  <c r="H42" i="125"/>
  <c r="H52" i="125" s="1"/>
  <c r="H28" i="125"/>
  <c r="H25" i="125"/>
  <c r="H26" i="125"/>
  <c r="H24" i="125"/>
  <c r="H32" i="125" s="1"/>
  <c r="H17" i="125"/>
  <c r="E28" i="125"/>
  <c r="G28" i="125" s="1"/>
  <c r="D28" i="125"/>
  <c r="E43" i="125"/>
  <c r="G43" i="125" s="1"/>
  <c r="D43" i="125"/>
  <c r="D42" i="125"/>
  <c r="E42" i="125"/>
  <c r="G42" i="125" s="1"/>
  <c r="H4" i="127"/>
  <c r="B4" i="127"/>
  <c r="H88" i="127"/>
  <c r="G86" i="127"/>
  <c r="F86" i="127"/>
  <c r="E86" i="127"/>
  <c r="D86" i="127"/>
  <c r="C86" i="127"/>
  <c r="B86" i="127"/>
  <c r="G83" i="127"/>
  <c r="F83" i="127"/>
  <c r="E83" i="127"/>
  <c r="D83" i="127"/>
  <c r="C83" i="127"/>
  <c r="B83" i="127"/>
  <c r="G82" i="127"/>
  <c r="F82" i="127"/>
  <c r="E82" i="127"/>
  <c r="D82" i="127"/>
  <c r="C82" i="127"/>
  <c r="B82" i="127"/>
  <c r="F78" i="127"/>
  <c r="G77" i="127"/>
  <c r="G78" i="127" s="1"/>
  <c r="F77" i="127"/>
  <c r="E77" i="127"/>
  <c r="E78" i="127" s="1"/>
  <c r="D77" i="127"/>
  <c r="D78" i="127" s="1"/>
  <c r="C77" i="127"/>
  <c r="C78" i="127" s="1"/>
  <c r="B77" i="127"/>
  <c r="B78" i="127" s="1"/>
  <c r="H74" i="127"/>
  <c r="H73" i="127"/>
  <c r="C69" i="127"/>
  <c r="G68" i="127"/>
  <c r="G69" i="127" s="1"/>
  <c r="F68" i="127"/>
  <c r="F69" i="127" s="1"/>
  <c r="E68" i="127"/>
  <c r="E69" i="127" s="1"/>
  <c r="D68" i="127"/>
  <c r="D69" i="127" s="1"/>
  <c r="C68" i="127"/>
  <c r="B68" i="127"/>
  <c r="B69" i="127" s="1"/>
  <c r="H65" i="127"/>
  <c r="H64" i="127"/>
  <c r="D60" i="127"/>
  <c r="B60" i="127"/>
  <c r="G59" i="127"/>
  <c r="G60" i="127" s="1"/>
  <c r="F59" i="127"/>
  <c r="F60" i="127" s="1"/>
  <c r="E59" i="127"/>
  <c r="E60" i="127" s="1"/>
  <c r="D59" i="127"/>
  <c r="C59" i="127"/>
  <c r="C60" i="127" s="1"/>
  <c r="B59" i="127"/>
  <c r="H56" i="127"/>
  <c r="H55" i="127"/>
  <c r="C51" i="127"/>
  <c r="G50" i="127"/>
  <c r="G51" i="127" s="1"/>
  <c r="F50" i="127"/>
  <c r="F51" i="127" s="1"/>
  <c r="E50" i="127"/>
  <c r="E51" i="127" s="1"/>
  <c r="D50" i="127"/>
  <c r="D51" i="127" s="1"/>
  <c r="C50" i="127"/>
  <c r="B50" i="127"/>
  <c r="B51" i="127" s="1"/>
  <c r="H47" i="127"/>
  <c r="H46" i="127"/>
  <c r="G41" i="127"/>
  <c r="G42" i="127" s="1"/>
  <c r="F41" i="127"/>
  <c r="F42" i="127" s="1"/>
  <c r="E41" i="127"/>
  <c r="E42" i="127" s="1"/>
  <c r="D41" i="127"/>
  <c r="D42" i="127" s="1"/>
  <c r="C41" i="127"/>
  <c r="C42" i="127" s="1"/>
  <c r="B41" i="127"/>
  <c r="B42" i="127" s="1"/>
  <c r="H38" i="127"/>
  <c r="H37" i="127"/>
  <c r="G32" i="127"/>
  <c r="G33" i="127" s="1"/>
  <c r="F32" i="127"/>
  <c r="F33" i="127" s="1"/>
  <c r="E32" i="127"/>
  <c r="E33" i="127" s="1"/>
  <c r="D32" i="127"/>
  <c r="D33" i="127" s="1"/>
  <c r="C32" i="127"/>
  <c r="C33" i="127" s="1"/>
  <c r="B32" i="127"/>
  <c r="B33" i="127" s="1"/>
  <c r="H29" i="127"/>
  <c r="H28" i="127"/>
  <c r="G24" i="127"/>
  <c r="G23" i="127"/>
  <c r="F23" i="127"/>
  <c r="F24" i="127" s="1"/>
  <c r="E23" i="127"/>
  <c r="E24" i="127" s="1"/>
  <c r="D23" i="127"/>
  <c r="D24" i="127" s="1"/>
  <c r="C23" i="127"/>
  <c r="C24" i="127" s="1"/>
  <c r="B23" i="127"/>
  <c r="B24" i="127" s="1"/>
  <c r="H20" i="127"/>
  <c r="H19" i="127"/>
  <c r="G15" i="127"/>
  <c r="F15" i="127"/>
  <c r="G14" i="127"/>
  <c r="F14" i="127"/>
  <c r="E14" i="127"/>
  <c r="E15" i="127" s="1"/>
  <c r="D14" i="127"/>
  <c r="D15" i="127" s="1"/>
  <c r="C14" i="127"/>
  <c r="C15" i="127" s="1"/>
  <c r="B14" i="127"/>
  <c r="B15" i="127" s="1"/>
  <c r="H11" i="127"/>
  <c r="H10" i="127"/>
  <c r="E26" i="125"/>
  <c r="G26" i="125" s="1"/>
  <c r="D26" i="125"/>
  <c r="E25" i="125"/>
  <c r="G25" i="125" s="1"/>
  <c r="D25" i="125"/>
  <c r="E24" i="125"/>
  <c r="G24" i="125" s="1"/>
  <c r="D57" i="131"/>
  <c r="D56" i="131"/>
  <c r="D55" i="131"/>
  <c r="D54" i="131"/>
  <c r="D53" i="131"/>
  <c r="D52" i="131"/>
  <c r="D35" i="131"/>
  <c r="D34" i="131"/>
  <c r="D33" i="131"/>
  <c r="D32" i="131"/>
  <c r="D31" i="131"/>
  <c r="D30" i="131"/>
  <c r="D29" i="131"/>
  <c r="D28" i="131"/>
  <c r="D27" i="131"/>
  <c r="D26" i="131"/>
  <c r="D25" i="131"/>
  <c r="D24" i="131"/>
  <c r="D23" i="131"/>
  <c r="D22" i="131"/>
  <c r="D21" i="131"/>
  <c r="C27" i="125"/>
  <c r="D24" i="125"/>
  <c r="J32" i="137"/>
  <c r="E17" i="125"/>
  <c r="D17" i="125"/>
  <c r="E16" i="125"/>
  <c r="D16" i="125"/>
  <c r="H15" i="127" l="1"/>
  <c r="D87" i="127"/>
  <c r="H82" i="127"/>
  <c r="C87" i="127"/>
  <c r="H83" i="127"/>
  <c r="H24" i="127"/>
  <c r="C28" i="125"/>
  <c r="B87" i="127"/>
  <c r="H69" i="127"/>
  <c r="E87" i="127"/>
  <c r="H33" i="127"/>
  <c r="H51" i="127"/>
  <c r="H42" i="127"/>
  <c r="H60" i="127"/>
  <c r="H78" i="127"/>
  <c r="F87" i="127"/>
  <c r="G87" i="127"/>
  <c r="H39" i="125"/>
  <c r="D97" i="125"/>
  <c r="C96" i="125"/>
  <c r="C95" i="125"/>
  <c r="R92" i="125"/>
  <c r="E91" i="125" s="1"/>
  <c r="C91" i="125" s="1"/>
  <c r="C94" i="125"/>
  <c r="D92" i="125"/>
  <c r="C90" i="125"/>
  <c r="C89" i="125"/>
  <c r="C87" i="125"/>
  <c r="R83" i="125"/>
  <c r="E83" i="125" s="1"/>
  <c r="D84" i="125"/>
  <c r="C82" i="125"/>
  <c r="C81" i="125"/>
  <c r="C80" i="125"/>
  <c r="D78" i="125"/>
  <c r="R74" i="125"/>
  <c r="E77" i="125" s="1"/>
  <c r="C76" i="125"/>
  <c r="C75" i="125"/>
  <c r="C74" i="125"/>
  <c r="C73" i="125"/>
  <c r="C72" i="125"/>
  <c r="C71" i="125"/>
  <c r="D69" i="125"/>
  <c r="R65" i="125"/>
  <c r="E68" i="125" s="1"/>
  <c r="E69" i="125" s="1"/>
  <c r="C67" i="125"/>
  <c r="C66" i="125"/>
  <c r="C65" i="125"/>
  <c r="C64" i="125"/>
  <c r="C63" i="125"/>
  <c r="C62" i="125"/>
  <c r="C61" i="125"/>
  <c r="C60" i="125"/>
  <c r="C59" i="125"/>
  <c r="C50" i="125"/>
  <c r="C49" i="125"/>
  <c r="C48" i="125"/>
  <c r="R47" i="125"/>
  <c r="C47" i="125"/>
  <c r="C46" i="125"/>
  <c r="C45" i="125"/>
  <c r="C44" i="125"/>
  <c r="F52" i="125"/>
  <c r="C41" i="125"/>
  <c r="F39" i="125"/>
  <c r="D39" i="125"/>
  <c r="R38" i="125"/>
  <c r="E38" i="125" s="1"/>
  <c r="G38" i="125" s="1"/>
  <c r="G39" i="125" s="1"/>
  <c r="C37" i="125"/>
  <c r="C36" i="125"/>
  <c r="C35" i="125"/>
  <c r="C34" i="125"/>
  <c r="C30" i="125"/>
  <c r="R29" i="125"/>
  <c r="E31" i="125" s="1"/>
  <c r="C29" i="125"/>
  <c r="F32" i="125"/>
  <c r="R20" i="125"/>
  <c r="E13" i="125" s="1"/>
  <c r="H14" i="125"/>
  <c r="F14" i="125"/>
  <c r="D14" i="125"/>
  <c r="C12" i="125"/>
  <c r="C11" i="125"/>
  <c r="G8" i="137"/>
  <c r="G9" i="137"/>
  <c r="B29" i="130" s="1"/>
  <c r="B4" i="137"/>
  <c r="I46" i="131"/>
  <c r="H21" i="125" s="1"/>
  <c r="I41" i="131"/>
  <c r="H20" i="125" s="1"/>
  <c r="I36" i="131"/>
  <c r="H19" i="125" s="1"/>
  <c r="I18" i="131"/>
  <c r="H22" i="125" s="1"/>
  <c r="J6" i="130"/>
  <c r="F12" i="128"/>
  <c r="J5" i="130" s="1"/>
  <c r="B15" i="130"/>
  <c r="B28" i="130" l="1"/>
  <c r="E51" i="125"/>
  <c r="G51" i="125" s="1"/>
  <c r="G52" i="125" s="1"/>
  <c r="E14" i="125"/>
  <c r="G14" i="125"/>
  <c r="C31" i="125"/>
  <c r="G31" i="125"/>
  <c r="G32" i="125" s="1"/>
  <c r="C28" i="130"/>
  <c r="B33" i="130"/>
  <c r="Q105" i="125" s="1"/>
  <c r="Q107" i="125" s="1"/>
  <c r="H87" i="127"/>
  <c r="D52" i="125"/>
  <c r="C26" i="125"/>
  <c r="C42" i="125"/>
  <c r="C43" i="125"/>
  <c r="H85" i="125"/>
  <c r="C25" i="125"/>
  <c r="F22" i="125"/>
  <c r="F85" i="125" s="1"/>
  <c r="N96" i="125" s="1"/>
  <c r="C24" i="125"/>
  <c r="C77" i="125"/>
  <c r="C78" i="125" s="1"/>
  <c r="E78" i="125"/>
  <c r="E84" i="125"/>
  <c r="C83" i="125"/>
  <c r="C84" i="125" s="1"/>
  <c r="E32" i="125"/>
  <c r="E39" i="125"/>
  <c r="C38" i="125"/>
  <c r="C39" i="125" s="1"/>
  <c r="D32" i="125"/>
  <c r="C68" i="125"/>
  <c r="C69" i="125" s="1"/>
  <c r="C13" i="125"/>
  <c r="C14" i="125" s="1"/>
  <c r="I47" i="131"/>
  <c r="I4" i="137"/>
  <c r="C5" i="133" s="1"/>
  <c r="C4" i="133"/>
  <c r="E4" i="132"/>
  <c r="A7" i="130"/>
  <c r="D4" i="129"/>
  <c r="D4" i="128"/>
  <c r="D44" i="131"/>
  <c r="D45" i="131"/>
  <c r="D43" i="131"/>
  <c r="D39" i="131"/>
  <c r="D40" i="131"/>
  <c r="D38" i="131"/>
  <c r="D20" i="131"/>
  <c r="D11" i="131"/>
  <c r="C17" i="125" s="1"/>
  <c r="D14" i="131"/>
  <c r="D15" i="131"/>
  <c r="D16" i="131"/>
  <c r="D17" i="131"/>
  <c r="D10" i="131"/>
  <c r="C16" i="125" s="1"/>
  <c r="D5" i="131"/>
  <c r="G36" i="137"/>
  <c r="G38" i="137" s="1"/>
  <c r="E16" i="137"/>
  <c r="E24" i="137" s="1"/>
  <c r="D16" i="137"/>
  <c r="D24" i="137" s="1"/>
  <c r="E52" i="125" l="1"/>
  <c r="C51" i="125"/>
  <c r="C52" i="125"/>
  <c r="C32" i="125"/>
  <c r="H98" i="125"/>
  <c r="H4" i="128"/>
  <c r="L7" i="130"/>
  <c r="I4" i="132"/>
  <c r="B16" i="130"/>
  <c r="E25" i="133"/>
  <c r="C25" i="133"/>
  <c r="A17" i="133"/>
  <c r="B14" i="133"/>
  <c r="H46" i="131"/>
  <c r="G46" i="131"/>
  <c r="F46" i="131"/>
  <c r="E21" i="125" s="1"/>
  <c r="G21" i="125" s="1"/>
  <c r="E46" i="131"/>
  <c r="D21" i="125" s="1"/>
  <c r="D46" i="131"/>
  <c r="C21" i="125" s="1"/>
  <c r="H41" i="131"/>
  <c r="G41" i="131"/>
  <c r="F41" i="131"/>
  <c r="E20" i="125" s="1"/>
  <c r="E41" i="131"/>
  <c r="D20" i="125" s="1"/>
  <c r="D41" i="131"/>
  <c r="C20" i="125" s="1"/>
  <c r="H36" i="131"/>
  <c r="G36" i="131"/>
  <c r="F36" i="131"/>
  <c r="E19" i="125" s="1"/>
  <c r="G19" i="125" s="1"/>
  <c r="E36" i="131"/>
  <c r="D19" i="125" s="1"/>
  <c r="D36" i="131"/>
  <c r="C19" i="125" s="1"/>
  <c r="H18" i="131"/>
  <c r="G18" i="131"/>
  <c r="F18" i="131"/>
  <c r="E18" i="125" s="1"/>
  <c r="E18" i="131"/>
  <c r="D18" i="125" s="1"/>
  <c r="D18" i="131"/>
  <c r="C18" i="125" s="1"/>
  <c r="C31" i="130"/>
  <c r="D31" i="130" s="1"/>
  <c r="E31" i="130" s="1"/>
  <c r="F31" i="130" s="1"/>
  <c r="G31" i="130" s="1"/>
  <c r="H31" i="130" s="1"/>
  <c r="I31" i="130" s="1"/>
  <c r="J31" i="130" s="1"/>
  <c r="K31" i="130" s="1"/>
  <c r="L31" i="130" s="1"/>
  <c r="M31" i="130" s="1"/>
  <c r="N31" i="130" s="1"/>
  <c r="O31" i="130" s="1"/>
  <c r="P31" i="130" s="1"/>
  <c r="C30" i="130"/>
  <c r="D30" i="130" s="1"/>
  <c r="E30" i="130" s="1"/>
  <c r="F30" i="130" s="1"/>
  <c r="G30" i="130" s="1"/>
  <c r="H30" i="130" s="1"/>
  <c r="I30" i="130" s="1"/>
  <c r="J30" i="130" s="1"/>
  <c r="K30" i="130" s="1"/>
  <c r="L30" i="130" s="1"/>
  <c r="M30" i="130" s="1"/>
  <c r="N30" i="130" s="1"/>
  <c r="O30" i="130" s="1"/>
  <c r="P30" i="130" s="1"/>
  <c r="C29" i="130"/>
  <c r="D29" i="130" s="1"/>
  <c r="E29" i="130" s="1"/>
  <c r="F29" i="130" s="1"/>
  <c r="G29" i="130" s="1"/>
  <c r="H29" i="130" s="1"/>
  <c r="I29" i="130" s="1"/>
  <c r="J29" i="130" s="1"/>
  <c r="K29" i="130" s="1"/>
  <c r="L29" i="130" s="1"/>
  <c r="M29" i="130" s="1"/>
  <c r="N29" i="130" s="1"/>
  <c r="O29" i="130" s="1"/>
  <c r="P29" i="130" s="1"/>
  <c r="C9" i="130"/>
  <c r="D9" i="130" s="1"/>
  <c r="E9" i="130" s="1"/>
  <c r="F9" i="130" s="1"/>
  <c r="G9" i="130" s="1"/>
  <c r="H9" i="130" s="1"/>
  <c r="I9" i="130" s="1"/>
  <c r="J9" i="130" s="1"/>
  <c r="K9" i="130" s="1"/>
  <c r="L9" i="130" s="1"/>
  <c r="M9" i="130" s="1"/>
  <c r="N9" i="130" s="1"/>
  <c r="O9" i="130" s="1"/>
  <c r="P9" i="130" s="1"/>
  <c r="G61" i="129"/>
  <c r="G53" i="129"/>
  <c r="G46" i="129"/>
  <c r="G35" i="129"/>
  <c r="G14" i="129"/>
  <c r="G61" i="128"/>
  <c r="B22" i="130" s="1"/>
  <c r="C22" i="130" s="1"/>
  <c r="D22" i="130" s="1"/>
  <c r="E22" i="130" s="1"/>
  <c r="F22" i="130" s="1"/>
  <c r="G22" i="130" s="1"/>
  <c r="H22" i="130" s="1"/>
  <c r="I22" i="130" s="1"/>
  <c r="J22" i="130" s="1"/>
  <c r="K22" i="130" s="1"/>
  <c r="L22" i="130" s="1"/>
  <c r="M22" i="130" s="1"/>
  <c r="N22" i="130" s="1"/>
  <c r="O22" i="130" s="1"/>
  <c r="P22" i="130" s="1"/>
  <c r="G53" i="128"/>
  <c r="G46" i="128"/>
  <c r="B37" i="128"/>
  <c r="B38" i="128" s="1"/>
  <c r="B39" i="128" s="1"/>
  <c r="B40" i="128" s="1"/>
  <c r="B41" i="128" s="1"/>
  <c r="B42" i="128" s="1"/>
  <c r="B43" i="128" s="1"/>
  <c r="B44" i="128" s="1"/>
  <c r="B45" i="128" s="1"/>
  <c r="B46" i="128" s="1"/>
  <c r="B48" i="128" s="1"/>
  <c r="B49" i="128" s="1"/>
  <c r="B50" i="128" s="1"/>
  <c r="B51" i="128" s="1"/>
  <c r="B52" i="128" s="1"/>
  <c r="B53" i="128" s="1"/>
  <c r="B56" i="128" s="1"/>
  <c r="B57" i="128" s="1"/>
  <c r="B58" i="128" s="1"/>
  <c r="B59" i="128" s="1"/>
  <c r="B60" i="128" s="1"/>
  <c r="B61" i="128" s="1"/>
  <c r="B62" i="128" s="1"/>
  <c r="G35" i="128"/>
  <c r="G14" i="128"/>
  <c r="B8" i="128"/>
  <c r="B9" i="128" s="1"/>
  <c r="B10" i="128" s="1"/>
  <c r="B12" i="128" s="1"/>
  <c r="B13" i="128" s="1"/>
  <c r="B14" i="128" s="1"/>
  <c r="B15" i="128" s="1"/>
  <c r="B17" i="128" s="1"/>
  <c r="B18" i="128" s="1"/>
  <c r="B19" i="128" s="1"/>
  <c r="B20" i="128" s="1"/>
  <c r="B21" i="128" s="1"/>
  <c r="B22" i="128" s="1"/>
  <c r="B23" i="128" s="1"/>
  <c r="B24" i="128" s="1"/>
  <c r="B25" i="128" s="1"/>
  <c r="B26" i="128" s="1"/>
  <c r="B27" i="128" s="1"/>
  <c r="B29" i="128" s="1"/>
  <c r="B30" i="128" s="1"/>
  <c r="B31" i="128" s="1"/>
  <c r="G18" i="125" l="1"/>
  <c r="G22" i="125" s="1"/>
  <c r="D22" i="125"/>
  <c r="D98" i="125" s="1"/>
  <c r="C33" i="130"/>
  <c r="E22" i="125"/>
  <c r="C22" i="125"/>
  <c r="T52" i="125" s="1"/>
  <c r="E47" i="131"/>
  <c r="G47" i="131"/>
  <c r="F47" i="131"/>
  <c r="H47" i="131"/>
  <c r="D47" i="131"/>
  <c r="C15" i="130"/>
  <c r="C16" i="130" s="1"/>
  <c r="D28" i="130"/>
  <c r="D33" i="130" s="1"/>
  <c r="T53" i="125" l="1"/>
  <c r="G85" i="125"/>
  <c r="Q97" i="125"/>
  <c r="Q95" i="125"/>
  <c r="Q96" i="125"/>
  <c r="D85" i="125"/>
  <c r="C85" i="125"/>
  <c r="T51" i="125"/>
  <c r="R51" i="125" s="1"/>
  <c r="E85" i="125"/>
  <c r="Q101" i="125" s="1"/>
  <c r="D15" i="130"/>
  <c r="D16" i="130" s="1"/>
  <c r="E28" i="130"/>
  <c r="E33" i="130" s="1"/>
  <c r="E15" i="130" l="1"/>
  <c r="E16" i="130" s="1"/>
  <c r="F28" i="130"/>
  <c r="F33" i="130" s="1"/>
  <c r="G28" i="130" l="1"/>
  <c r="G33" i="130" s="1"/>
  <c r="F15" i="130"/>
  <c r="F16" i="130" s="1"/>
  <c r="H28" i="130" l="1"/>
  <c r="H33" i="130" s="1"/>
  <c r="G15" i="130"/>
  <c r="G16" i="130" s="1"/>
  <c r="I28" i="130" l="1"/>
  <c r="I33" i="130" s="1"/>
  <c r="H15" i="130"/>
  <c r="H16" i="130" s="1"/>
  <c r="J28" i="130" l="1"/>
  <c r="J33" i="130" s="1"/>
  <c r="I15" i="130"/>
  <c r="I16" i="130" s="1"/>
  <c r="J15" i="130" l="1"/>
  <c r="J16" i="130" s="1"/>
  <c r="K28" i="130"/>
  <c r="K33" i="130" s="1"/>
  <c r="L28" i="130" l="1"/>
  <c r="L33" i="130" s="1"/>
  <c r="K15" i="130"/>
  <c r="K16" i="130" s="1"/>
  <c r="L15" i="130" l="1"/>
  <c r="L16" i="130" s="1"/>
  <c r="M28" i="130"/>
  <c r="M33" i="130" s="1"/>
  <c r="N28" i="130" l="1"/>
  <c r="N33" i="130" s="1"/>
  <c r="M15" i="130"/>
  <c r="M16" i="130" s="1"/>
  <c r="N15" i="130" l="1"/>
  <c r="N16" i="130" s="1"/>
  <c r="O28" i="130"/>
  <c r="O33" i="130" s="1"/>
  <c r="O15" i="130" l="1"/>
  <c r="O16" i="130" s="1"/>
  <c r="P28" i="130"/>
  <c r="P33" i="130" s="1"/>
  <c r="P15" i="130" l="1"/>
  <c r="P16" i="130" s="1"/>
  <c r="F5" i="128" l="1"/>
  <c r="H43" i="128" s="1"/>
  <c r="F5" i="129"/>
  <c r="H26" i="128"/>
  <c r="H50" i="128" l="1"/>
  <c r="H18" i="128"/>
  <c r="H21" i="128"/>
  <c r="H33" i="128"/>
  <c r="H58" i="128"/>
  <c r="H62" i="128"/>
  <c r="H35" i="128"/>
  <c r="H24" i="128"/>
  <c r="H51" i="128"/>
  <c r="H53" i="128"/>
  <c r="H52" i="128"/>
  <c r="H57" i="128"/>
  <c r="H39" i="128"/>
  <c r="H41" i="128"/>
  <c r="H34" i="128"/>
  <c r="H32" i="128"/>
  <c r="H19" i="128"/>
  <c r="H49" i="128"/>
  <c r="H23" i="128"/>
  <c r="H29" i="128"/>
  <c r="H10" i="128"/>
  <c r="H9" i="128"/>
  <c r="H8" i="128"/>
  <c r="H14" i="128"/>
  <c r="H56" i="128"/>
  <c r="H42" i="128"/>
  <c r="H25" i="128"/>
  <c r="H44" i="128"/>
  <c r="H48" i="128"/>
  <c r="H61" i="128"/>
  <c r="H31" i="128"/>
  <c r="H59" i="128"/>
  <c r="H60" i="128"/>
  <c r="H30" i="128"/>
  <c r="H17" i="128"/>
  <c r="H37" i="128"/>
  <c r="H38" i="128"/>
  <c r="H45" i="128"/>
  <c r="H22" i="128"/>
  <c r="H46" i="128"/>
  <c r="H40" i="128"/>
  <c r="H51" i="129"/>
  <c r="H59" i="129"/>
  <c r="H53" i="129"/>
  <c r="H9" i="129"/>
  <c r="H22" i="129"/>
  <c r="H57" i="129"/>
  <c r="H45" i="129"/>
  <c r="H49" i="129"/>
  <c r="H61" i="129"/>
  <c r="H8" i="129"/>
  <c r="H17" i="129"/>
  <c r="H38" i="129"/>
  <c r="H26" i="129"/>
  <c r="H46" i="129"/>
  <c r="H58" i="129"/>
  <c r="H29" i="129"/>
  <c r="H23" i="129"/>
  <c r="H24" i="129"/>
  <c r="H25" i="129"/>
  <c r="H10" i="129"/>
  <c r="H31" i="129"/>
  <c r="H32" i="129"/>
  <c r="H18" i="129"/>
  <c r="H39" i="129"/>
  <c r="H34" i="129"/>
  <c r="H56" i="129"/>
  <c r="H52" i="129"/>
  <c r="H19" i="129"/>
  <c r="H37" i="129"/>
  <c r="H33" i="129"/>
  <c r="H41" i="129"/>
  <c r="H62" i="129"/>
  <c r="H14" i="129"/>
  <c r="H35" i="129"/>
  <c r="H40" i="129"/>
  <c r="H42" i="129"/>
  <c r="H50" i="129"/>
  <c r="H43" i="129"/>
  <c r="H60" i="129"/>
  <c r="H48" i="129"/>
  <c r="H30" i="129"/>
  <c r="H44" i="129"/>
  <c r="G7" i="128" l="1"/>
  <c r="G11" i="128" s="1"/>
  <c r="G7" i="129"/>
  <c r="H7" i="128" l="1"/>
  <c r="G11" i="129"/>
  <c r="G12" i="129" s="1"/>
  <c r="G15" i="129" s="1"/>
  <c r="H15" i="129" s="1"/>
  <c r="H7" i="129"/>
  <c r="G12" i="128"/>
  <c r="B14" i="130" s="1"/>
  <c r="B13" i="130"/>
  <c r="C13" i="130" s="1"/>
  <c r="G20" i="129" l="1"/>
  <c r="G27" i="129" s="1"/>
  <c r="H27" i="129" s="1"/>
  <c r="H20" i="129"/>
  <c r="B17" i="130"/>
  <c r="G15" i="128"/>
  <c r="D13" i="130"/>
  <c r="C14" i="130"/>
  <c r="C17" i="130" s="1"/>
  <c r="G54" i="129" l="1"/>
  <c r="H54" i="129" s="1"/>
  <c r="G64" i="129"/>
  <c r="G65" i="129" s="1"/>
  <c r="H65" i="129" s="1"/>
  <c r="G20" i="128"/>
  <c r="G27" i="128" s="1"/>
  <c r="G54" i="128" s="1"/>
  <c r="H54" i="128" s="1"/>
  <c r="H15" i="128"/>
  <c r="D14" i="130"/>
  <c r="D17" i="130" s="1"/>
  <c r="E13" i="130"/>
  <c r="H64" i="129" l="1"/>
  <c r="H27" i="128"/>
  <c r="B21" i="130"/>
  <c r="C21" i="130" s="1"/>
  <c r="D21" i="130" s="1"/>
  <c r="E21" i="130" s="1"/>
  <c r="F21" i="130" s="1"/>
  <c r="G21" i="130" s="1"/>
  <c r="H21" i="130" s="1"/>
  <c r="I21" i="130" s="1"/>
  <c r="J21" i="130" s="1"/>
  <c r="K21" i="130" s="1"/>
  <c r="L21" i="130" s="1"/>
  <c r="M21" i="130" s="1"/>
  <c r="N21" i="130" s="1"/>
  <c r="O21" i="130" s="1"/>
  <c r="P21" i="130" s="1"/>
  <c r="H20" i="128"/>
  <c r="G64" i="128"/>
  <c r="F13" i="130"/>
  <c r="E14" i="130"/>
  <c r="E17" i="130" s="1"/>
  <c r="B20" i="130" l="1"/>
  <c r="B23" i="130" s="1"/>
  <c r="B25" i="130" s="1"/>
  <c r="B37" i="130" s="1"/>
  <c r="N105" i="125"/>
  <c r="N107" i="125" s="1"/>
  <c r="P109" i="125" s="1"/>
  <c r="E88" i="125" s="1"/>
  <c r="H64" i="128"/>
  <c r="G65" i="128"/>
  <c r="H65" i="128" s="1"/>
  <c r="G13" i="130"/>
  <c r="F14" i="130"/>
  <c r="F17" i="130" s="1"/>
  <c r="H88" i="35"/>
  <c r="F87" i="35"/>
  <c r="H87" i="35" s="1"/>
  <c r="F88" i="35"/>
  <c r="F86" i="35"/>
  <c r="F81" i="35"/>
  <c r="F82" i="35"/>
  <c r="F79" i="35"/>
  <c r="F73" i="35"/>
  <c r="F74" i="35"/>
  <c r="F72" i="35"/>
  <c r="F64" i="35"/>
  <c r="H64" i="35" s="1"/>
  <c r="F65" i="35"/>
  <c r="F66" i="35"/>
  <c r="H66" i="35" s="1"/>
  <c r="F67" i="35"/>
  <c r="F68" i="35"/>
  <c r="F63" i="35"/>
  <c r="H63" i="35" s="1"/>
  <c r="F52" i="35"/>
  <c r="F53" i="35"/>
  <c r="F54" i="35"/>
  <c r="F55" i="35"/>
  <c r="F56" i="35"/>
  <c r="F57" i="35"/>
  <c r="F58" i="35"/>
  <c r="F59" i="35"/>
  <c r="F51" i="35"/>
  <c r="H40" i="35"/>
  <c r="H42" i="35"/>
  <c r="H44" i="35"/>
  <c r="H46" i="35"/>
  <c r="F39" i="35"/>
  <c r="H39" i="35" s="1"/>
  <c r="F40" i="35"/>
  <c r="F41" i="35"/>
  <c r="H41" i="35" s="1"/>
  <c r="F42" i="35"/>
  <c r="F43" i="35"/>
  <c r="H43" i="35" s="1"/>
  <c r="F44" i="35"/>
  <c r="F45" i="35"/>
  <c r="H45" i="35" s="1"/>
  <c r="F46" i="35"/>
  <c r="F47" i="35"/>
  <c r="H47" i="35" s="1"/>
  <c r="F38" i="35"/>
  <c r="H38" i="35" s="1"/>
  <c r="H33" i="35"/>
  <c r="F32" i="35"/>
  <c r="H32" i="35" s="1"/>
  <c r="F33" i="35"/>
  <c r="F34" i="35"/>
  <c r="H34" i="35" s="1"/>
  <c r="F31" i="35"/>
  <c r="H31" i="35" s="1"/>
  <c r="H27" i="35"/>
  <c r="H25" i="35"/>
  <c r="H23" i="35"/>
  <c r="F22" i="35"/>
  <c r="H22" i="35" s="1"/>
  <c r="F23" i="35"/>
  <c r="F25" i="35"/>
  <c r="F26" i="35"/>
  <c r="H26" i="35" s="1"/>
  <c r="F27" i="35"/>
  <c r="F21" i="35"/>
  <c r="H21" i="35" s="1"/>
  <c r="F9" i="35"/>
  <c r="H9" i="35" s="1"/>
  <c r="F8" i="35"/>
  <c r="I42" i="36"/>
  <c r="G43" i="36"/>
  <c r="I43" i="36" s="1"/>
  <c r="G42" i="36"/>
  <c r="G41" i="36"/>
  <c r="I41" i="36" s="1"/>
  <c r="G38" i="36"/>
  <c r="G37" i="36"/>
  <c r="G36" i="36"/>
  <c r="G21" i="36"/>
  <c r="I21" i="36" s="1"/>
  <c r="G22" i="36"/>
  <c r="I22" i="36" s="1"/>
  <c r="G23" i="36"/>
  <c r="I23" i="36" s="1"/>
  <c r="G24" i="36"/>
  <c r="I24" i="36" s="1"/>
  <c r="G25" i="36"/>
  <c r="I25" i="36" s="1"/>
  <c r="G26" i="36"/>
  <c r="I26" i="36" s="1"/>
  <c r="G27" i="36"/>
  <c r="I27" i="36" s="1"/>
  <c r="G28" i="36"/>
  <c r="I28" i="36" s="1"/>
  <c r="G29" i="36"/>
  <c r="I29" i="36" s="1"/>
  <c r="G30" i="36"/>
  <c r="I30" i="36" s="1"/>
  <c r="G31" i="36"/>
  <c r="I31" i="36" s="1"/>
  <c r="G32" i="36"/>
  <c r="I32" i="36" s="1"/>
  <c r="G33" i="36"/>
  <c r="I33" i="36" s="1"/>
  <c r="G20" i="36"/>
  <c r="I20" i="36" s="1"/>
  <c r="G13" i="36"/>
  <c r="I13" i="36" s="1"/>
  <c r="G14" i="36"/>
  <c r="I14" i="36" s="1"/>
  <c r="G15" i="36"/>
  <c r="I15" i="36" s="1"/>
  <c r="G16" i="36"/>
  <c r="I16" i="36" s="1"/>
  <c r="G17" i="36"/>
  <c r="I17" i="36" s="1"/>
  <c r="G12" i="36"/>
  <c r="I12" i="36" s="1"/>
  <c r="G10" i="36"/>
  <c r="I10" i="36" s="1"/>
  <c r="G9" i="36"/>
  <c r="I9" i="36" s="1"/>
  <c r="H88" i="55"/>
  <c r="F87" i="55"/>
  <c r="H87" i="55" s="1"/>
  <c r="F88" i="55"/>
  <c r="F86" i="55"/>
  <c r="F81" i="55"/>
  <c r="F82" i="55"/>
  <c r="F79" i="55"/>
  <c r="F73" i="55"/>
  <c r="F74" i="55"/>
  <c r="F72" i="55"/>
  <c r="F64" i="55"/>
  <c r="H64" i="55" s="1"/>
  <c r="F65" i="55"/>
  <c r="F66" i="55"/>
  <c r="H66" i="55" s="1"/>
  <c r="F67" i="55"/>
  <c r="F68" i="55"/>
  <c r="F63" i="55"/>
  <c r="H63" i="55" s="1"/>
  <c r="F52" i="55"/>
  <c r="F53" i="55"/>
  <c r="F54" i="55"/>
  <c r="F55" i="55"/>
  <c r="F56" i="55"/>
  <c r="F57" i="55"/>
  <c r="F58" i="55"/>
  <c r="F59" i="55"/>
  <c r="F51" i="55"/>
  <c r="H40" i="55"/>
  <c r="H42" i="55"/>
  <c r="H44" i="55"/>
  <c r="H46" i="55"/>
  <c r="F39" i="55"/>
  <c r="H39" i="55" s="1"/>
  <c r="F40" i="55"/>
  <c r="F41" i="55"/>
  <c r="H41" i="55" s="1"/>
  <c r="F42" i="55"/>
  <c r="F43" i="55"/>
  <c r="H43" i="55" s="1"/>
  <c r="F44" i="55"/>
  <c r="F45" i="55"/>
  <c r="H45" i="55" s="1"/>
  <c r="F46" i="55"/>
  <c r="F47" i="55"/>
  <c r="H47" i="55" s="1"/>
  <c r="F38" i="55"/>
  <c r="H38" i="55" s="1"/>
  <c r="H33" i="55"/>
  <c r="F32" i="55"/>
  <c r="H32" i="55" s="1"/>
  <c r="F33" i="55"/>
  <c r="F34" i="55"/>
  <c r="H34" i="55" s="1"/>
  <c r="F31" i="55"/>
  <c r="H31" i="55" s="1"/>
  <c r="H22" i="55"/>
  <c r="F22" i="55"/>
  <c r="F23" i="55"/>
  <c r="H23" i="55" s="1"/>
  <c r="F24" i="55"/>
  <c r="F25" i="55"/>
  <c r="H25" i="55" s="1"/>
  <c r="F26" i="55"/>
  <c r="H26" i="55" s="1"/>
  <c r="F27" i="55"/>
  <c r="H27" i="55" s="1"/>
  <c r="F21" i="55"/>
  <c r="H21" i="55" s="1"/>
  <c r="F9" i="55"/>
  <c r="H9" i="55" s="1"/>
  <c r="F8" i="55"/>
  <c r="I42" i="45"/>
  <c r="I41" i="45"/>
  <c r="G42" i="45"/>
  <c r="G43" i="45"/>
  <c r="I43" i="45" s="1"/>
  <c r="G41" i="45"/>
  <c r="G37" i="45"/>
  <c r="G38" i="45"/>
  <c r="G36" i="45"/>
  <c r="G21" i="45"/>
  <c r="I21" i="45" s="1"/>
  <c r="G22" i="45"/>
  <c r="I22" i="45" s="1"/>
  <c r="G23" i="45"/>
  <c r="I23" i="45" s="1"/>
  <c r="G24" i="45"/>
  <c r="I24" i="45" s="1"/>
  <c r="G25" i="45"/>
  <c r="I25" i="45" s="1"/>
  <c r="G26" i="45"/>
  <c r="I26" i="45" s="1"/>
  <c r="G27" i="45"/>
  <c r="I27" i="45" s="1"/>
  <c r="G28" i="45"/>
  <c r="I28" i="45" s="1"/>
  <c r="G29" i="45"/>
  <c r="I29" i="45" s="1"/>
  <c r="G30" i="45"/>
  <c r="I30" i="45" s="1"/>
  <c r="G31" i="45"/>
  <c r="I31" i="45" s="1"/>
  <c r="G32" i="45"/>
  <c r="I32" i="45" s="1"/>
  <c r="G33" i="45"/>
  <c r="I33" i="45" s="1"/>
  <c r="G20" i="45"/>
  <c r="I20" i="45" s="1"/>
  <c r="G13" i="45"/>
  <c r="I13" i="45" s="1"/>
  <c r="G14" i="45"/>
  <c r="I14" i="45" s="1"/>
  <c r="G15" i="45"/>
  <c r="I15" i="45" s="1"/>
  <c r="G16" i="45"/>
  <c r="I16" i="45" s="1"/>
  <c r="G17" i="45"/>
  <c r="I17" i="45" s="1"/>
  <c r="G12" i="45"/>
  <c r="I12" i="45" s="1"/>
  <c r="G10" i="45"/>
  <c r="I10" i="45" s="1"/>
  <c r="G9" i="45"/>
  <c r="I9" i="45" s="1"/>
  <c r="B1" i="50"/>
  <c r="B1" i="49"/>
  <c r="B1" i="48"/>
  <c r="B1" i="47"/>
  <c r="B1" i="46"/>
  <c r="B1" i="45"/>
  <c r="B1" i="55"/>
  <c r="B1" i="43"/>
  <c r="B1" i="42"/>
  <c r="B1" i="52"/>
  <c r="B1" i="40"/>
  <c r="B1" i="39"/>
  <c r="B1" i="38"/>
  <c r="B1" i="37"/>
  <c r="B1" i="36"/>
  <c r="B1" i="35"/>
  <c r="B1" i="34"/>
  <c r="B1" i="33"/>
  <c r="B1" i="7"/>
  <c r="B1" i="9"/>
  <c r="B1" i="30"/>
  <c r="B1" i="29"/>
  <c r="B38" i="130" l="1"/>
  <c r="C20" i="130"/>
  <c r="C23" i="130" s="1"/>
  <c r="C25" i="130" s="1"/>
  <c r="C37" i="130" s="1"/>
  <c r="B35" i="130"/>
  <c r="B41" i="130" s="1"/>
  <c r="C88" i="125"/>
  <c r="C92" i="125" s="1"/>
  <c r="E92" i="125"/>
  <c r="G14" i="130"/>
  <c r="G17" i="130" s="1"/>
  <c r="H13" i="130"/>
  <c r="G97" i="46"/>
  <c r="D97" i="46"/>
  <c r="E97" i="46"/>
  <c r="F97" i="46"/>
  <c r="C97" i="46"/>
  <c r="D96" i="46"/>
  <c r="E96" i="46"/>
  <c r="F96" i="46"/>
  <c r="G96" i="46"/>
  <c r="C96" i="46"/>
  <c r="G36" i="46"/>
  <c r="F36" i="46"/>
  <c r="E36" i="46"/>
  <c r="D36" i="46"/>
  <c r="C36" i="46"/>
  <c r="G34" i="46"/>
  <c r="G37" i="46" s="1"/>
  <c r="F34" i="46"/>
  <c r="F37" i="46" s="1"/>
  <c r="E34" i="46"/>
  <c r="E37" i="46" s="1"/>
  <c r="D34" i="46"/>
  <c r="D37" i="46" s="1"/>
  <c r="C34" i="46"/>
  <c r="C37" i="46" s="1"/>
  <c r="H31" i="46"/>
  <c r="H30" i="46"/>
  <c r="G25" i="46"/>
  <c r="F25" i="46"/>
  <c r="E25" i="46"/>
  <c r="D25" i="46"/>
  <c r="C25" i="46"/>
  <c r="G23" i="46"/>
  <c r="G26" i="46" s="1"/>
  <c r="F23" i="46"/>
  <c r="F26" i="46" s="1"/>
  <c r="E23" i="46"/>
  <c r="E26" i="46" s="1"/>
  <c r="D23" i="46"/>
  <c r="D26" i="46" s="1"/>
  <c r="C23" i="46"/>
  <c r="C26" i="46" s="1"/>
  <c r="H20" i="46"/>
  <c r="H19" i="46"/>
  <c r="G14" i="46"/>
  <c r="F14" i="46"/>
  <c r="E14" i="46"/>
  <c r="D14" i="46"/>
  <c r="C14" i="46"/>
  <c r="G12" i="46"/>
  <c r="G15" i="46" s="1"/>
  <c r="F12" i="46"/>
  <c r="F15" i="46" s="1"/>
  <c r="E12" i="46"/>
  <c r="E15" i="46" s="1"/>
  <c r="D12" i="46"/>
  <c r="D15" i="46" s="1"/>
  <c r="C12" i="46"/>
  <c r="C15" i="46" s="1"/>
  <c r="H9" i="46"/>
  <c r="H8" i="46"/>
  <c r="C35" i="130" l="1"/>
  <c r="C41" i="130" s="1"/>
  <c r="C38" i="130"/>
  <c r="D20" i="130"/>
  <c r="D23" i="130" s="1"/>
  <c r="D25" i="130" s="1"/>
  <c r="D37" i="130" s="1"/>
  <c r="E20" i="130"/>
  <c r="E23" i="130" s="1"/>
  <c r="E25" i="130" s="1"/>
  <c r="H14" i="130"/>
  <c r="H17" i="130" s="1"/>
  <c r="I13" i="130"/>
  <c r="D38" i="130"/>
  <c r="H26" i="46"/>
  <c r="H37" i="46"/>
  <c r="H15" i="46"/>
  <c r="D97" i="37"/>
  <c r="E97" i="37"/>
  <c r="F97" i="37"/>
  <c r="G97" i="37"/>
  <c r="C97" i="37"/>
  <c r="D96" i="37"/>
  <c r="E96" i="37"/>
  <c r="F96" i="37"/>
  <c r="G96" i="37"/>
  <c r="C96" i="37"/>
  <c r="G36" i="37"/>
  <c r="F36" i="37"/>
  <c r="E36" i="37"/>
  <c r="D36" i="37"/>
  <c r="C36" i="37"/>
  <c r="G34" i="37"/>
  <c r="G37" i="37" s="1"/>
  <c r="F34" i="37"/>
  <c r="F37" i="37" s="1"/>
  <c r="E34" i="37"/>
  <c r="E37" i="37" s="1"/>
  <c r="D34" i="37"/>
  <c r="D37" i="37" s="1"/>
  <c r="C34" i="37"/>
  <c r="C37" i="37" s="1"/>
  <c r="H31" i="37"/>
  <c r="H30" i="37"/>
  <c r="G25" i="37"/>
  <c r="F25" i="37"/>
  <c r="E25" i="37"/>
  <c r="D25" i="37"/>
  <c r="C25" i="37"/>
  <c r="G23" i="37"/>
  <c r="G26" i="37" s="1"/>
  <c r="F23" i="37"/>
  <c r="F26" i="37" s="1"/>
  <c r="E23" i="37"/>
  <c r="E26" i="37" s="1"/>
  <c r="D23" i="37"/>
  <c r="D26" i="37" s="1"/>
  <c r="C23" i="37"/>
  <c r="C26" i="37" s="1"/>
  <c r="H20" i="37"/>
  <c r="H19" i="37"/>
  <c r="G14" i="37"/>
  <c r="F14" i="37"/>
  <c r="E14" i="37"/>
  <c r="D14" i="37"/>
  <c r="C14" i="37"/>
  <c r="G12" i="37"/>
  <c r="G15" i="37" s="1"/>
  <c r="F12" i="37"/>
  <c r="F15" i="37" s="1"/>
  <c r="E12" i="37"/>
  <c r="E15" i="37" s="1"/>
  <c r="D12" i="37"/>
  <c r="D15" i="37" s="1"/>
  <c r="C12" i="37"/>
  <c r="C15" i="37" s="1"/>
  <c r="H9" i="37"/>
  <c r="H8" i="37"/>
  <c r="F20" i="130" l="1"/>
  <c r="D35" i="130"/>
  <c r="D41" i="130" s="1"/>
  <c r="I14" i="130"/>
  <c r="I17" i="130" s="1"/>
  <c r="J13" i="130"/>
  <c r="F23" i="130"/>
  <c r="F25" i="130" s="1"/>
  <c r="G20" i="130"/>
  <c r="E38" i="130"/>
  <c r="E35" i="130"/>
  <c r="E37" i="130"/>
  <c r="H15" i="37"/>
  <c r="H37" i="37"/>
  <c r="H26" i="37"/>
  <c r="E41" i="130" l="1"/>
  <c r="K13" i="130"/>
  <c r="J14" i="130"/>
  <c r="J17" i="130" s="1"/>
  <c r="G23" i="130"/>
  <c r="G25" i="130" s="1"/>
  <c r="H20" i="130"/>
  <c r="F35" i="130"/>
  <c r="F37" i="130"/>
  <c r="F38" i="130"/>
  <c r="P61" i="55"/>
  <c r="F41" i="130" l="1"/>
  <c r="K14" i="130"/>
  <c r="K17" i="130" s="1"/>
  <c r="L13" i="130"/>
  <c r="H23" i="130"/>
  <c r="H25" i="130" s="1"/>
  <c r="I20" i="130"/>
  <c r="G35" i="130"/>
  <c r="G37" i="130"/>
  <c r="G38" i="130"/>
  <c r="N28" i="50"/>
  <c r="N28" i="52"/>
  <c r="N28" i="7"/>
  <c r="G41" i="130" l="1"/>
  <c r="M13" i="130"/>
  <c r="L14" i="130"/>
  <c r="L17" i="130" s="1"/>
  <c r="J20" i="130"/>
  <c r="I23" i="130"/>
  <c r="I25" i="130" s="1"/>
  <c r="H35" i="130"/>
  <c r="H37" i="130"/>
  <c r="H38" i="130"/>
  <c r="N25" i="50"/>
  <c r="N25" i="52"/>
  <c r="N25" i="7"/>
  <c r="P23" i="29"/>
  <c r="P21" i="29"/>
  <c r="P19" i="29"/>
  <c r="P7" i="29"/>
  <c r="N13" i="50"/>
  <c r="N9" i="50"/>
  <c r="N5" i="50"/>
  <c r="C16" i="50"/>
  <c r="C15" i="50"/>
  <c r="H14" i="55"/>
  <c r="H13" i="55"/>
  <c r="G14" i="55"/>
  <c r="G13" i="55"/>
  <c r="F14" i="55"/>
  <c r="F13" i="55"/>
  <c r="E14" i="55"/>
  <c r="E13" i="55"/>
  <c r="D14" i="55"/>
  <c r="D13" i="55"/>
  <c r="G11" i="55"/>
  <c r="E11" i="55"/>
  <c r="H92" i="55"/>
  <c r="H91" i="55"/>
  <c r="F89" i="55"/>
  <c r="E89" i="55"/>
  <c r="D89" i="55"/>
  <c r="V39" i="29" s="1"/>
  <c r="L88" i="55"/>
  <c r="E84" i="55"/>
  <c r="E76" i="55"/>
  <c r="G70" i="55"/>
  <c r="E70" i="55"/>
  <c r="P69" i="55"/>
  <c r="D83" i="55" s="1"/>
  <c r="F83" i="55" s="1"/>
  <c r="D75" i="55"/>
  <c r="E61" i="55"/>
  <c r="P53" i="55"/>
  <c r="D69" i="55" s="1"/>
  <c r="G49" i="55"/>
  <c r="E49" i="55"/>
  <c r="P45" i="55"/>
  <c r="D60" i="55" s="1"/>
  <c r="P37" i="55"/>
  <c r="D48" i="55" s="1"/>
  <c r="G36" i="55"/>
  <c r="E36" i="55"/>
  <c r="P29" i="55"/>
  <c r="D35" i="55" s="1"/>
  <c r="G29" i="55"/>
  <c r="E29" i="55"/>
  <c r="P21" i="55"/>
  <c r="D28" i="55" s="1"/>
  <c r="P13" i="55"/>
  <c r="D10" i="55" s="1"/>
  <c r="F10" i="55" s="1"/>
  <c r="H10" i="55" s="1"/>
  <c r="H11" i="55" s="1"/>
  <c r="H41" i="130" l="1"/>
  <c r="N13" i="130"/>
  <c r="M14" i="130"/>
  <c r="M17" i="130" s="1"/>
  <c r="I35" i="130"/>
  <c r="I37" i="130"/>
  <c r="I38" i="130"/>
  <c r="K20" i="130"/>
  <c r="J23" i="130"/>
  <c r="J25" i="130" s="1"/>
  <c r="D49" i="55"/>
  <c r="P50" i="29" s="1"/>
  <c r="F48" i="55"/>
  <c r="D70" i="55"/>
  <c r="V47" i="29" s="1"/>
  <c r="F69" i="55"/>
  <c r="D29" i="55"/>
  <c r="P48" i="29" s="1"/>
  <c r="F28" i="55"/>
  <c r="D36" i="55"/>
  <c r="P49" i="29" s="1"/>
  <c r="F35" i="55"/>
  <c r="D61" i="55"/>
  <c r="C21" i="50" s="1"/>
  <c r="F60" i="55"/>
  <c r="F61" i="55" s="1"/>
  <c r="D76" i="55"/>
  <c r="V48" i="29" s="1"/>
  <c r="F75" i="55"/>
  <c r="F76" i="55" s="1"/>
  <c r="F11" i="55"/>
  <c r="C17" i="50"/>
  <c r="D17" i="50" s="1"/>
  <c r="D11" i="55"/>
  <c r="P46" i="29" s="1"/>
  <c r="C22" i="50"/>
  <c r="C25" i="50"/>
  <c r="N17" i="50"/>
  <c r="V50" i="29"/>
  <c r="C20" i="50"/>
  <c r="L86" i="55"/>
  <c r="H24" i="55"/>
  <c r="I41" i="130" l="1"/>
  <c r="O13" i="130"/>
  <c r="N14" i="130"/>
  <c r="N17" i="130" s="1"/>
  <c r="J35" i="130"/>
  <c r="J41" i="130" s="1"/>
  <c r="J38" i="130"/>
  <c r="J37" i="130"/>
  <c r="L20" i="130"/>
  <c r="K23" i="130"/>
  <c r="K25" i="130" s="1"/>
  <c r="C23" i="50"/>
  <c r="V46" i="29"/>
  <c r="C19" i="50"/>
  <c r="H35" i="55"/>
  <c r="H36" i="55" s="1"/>
  <c r="F36" i="55"/>
  <c r="H28" i="55"/>
  <c r="H29" i="55" s="1"/>
  <c r="F29" i="55"/>
  <c r="H69" i="55"/>
  <c r="H70" i="55" s="1"/>
  <c r="F70" i="55"/>
  <c r="H48" i="55"/>
  <c r="H49" i="55" s="1"/>
  <c r="F49" i="55"/>
  <c r="E61" i="35"/>
  <c r="O14" i="130" l="1"/>
  <c r="O17" i="130" s="1"/>
  <c r="P13" i="130"/>
  <c r="P14" i="130" s="1"/>
  <c r="P17" i="130" s="1"/>
  <c r="K37" i="130"/>
  <c r="K38" i="130"/>
  <c r="K35" i="130"/>
  <c r="K41" i="130" s="1"/>
  <c r="L23" i="130"/>
  <c r="L25" i="130" s="1"/>
  <c r="M20" i="130"/>
  <c r="E84" i="35"/>
  <c r="M23" i="130" l="1"/>
  <c r="M25" i="130" s="1"/>
  <c r="N20" i="130"/>
  <c r="L35" i="130"/>
  <c r="L41" i="130" s="1"/>
  <c r="L37" i="130"/>
  <c r="L38" i="130"/>
  <c r="H6" i="34"/>
  <c r="N23" i="130" l="1"/>
  <c r="N25" i="130" s="1"/>
  <c r="O20" i="130"/>
  <c r="M35" i="130"/>
  <c r="M41" i="130" s="1"/>
  <c r="M37" i="130"/>
  <c r="M38" i="130"/>
  <c r="H6" i="43"/>
  <c r="P73" i="55" s="1"/>
  <c r="P75" i="55" s="1"/>
  <c r="N37" i="130" l="1"/>
  <c r="N35" i="130"/>
  <c r="N41" i="130" s="1"/>
  <c r="N38" i="130"/>
  <c r="O23" i="130"/>
  <c r="O25" i="130" s="1"/>
  <c r="P20" i="130"/>
  <c r="P23" i="130" s="1"/>
  <c r="P25" i="130" s="1"/>
  <c r="G49" i="35"/>
  <c r="E49" i="35"/>
  <c r="P37" i="130" l="1"/>
  <c r="P35" i="130"/>
  <c r="P38" i="130"/>
  <c r="O35" i="130"/>
  <c r="O41" i="130" s="1"/>
  <c r="O37" i="130"/>
  <c r="O38" i="130"/>
  <c r="F89" i="35"/>
  <c r="E89" i="35"/>
  <c r="P41" i="130" l="1"/>
  <c r="D89" i="35"/>
  <c r="U39" i="29" l="1"/>
  <c r="U50" i="29"/>
  <c r="R39" i="29"/>
  <c r="R50" i="29"/>
  <c r="N41" i="50" l="1"/>
  <c r="N40" i="50"/>
  <c r="C35" i="50"/>
  <c r="C36" i="50" s="1"/>
  <c r="D36" i="50" s="1"/>
  <c r="B33" i="50"/>
  <c r="B34" i="50" s="1"/>
  <c r="C32" i="50"/>
  <c r="D32" i="50" s="1"/>
  <c r="B26" i="50"/>
  <c r="D23" i="50"/>
  <c r="D22" i="50"/>
  <c r="D21" i="50"/>
  <c r="D20" i="50"/>
  <c r="D19" i="50"/>
  <c r="D16" i="50"/>
  <c r="G15" i="50"/>
  <c r="D15" i="50"/>
  <c r="G11" i="50"/>
  <c r="B9" i="50"/>
  <c r="D7" i="50"/>
  <c r="F35" i="49"/>
  <c r="F34" i="49"/>
  <c r="I33" i="49"/>
  <c r="L32" i="49"/>
  <c r="F27" i="49"/>
  <c r="C27" i="49"/>
  <c r="M16" i="49"/>
  <c r="M15" i="49"/>
  <c r="M7" i="49"/>
  <c r="K7" i="49"/>
  <c r="Q40" i="48"/>
  <c r="Q39" i="48"/>
  <c r="C30" i="48"/>
  <c r="D30" i="48" s="1"/>
  <c r="E30" i="48" s="1"/>
  <c r="F30" i="48" s="1"/>
  <c r="G30" i="48" s="1"/>
  <c r="H30" i="48" s="1"/>
  <c r="I30" i="48" s="1"/>
  <c r="J30" i="48" s="1"/>
  <c r="K30" i="48" s="1"/>
  <c r="L30" i="48" s="1"/>
  <c r="M30" i="48" s="1"/>
  <c r="N30" i="48" s="1"/>
  <c r="O30" i="48" s="1"/>
  <c r="P30" i="48" s="1"/>
  <c r="Q30" i="48" s="1"/>
  <c r="C29" i="48"/>
  <c r="D29" i="48" s="1"/>
  <c r="E29" i="48" s="1"/>
  <c r="F29" i="48" s="1"/>
  <c r="G29" i="48" s="1"/>
  <c r="H29" i="48" s="1"/>
  <c r="I29" i="48" s="1"/>
  <c r="J29" i="48" s="1"/>
  <c r="K29" i="48" s="1"/>
  <c r="L29" i="48" s="1"/>
  <c r="M29" i="48" s="1"/>
  <c r="N29" i="48" s="1"/>
  <c r="O29" i="48" s="1"/>
  <c r="P29" i="48" s="1"/>
  <c r="Q29" i="48" s="1"/>
  <c r="C28" i="48"/>
  <c r="D28" i="48" s="1"/>
  <c r="E28" i="48" s="1"/>
  <c r="F28" i="48" s="1"/>
  <c r="G28" i="48" s="1"/>
  <c r="H28" i="48" s="1"/>
  <c r="I28" i="48" s="1"/>
  <c r="J28" i="48" s="1"/>
  <c r="K28" i="48" s="1"/>
  <c r="L28" i="48" s="1"/>
  <c r="M28" i="48" s="1"/>
  <c r="N28" i="48" s="1"/>
  <c r="O28" i="48" s="1"/>
  <c r="P28" i="48" s="1"/>
  <c r="Q28" i="48" s="1"/>
  <c r="C27" i="48"/>
  <c r="C14" i="48"/>
  <c r="C15" i="48" s="1"/>
  <c r="C12" i="48"/>
  <c r="D12" i="48" s="1"/>
  <c r="E12" i="48" s="1"/>
  <c r="F12" i="48" s="1"/>
  <c r="G12" i="48" s="1"/>
  <c r="H12" i="48" s="1"/>
  <c r="I12" i="48" s="1"/>
  <c r="J12" i="48" s="1"/>
  <c r="K12" i="48" s="1"/>
  <c r="L12" i="48" s="1"/>
  <c r="M12" i="48" s="1"/>
  <c r="N12" i="48" s="1"/>
  <c r="O12" i="48" s="1"/>
  <c r="P12" i="48" s="1"/>
  <c r="Q12" i="48" s="1"/>
  <c r="J5" i="48"/>
  <c r="H68" i="47"/>
  <c r="H67" i="47"/>
  <c r="G52" i="47"/>
  <c r="G45" i="47"/>
  <c r="G34" i="47"/>
  <c r="F19" i="47"/>
  <c r="G13" i="47"/>
  <c r="F11" i="47"/>
  <c r="H104" i="46"/>
  <c r="H103" i="46"/>
  <c r="H102" i="46"/>
  <c r="G91" i="46"/>
  <c r="F91" i="46"/>
  <c r="E91" i="46"/>
  <c r="D91" i="46"/>
  <c r="C91" i="46"/>
  <c r="G89" i="46"/>
  <c r="G92" i="46" s="1"/>
  <c r="F89" i="46"/>
  <c r="F92" i="46" s="1"/>
  <c r="E89" i="46"/>
  <c r="E92" i="46" s="1"/>
  <c r="D89" i="46"/>
  <c r="D92" i="46" s="1"/>
  <c r="C89" i="46"/>
  <c r="C92" i="46" s="1"/>
  <c r="H86" i="46"/>
  <c r="K28" i="49" s="1"/>
  <c r="H85" i="46"/>
  <c r="M28" i="49" s="1"/>
  <c r="G80" i="46"/>
  <c r="F80" i="46"/>
  <c r="E80" i="46"/>
  <c r="D80" i="46"/>
  <c r="C80" i="46"/>
  <c r="G78" i="46"/>
  <c r="G81" i="46" s="1"/>
  <c r="F78" i="46"/>
  <c r="F81" i="46" s="1"/>
  <c r="E78" i="46"/>
  <c r="E81" i="46" s="1"/>
  <c r="D78" i="46"/>
  <c r="D81" i="46" s="1"/>
  <c r="C78" i="46"/>
  <c r="C81" i="46" s="1"/>
  <c r="H75" i="46"/>
  <c r="H74" i="46"/>
  <c r="G69" i="46"/>
  <c r="F69" i="46"/>
  <c r="E69" i="46"/>
  <c r="D69" i="46"/>
  <c r="C69" i="46"/>
  <c r="G67" i="46"/>
  <c r="G70" i="46" s="1"/>
  <c r="F67" i="46"/>
  <c r="F70" i="46" s="1"/>
  <c r="E67" i="46"/>
  <c r="E70" i="46" s="1"/>
  <c r="D67" i="46"/>
  <c r="D70" i="46" s="1"/>
  <c r="C67" i="46"/>
  <c r="C70" i="46" s="1"/>
  <c r="H64" i="46"/>
  <c r="H63" i="46"/>
  <c r="G58" i="46"/>
  <c r="F58" i="46"/>
  <c r="E58" i="46"/>
  <c r="D58" i="46"/>
  <c r="C58" i="46"/>
  <c r="G56" i="46"/>
  <c r="G59" i="46" s="1"/>
  <c r="F56" i="46"/>
  <c r="F59" i="46" s="1"/>
  <c r="E56" i="46"/>
  <c r="E59" i="46" s="1"/>
  <c r="D56" i="46"/>
  <c r="D59" i="46" s="1"/>
  <c r="C56" i="46"/>
  <c r="C59" i="46" s="1"/>
  <c r="H53" i="46"/>
  <c r="H52" i="46"/>
  <c r="G47" i="46"/>
  <c r="F47" i="46"/>
  <c r="E47" i="46"/>
  <c r="D47" i="46"/>
  <c r="C47" i="46"/>
  <c r="G45" i="46"/>
  <c r="G48" i="46" s="1"/>
  <c r="F45" i="46"/>
  <c r="F48" i="46" s="1"/>
  <c r="F101" i="46" s="1"/>
  <c r="E45" i="46"/>
  <c r="E48" i="46" s="1"/>
  <c r="D45" i="46"/>
  <c r="D48" i="46" s="1"/>
  <c r="C45" i="46"/>
  <c r="C48" i="46" s="1"/>
  <c r="C101" i="46" s="1"/>
  <c r="H42" i="46"/>
  <c r="H41" i="46"/>
  <c r="M27" i="49" s="1"/>
  <c r="I47" i="45"/>
  <c r="I46" i="45"/>
  <c r="I44" i="45"/>
  <c r="H18" i="55" s="1"/>
  <c r="H44" i="45"/>
  <c r="G18" i="55" s="1"/>
  <c r="G44" i="45"/>
  <c r="F18" i="55" s="1"/>
  <c r="F44" i="45"/>
  <c r="E18" i="55" s="1"/>
  <c r="E44" i="45"/>
  <c r="D18" i="55" s="1"/>
  <c r="I39" i="45"/>
  <c r="H39" i="45"/>
  <c r="G39" i="45"/>
  <c r="F17" i="55" s="1"/>
  <c r="F39" i="45"/>
  <c r="E17" i="55" s="1"/>
  <c r="E39" i="45"/>
  <c r="D17" i="55" s="1"/>
  <c r="I34" i="45"/>
  <c r="H16" i="55" s="1"/>
  <c r="H34" i="45"/>
  <c r="G16" i="55" s="1"/>
  <c r="G34" i="45"/>
  <c r="F16" i="55" s="1"/>
  <c r="F34" i="45"/>
  <c r="E16" i="55" s="1"/>
  <c r="E34" i="45"/>
  <c r="D16" i="55" s="1"/>
  <c r="I18" i="45"/>
  <c r="H15" i="55" s="1"/>
  <c r="H18" i="45"/>
  <c r="G15" i="55" s="1"/>
  <c r="G18" i="45"/>
  <c r="F15" i="55" s="1"/>
  <c r="F18" i="45"/>
  <c r="E15" i="55" s="1"/>
  <c r="E18" i="45"/>
  <c r="D15" i="55" s="1"/>
  <c r="D19" i="55" s="1"/>
  <c r="K36" i="43"/>
  <c r="K35" i="43"/>
  <c r="I33" i="43"/>
  <c r="D29" i="43"/>
  <c r="D27" i="43"/>
  <c r="E14" i="43"/>
  <c r="E19" i="43" s="1"/>
  <c r="F13" i="43"/>
  <c r="F14" i="43" s="1"/>
  <c r="H54" i="42"/>
  <c r="H53" i="42"/>
  <c r="N40" i="52"/>
  <c r="N39" i="52"/>
  <c r="C35" i="52"/>
  <c r="C36" i="52" s="1"/>
  <c r="D36" i="52" s="1"/>
  <c r="B33" i="52"/>
  <c r="C32" i="52"/>
  <c r="D32" i="52" s="1"/>
  <c r="B26" i="52"/>
  <c r="C25" i="52"/>
  <c r="D25" i="52" s="1"/>
  <c r="N17" i="52"/>
  <c r="C16" i="52"/>
  <c r="D16" i="52" s="1"/>
  <c r="G15" i="52"/>
  <c r="C15" i="52"/>
  <c r="N13" i="52"/>
  <c r="G11" i="52"/>
  <c r="N9" i="52"/>
  <c r="B9" i="52"/>
  <c r="D7" i="52"/>
  <c r="N5" i="52"/>
  <c r="F35" i="40"/>
  <c r="F34" i="40"/>
  <c r="F27" i="40"/>
  <c r="C27" i="40"/>
  <c r="M16" i="40"/>
  <c r="M15" i="40"/>
  <c r="M7" i="40"/>
  <c r="K7" i="40"/>
  <c r="Q40" i="39"/>
  <c r="Q39" i="39"/>
  <c r="C30" i="39"/>
  <c r="D30" i="39" s="1"/>
  <c r="E30" i="39" s="1"/>
  <c r="F30" i="39" s="1"/>
  <c r="G30" i="39" s="1"/>
  <c r="H30" i="39" s="1"/>
  <c r="I30" i="39" s="1"/>
  <c r="J30" i="39" s="1"/>
  <c r="K30" i="39" s="1"/>
  <c r="L30" i="39" s="1"/>
  <c r="M30" i="39" s="1"/>
  <c r="N30" i="39" s="1"/>
  <c r="O30" i="39" s="1"/>
  <c r="P30" i="39" s="1"/>
  <c r="Q30" i="39" s="1"/>
  <c r="C29" i="39"/>
  <c r="D29" i="39" s="1"/>
  <c r="E29" i="39" s="1"/>
  <c r="F29" i="39" s="1"/>
  <c r="G29" i="39" s="1"/>
  <c r="H29" i="39" s="1"/>
  <c r="I29" i="39" s="1"/>
  <c r="J29" i="39" s="1"/>
  <c r="K29" i="39" s="1"/>
  <c r="L29" i="39" s="1"/>
  <c r="M29" i="39" s="1"/>
  <c r="N29" i="39" s="1"/>
  <c r="O29" i="39" s="1"/>
  <c r="P29" i="39" s="1"/>
  <c r="Q29" i="39" s="1"/>
  <c r="C28" i="39"/>
  <c r="D28" i="39" s="1"/>
  <c r="E28" i="39" s="1"/>
  <c r="F28" i="39" s="1"/>
  <c r="G28" i="39" s="1"/>
  <c r="H28" i="39" s="1"/>
  <c r="I28" i="39" s="1"/>
  <c r="J28" i="39" s="1"/>
  <c r="K28" i="39" s="1"/>
  <c r="L28" i="39" s="1"/>
  <c r="M28" i="39" s="1"/>
  <c r="N28" i="39" s="1"/>
  <c r="O28" i="39" s="1"/>
  <c r="P28" i="39" s="1"/>
  <c r="Q28" i="39" s="1"/>
  <c r="C27" i="39"/>
  <c r="D27" i="39" s="1"/>
  <c r="C14" i="39"/>
  <c r="C12" i="39"/>
  <c r="D12" i="39" s="1"/>
  <c r="E12" i="39" s="1"/>
  <c r="F12" i="39" s="1"/>
  <c r="G12" i="39" s="1"/>
  <c r="H12" i="39" s="1"/>
  <c r="I12" i="39" s="1"/>
  <c r="J12" i="39" s="1"/>
  <c r="K12" i="39" s="1"/>
  <c r="L12" i="39" s="1"/>
  <c r="M12" i="39" s="1"/>
  <c r="N12" i="39" s="1"/>
  <c r="O12" i="39" s="1"/>
  <c r="P12" i="39" s="1"/>
  <c r="Q12" i="39" s="1"/>
  <c r="J5" i="39"/>
  <c r="H68" i="38"/>
  <c r="H67" i="38"/>
  <c r="G52" i="38"/>
  <c r="G45" i="38"/>
  <c r="G34" i="38"/>
  <c r="F19" i="38"/>
  <c r="G13" i="38"/>
  <c r="F11" i="38"/>
  <c r="H104" i="37"/>
  <c r="H103" i="37"/>
  <c r="H102" i="37"/>
  <c r="G91" i="37"/>
  <c r="F91" i="37"/>
  <c r="E91" i="37"/>
  <c r="D91" i="37"/>
  <c r="C91" i="37"/>
  <c r="G89" i="37"/>
  <c r="G92" i="37" s="1"/>
  <c r="F89" i="37"/>
  <c r="F92" i="37" s="1"/>
  <c r="E89" i="37"/>
  <c r="E92" i="37" s="1"/>
  <c r="D89" i="37"/>
  <c r="D92" i="37" s="1"/>
  <c r="C89" i="37"/>
  <c r="C92" i="37" s="1"/>
  <c r="H86" i="37"/>
  <c r="K28" i="40" s="1"/>
  <c r="H85" i="37"/>
  <c r="M28" i="40" s="1"/>
  <c r="G80" i="37"/>
  <c r="F80" i="37"/>
  <c r="E80" i="37"/>
  <c r="D80" i="37"/>
  <c r="C80" i="37"/>
  <c r="G78" i="37"/>
  <c r="G81" i="37" s="1"/>
  <c r="F78" i="37"/>
  <c r="F81" i="37" s="1"/>
  <c r="E78" i="37"/>
  <c r="E81" i="37" s="1"/>
  <c r="D78" i="37"/>
  <c r="D81" i="37" s="1"/>
  <c r="C78" i="37"/>
  <c r="C81" i="37" s="1"/>
  <c r="H75" i="37"/>
  <c r="H74" i="37"/>
  <c r="G69" i="37"/>
  <c r="F69" i="37"/>
  <c r="E69" i="37"/>
  <c r="D69" i="37"/>
  <c r="C69" i="37"/>
  <c r="G67" i="37"/>
  <c r="G70" i="37" s="1"/>
  <c r="F67" i="37"/>
  <c r="F70" i="37" s="1"/>
  <c r="E67" i="37"/>
  <c r="E70" i="37" s="1"/>
  <c r="D67" i="37"/>
  <c r="D70" i="37" s="1"/>
  <c r="C67" i="37"/>
  <c r="C70" i="37" s="1"/>
  <c r="H64" i="37"/>
  <c r="H63" i="37"/>
  <c r="G58" i="37"/>
  <c r="F58" i="37"/>
  <c r="E58" i="37"/>
  <c r="D58" i="37"/>
  <c r="C58" i="37"/>
  <c r="G56" i="37"/>
  <c r="G59" i="37" s="1"/>
  <c r="F56" i="37"/>
  <c r="F59" i="37" s="1"/>
  <c r="E56" i="37"/>
  <c r="E59" i="37" s="1"/>
  <c r="D56" i="37"/>
  <c r="D59" i="37" s="1"/>
  <c r="C56" i="37"/>
  <c r="C59" i="37" s="1"/>
  <c r="H53" i="37"/>
  <c r="H52" i="37"/>
  <c r="G47" i="37"/>
  <c r="F47" i="37"/>
  <c r="E47" i="37"/>
  <c r="D47" i="37"/>
  <c r="C47" i="37"/>
  <c r="G45" i="37"/>
  <c r="G48" i="37" s="1"/>
  <c r="F45" i="37"/>
  <c r="F48" i="37" s="1"/>
  <c r="E45" i="37"/>
  <c r="E48" i="37" s="1"/>
  <c r="D45" i="37"/>
  <c r="D48" i="37" s="1"/>
  <c r="C45" i="37"/>
  <c r="C48" i="37" s="1"/>
  <c r="H42" i="37"/>
  <c r="H41" i="37"/>
  <c r="M27" i="40" s="1"/>
  <c r="I47" i="36"/>
  <c r="I46" i="36"/>
  <c r="I44" i="36"/>
  <c r="H18" i="35" s="1"/>
  <c r="H44" i="36"/>
  <c r="G18" i="35" s="1"/>
  <c r="G44" i="36"/>
  <c r="F44" i="36"/>
  <c r="E18" i="35" s="1"/>
  <c r="E44" i="36"/>
  <c r="I39" i="36"/>
  <c r="H39" i="36"/>
  <c r="G39" i="36"/>
  <c r="F17" i="35" s="1"/>
  <c r="F39" i="36"/>
  <c r="E39" i="36"/>
  <c r="I34" i="36"/>
  <c r="H16" i="35" s="1"/>
  <c r="H34" i="36"/>
  <c r="G16" i="35" s="1"/>
  <c r="G34" i="36"/>
  <c r="F34" i="36"/>
  <c r="E16" i="35" s="1"/>
  <c r="E34" i="36"/>
  <c r="I18" i="36"/>
  <c r="H15" i="35" s="1"/>
  <c r="H18" i="36"/>
  <c r="G18" i="36"/>
  <c r="F15" i="35" s="1"/>
  <c r="F18" i="36"/>
  <c r="E18" i="36"/>
  <c r="D15" i="35" s="1"/>
  <c r="O11" i="36"/>
  <c r="H92" i="35"/>
  <c r="H91" i="35"/>
  <c r="L88" i="35"/>
  <c r="I86" i="35"/>
  <c r="E76" i="35"/>
  <c r="P73" i="35"/>
  <c r="P75" i="35" s="1"/>
  <c r="P69" i="35"/>
  <c r="D83" i="35" s="1"/>
  <c r="F83" i="35" s="1"/>
  <c r="G70" i="35"/>
  <c r="E70" i="35"/>
  <c r="P61" i="35"/>
  <c r="D75" i="35" s="1"/>
  <c r="P53" i="35"/>
  <c r="D69" i="35" s="1"/>
  <c r="P45" i="35"/>
  <c r="D60" i="35" s="1"/>
  <c r="F60" i="35" s="1"/>
  <c r="F61" i="35" s="1"/>
  <c r="P37" i="35"/>
  <c r="D48" i="35" s="1"/>
  <c r="G36" i="35"/>
  <c r="E36" i="35"/>
  <c r="P29" i="35"/>
  <c r="D35" i="35" s="1"/>
  <c r="G29" i="35"/>
  <c r="E29" i="35"/>
  <c r="P21" i="35"/>
  <c r="D28" i="35" s="1"/>
  <c r="F28" i="35" s="1"/>
  <c r="H28" i="35" s="1"/>
  <c r="D18" i="35"/>
  <c r="E17" i="35"/>
  <c r="D17" i="35"/>
  <c r="F16" i="35"/>
  <c r="D16" i="35"/>
  <c r="G15" i="35"/>
  <c r="E15" i="35"/>
  <c r="H14" i="35"/>
  <c r="G14" i="35"/>
  <c r="F14" i="35"/>
  <c r="E14" i="35"/>
  <c r="D14" i="35"/>
  <c r="P13" i="35"/>
  <c r="D10" i="35" s="1"/>
  <c r="F10" i="35" s="1"/>
  <c r="H10" i="35" s="1"/>
  <c r="H13" i="35"/>
  <c r="G13" i="35"/>
  <c r="F13" i="35"/>
  <c r="E13" i="35"/>
  <c r="D13" i="35"/>
  <c r="H11" i="35"/>
  <c r="G11" i="35"/>
  <c r="F11" i="35"/>
  <c r="E11" i="35"/>
  <c r="K36" i="34"/>
  <c r="K35" i="34"/>
  <c r="I33" i="34"/>
  <c r="D29" i="34"/>
  <c r="D27" i="34"/>
  <c r="E14" i="34"/>
  <c r="E19" i="34" s="1"/>
  <c r="F13" i="34"/>
  <c r="F14" i="34" s="1"/>
  <c r="C6" i="52" s="1"/>
  <c r="H54" i="33"/>
  <c r="H53" i="33"/>
  <c r="N40" i="7"/>
  <c r="N39" i="7"/>
  <c r="C35" i="7"/>
  <c r="C36" i="7" s="1"/>
  <c r="D36" i="7" s="1"/>
  <c r="B33" i="7"/>
  <c r="B34" i="7" s="1"/>
  <c r="C32" i="7"/>
  <c r="D32" i="7" s="1"/>
  <c r="B26" i="7"/>
  <c r="C25" i="7"/>
  <c r="D25" i="7" s="1"/>
  <c r="N17" i="7"/>
  <c r="C16" i="7"/>
  <c r="D16" i="7" s="1"/>
  <c r="G15" i="7"/>
  <c r="C15" i="7"/>
  <c r="N13" i="7"/>
  <c r="G11" i="7"/>
  <c r="N9" i="7"/>
  <c r="B9" i="7"/>
  <c r="D7" i="7"/>
  <c r="N5" i="7"/>
  <c r="F34" i="9"/>
  <c r="F33" i="9"/>
  <c r="F26" i="9"/>
  <c r="C26" i="9"/>
  <c r="M17" i="9"/>
  <c r="M16" i="9"/>
  <c r="M7" i="9"/>
  <c r="K7" i="9"/>
  <c r="K29" i="9"/>
  <c r="M29" i="9"/>
  <c r="M28" i="9"/>
  <c r="C6" i="7"/>
  <c r="H54" i="30"/>
  <c r="H53" i="30"/>
  <c r="V52" i="29"/>
  <c r="V51" i="29"/>
  <c r="P41" i="29"/>
  <c r="O41" i="29"/>
  <c r="N41" i="29"/>
  <c r="F39" i="29"/>
  <c r="B39" i="29"/>
  <c r="V29" i="29"/>
  <c r="U29" i="29"/>
  <c r="R29" i="29"/>
  <c r="O29" i="29"/>
  <c r="L29" i="29"/>
  <c r="V25" i="29"/>
  <c r="U25" i="29"/>
  <c r="R25" i="29"/>
  <c r="O23" i="29"/>
  <c r="L23" i="29"/>
  <c r="O21" i="29"/>
  <c r="L21" i="29"/>
  <c r="V19" i="29"/>
  <c r="U19" i="29"/>
  <c r="R19" i="29"/>
  <c r="O19" i="29"/>
  <c r="L19" i="29"/>
  <c r="V9" i="29"/>
  <c r="U9" i="29"/>
  <c r="R9" i="29"/>
  <c r="V8" i="29"/>
  <c r="U8" i="29"/>
  <c r="R8" i="29"/>
  <c r="O7" i="29"/>
  <c r="L7" i="29"/>
  <c r="L28" i="29" l="1"/>
  <c r="L30" i="29" s="1"/>
  <c r="D36" i="35"/>
  <c r="F35" i="35"/>
  <c r="D76" i="35"/>
  <c r="F75" i="35"/>
  <c r="F76" i="35" s="1"/>
  <c r="C17" i="7"/>
  <c r="D17" i="7" s="1"/>
  <c r="M18" i="9"/>
  <c r="D49" i="35"/>
  <c r="F48" i="35"/>
  <c r="D70" i="35"/>
  <c r="F69" i="35"/>
  <c r="H45" i="36"/>
  <c r="G45" i="36"/>
  <c r="H19" i="55"/>
  <c r="H77" i="55" s="1"/>
  <c r="R46" i="29"/>
  <c r="R47" i="29"/>
  <c r="C23" i="7"/>
  <c r="D23" i="7" s="1"/>
  <c r="K28" i="9"/>
  <c r="N21" i="7"/>
  <c r="T75" i="7" s="1"/>
  <c r="D101" i="37"/>
  <c r="E19" i="35"/>
  <c r="E77" i="35" s="1"/>
  <c r="E90" i="35" s="1"/>
  <c r="F18" i="35"/>
  <c r="F19" i="35" s="1"/>
  <c r="F45" i="36"/>
  <c r="E45" i="36"/>
  <c r="I45" i="36"/>
  <c r="C34" i="29"/>
  <c r="I33" i="29" s="1"/>
  <c r="N21" i="52"/>
  <c r="T75" i="52" s="1"/>
  <c r="K27" i="40"/>
  <c r="G24" i="38" s="1"/>
  <c r="F101" i="37"/>
  <c r="F19" i="55"/>
  <c r="F77" i="55" s="1"/>
  <c r="I45" i="45"/>
  <c r="B34" i="29"/>
  <c r="I27" i="29" s="1"/>
  <c r="E101" i="37"/>
  <c r="G19" i="35"/>
  <c r="G77" i="35" s="1"/>
  <c r="D19" i="35"/>
  <c r="O47" i="29" s="1"/>
  <c r="H19" i="35"/>
  <c r="C101" i="37"/>
  <c r="G101" i="37"/>
  <c r="M17" i="40"/>
  <c r="F34" i="29"/>
  <c r="K27" i="49"/>
  <c r="G24" i="47" s="1"/>
  <c r="N21" i="50"/>
  <c r="M17" i="49"/>
  <c r="H59" i="37"/>
  <c r="H70" i="37"/>
  <c r="H81" i="37"/>
  <c r="H92" i="37"/>
  <c r="C19" i="52"/>
  <c r="D19" i="52" s="1"/>
  <c r="O49" i="29"/>
  <c r="D61" i="35"/>
  <c r="U46" i="29" s="1"/>
  <c r="C23" i="52"/>
  <c r="D23" i="52" s="1"/>
  <c r="U48" i="29"/>
  <c r="H101" i="37"/>
  <c r="C22" i="52"/>
  <c r="D22" i="52" s="1"/>
  <c r="U47" i="29"/>
  <c r="N10" i="36"/>
  <c r="O28" i="29"/>
  <c r="C22" i="7"/>
  <c r="D22" i="7" s="1"/>
  <c r="R48" i="29"/>
  <c r="C20" i="52"/>
  <c r="D20" i="52" s="1"/>
  <c r="O50" i="29"/>
  <c r="N12" i="36"/>
  <c r="C15" i="39"/>
  <c r="D14" i="39"/>
  <c r="D101" i="46"/>
  <c r="M27" i="9"/>
  <c r="M30" i="9" s="1"/>
  <c r="B27" i="7"/>
  <c r="H97" i="37"/>
  <c r="K26" i="40" s="1"/>
  <c r="H59" i="46"/>
  <c r="H70" i="46"/>
  <c r="H81" i="46"/>
  <c r="H92" i="46"/>
  <c r="E101" i="46"/>
  <c r="G101" i="46"/>
  <c r="B27" i="52"/>
  <c r="E19" i="55"/>
  <c r="E77" i="55" s="1"/>
  <c r="E90" i="55" s="1"/>
  <c r="G19" i="55"/>
  <c r="G77" i="55" s="1"/>
  <c r="F45" i="45"/>
  <c r="H45" i="45"/>
  <c r="D14" i="48"/>
  <c r="P47" i="29"/>
  <c r="C18" i="50"/>
  <c r="D18" i="50" s="1"/>
  <c r="D77" i="55"/>
  <c r="E45" i="45"/>
  <c r="G45" i="45"/>
  <c r="B27" i="50"/>
  <c r="H97" i="46"/>
  <c r="K26" i="49" s="1"/>
  <c r="K29" i="49" s="1"/>
  <c r="H96" i="46"/>
  <c r="M26" i="49" s="1"/>
  <c r="H96" i="37"/>
  <c r="M26" i="40" s="1"/>
  <c r="M29" i="40" s="1"/>
  <c r="C20" i="7"/>
  <c r="D20" i="7" s="1"/>
  <c r="L50" i="29"/>
  <c r="C19" i="7"/>
  <c r="D19" i="7" s="1"/>
  <c r="L49" i="29"/>
  <c r="D35" i="50"/>
  <c r="B37" i="50"/>
  <c r="C6" i="50"/>
  <c r="D6" i="50" s="1"/>
  <c r="C7" i="49"/>
  <c r="O30" i="29"/>
  <c r="C17" i="52"/>
  <c r="D17" i="52" s="1"/>
  <c r="D11" i="35"/>
  <c r="H48" i="46"/>
  <c r="I39" i="29"/>
  <c r="J39" i="29"/>
  <c r="J33" i="29"/>
  <c r="H48" i="37"/>
  <c r="K27" i="9"/>
  <c r="I28" i="29"/>
  <c r="J27" i="29"/>
  <c r="N16" i="36"/>
  <c r="N17" i="36" s="1"/>
  <c r="D24" i="35"/>
  <c r="D31" i="39"/>
  <c r="E27" i="39"/>
  <c r="C31" i="39"/>
  <c r="D27" i="48"/>
  <c r="C31" i="48"/>
  <c r="L46" i="29"/>
  <c r="D15" i="52"/>
  <c r="D35" i="52"/>
  <c r="D6" i="52"/>
  <c r="C7" i="40"/>
  <c r="B34" i="52"/>
  <c r="B37" i="52" s="1"/>
  <c r="D15" i="7"/>
  <c r="D6" i="7"/>
  <c r="D35" i="7"/>
  <c r="B37" i="7"/>
  <c r="C6" i="9"/>
  <c r="T58" i="7" l="1"/>
  <c r="C21" i="7"/>
  <c r="D21" i="7" s="1"/>
  <c r="N10" i="7"/>
  <c r="N11" i="7" s="1"/>
  <c r="N12" i="7" s="1"/>
  <c r="H24" i="35"/>
  <c r="H29" i="35" s="1"/>
  <c r="H77" i="35" s="1"/>
  <c r="F24" i="35"/>
  <c r="F29" i="35" s="1"/>
  <c r="D4" i="47"/>
  <c r="H69" i="35"/>
  <c r="H70" i="35" s="1"/>
  <c r="F70" i="35"/>
  <c r="H48" i="35"/>
  <c r="H49" i="35" s="1"/>
  <c r="F49" i="35"/>
  <c r="H35" i="35"/>
  <c r="H36" i="35" s="1"/>
  <c r="F36" i="35"/>
  <c r="F77" i="35" s="1"/>
  <c r="L20" i="29"/>
  <c r="L22" i="29"/>
  <c r="T19" i="52"/>
  <c r="L48" i="29"/>
  <c r="L31" i="29"/>
  <c r="L32" i="29" s="1"/>
  <c r="L24" i="29"/>
  <c r="I29" i="29"/>
  <c r="O31" i="29"/>
  <c r="O32" i="29" s="1"/>
  <c r="J28" i="29"/>
  <c r="J29" i="29" s="1"/>
  <c r="J40" i="29"/>
  <c r="H101" i="46"/>
  <c r="C11" i="48" s="1"/>
  <c r="C31" i="50"/>
  <c r="D31" i="50" s="1"/>
  <c r="M29" i="49"/>
  <c r="D4" i="38"/>
  <c r="H6" i="38" s="1"/>
  <c r="G6" i="38"/>
  <c r="G10" i="38" s="1"/>
  <c r="C31" i="52"/>
  <c r="C33" i="52" s="1"/>
  <c r="C34" i="52" s="1"/>
  <c r="C37" i="52" s="1"/>
  <c r="D37" i="52" s="1"/>
  <c r="C11" i="39"/>
  <c r="D11" i="39" s="1"/>
  <c r="J34" i="29"/>
  <c r="J35" i="29" s="1"/>
  <c r="I34" i="29"/>
  <c r="I35" i="29" s="1"/>
  <c r="T70" i="52"/>
  <c r="T47" i="52"/>
  <c r="T39" i="52"/>
  <c r="T25" i="52"/>
  <c r="T18" i="52"/>
  <c r="T63" i="52"/>
  <c r="T29" i="52"/>
  <c r="T54" i="52"/>
  <c r="V4" i="52"/>
  <c r="N22" i="52" s="1"/>
  <c r="N23" i="52" s="1"/>
  <c r="U37" i="29" s="1"/>
  <c r="T71" i="52"/>
  <c r="T55" i="52"/>
  <c r="T37" i="52"/>
  <c r="T21" i="52"/>
  <c r="T62" i="52"/>
  <c r="T46" i="52"/>
  <c r="T10" i="52"/>
  <c r="T12" i="52"/>
  <c r="T67" i="52"/>
  <c r="T59" i="52"/>
  <c r="T51" i="52"/>
  <c r="T43" i="52"/>
  <c r="T32" i="52"/>
  <c r="T23" i="52"/>
  <c r="T74" i="52"/>
  <c r="T66" i="52"/>
  <c r="T58" i="52"/>
  <c r="T50" i="52"/>
  <c r="T42" i="52"/>
  <c r="T36" i="52"/>
  <c r="T28" i="52"/>
  <c r="T7" i="52"/>
  <c r="T14" i="52"/>
  <c r="V7" i="52"/>
  <c r="T15" i="52"/>
  <c r="T73" i="52"/>
  <c r="T69" i="52"/>
  <c r="T65" i="52"/>
  <c r="T61" i="52"/>
  <c r="T57" i="52"/>
  <c r="T53" i="52"/>
  <c r="T49" i="52"/>
  <c r="T45" i="52"/>
  <c r="T41" i="52"/>
  <c r="T33" i="52"/>
  <c r="T31" i="52"/>
  <c r="T27" i="52"/>
  <c r="T22" i="52"/>
  <c r="T17" i="52"/>
  <c r="T72" i="52"/>
  <c r="T68" i="52"/>
  <c r="T64" i="52"/>
  <c r="T60" i="52"/>
  <c r="T56" i="52"/>
  <c r="T52" i="52"/>
  <c r="T48" i="52"/>
  <c r="T44" i="52"/>
  <c r="T40" i="52"/>
  <c r="T38" i="52"/>
  <c r="T34" i="52"/>
  <c r="T30" i="52"/>
  <c r="T26" i="52"/>
  <c r="T24" i="52"/>
  <c r="T20" i="52"/>
  <c r="T6" i="52"/>
  <c r="T8" i="52"/>
  <c r="T11" i="52"/>
  <c r="T16" i="52"/>
  <c r="T5" i="52"/>
  <c r="T9" i="52"/>
  <c r="T13" i="52"/>
  <c r="T67" i="7"/>
  <c r="T31" i="7"/>
  <c r="T28" i="7"/>
  <c r="V7" i="7"/>
  <c r="T51" i="7"/>
  <c r="T74" i="7"/>
  <c r="T42" i="7"/>
  <c r="T7" i="7"/>
  <c r="T59" i="7"/>
  <c r="T43" i="7"/>
  <c r="T25" i="7"/>
  <c r="T66" i="7"/>
  <c r="T50" i="7"/>
  <c r="T34" i="7"/>
  <c r="T15" i="7"/>
  <c r="T14" i="7"/>
  <c r="T71" i="7"/>
  <c r="T63" i="7"/>
  <c r="T55" i="7"/>
  <c r="T47" i="7"/>
  <c r="T37" i="7"/>
  <c r="T27" i="7"/>
  <c r="T22" i="7"/>
  <c r="T70" i="7"/>
  <c r="T62" i="7"/>
  <c r="T54" i="7"/>
  <c r="T46" i="7"/>
  <c r="T39" i="7"/>
  <c r="T32" i="7"/>
  <c r="T17" i="7"/>
  <c r="V4" i="7"/>
  <c r="N22" i="7" s="1"/>
  <c r="N23" i="7" s="1"/>
  <c r="R37" i="29" s="1"/>
  <c r="T12" i="7"/>
  <c r="T20" i="7"/>
  <c r="T10" i="7"/>
  <c r="T19" i="7"/>
  <c r="T73" i="7"/>
  <c r="T69" i="7"/>
  <c r="T65" i="7"/>
  <c r="T61" i="7"/>
  <c r="T57" i="7"/>
  <c r="T53" i="7"/>
  <c r="T49" i="7"/>
  <c r="T45" i="7"/>
  <c r="T41" i="7"/>
  <c r="T36" i="7"/>
  <c r="T29" i="7"/>
  <c r="T26" i="7"/>
  <c r="T23" i="7"/>
  <c r="T21" i="7"/>
  <c r="T72" i="7"/>
  <c r="T68" i="7"/>
  <c r="T64" i="7"/>
  <c r="T60" i="7"/>
  <c r="T56" i="7"/>
  <c r="T52" i="7"/>
  <c r="T48" i="7"/>
  <c r="T44" i="7"/>
  <c r="T40" i="7"/>
  <c r="T38" i="7"/>
  <c r="T33" i="7"/>
  <c r="T30" i="7"/>
  <c r="T24" i="7"/>
  <c r="T5" i="7"/>
  <c r="T9" i="7"/>
  <c r="T13" i="7"/>
  <c r="T18" i="7"/>
  <c r="T6" i="7"/>
  <c r="T8" i="7"/>
  <c r="T11" i="7"/>
  <c r="T16" i="7"/>
  <c r="N6" i="7"/>
  <c r="N7" i="7" s="1"/>
  <c r="N8" i="7" s="1"/>
  <c r="L47" i="29"/>
  <c r="L86" i="35"/>
  <c r="O46" i="29"/>
  <c r="N14" i="50"/>
  <c r="N15" i="50" s="1"/>
  <c r="N16" i="50" s="1"/>
  <c r="N10" i="50"/>
  <c r="N11" i="50" s="1"/>
  <c r="N12" i="50" s="1"/>
  <c r="N6" i="50"/>
  <c r="N7" i="50" s="1"/>
  <c r="N8" i="50" s="1"/>
  <c r="P22" i="29"/>
  <c r="P20" i="29"/>
  <c r="P28" i="29"/>
  <c r="P30" i="29" s="1"/>
  <c r="P32" i="29" s="1"/>
  <c r="P24" i="29"/>
  <c r="E14" i="39"/>
  <c r="D15" i="39"/>
  <c r="C21" i="52"/>
  <c r="D21" i="52" s="1"/>
  <c r="G86" i="55"/>
  <c r="V35" i="29"/>
  <c r="V36" i="29" s="1"/>
  <c r="N18" i="50"/>
  <c r="D15" i="48"/>
  <c r="E14" i="48"/>
  <c r="D31" i="52"/>
  <c r="I40" i="29"/>
  <c r="H24" i="47"/>
  <c r="N10" i="52"/>
  <c r="N11" i="52" s="1"/>
  <c r="N12" i="52" s="1"/>
  <c r="N6" i="52"/>
  <c r="N7" i="52" s="1"/>
  <c r="N8" i="52" s="1"/>
  <c r="N14" i="52"/>
  <c r="N15" i="52" s="1"/>
  <c r="N16" i="52" s="1"/>
  <c r="N14" i="7"/>
  <c r="N15" i="7" s="1"/>
  <c r="N16" i="7" s="1"/>
  <c r="F20" i="49"/>
  <c r="V27" i="29" s="1"/>
  <c r="M5" i="49"/>
  <c r="M18" i="49"/>
  <c r="M19" i="49" s="1"/>
  <c r="C20" i="49"/>
  <c r="V17" i="29" s="1"/>
  <c r="K5" i="49"/>
  <c r="T76" i="50"/>
  <c r="T74" i="50"/>
  <c r="T72" i="50"/>
  <c r="T70" i="50"/>
  <c r="T68" i="50"/>
  <c r="T66" i="50"/>
  <c r="T64" i="50"/>
  <c r="T62" i="50"/>
  <c r="T60" i="50"/>
  <c r="T58" i="50"/>
  <c r="T56" i="50"/>
  <c r="T54" i="50"/>
  <c r="T52" i="50"/>
  <c r="T50" i="50"/>
  <c r="T48" i="50"/>
  <c r="T46" i="50"/>
  <c r="T44" i="50"/>
  <c r="T42" i="50"/>
  <c r="T40" i="50"/>
  <c r="T39" i="50"/>
  <c r="T38" i="50"/>
  <c r="T33" i="50"/>
  <c r="T32" i="50"/>
  <c r="T31" i="50"/>
  <c r="T29" i="50"/>
  <c r="T27" i="50"/>
  <c r="T23" i="50"/>
  <c r="T22" i="50"/>
  <c r="T21" i="50"/>
  <c r="T20" i="50"/>
  <c r="T18" i="50"/>
  <c r="T16" i="50"/>
  <c r="T14" i="50"/>
  <c r="T13" i="50"/>
  <c r="T12" i="50"/>
  <c r="T11" i="50"/>
  <c r="T8" i="50"/>
  <c r="V7" i="50"/>
  <c r="T5" i="50"/>
  <c r="V4" i="50"/>
  <c r="N22" i="50" s="1"/>
  <c r="N23" i="50" s="1"/>
  <c r="V37" i="29" s="1"/>
  <c r="T75" i="50"/>
  <c r="T71" i="50"/>
  <c r="T67" i="50"/>
  <c r="T63" i="50"/>
  <c r="T59" i="50"/>
  <c r="T55" i="50"/>
  <c r="T51" i="50"/>
  <c r="T47" i="50"/>
  <c r="T43" i="50"/>
  <c r="T36" i="50"/>
  <c r="T30" i="50"/>
  <c r="T28" i="50"/>
  <c r="T17" i="50"/>
  <c r="T15" i="50"/>
  <c r="T10" i="50"/>
  <c r="T9" i="50"/>
  <c r="T7" i="50"/>
  <c r="T73" i="50"/>
  <c r="T69" i="50"/>
  <c r="T65" i="50"/>
  <c r="T61" i="50"/>
  <c r="T57" i="50"/>
  <c r="T53" i="50"/>
  <c r="T49" i="50"/>
  <c r="T45" i="50"/>
  <c r="T41" i="50"/>
  <c r="T34" i="50"/>
  <c r="T26" i="50"/>
  <c r="T25" i="50"/>
  <c r="T24" i="50"/>
  <c r="T19" i="50"/>
  <c r="T6" i="50"/>
  <c r="J41" i="29"/>
  <c r="I41" i="29"/>
  <c r="H59" i="47"/>
  <c r="H57" i="47"/>
  <c r="H52" i="47"/>
  <c r="H51" i="47"/>
  <c r="H49" i="47"/>
  <c r="H47" i="47"/>
  <c r="H43" i="47"/>
  <c r="H41" i="47"/>
  <c r="H39" i="47"/>
  <c r="H37" i="47"/>
  <c r="H34" i="47"/>
  <c r="H33" i="47"/>
  <c r="H58" i="47"/>
  <c r="G55" i="47"/>
  <c r="H50" i="47"/>
  <c r="H45" i="47"/>
  <c r="H44" i="47"/>
  <c r="H40" i="47"/>
  <c r="H36" i="47"/>
  <c r="H32" i="47"/>
  <c r="H30" i="47"/>
  <c r="H28" i="47"/>
  <c r="H23" i="47"/>
  <c r="H21" i="47"/>
  <c r="H18" i="47"/>
  <c r="H16" i="47"/>
  <c r="H8" i="47"/>
  <c r="H61" i="47"/>
  <c r="G17" i="50" s="1"/>
  <c r="H56" i="47"/>
  <c r="H48" i="47"/>
  <c r="H42" i="47"/>
  <c r="H38" i="47"/>
  <c r="H31" i="47"/>
  <c r="H29" i="47"/>
  <c r="H25" i="47"/>
  <c r="H22" i="47"/>
  <c r="H20" i="47"/>
  <c r="H17" i="47"/>
  <c r="H13" i="47"/>
  <c r="H12" i="47"/>
  <c r="H9" i="47"/>
  <c r="H7" i="47"/>
  <c r="K29" i="40"/>
  <c r="H59" i="38"/>
  <c r="G55" i="38"/>
  <c r="H48" i="38"/>
  <c r="H44" i="38"/>
  <c r="H40" i="38"/>
  <c r="H36" i="38"/>
  <c r="H30" i="38"/>
  <c r="H23" i="38"/>
  <c r="H17" i="38"/>
  <c r="H12" i="38"/>
  <c r="H7" i="38"/>
  <c r="H58" i="38"/>
  <c r="H52" i="38"/>
  <c r="H49" i="38"/>
  <c r="H43" i="38"/>
  <c r="H39" i="38"/>
  <c r="H34" i="38"/>
  <c r="H31" i="38"/>
  <c r="H25" i="38"/>
  <c r="H20" i="38"/>
  <c r="H16" i="38"/>
  <c r="G17" i="7"/>
  <c r="K30" i="9"/>
  <c r="D29" i="35"/>
  <c r="O48" i="29" s="1"/>
  <c r="O24" i="29"/>
  <c r="O20" i="29"/>
  <c r="O22" i="29"/>
  <c r="N19" i="50"/>
  <c r="N20" i="50" s="1"/>
  <c r="C10" i="52"/>
  <c r="D10" i="52" s="1"/>
  <c r="F27" i="39"/>
  <c r="E31" i="39"/>
  <c r="C10" i="7"/>
  <c r="D10" i="7" s="1"/>
  <c r="E27" i="48"/>
  <c r="D31" i="48"/>
  <c r="C10" i="50"/>
  <c r="D10" i="50" s="1"/>
  <c r="C18" i="7" l="1"/>
  <c r="D18" i="7" s="1"/>
  <c r="D33" i="52"/>
  <c r="N18" i="7"/>
  <c r="N19" i="7" s="1"/>
  <c r="N20" i="7" s="1"/>
  <c r="C13" i="39"/>
  <c r="C16" i="39" s="1"/>
  <c r="C33" i="50"/>
  <c r="C34" i="50" s="1"/>
  <c r="D34" i="50" s="1"/>
  <c r="C13" i="48"/>
  <c r="C16" i="48" s="1"/>
  <c r="D11" i="48"/>
  <c r="E11" i="48" s="1"/>
  <c r="G6" i="47"/>
  <c r="H8" i="38"/>
  <c r="H18" i="38"/>
  <c r="H22" i="38"/>
  <c r="H29" i="38"/>
  <c r="H33" i="38"/>
  <c r="H37" i="38"/>
  <c r="H41" i="38"/>
  <c r="H47" i="38"/>
  <c r="H51" i="38"/>
  <c r="H56" i="38"/>
  <c r="H61" i="38"/>
  <c r="G17" i="52" s="1"/>
  <c r="H9" i="38"/>
  <c r="H13" i="38"/>
  <c r="H21" i="38"/>
  <c r="H28" i="38"/>
  <c r="H32" i="38"/>
  <c r="H38" i="38"/>
  <c r="H42" i="38"/>
  <c r="H45" i="38"/>
  <c r="H50" i="38"/>
  <c r="H57" i="38"/>
  <c r="H24" i="38"/>
  <c r="V6" i="52"/>
  <c r="V5" i="52"/>
  <c r="C31" i="7"/>
  <c r="D31" i="7" s="1"/>
  <c r="D34" i="52"/>
  <c r="V6" i="7"/>
  <c r="V5" i="7"/>
  <c r="R35" i="29"/>
  <c r="R36" i="29" s="1"/>
  <c r="R38" i="29" s="1"/>
  <c r="E15" i="48"/>
  <c r="F14" i="48"/>
  <c r="G89" i="55"/>
  <c r="H86" i="55"/>
  <c r="H89" i="55" s="1"/>
  <c r="E15" i="39"/>
  <c r="F14" i="39"/>
  <c r="V38" i="29"/>
  <c r="V43" i="29" s="1"/>
  <c r="G16" i="50"/>
  <c r="V5" i="50"/>
  <c r="D13" i="48"/>
  <c r="D16" i="48" s="1"/>
  <c r="G60" i="47"/>
  <c r="H55" i="47"/>
  <c r="P35" i="29" s="1"/>
  <c r="V6" i="50"/>
  <c r="G60" i="38"/>
  <c r="H55" i="38"/>
  <c r="O35" i="29" s="1"/>
  <c r="C20" i="40"/>
  <c r="U17" i="29" s="1"/>
  <c r="M18" i="40"/>
  <c r="M19" i="40" s="1"/>
  <c r="M5" i="40"/>
  <c r="F20" i="40"/>
  <c r="U27" i="29" s="1"/>
  <c r="K5" i="40"/>
  <c r="G11" i="38"/>
  <c r="H11" i="38" s="1"/>
  <c r="H10" i="38"/>
  <c r="G14" i="38"/>
  <c r="D13" i="39"/>
  <c r="D16" i="39" s="1"/>
  <c r="E11" i="39"/>
  <c r="G16" i="52"/>
  <c r="F19" i="9"/>
  <c r="R27" i="29" s="1"/>
  <c r="K5" i="9"/>
  <c r="M19" i="9"/>
  <c r="M20" i="9" s="1"/>
  <c r="C19" i="9"/>
  <c r="R17" i="29" s="1"/>
  <c r="M5" i="9"/>
  <c r="N35" i="29"/>
  <c r="G16" i="7"/>
  <c r="D77" i="35"/>
  <c r="C18" i="52"/>
  <c r="D18" i="52" s="1"/>
  <c r="F31" i="39"/>
  <c r="G27" i="39"/>
  <c r="E31" i="48"/>
  <c r="F27" i="48"/>
  <c r="C33" i="7" l="1"/>
  <c r="C34" i="7" s="1"/>
  <c r="D34" i="7" s="1"/>
  <c r="C37" i="50"/>
  <c r="D37" i="50" s="1"/>
  <c r="D33" i="50"/>
  <c r="G10" i="47"/>
  <c r="H6" i="47"/>
  <c r="G90" i="55"/>
  <c r="V41" i="29"/>
  <c r="F15" i="48"/>
  <c r="G14" i="48"/>
  <c r="G86" i="35"/>
  <c r="U35" i="29"/>
  <c r="U36" i="29" s="1"/>
  <c r="U38" i="29" s="1"/>
  <c r="F15" i="39"/>
  <c r="G14" i="39"/>
  <c r="H90" i="55"/>
  <c r="F15" i="49" s="1"/>
  <c r="F17" i="49" s="1"/>
  <c r="V24" i="29" s="1"/>
  <c r="V26" i="29" s="1"/>
  <c r="V28" i="29" s="1"/>
  <c r="V30" i="29" s="1"/>
  <c r="V42" i="29"/>
  <c r="V40" i="29"/>
  <c r="F11" i="48"/>
  <c r="E13" i="48"/>
  <c r="E16" i="48" s="1"/>
  <c r="C21" i="48"/>
  <c r="D21" i="48" s="1"/>
  <c r="E21" i="48" s="1"/>
  <c r="F21" i="48" s="1"/>
  <c r="G21" i="48" s="1"/>
  <c r="H21" i="48" s="1"/>
  <c r="I21" i="48" s="1"/>
  <c r="J21" i="48" s="1"/>
  <c r="K21" i="48" s="1"/>
  <c r="L21" i="48" s="1"/>
  <c r="M21" i="48" s="1"/>
  <c r="N21" i="48" s="1"/>
  <c r="O21" i="48" s="1"/>
  <c r="P21" i="48" s="1"/>
  <c r="Q21" i="48" s="1"/>
  <c r="H60" i="47"/>
  <c r="F11" i="39"/>
  <c r="E13" i="39"/>
  <c r="E16" i="39" s="1"/>
  <c r="H14" i="38"/>
  <c r="O12" i="29"/>
  <c r="O14" i="29" s="1"/>
  <c r="G19" i="38"/>
  <c r="H60" i="38"/>
  <c r="C21" i="39"/>
  <c r="D21" i="39" s="1"/>
  <c r="E21" i="39" s="1"/>
  <c r="F21" i="39" s="1"/>
  <c r="G21" i="39" s="1"/>
  <c r="H21" i="39" s="1"/>
  <c r="I21" i="39" s="1"/>
  <c r="J21" i="39" s="1"/>
  <c r="K21" i="39" s="1"/>
  <c r="L21" i="39" s="1"/>
  <c r="M21" i="39" s="1"/>
  <c r="N21" i="39" s="1"/>
  <c r="O21" i="39" s="1"/>
  <c r="P21" i="39" s="1"/>
  <c r="Q21" i="39" s="1"/>
  <c r="N18" i="52"/>
  <c r="N19" i="52" s="1"/>
  <c r="N20" i="52" s="1"/>
  <c r="H27" i="39"/>
  <c r="G31" i="39"/>
  <c r="G27" i="48"/>
  <c r="F31" i="48"/>
  <c r="R43" i="29"/>
  <c r="R40" i="29"/>
  <c r="D33" i="7" l="1"/>
  <c r="R41" i="29"/>
  <c r="H10" i="47"/>
  <c r="G11" i="47"/>
  <c r="M4" i="49"/>
  <c r="M6" i="49" s="1"/>
  <c r="M8" i="49" s="1"/>
  <c r="M20" i="49"/>
  <c r="M21" i="49" s="1"/>
  <c r="C37" i="7"/>
  <c r="D37" i="7" s="1"/>
  <c r="R42" i="29"/>
  <c r="F14" i="9"/>
  <c r="F16" i="9" s="1"/>
  <c r="G89" i="35"/>
  <c r="H86" i="35"/>
  <c r="H89" i="35" s="1"/>
  <c r="G15" i="48"/>
  <c r="H14" i="48"/>
  <c r="F19" i="49"/>
  <c r="F21" i="49" s="1"/>
  <c r="F23" i="49" s="1"/>
  <c r="F25" i="49" s="1"/>
  <c r="F26" i="49" s="1"/>
  <c r="F29" i="49" s="1"/>
  <c r="G15" i="39"/>
  <c r="H14" i="39"/>
  <c r="C15" i="49"/>
  <c r="F38" i="29"/>
  <c r="F40" i="29" s="1"/>
  <c r="F13" i="48"/>
  <c r="F16" i="48" s="1"/>
  <c r="G11" i="48"/>
  <c r="H19" i="38"/>
  <c r="O15" i="29"/>
  <c r="O16" i="29" s="1"/>
  <c r="G26" i="38"/>
  <c r="C20" i="39"/>
  <c r="D20" i="39" s="1"/>
  <c r="E20" i="39" s="1"/>
  <c r="F20" i="39" s="1"/>
  <c r="G20" i="39" s="1"/>
  <c r="H20" i="39" s="1"/>
  <c r="I20" i="39" s="1"/>
  <c r="J20" i="39" s="1"/>
  <c r="K20" i="39" s="1"/>
  <c r="L20" i="39" s="1"/>
  <c r="M20" i="39" s="1"/>
  <c r="N20" i="39" s="1"/>
  <c r="O20" i="39" s="1"/>
  <c r="P20" i="39" s="1"/>
  <c r="Q20" i="39" s="1"/>
  <c r="F13" i="39"/>
  <c r="F16" i="39" s="1"/>
  <c r="G11" i="39"/>
  <c r="L12" i="29"/>
  <c r="L14" i="29" s="1"/>
  <c r="U43" i="29"/>
  <c r="U40" i="29"/>
  <c r="H31" i="39"/>
  <c r="I27" i="39"/>
  <c r="G31" i="48"/>
  <c r="H27" i="48"/>
  <c r="H11" i="47" l="1"/>
  <c r="G14" i="47"/>
  <c r="F43" i="29"/>
  <c r="F42" i="29"/>
  <c r="I14" i="39"/>
  <c r="H15" i="39"/>
  <c r="C14" i="9"/>
  <c r="B38" i="29"/>
  <c r="B40" i="29" s="1"/>
  <c r="G90" i="35"/>
  <c r="C15" i="40" s="1"/>
  <c r="U41" i="29"/>
  <c r="F18" i="9"/>
  <c r="F20" i="9" s="1"/>
  <c r="F22" i="9" s="1"/>
  <c r="F24" i="9" s="1"/>
  <c r="F25" i="9" s="1"/>
  <c r="R24" i="29"/>
  <c r="R26" i="29" s="1"/>
  <c r="R28" i="29" s="1"/>
  <c r="R30" i="29" s="1"/>
  <c r="M21" i="9"/>
  <c r="M22" i="9" s="1"/>
  <c r="M4" i="9"/>
  <c r="M6" i="9" s="1"/>
  <c r="M8" i="9" s="1"/>
  <c r="V14" i="29"/>
  <c r="V16" i="29" s="1"/>
  <c r="V18" i="29" s="1"/>
  <c r="V20" i="29" s="1"/>
  <c r="C17" i="49"/>
  <c r="H15" i="48"/>
  <c r="I14" i="48"/>
  <c r="U42" i="29"/>
  <c r="H90" i="35"/>
  <c r="F15" i="40" s="1"/>
  <c r="F17" i="40" s="1"/>
  <c r="H11" i="48"/>
  <c r="G13" i="48"/>
  <c r="G16" i="48" s="1"/>
  <c r="H11" i="39"/>
  <c r="G13" i="39"/>
  <c r="G16" i="39" s="1"/>
  <c r="H26" i="38"/>
  <c r="G53" i="38"/>
  <c r="L15" i="29"/>
  <c r="L16" i="29" s="1"/>
  <c r="J27" i="39"/>
  <c r="I31" i="39"/>
  <c r="I27" i="48"/>
  <c r="H31" i="48"/>
  <c r="H14" i="47" l="1"/>
  <c r="G19" i="47"/>
  <c r="P12" i="29"/>
  <c r="P14" i="29" s="1"/>
  <c r="U24" i="29"/>
  <c r="U26" i="29" s="1"/>
  <c r="U28" i="29" s="1"/>
  <c r="U30" i="29" s="1"/>
  <c r="M20" i="40"/>
  <c r="M21" i="40" s="1"/>
  <c r="M4" i="40"/>
  <c r="M6" i="40" s="1"/>
  <c r="M8" i="40" s="1"/>
  <c r="F19" i="40"/>
  <c r="F21" i="40" s="1"/>
  <c r="F23" i="40" s="1"/>
  <c r="F25" i="40" s="1"/>
  <c r="F26" i="40" s="1"/>
  <c r="F29" i="40" s="1"/>
  <c r="I15" i="48"/>
  <c r="J14" i="48"/>
  <c r="C19" i="49"/>
  <c r="C21" i="49" s="1"/>
  <c r="K4" i="49"/>
  <c r="K6" i="49" s="1"/>
  <c r="K8" i="49" s="1"/>
  <c r="M9" i="49" s="1"/>
  <c r="C17" i="40"/>
  <c r="U14" i="29"/>
  <c r="U16" i="29" s="1"/>
  <c r="U18" i="29" s="1"/>
  <c r="U20" i="29" s="1"/>
  <c r="R14" i="29"/>
  <c r="R16" i="29" s="1"/>
  <c r="R18" i="29" s="1"/>
  <c r="R20" i="29" s="1"/>
  <c r="C16" i="9"/>
  <c r="I15" i="39"/>
  <c r="J14" i="39"/>
  <c r="V31" i="29"/>
  <c r="B42" i="29"/>
  <c r="B43" i="29"/>
  <c r="H13" i="48"/>
  <c r="H16" i="48" s="1"/>
  <c r="I11" i="48"/>
  <c r="C19" i="39"/>
  <c r="G62" i="38"/>
  <c r="H53" i="38"/>
  <c r="H13" i="39"/>
  <c r="H16" i="39" s="1"/>
  <c r="I11" i="39"/>
  <c r="J31" i="39"/>
  <c r="K27" i="39"/>
  <c r="I31" i="48"/>
  <c r="J27" i="48"/>
  <c r="F28" i="9"/>
  <c r="P15" i="29" l="1"/>
  <c r="P16" i="29" s="1"/>
  <c r="H19" i="47"/>
  <c r="C20" i="48"/>
  <c r="D20" i="48" s="1"/>
  <c r="E20" i="48" s="1"/>
  <c r="F20" i="48" s="1"/>
  <c r="G20" i="48" s="1"/>
  <c r="H20" i="48" s="1"/>
  <c r="I20" i="48" s="1"/>
  <c r="J20" i="48" s="1"/>
  <c r="K20" i="48" s="1"/>
  <c r="L20" i="48" s="1"/>
  <c r="M20" i="48" s="1"/>
  <c r="N20" i="48" s="1"/>
  <c r="O20" i="48" s="1"/>
  <c r="P20" i="48" s="1"/>
  <c r="Q20" i="48" s="1"/>
  <c r="G26" i="47"/>
  <c r="U31" i="29"/>
  <c r="C19" i="40"/>
  <c r="C21" i="40" s="1"/>
  <c r="K4" i="40"/>
  <c r="K6" i="40" s="1"/>
  <c r="K8" i="40" s="1"/>
  <c r="M9" i="40" s="1"/>
  <c r="C23" i="49"/>
  <c r="E31" i="49"/>
  <c r="J15" i="39"/>
  <c r="K14" i="39"/>
  <c r="C18" i="9"/>
  <c r="C20" i="9" s="1"/>
  <c r="K4" i="9"/>
  <c r="K6" i="9" s="1"/>
  <c r="K8" i="9" s="1"/>
  <c r="M9" i="9" s="1"/>
  <c r="R31" i="29"/>
  <c r="J15" i="48"/>
  <c r="K14" i="48"/>
  <c r="J11" i="48"/>
  <c r="I13" i="48"/>
  <c r="I16" i="48" s="1"/>
  <c r="D19" i="39"/>
  <c r="C22" i="39"/>
  <c r="C24" i="39" s="1"/>
  <c r="J11" i="39"/>
  <c r="I13" i="39"/>
  <c r="I16" i="39" s="1"/>
  <c r="H62" i="38"/>
  <c r="G14" i="52" s="1"/>
  <c r="G18" i="52" s="1"/>
  <c r="G21" i="52" s="1"/>
  <c r="G65" i="38"/>
  <c r="H65" i="38" s="1"/>
  <c r="O6" i="29"/>
  <c r="L73" i="35"/>
  <c r="L75" i="35" s="1"/>
  <c r="M80" i="35" s="1"/>
  <c r="G63" i="38"/>
  <c r="L27" i="39"/>
  <c r="K31" i="39"/>
  <c r="K27" i="48"/>
  <c r="J31" i="48"/>
  <c r="H26" i="47" l="1"/>
  <c r="G53" i="47"/>
  <c r="K15" i="48"/>
  <c r="L14" i="48"/>
  <c r="K15" i="39"/>
  <c r="L14" i="39"/>
  <c r="C25" i="49"/>
  <c r="V21" i="29"/>
  <c r="C23" i="40"/>
  <c r="E31" i="40"/>
  <c r="C22" i="9"/>
  <c r="C24" i="9" s="1"/>
  <c r="R32" i="29" s="1"/>
  <c r="E30" i="9"/>
  <c r="J13" i="48"/>
  <c r="J16" i="48" s="1"/>
  <c r="K11" i="48"/>
  <c r="M81" i="35"/>
  <c r="D80" i="35"/>
  <c r="O34" i="29"/>
  <c r="H66" i="38"/>
  <c r="E19" i="39"/>
  <c r="D22" i="39"/>
  <c r="D24" i="39" s="1"/>
  <c r="H63" i="38"/>
  <c r="G8" i="52"/>
  <c r="O8" i="29"/>
  <c r="O9" i="29"/>
  <c r="J13" i="39"/>
  <c r="J16" i="39" s="1"/>
  <c r="K11" i="39"/>
  <c r="C33" i="39"/>
  <c r="C38" i="39" s="1"/>
  <c r="C35" i="39"/>
  <c r="C36" i="39"/>
  <c r="G14" i="7"/>
  <c r="G18" i="7" s="1"/>
  <c r="G21" i="7" s="1"/>
  <c r="L6" i="29"/>
  <c r="L31" i="39"/>
  <c r="M27" i="39"/>
  <c r="K31" i="48"/>
  <c r="L27" i="48"/>
  <c r="D84" i="35" l="1"/>
  <c r="U49" i="29" s="1"/>
  <c r="F80" i="35"/>
  <c r="F84" i="35" s="1"/>
  <c r="F90" i="35" s="1"/>
  <c r="G62" i="47"/>
  <c r="C19" i="48"/>
  <c r="H53" i="47"/>
  <c r="M14" i="39"/>
  <c r="L15" i="39"/>
  <c r="C25" i="9"/>
  <c r="R6" i="29"/>
  <c r="R7" i="29" s="1"/>
  <c r="R10" i="29" s="1"/>
  <c r="F26" i="29"/>
  <c r="R21" i="29"/>
  <c r="C25" i="40"/>
  <c r="U21" i="29"/>
  <c r="F30" i="29"/>
  <c r="V6" i="29"/>
  <c r="V7" i="29" s="1"/>
  <c r="V10" i="29" s="1"/>
  <c r="C26" i="49"/>
  <c r="V32" i="29"/>
  <c r="L15" i="48"/>
  <c r="M14" i="48"/>
  <c r="L11" i="48"/>
  <c r="K13" i="48"/>
  <c r="K16" i="48" s="1"/>
  <c r="E22" i="39"/>
  <c r="E24" i="39" s="1"/>
  <c r="F19" i="39"/>
  <c r="L11" i="39"/>
  <c r="K13" i="39"/>
  <c r="K16" i="39" s="1"/>
  <c r="D35" i="39"/>
  <c r="D36" i="39"/>
  <c r="D33" i="39"/>
  <c r="D38" i="39" s="1"/>
  <c r="D90" i="35"/>
  <c r="C24" i="52"/>
  <c r="N34" i="29"/>
  <c r="G8" i="7"/>
  <c r="L8" i="29"/>
  <c r="L9" i="29"/>
  <c r="N27" i="39"/>
  <c r="M31" i="39"/>
  <c r="M27" i="48"/>
  <c r="L31" i="48"/>
  <c r="R49" i="29" l="1"/>
  <c r="D19" i="48"/>
  <c r="C22" i="48"/>
  <c r="C24" i="48" s="1"/>
  <c r="L73" i="55"/>
  <c r="L75" i="55" s="1"/>
  <c r="M80" i="55" s="1"/>
  <c r="H62" i="47"/>
  <c r="G14" i="50" s="1"/>
  <c r="G18" i="50" s="1"/>
  <c r="G21" i="50" s="1"/>
  <c r="P6" i="29"/>
  <c r="G65" i="47"/>
  <c r="H65" i="47" s="1"/>
  <c r="G63" i="47"/>
  <c r="C29" i="49"/>
  <c r="E33" i="49" s="1"/>
  <c r="V11" i="29" s="1"/>
  <c r="E32" i="49"/>
  <c r="D26" i="43" s="1"/>
  <c r="D28" i="43" s="1"/>
  <c r="D30" i="43" s="1"/>
  <c r="C26" i="40"/>
  <c r="U6" i="29"/>
  <c r="U7" i="29" s="1"/>
  <c r="U10" i="29" s="1"/>
  <c r="F28" i="29"/>
  <c r="U32" i="29"/>
  <c r="C28" i="9"/>
  <c r="E32" i="9" s="1"/>
  <c r="R11" i="29" s="1"/>
  <c r="E31" i="9"/>
  <c r="M15" i="39"/>
  <c r="N14" i="39"/>
  <c r="M15" i="48"/>
  <c r="N14" i="48"/>
  <c r="I47" i="29"/>
  <c r="N29" i="52"/>
  <c r="L13" i="48"/>
  <c r="L16" i="48" s="1"/>
  <c r="M11" i="48"/>
  <c r="C26" i="52"/>
  <c r="D24" i="52"/>
  <c r="L13" i="39"/>
  <c r="L16" i="39" s="1"/>
  <c r="M11" i="39"/>
  <c r="E35" i="39"/>
  <c r="E36" i="39"/>
  <c r="E33" i="39"/>
  <c r="E38" i="39" s="1"/>
  <c r="C6" i="40"/>
  <c r="C8" i="40" s="1"/>
  <c r="F6" i="40" s="1"/>
  <c r="F8" i="40" s="1"/>
  <c r="E10" i="40" s="1"/>
  <c r="O39" i="29"/>
  <c r="O40" i="29" s="1"/>
  <c r="O42" i="29" s="1"/>
  <c r="L85" i="35"/>
  <c r="L87" i="35" s="1"/>
  <c r="L89" i="35" s="1"/>
  <c r="G19" i="39"/>
  <c r="F22" i="39"/>
  <c r="F24" i="39" s="1"/>
  <c r="C24" i="7"/>
  <c r="N31" i="39"/>
  <c r="O27" i="39"/>
  <c r="M31" i="48"/>
  <c r="N27" i="48"/>
  <c r="P9" i="29" l="1"/>
  <c r="P8" i="29"/>
  <c r="P34" i="29"/>
  <c r="H66" i="47"/>
  <c r="C36" i="48"/>
  <c r="C33" i="48"/>
  <c r="C38" i="48" s="1"/>
  <c r="C35" i="48"/>
  <c r="H63" i="47"/>
  <c r="G8" i="50"/>
  <c r="D80" i="55"/>
  <c r="M81" i="55"/>
  <c r="E19" i="48"/>
  <c r="D22" i="48"/>
  <c r="D24" i="48" s="1"/>
  <c r="C29" i="40"/>
  <c r="E33" i="40" s="1"/>
  <c r="U11" i="29" s="1"/>
  <c r="E32" i="40"/>
  <c r="D26" i="34" s="1"/>
  <c r="D28" i="34" s="1"/>
  <c r="D30" i="34" s="1"/>
  <c r="N15" i="48"/>
  <c r="O14" i="48"/>
  <c r="N15" i="39"/>
  <c r="O14" i="39"/>
  <c r="C8" i="7"/>
  <c r="C8" i="50"/>
  <c r="F18" i="43"/>
  <c r="J33" i="43"/>
  <c r="G47" i="29"/>
  <c r="I48" i="29" s="1"/>
  <c r="N29" i="7"/>
  <c r="N11" i="48"/>
  <c r="M13" i="48"/>
  <c r="M16" i="48" s="1"/>
  <c r="H19" i="39"/>
  <c r="G22" i="39"/>
  <c r="G24" i="39" s="1"/>
  <c r="N11" i="39"/>
  <c r="M13" i="39"/>
  <c r="M16" i="39" s="1"/>
  <c r="D26" i="52"/>
  <c r="F35" i="39"/>
  <c r="F36" i="39"/>
  <c r="F33" i="39"/>
  <c r="F38" i="39" s="1"/>
  <c r="D24" i="7"/>
  <c r="C26" i="7"/>
  <c r="C5" i="9"/>
  <c r="C7" i="9" s="1"/>
  <c r="F5" i="9" s="1"/>
  <c r="F7" i="9" s="1"/>
  <c r="E9" i="9" s="1"/>
  <c r="N39" i="29"/>
  <c r="N40" i="29" s="1"/>
  <c r="N42" i="29" s="1"/>
  <c r="P27" i="39"/>
  <c r="O31" i="39"/>
  <c r="O27" i="48"/>
  <c r="N31" i="48"/>
  <c r="D84" i="55" l="1"/>
  <c r="F80" i="55"/>
  <c r="F84" i="55" s="1"/>
  <c r="F90" i="55" s="1"/>
  <c r="E22" i="48"/>
  <c r="E24" i="48" s="1"/>
  <c r="F19" i="48"/>
  <c r="C24" i="50"/>
  <c r="D24" i="50" s="1"/>
  <c r="V49" i="29"/>
  <c r="D90" i="55"/>
  <c r="D35" i="48"/>
  <c r="D36" i="48"/>
  <c r="D33" i="48"/>
  <c r="D38" i="48" s="1"/>
  <c r="F19" i="43"/>
  <c r="F20" i="43" s="1"/>
  <c r="D31" i="43"/>
  <c r="C9" i="7"/>
  <c r="D9" i="7" s="1"/>
  <c r="D8" i="7"/>
  <c r="C9" i="50"/>
  <c r="D9" i="50" s="1"/>
  <c r="D8" i="50"/>
  <c r="O15" i="39"/>
  <c r="P14" i="39"/>
  <c r="O15" i="48"/>
  <c r="P14" i="48"/>
  <c r="J33" i="34"/>
  <c r="C8" i="52"/>
  <c r="F18" i="34"/>
  <c r="N13" i="48"/>
  <c r="N16" i="48" s="1"/>
  <c r="O11" i="48"/>
  <c r="D25" i="50"/>
  <c r="I19" i="39"/>
  <c r="H22" i="39"/>
  <c r="H24" i="39" s="1"/>
  <c r="N13" i="39"/>
  <c r="N16" i="39" s="1"/>
  <c r="O11" i="39"/>
  <c r="G35" i="39"/>
  <c r="G33" i="39"/>
  <c r="G38" i="39" s="1"/>
  <c r="G36" i="39"/>
  <c r="D26" i="7"/>
  <c r="P31" i="39"/>
  <c r="Q27" i="39"/>
  <c r="O31" i="48"/>
  <c r="P27" i="48"/>
  <c r="C26" i="50" l="1"/>
  <c r="G19" i="48"/>
  <c r="F22" i="48"/>
  <c r="F24" i="48" s="1"/>
  <c r="N29" i="50"/>
  <c r="L85" i="55"/>
  <c r="L87" i="55" s="1"/>
  <c r="L89" i="55" s="1"/>
  <c r="C6" i="49"/>
  <c r="C8" i="49" s="1"/>
  <c r="F6" i="49" s="1"/>
  <c r="F8" i="49" s="1"/>
  <c r="E10" i="49" s="1"/>
  <c r="P39" i="29"/>
  <c r="P40" i="29" s="1"/>
  <c r="P42" i="29" s="1"/>
  <c r="J47" i="29"/>
  <c r="J48" i="29" s="1"/>
  <c r="E35" i="48"/>
  <c r="E36" i="48"/>
  <c r="E33" i="48"/>
  <c r="E38" i="48" s="1"/>
  <c r="G5" i="7"/>
  <c r="C9" i="52"/>
  <c r="D8" i="52"/>
  <c r="P15" i="48"/>
  <c r="Q14" i="48"/>
  <c r="Q15" i="48" s="1"/>
  <c r="P15" i="39"/>
  <c r="Q14" i="39"/>
  <c r="Q15" i="39" s="1"/>
  <c r="C27" i="7"/>
  <c r="D27" i="7"/>
  <c r="F19" i="34"/>
  <c r="F20" i="34" s="1"/>
  <c r="D31" i="34"/>
  <c r="D26" i="50"/>
  <c r="D27" i="50" s="1"/>
  <c r="C27" i="50"/>
  <c r="G5" i="50"/>
  <c r="P11" i="48"/>
  <c r="O13" i="48"/>
  <c r="O16" i="48" s="1"/>
  <c r="P11" i="39"/>
  <c r="O13" i="39"/>
  <c r="O16" i="39" s="1"/>
  <c r="J19" i="39"/>
  <c r="I22" i="39"/>
  <c r="I24" i="39" s="1"/>
  <c r="H36" i="39"/>
  <c r="H35" i="39"/>
  <c r="H33" i="39"/>
  <c r="H38" i="39" s="1"/>
  <c r="Q31" i="39"/>
  <c r="Q27" i="48"/>
  <c r="P31" i="48"/>
  <c r="F33" i="48" l="1"/>
  <c r="F38" i="48" s="1"/>
  <c r="F35" i="48"/>
  <c r="F36" i="48"/>
  <c r="H19" i="48"/>
  <c r="G22" i="48"/>
  <c r="G24" i="48" s="1"/>
  <c r="D9" i="52"/>
  <c r="D27" i="52" s="1"/>
  <c r="C27" i="52"/>
  <c r="G5" i="52"/>
  <c r="P13" i="48"/>
  <c r="P16" i="48" s="1"/>
  <c r="Q11" i="48"/>
  <c r="I36" i="39"/>
  <c r="I35" i="39"/>
  <c r="I33" i="39"/>
  <c r="I38" i="39" s="1"/>
  <c r="K19" i="39"/>
  <c r="J22" i="39"/>
  <c r="J24" i="39" s="1"/>
  <c r="P13" i="39"/>
  <c r="P16" i="39" s="1"/>
  <c r="Q11" i="39"/>
  <c r="Q31" i="48"/>
  <c r="I19" i="48" l="1"/>
  <c r="H22" i="48"/>
  <c r="H24" i="48" s="1"/>
  <c r="G35" i="48"/>
  <c r="G33" i="48"/>
  <c r="G38" i="48" s="1"/>
  <c r="G36" i="48"/>
  <c r="Q13" i="48"/>
  <c r="Q16" i="48" s="1"/>
  <c r="J33" i="39"/>
  <c r="J38" i="39" s="1"/>
  <c r="J35" i="39"/>
  <c r="J36" i="39"/>
  <c r="Q13" i="39"/>
  <c r="Q16" i="39" s="1"/>
  <c r="K22" i="39"/>
  <c r="K24" i="39" s="1"/>
  <c r="L19" i="39"/>
  <c r="H35" i="48" l="1"/>
  <c r="H33" i="48"/>
  <c r="H38" i="48" s="1"/>
  <c r="H36" i="48"/>
  <c r="I22" i="48"/>
  <c r="I24" i="48" s="1"/>
  <c r="J19" i="48"/>
  <c r="M19" i="39"/>
  <c r="L22" i="39"/>
  <c r="L24" i="39" s="1"/>
  <c r="K33" i="39"/>
  <c r="K38" i="39" s="1"/>
  <c r="K35" i="39"/>
  <c r="K36" i="39"/>
  <c r="I33" i="48" l="1"/>
  <c r="I38" i="48" s="1"/>
  <c r="I36" i="48"/>
  <c r="I35" i="48"/>
  <c r="K19" i="48"/>
  <c r="J22" i="48"/>
  <c r="J24" i="48" s="1"/>
  <c r="N19" i="39"/>
  <c r="M22" i="39"/>
  <c r="M24" i="39" s="1"/>
  <c r="L35" i="39"/>
  <c r="L33" i="39"/>
  <c r="L38" i="39" s="1"/>
  <c r="L36" i="39"/>
  <c r="L19" i="48" l="1"/>
  <c r="K22" i="48"/>
  <c r="K24" i="48" s="1"/>
  <c r="J35" i="48"/>
  <c r="J33" i="48"/>
  <c r="J38" i="48" s="1"/>
  <c r="J36" i="48"/>
  <c r="O19" i="39"/>
  <c r="N22" i="39"/>
  <c r="N24" i="39" s="1"/>
  <c r="M35" i="39"/>
  <c r="M33" i="39"/>
  <c r="M38" i="39" s="1"/>
  <c r="M36" i="39"/>
  <c r="K35" i="48" l="1"/>
  <c r="K33" i="48"/>
  <c r="K38" i="48" s="1"/>
  <c r="K36" i="48"/>
  <c r="M19" i="48"/>
  <c r="L22" i="48"/>
  <c r="L24" i="48" s="1"/>
  <c r="O22" i="39"/>
  <c r="O24" i="39" s="1"/>
  <c r="P19" i="39"/>
  <c r="N35" i="39"/>
  <c r="N36" i="39"/>
  <c r="N33" i="39"/>
  <c r="N38" i="39" s="1"/>
  <c r="N19" i="48" l="1"/>
  <c r="M22" i="48"/>
  <c r="M24" i="48" s="1"/>
  <c r="L35" i="48"/>
  <c r="L36" i="48"/>
  <c r="L33" i="48"/>
  <c r="L38" i="48" s="1"/>
  <c r="O33" i="39"/>
  <c r="O38" i="39" s="1"/>
  <c r="O35" i="39"/>
  <c r="O36" i="39"/>
  <c r="P22" i="39"/>
  <c r="P24" i="39" s="1"/>
  <c r="Q19" i="39"/>
  <c r="Q22" i="39" s="1"/>
  <c r="Q24" i="39" s="1"/>
  <c r="M35" i="48" l="1"/>
  <c r="M33" i="48"/>
  <c r="M38" i="48" s="1"/>
  <c r="M36" i="48"/>
  <c r="O19" i="48"/>
  <c r="N22" i="48"/>
  <c r="N24" i="48" s="1"/>
  <c r="Q33" i="39"/>
  <c r="Q35" i="39"/>
  <c r="Q36" i="39"/>
  <c r="P36" i="39"/>
  <c r="P35" i="39"/>
  <c r="P33" i="39"/>
  <c r="P38" i="39" s="1"/>
  <c r="O22" i="48" l="1"/>
  <c r="O24" i="48" s="1"/>
  <c r="P19" i="48"/>
  <c r="N36" i="48"/>
  <c r="N35" i="48"/>
  <c r="N33" i="48"/>
  <c r="N38" i="48" s="1"/>
  <c r="Q38" i="39"/>
  <c r="Q19" i="48" l="1"/>
  <c r="Q22" i="48" s="1"/>
  <c r="Q24" i="48" s="1"/>
  <c r="P22" i="48"/>
  <c r="P24" i="48" s="1"/>
  <c r="O33" i="48"/>
  <c r="O38" i="48" s="1"/>
  <c r="O35" i="48"/>
  <c r="O36" i="48"/>
  <c r="P35" i="48" l="1"/>
  <c r="P33" i="48"/>
  <c r="P38" i="48" s="1"/>
  <c r="P36" i="48"/>
  <c r="Q35" i="48"/>
  <c r="Q33" i="48"/>
  <c r="Q36" i="48"/>
  <c r="Q38" i="48" l="1"/>
  <c r="C97" i="125" l="1"/>
  <c r="N98" i="125" s="1"/>
  <c r="C98" i="125"/>
  <c r="N95" i="125" s="1"/>
  <c r="N97" i="125" s="1"/>
  <c r="N99" i="125" s="1"/>
  <c r="F97" i="125" s="1"/>
  <c r="G97" i="125" s="1"/>
  <c r="E98" i="125"/>
  <c r="G98" i="125" l="1"/>
  <c r="D7" i="133" s="1"/>
  <c r="D12" i="133" s="1"/>
  <c r="D14" i="133" s="1"/>
  <c r="D16" i="133" s="1"/>
  <c r="D18" i="133" s="1"/>
  <c r="Q98" i="125"/>
  <c r="C26" i="137"/>
  <c r="F98" i="125" l="1"/>
  <c r="C7" i="133" s="1"/>
  <c r="C12" i="133" s="1"/>
  <c r="C14" i="133" s="1"/>
  <c r="C16" i="133" s="1"/>
  <c r="C18" i="1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G16" authorId="0" shapeId="0" xr:uid="{D78062D9-DC71-4A4A-9FE7-FEC52744FFC1}">
      <text>
        <r>
          <rPr>
            <b/>
            <sz val="9"/>
            <color indexed="81"/>
            <rFont val="Tahoma"/>
            <family val="2"/>
          </rPr>
          <t>Check with your CPA before including Demolition in Eligible Basis.</t>
        </r>
        <r>
          <rPr>
            <sz val="9"/>
            <color indexed="81"/>
            <rFont val="Tahoma"/>
            <family val="2"/>
          </rPr>
          <t xml:space="preserve">
</t>
        </r>
      </text>
    </comment>
    <comment ref="E27" authorId="0" shapeId="0" xr:uid="{F52DDA88-B8BD-4F3A-9BA0-C7976B35CDE4}">
      <text>
        <r>
          <rPr>
            <b/>
            <sz val="9"/>
            <color indexed="81"/>
            <rFont val="Tahoma"/>
            <family val="2"/>
          </rPr>
          <t>Minimum Contingency:</t>
        </r>
        <r>
          <rPr>
            <sz val="9"/>
            <color indexed="81"/>
            <rFont val="Tahoma"/>
            <family val="2"/>
          </rPr>
          <t xml:space="preserve">
See minimum contingency in cell R51.</t>
        </r>
      </text>
    </comment>
    <comment ref="E88" authorId="0" shapeId="0" xr:uid="{0F6FAEF2-179D-4253-AD23-27B1D505986D}">
      <text>
        <r>
          <rPr>
            <b/>
            <sz val="9"/>
            <color indexed="81"/>
            <rFont val="Tahoma"/>
            <family val="2"/>
          </rPr>
          <t xml:space="preserve">Minimum Operating Reserve:
</t>
        </r>
        <r>
          <rPr>
            <sz val="9"/>
            <color indexed="81"/>
            <rFont val="Tahoma"/>
            <family val="2"/>
          </rPr>
          <t xml:space="preserve">The amount in Cell P109 is the minimum operating 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17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18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E00-000001000000}">
      <text>
        <r>
          <rPr>
            <b/>
            <sz val="9"/>
            <color indexed="81"/>
            <rFont val="Tahoma"/>
            <family val="2"/>
          </rPr>
          <t>Heather Abramowski:</t>
        </r>
        <r>
          <rPr>
            <sz val="9"/>
            <color indexed="81"/>
            <rFont val="Tahoma"/>
            <family val="2"/>
          </rPr>
          <t xml:space="preserve">
Max allowable = 6%</t>
        </r>
      </text>
    </comment>
    <comment ref="N12" authorId="0" shapeId="0" xr:uid="{00000000-0006-0000-1E00-000002000000}">
      <text>
        <r>
          <rPr>
            <b/>
            <sz val="9"/>
            <color indexed="81"/>
            <rFont val="Tahoma"/>
            <family val="2"/>
          </rPr>
          <t>Heather Abramowski:</t>
        </r>
        <r>
          <rPr>
            <sz val="9"/>
            <color indexed="81"/>
            <rFont val="Tahoma"/>
            <family val="2"/>
          </rPr>
          <t xml:space="preserve">
Max allowable = 2%</t>
        </r>
      </text>
    </comment>
    <comment ref="N16" authorId="0" shapeId="0" xr:uid="{00000000-0006-0000-1E00-000003000000}">
      <text>
        <r>
          <rPr>
            <b/>
            <sz val="9"/>
            <color indexed="81"/>
            <rFont val="Tahoma"/>
            <family val="2"/>
          </rPr>
          <t>Heather Abramowski:</t>
        </r>
        <r>
          <rPr>
            <sz val="9"/>
            <color indexed="81"/>
            <rFont val="Tahoma"/>
            <family val="2"/>
          </rPr>
          <t xml:space="preserve">
Max allowable = 6%</t>
        </r>
      </text>
    </comment>
    <comment ref="N20" authorId="0" shapeId="0" xr:uid="{00000000-0006-0000-1E00-000004000000}">
      <text>
        <r>
          <rPr>
            <b/>
            <sz val="9"/>
            <color indexed="81"/>
            <rFont val="Tahoma"/>
            <family val="2"/>
          </rPr>
          <t>Heather Abramowski:</t>
        </r>
        <r>
          <rPr>
            <sz val="9"/>
            <color indexed="81"/>
            <rFont val="Tahoma"/>
            <family val="2"/>
          </rPr>
          <t xml:space="preserve">
Max allowable = 14%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6" authorId="0" shapeId="0" xr:uid="{C6715552-2AFC-4353-B1A0-C9FCCE970122}">
      <text>
        <r>
          <rPr>
            <sz val="9"/>
            <color indexed="81"/>
            <rFont val="Tahoma"/>
            <family val="2"/>
          </rPr>
          <t>(e.g., ______ Bank,
 City of _____, 
 Federal Home Loan Bank,       MFA)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E6FCCB1F-21D3-44A6-AF3C-8D1CCBDD0D42}">
      <text>
        <r>
          <rPr>
            <b/>
            <sz val="9"/>
            <color indexed="81"/>
            <rFont val="Tahoma"/>
            <family val="2"/>
          </rPr>
          <t>Maximum 6%</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2D778094-2BBA-45DF-8321-CAF0F010BDF7}">
      <text>
        <r>
          <rPr>
            <b/>
            <sz val="9"/>
            <color indexed="81"/>
            <rFont val="Tahoma"/>
            <family val="2"/>
          </rPr>
          <t>Maximum 6%</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9" authorId="0" shapeId="0" xr:uid="{C8C82C88-9E28-4C01-B910-17663EC0BCA7}">
      <text>
        <r>
          <rPr>
            <b/>
            <sz val="9"/>
            <color indexed="81"/>
            <rFont val="Tahoma"/>
            <family val="2"/>
          </rPr>
          <t>Divisions are MasterFormat Specification Divisions published by the Construction Specifications Institute (CSI)</t>
        </r>
      </text>
    </comment>
    <comment ref="I9" authorId="0" shapeId="0" xr:uid="{9A1FB965-1654-41E2-9AA4-C51BCEB440E3}">
      <text>
        <r>
          <rPr>
            <sz val="9"/>
            <color indexed="81"/>
            <rFont val="Tahoma"/>
            <family val="2"/>
          </rPr>
          <t>Combined NC/Rehab projects should include the entire construction cost in the proper column to the left and insert the portion that is rehabilitation here.</t>
        </r>
      </text>
    </comment>
    <comment ref="C10" authorId="0" shapeId="0" xr:uid="{96D073F7-441E-4F78-B7FC-C23EEAB41776}">
      <text>
        <r>
          <rPr>
            <b/>
            <sz val="9"/>
            <color indexed="81"/>
            <rFont val="Tahoma"/>
            <family val="2"/>
          </rPr>
          <t>Applicant should consult their CPS to determine which, if any of these costs are  part of eligible basis.</t>
        </r>
      </text>
    </comment>
    <comment ref="C13" authorId="0" shapeId="0" xr:uid="{4CEE6AAB-3AD7-4E36-86A3-92C635D38B7C}">
      <text>
        <r>
          <rPr>
            <sz val="9"/>
            <color indexed="81"/>
            <rFont val="Tahoma"/>
            <family val="2"/>
          </rPr>
          <t>Should show split between depreciable and non-depreciable costs.  See Rev Ruling 80-93 and Rev Ruling 68-193</t>
        </r>
      </text>
    </comment>
    <comment ref="I51" authorId="0" shapeId="0" xr:uid="{32845F95-F48A-4545-B326-3A31951DC16A}">
      <text>
        <r>
          <rPr>
            <sz val="9"/>
            <color indexed="81"/>
            <rFont val="Tahoma"/>
            <family val="2"/>
          </rPr>
          <t>Combined NC/Rehab projects should include the entire construction cost in the proper column to the left and insert the portion that is rehabilitation here.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0B00-000001000000}">
      <text>
        <r>
          <rPr>
            <b/>
            <sz val="9"/>
            <color indexed="81"/>
            <rFont val="Tahoma"/>
            <family val="2"/>
          </rPr>
          <t>Heather Abramowski:</t>
        </r>
        <r>
          <rPr>
            <sz val="9"/>
            <color indexed="81"/>
            <rFont val="Tahoma"/>
            <family val="2"/>
          </rPr>
          <t xml:space="preserve">
Max allowable = 6%</t>
        </r>
      </text>
    </comment>
    <comment ref="N12" authorId="0" shapeId="0" xr:uid="{00000000-0006-0000-0B00-000002000000}">
      <text>
        <r>
          <rPr>
            <b/>
            <sz val="9"/>
            <color indexed="81"/>
            <rFont val="Tahoma"/>
            <family val="2"/>
          </rPr>
          <t>Heather Abramowski:</t>
        </r>
        <r>
          <rPr>
            <sz val="9"/>
            <color indexed="81"/>
            <rFont val="Tahoma"/>
            <family val="2"/>
          </rPr>
          <t xml:space="preserve">
Max allowable = 2%</t>
        </r>
      </text>
    </comment>
    <comment ref="N16" authorId="0" shapeId="0" xr:uid="{00000000-0006-0000-0B00-000003000000}">
      <text>
        <r>
          <rPr>
            <b/>
            <sz val="9"/>
            <color indexed="81"/>
            <rFont val="Tahoma"/>
            <family val="2"/>
          </rPr>
          <t>Heather Abramowski:</t>
        </r>
        <r>
          <rPr>
            <sz val="9"/>
            <color indexed="81"/>
            <rFont val="Tahoma"/>
            <family val="2"/>
          </rPr>
          <t xml:space="preserve">
Max allowable = 6%</t>
        </r>
      </text>
    </comment>
    <comment ref="N20" authorId="0" shapeId="0" xr:uid="{00000000-0006-0000-0B00-000004000000}">
      <text>
        <r>
          <rPr>
            <b/>
            <sz val="9"/>
            <color indexed="81"/>
            <rFont val="Tahoma"/>
            <family val="2"/>
          </rPr>
          <t>Heather Abramowski:</t>
        </r>
        <r>
          <rPr>
            <sz val="9"/>
            <color indexed="81"/>
            <rFont val="Tahoma"/>
            <family val="2"/>
          </rPr>
          <t xml:space="preserve">
Max allowable = 14%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0E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0F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500-000001000000}">
      <text>
        <r>
          <rPr>
            <b/>
            <sz val="9"/>
            <color indexed="81"/>
            <rFont val="Tahoma"/>
            <family val="2"/>
          </rPr>
          <t>Heather Abramowski:</t>
        </r>
        <r>
          <rPr>
            <sz val="9"/>
            <color indexed="81"/>
            <rFont val="Tahoma"/>
            <family val="2"/>
          </rPr>
          <t xml:space="preserve">
Max allowable = 6%</t>
        </r>
      </text>
    </comment>
    <comment ref="N12" authorId="0" shapeId="0" xr:uid="{00000000-0006-0000-1500-000002000000}">
      <text>
        <r>
          <rPr>
            <b/>
            <sz val="9"/>
            <color indexed="81"/>
            <rFont val="Tahoma"/>
            <family val="2"/>
          </rPr>
          <t>Heather Abramowski:</t>
        </r>
        <r>
          <rPr>
            <sz val="9"/>
            <color indexed="81"/>
            <rFont val="Tahoma"/>
            <family val="2"/>
          </rPr>
          <t xml:space="preserve">
Max allowable = 2%</t>
        </r>
      </text>
    </comment>
    <comment ref="N16" authorId="0" shapeId="0" xr:uid="{00000000-0006-0000-1500-000003000000}">
      <text>
        <r>
          <rPr>
            <b/>
            <sz val="9"/>
            <color indexed="81"/>
            <rFont val="Tahoma"/>
            <family val="2"/>
          </rPr>
          <t>Heather Abramowski:</t>
        </r>
        <r>
          <rPr>
            <sz val="9"/>
            <color indexed="81"/>
            <rFont val="Tahoma"/>
            <family val="2"/>
          </rPr>
          <t xml:space="preserve">
Max allowable = 6%</t>
        </r>
      </text>
    </comment>
    <comment ref="N20" authorId="0" shapeId="0" xr:uid="{00000000-0006-0000-1500-000004000000}">
      <text>
        <r>
          <rPr>
            <b/>
            <sz val="9"/>
            <color indexed="81"/>
            <rFont val="Tahoma"/>
            <family val="2"/>
          </rPr>
          <t>Heather Abramowski:</t>
        </r>
        <r>
          <rPr>
            <sz val="9"/>
            <color indexed="81"/>
            <rFont val="Tahoma"/>
            <family val="2"/>
          </rPr>
          <t xml:space="preserve">
Max allowable = 14%
</t>
        </r>
      </text>
    </comment>
  </commentList>
</comments>
</file>

<file path=xl/sharedStrings.xml><?xml version="1.0" encoding="utf-8"?>
<sst xmlns="http://schemas.openxmlformats.org/spreadsheetml/2006/main" count="2597" uniqueCount="866">
  <si>
    <t>Project Name:</t>
  </si>
  <si>
    <t>Yes</t>
  </si>
  <si>
    <t>No</t>
  </si>
  <si>
    <t>Legal</t>
  </si>
  <si>
    <t>Other:</t>
  </si>
  <si>
    <t>Interest</t>
  </si>
  <si>
    <t>Payment</t>
  </si>
  <si>
    <t>Term</t>
  </si>
  <si>
    <t>Financing Sources</t>
  </si>
  <si>
    <t>Lender/Program</t>
  </si>
  <si>
    <t>Amount</t>
  </si>
  <si>
    <t>Frequency</t>
  </si>
  <si>
    <t>Amort. Yrs.</t>
  </si>
  <si>
    <t>Loan Yrs.</t>
  </si>
  <si>
    <t>First Mortgage</t>
  </si>
  <si>
    <t>Second Mortgage</t>
  </si>
  <si>
    <t>Third Mortgage</t>
  </si>
  <si>
    <t xml:space="preserve">Grant </t>
  </si>
  <si>
    <t>Deferred Developer Fee</t>
  </si>
  <si>
    <t>Subtotal:</t>
  </si>
  <si>
    <t>Other Equity</t>
  </si>
  <si>
    <t>Tax Credit Proceeds</t>
  </si>
  <si>
    <t>Total:</t>
  </si>
  <si>
    <t>Equity Installment Schedule</t>
  </si>
  <si>
    <t>2nd Installment</t>
  </si>
  <si>
    <t>4th Installment</t>
  </si>
  <si>
    <t>5th Installment</t>
  </si>
  <si>
    <t>Total</t>
  </si>
  <si>
    <t>Total tax credits</t>
  </si>
  <si>
    <t>Expected credit price</t>
  </si>
  <si>
    <t>Expected cash equity</t>
  </si>
  <si>
    <t>Developer willing to defer developer fee without interest, if needed?</t>
  </si>
  <si>
    <t>Anticipated Bond Amounts:</t>
  </si>
  <si>
    <t>Construction Amount</t>
  </si>
  <si>
    <t>Permanent Amount</t>
  </si>
  <si>
    <t>Contact Person Name/Telephone #</t>
  </si>
  <si>
    <t>Sources</t>
  </si>
  <si>
    <t>6th Installment</t>
  </si>
  <si>
    <t>7th Installment</t>
  </si>
  <si>
    <t>Equity Contributions</t>
  </si>
  <si>
    <t>COMMERCIAL</t>
  </si>
  <si>
    <t>RESIDENTIAL</t>
  </si>
  <si>
    <t>ACQUISITION COSTS</t>
  </si>
  <si>
    <t>Land Acquisition</t>
  </si>
  <si>
    <t xml:space="preserve"> </t>
  </si>
  <si>
    <t>Building Acquisition</t>
  </si>
  <si>
    <t>Other</t>
  </si>
  <si>
    <t>SUBTOTAL</t>
  </si>
  <si>
    <t>TOTALS FROM SCHEDULE "D" CONTRACTOR'S AND MORTGAGOR'S COST BREAKDOWN</t>
  </si>
  <si>
    <t>Demolition (I)</t>
  </si>
  <si>
    <t>Accessory Structures (II)</t>
  </si>
  <si>
    <t>Site Construction (III)</t>
  </si>
  <si>
    <t>Buildings and Structures (IV)</t>
  </si>
  <si>
    <t>Off-Site Improvements (V)</t>
  </si>
  <si>
    <t>Other Costs (VI)</t>
  </si>
  <si>
    <t>SUBTOTAL (VII)</t>
  </si>
  <si>
    <t>OTHER CONSTRUCTION COSTS</t>
  </si>
  <si>
    <t>Contractor Overhead</t>
  </si>
  <si>
    <t>Contractor Profit</t>
  </si>
  <si>
    <t>General Requirements</t>
  </si>
  <si>
    <t>Construction Contingency</t>
  </si>
  <si>
    <t>Gross Receipts Tax (GRT)</t>
  </si>
  <si>
    <t>PROFESSIONAL SERVICES/FEES</t>
  </si>
  <si>
    <t>Architect (Design)</t>
  </si>
  <si>
    <t>Architect (Supervision)</t>
  </si>
  <si>
    <t>Attorney (Real Estate)</t>
  </si>
  <si>
    <t>Engineer/Survey</t>
  </si>
  <si>
    <t>CONSTRUCTION FINANCING</t>
  </si>
  <si>
    <t>Hazard Insurance</t>
  </si>
  <si>
    <t>Liability Insurance</t>
  </si>
  <si>
    <t>Performance Bond</t>
  </si>
  <si>
    <t>Origination\Discount Points</t>
  </si>
  <si>
    <t>Credit Enhancement</t>
  </si>
  <si>
    <t>Inspection Fees</t>
  </si>
  <si>
    <t>Title and Recording</t>
  </si>
  <si>
    <t>Taxes</t>
  </si>
  <si>
    <t>PERMANENT FINANCING COSTS</t>
  </si>
  <si>
    <t>Bond Premium</t>
  </si>
  <si>
    <t>Credit Report</t>
  </si>
  <si>
    <t>Pre-Paid MIP</t>
  </si>
  <si>
    <t>Reserves and Escrows</t>
  </si>
  <si>
    <t>SOFT COSTS</t>
  </si>
  <si>
    <t>Market Study</t>
  </si>
  <si>
    <t>Tax Credit Fees</t>
  </si>
  <si>
    <t>Appraisal</t>
  </si>
  <si>
    <t>Accounting/Cost Certification</t>
  </si>
  <si>
    <t>SYNDICATION</t>
  </si>
  <si>
    <t>Organization</t>
  </si>
  <si>
    <t>Bridge Loan</t>
  </si>
  <si>
    <t>Tax Opinion</t>
  </si>
  <si>
    <t>TDC before Dev. Fees &amp; reserves</t>
  </si>
  <si>
    <t>RESERVES</t>
  </si>
  <si>
    <t>Rent Up</t>
  </si>
  <si>
    <t xml:space="preserve">Operating </t>
  </si>
  <si>
    <t>Replacement</t>
  </si>
  <si>
    <t>Escrows/Working Capital</t>
  </si>
  <si>
    <t xml:space="preserve">DEVELOPER FEES </t>
  </si>
  <si>
    <t>Developer Fee</t>
  </si>
  <si>
    <t>Consultant Fee</t>
  </si>
  <si>
    <t>Cost-Basis</t>
  </si>
  <si>
    <t>TOTAL ACTUAL COST</t>
  </si>
  <si>
    <t>Total Development Cost (TDC)</t>
  </si>
  <si>
    <t>Section A</t>
  </si>
  <si>
    <t>Number BR/Unit Type</t>
  </si>
  <si>
    <t>Efficiency</t>
  </si>
  <si>
    <t>1-BR</t>
  </si>
  <si>
    <t>2-BR</t>
  </si>
  <si>
    <t>3-BR</t>
  </si>
  <si>
    <t>____-BR</t>
  </si>
  <si>
    <t>Totals</t>
  </si>
  <si>
    <t>Number of Units</t>
  </si>
  <si>
    <t xml:space="preserve">    Minus: Utility Allowance</t>
  </si>
  <si>
    <t>Net Monthly Rent/Unit</t>
  </si>
  <si>
    <t>Annual Rental Income (All Units)</t>
  </si>
  <si>
    <t>Section B</t>
  </si>
  <si>
    <t>Section C</t>
  </si>
  <si>
    <t>Section D</t>
  </si>
  <si>
    <t>Section E</t>
  </si>
  <si>
    <t xml:space="preserve">            Market Rate / Unrestricted Units</t>
  </si>
  <si>
    <t>Section F</t>
  </si>
  <si>
    <t>Rent Summary</t>
  </si>
  <si>
    <r>
      <t>Gross Monthly Rent/Unit</t>
    </r>
    <r>
      <rPr>
        <vertAlign val="superscript"/>
        <sz val="10"/>
        <color indexed="8"/>
        <rFont val="Calibri"/>
        <family val="2"/>
        <scheme val="minor"/>
      </rPr>
      <t>(1)</t>
    </r>
  </si>
  <si>
    <r>
      <t>Non-Revenue Generating Units</t>
    </r>
    <r>
      <rPr>
        <vertAlign val="superscript"/>
        <sz val="10"/>
        <color indexed="8"/>
        <rFont val="Calibri"/>
        <family val="2"/>
        <scheme val="minor"/>
      </rPr>
      <t>(2)</t>
    </r>
  </si>
  <si>
    <r>
      <t>(1)</t>
    </r>
    <r>
      <rPr>
        <sz val="10"/>
        <color indexed="8"/>
        <rFont val="Calibri"/>
        <family val="2"/>
        <scheme val="minor"/>
      </rPr>
      <t>Not to exceed rent limits for program applied for.</t>
    </r>
  </si>
  <si>
    <r>
      <t>(2)</t>
    </r>
    <r>
      <rPr>
        <sz val="10"/>
        <color indexed="8"/>
        <rFont val="Calibri"/>
        <family val="2"/>
        <scheme val="minor"/>
      </rPr>
      <t>Non-Revenue Generating Units (Not to be included in Sections A-E) Specify Use:</t>
    </r>
  </si>
  <si>
    <t>VACANCY ALLOWANCE %</t>
  </si>
  <si>
    <t>Restricted Units at 60% of Median</t>
  </si>
  <si>
    <t>Restricted Units at 50% of Median</t>
  </si>
  <si>
    <t>Max LIHTC Rent</t>
  </si>
  <si>
    <t>(Overage)/Under Max LIHTC Rent</t>
  </si>
  <si>
    <t>Total Units:</t>
  </si>
  <si>
    <t>Total Budget</t>
  </si>
  <si>
    <t>Per Unit Cost</t>
  </si>
  <si>
    <t>INCOME</t>
  </si>
  <si>
    <t>Annual Rental Income Per Schedule B/Section F</t>
  </si>
  <si>
    <t>Parking Income</t>
  </si>
  <si>
    <t>Laundry Income</t>
  </si>
  <si>
    <t xml:space="preserve">Other Income (Specify)                     </t>
  </si>
  <si>
    <t>Income Subtotal</t>
  </si>
  <si>
    <t xml:space="preserve">   Less Vacancy @  </t>
  </si>
  <si>
    <t>Commercial Income</t>
  </si>
  <si>
    <t xml:space="preserve">TOTAL INCOME  </t>
  </si>
  <si>
    <t>EXPENSES</t>
  </si>
  <si>
    <t>ADMINISTRATIVE EXPENSES</t>
  </si>
  <si>
    <t>Accounting and Audit</t>
  </si>
  <si>
    <t>Advertising</t>
  </si>
  <si>
    <t xml:space="preserve">Property Management Fee @ </t>
  </si>
  <si>
    <t>Gross Receipts Tax (GRT) on Management Fee</t>
  </si>
  <si>
    <t>Management Salaries/Taxes</t>
  </si>
  <si>
    <t>Office Supplies and  Postage</t>
  </si>
  <si>
    <t>Telephone</t>
  </si>
  <si>
    <t>Other (Specify):</t>
  </si>
  <si>
    <t>SUBTOTAL  ADMINISTRATIVE EXPENSES</t>
  </si>
  <si>
    <t>UTILITY EXPENSES</t>
  </si>
  <si>
    <t>Fuel (Heat and Water)</t>
  </si>
  <si>
    <t>Electricity</t>
  </si>
  <si>
    <t>Water and Sewer</t>
  </si>
  <si>
    <t>Gas</t>
  </si>
  <si>
    <t>Garbage/Trash</t>
  </si>
  <si>
    <t>SUBTOTAL  UTILITY EXPENSES</t>
  </si>
  <si>
    <t>MAINTENANCE EXPENSES</t>
  </si>
  <si>
    <t>Elevator</t>
  </si>
  <si>
    <t>Exterminating</t>
  </si>
  <si>
    <t>Grounds</t>
  </si>
  <si>
    <t>Repairs</t>
  </si>
  <si>
    <t>Maintenance Salaries and Taxes</t>
  </si>
  <si>
    <t>Maintenance Supplies</t>
  </si>
  <si>
    <t>Pool</t>
  </si>
  <si>
    <t>Snow Removal</t>
  </si>
  <si>
    <t>Decorating</t>
  </si>
  <si>
    <t>SUBTOTAL  MAINTENANCE</t>
  </si>
  <si>
    <t>FIXED EXPENSES</t>
  </si>
  <si>
    <t>Real Estate Taxes</t>
  </si>
  <si>
    <t>In Lieu of Taxes</t>
  </si>
  <si>
    <t>Other Tax Assessments</t>
  </si>
  <si>
    <t>Insurance</t>
  </si>
  <si>
    <t>SUBTOTAL  FIXED EXPENSES</t>
  </si>
  <si>
    <t>SUBTOTAL EXPENSES BEFORE RESERVES</t>
  </si>
  <si>
    <t>RESERVE FOR REPLACEMENT/OTHER RESERVES</t>
  </si>
  <si>
    <t>Reserve for Replacement (Annual)</t>
  </si>
  <si>
    <t xml:space="preserve">Other (Specify): </t>
  </si>
  <si>
    <t>SUBTOTAL RESERVES (Do not include debt service)</t>
  </si>
  <si>
    <t>Enrichment Services</t>
  </si>
  <si>
    <t>TOTAL EXPENSES</t>
  </si>
  <si>
    <t>NET OPERATING INCOME (Total Income Minus Total Expenses)</t>
  </si>
  <si>
    <r>
      <t xml:space="preserve">(1) Minimum reserves per unit per year: </t>
    </r>
    <r>
      <rPr>
        <b/>
        <sz val="10"/>
        <rFont val="Calibri"/>
        <family val="2"/>
        <scheme val="minor"/>
      </rPr>
      <t>$250/unit/year</t>
    </r>
    <r>
      <rPr>
        <sz val="10"/>
        <rFont val="Calibri"/>
        <family val="2"/>
        <scheme val="minor"/>
      </rPr>
      <t xml:space="preserve"> for Senior Housing (new construction only), and </t>
    </r>
  </si>
  <si>
    <r>
      <t>$300/unit/year</t>
    </r>
    <r>
      <rPr>
        <sz val="10"/>
        <rFont val="Calibri"/>
        <family val="2"/>
        <scheme val="minor"/>
      </rPr>
      <t xml:space="preserve"> for all other new construction and rehabilitation projects.</t>
    </r>
  </si>
  <si>
    <r>
      <t xml:space="preserve">Operating Expenses -(reserves) - (social service)  </t>
    </r>
    <r>
      <rPr>
        <b/>
        <sz val="8"/>
        <rFont val="Calibri"/>
        <family val="2"/>
        <scheme val="minor"/>
      </rPr>
      <t>(2)</t>
    </r>
  </si>
  <si>
    <t>(2) Should be between $3,300 and $4,800 per unit</t>
  </si>
  <si>
    <t>Federal HTC Requests ONLY</t>
  </si>
  <si>
    <t>Construction Period:  Start Date:</t>
  </si>
  <si>
    <t>Completion:</t>
  </si>
  <si>
    <t>Residential Costs ONLY</t>
  </si>
  <si>
    <t>Trade Item</t>
  </si>
  <si>
    <t>I.</t>
  </si>
  <si>
    <t>Demolition</t>
  </si>
  <si>
    <t>II.</t>
  </si>
  <si>
    <t>Accessory Structures</t>
  </si>
  <si>
    <t>III.</t>
  </si>
  <si>
    <t>Site Construction</t>
  </si>
  <si>
    <t>Earth Work</t>
  </si>
  <si>
    <t>Site Utilities</t>
  </si>
  <si>
    <t>Roads &amp; Walks</t>
  </si>
  <si>
    <t>Site Improvements</t>
  </si>
  <si>
    <t>Lawns &amp; Planting</t>
  </si>
  <si>
    <t>Unusual Site Conditions</t>
  </si>
  <si>
    <t>IV.</t>
  </si>
  <si>
    <t>Buildings and Structures</t>
  </si>
  <si>
    <t>Concrete</t>
  </si>
  <si>
    <t>Masonry</t>
  </si>
  <si>
    <t>Metals</t>
  </si>
  <si>
    <t>Woods and Plastics</t>
  </si>
  <si>
    <t>Thermal and Moisture Protection</t>
  </si>
  <si>
    <t>Doors and Windows</t>
  </si>
  <si>
    <t>Finishes</t>
  </si>
  <si>
    <t>Specialties</t>
  </si>
  <si>
    <t>Equipment</t>
  </si>
  <si>
    <t>Furnishings</t>
  </si>
  <si>
    <t>Special Construction</t>
  </si>
  <si>
    <t>Mechanical</t>
  </si>
  <si>
    <t>Electrical</t>
  </si>
  <si>
    <t>Sub-total: Building and Structures</t>
  </si>
  <si>
    <t>V.</t>
  </si>
  <si>
    <t>Off-Site Improvements (List)</t>
  </si>
  <si>
    <t>Sub-total: Off-Site Improvements</t>
  </si>
  <si>
    <t>VI.</t>
  </si>
  <si>
    <t>Other Costs  (List)</t>
  </si>
  <si>
    <t>Hard costs only - Do not include those listed</t>
  </si>
  <si>
    <t>in Sched. A (e.g. "Other Construction Costs")</t>
  </si>
  <si>
    <t>Sub-total: Other Costs</t>
  </si>
  <si>
    <t>VII.</t>
  </si>
  <si>
    <t>TOTAL CONSTRUCTION COSTS</t>
  </si>
  <si>
    <t>Total Cost</t>
  </si>
  <si>
    <t xml:space="preserve">Commercial  </t>
  </si>
  <si>
    <t xml:space="preserve">Residential  </t>
  </si>
  <si>
    <t>Construction Cost</t>
  </si>
  <si>
    <t>Total Construction Costs</t>
  </si>
  <si>
    <t>Contingency Verification</t>
  </si>
  <si>
    <t>Required % per QAP</t>
  </si>
  <si>
    <t>Total required contingency</t>
  </si>
  <si>
    <t>Contingency per Application</t>
  </si>
  <si>
    <t>Excess/(Deficiency)</t>
  </si>
  <si>
    <t>Operating Reserve Verification</t>
  </si>
  <si>
    <t xml:space="preserve">Operating Reserve  </t>
  </si>
  <si>
    <t>Must-Pay Debt Service</t>
  </si>
  <si>
    <t>Required Operating Reserves</t>
  </si>
  <si>
    <t>Total Op Expenses</t>
  </si>
  <si>
    <t>Minimum 6 months per QAP</t>
  </si>
  <si>
    <t>Annual Operating Expenses</t>
  </si>
  <si>
    <t>Required Reserve per expenses</t>
  </si>
  <si>
    <t>Total required Operating Reserves</t>
  </si>
  <si>
    <t>Total Operating Reserves per Application</t>
  </si>
  <si>
    <t>Annual Inflation Factors</t>
  </si>
  <si>
    <t>Vacancy:</t>
  </si>
  <si>
    <t>Expenses (except Mgmnt fees):</t>
  </si>
  <si>
    <t>Commercial Vacancy</t>
  </si>
  <si>
    <t>Replacement Reserves:</t>
  </si>
  <si>
    <t>Annual Projections (Post Construction Period)</t>
  </si>
  <si>
    <t>Income</t>
  </si>
  <si>
    <t>Residential Income</t>
  </si>
  <si>
    <t>Vacancy Loss</t>
  </si>
  <si>
    <t>Commercial Income Vacancy Loss</t>
  </si>
  <si>
    <t>Effective Gross Income (EGI)</t>
  </si>
  <si>
    <t>Expenses</t>
  </si>
  <si>
    <t>Expenses (less reserves and mgt fees)</t>
  </si>
  <si>
    <t>Mgmnt fees + GRT (increases with EGI)</t>
  </si>
  <si>
    <t>Reserves</t>
  </si>
  <si>
    <t>Total Expenses</t>
  </si>
  <si>
    <t>Net Operating Income</t>
  </si>
  <si>
    <t>Annual Debt Service (Hard Debt)</t>
  </si>
  <si>
    <t>Total Debt Service</t>
  </si>
  <si>
    <t>Net Project Cash Flow</t>
  </si>
  <si>
    <t>Debt Service Coverage - All Debt</t>
  </si>
  <si>
    <t>Cash Flow Projection</t>
  </si>
  <si>
    <t>YEARS</t>
  </si>
  <si>
    <t>Debt Service Coverage - First Mortgage</t>
  </si>
  <si>
    <t>Annual</t>
  </si>
  <si>
    <t>Income:</t>
  </si>
  <si>
    <t>Gap Calculation</t>
  </si>
  <si>
    <t>Gap</t>
  </si>
  <si>
    <t>Credit Needed by Gap</t>
  </si>
  <si>
    <t xml:space="preserve">Price per credit </t>
  </si>
  <si>
    <t>Credit Needed</t>
  </si>
  <si>
    <t>Annual Credit</t>
  </si>
  <si>
    <t>Credit by Basis - Acq</t>
  </si>
  <si>
    <t>Credit by Basis - Rehab</t>
  </si>
  <si>
    <t>Eligible Basis</t>
  </si>
  <si>
    <t>QCT/DDA Boost</t>
  </si>
  <si>
    <t>Adjusted Basis</t>
  </si>
  <si>
    <t>App Fraction</t>
  </si>
  <si>
    <t>Qualified Basis</t>
  </si>
  <si>
    <t xml:space="preserve">Applicable % </t>
  </si>
  <si>
    <t xml:space="preserve"> x 10</t>
  </si>
  <si>
    <t>Investor Portion</t>
  </si>
  <si>
    <t>Price per Credit</t>
  </si>
  <si>
    <t>Credit Proceeds</t>
  </si>
  <si>
    <t>Combined Basis</t>
  </si>
  <si>
    <t>Combined Proceeds</t>
  </si>
  <si>
    <t>Federal Grant used to finance qualifying development costs. i.e. HOME</t>
  </si>
  <si>
    <t xml:space="preserve">Non-qualified non-recourse financing/federal Subsidy </t>
  </si>
  <si>
    <t>Non-qualifying excess portion of higher quality market rate units.</t>
  </si>
  <si>
    <t>Annual Credit Needed per Gap</t>
  </si>
  <si>
    <t>* List of exclusions (if applicable)</t>
  </si>
  <si>
    <t>Total Development Cost</t>
  </si>
  <si>
    <t>Total Sources</t>
  </si>
  <si>
    <t>Exclusions*</t>
  </si>
  <si>
    <t>Percentage of Basis Boost Needed for Feasibility</t>
  </si>
  <si>
    <t>Total Credits Requested in Application</t>
  </si>
  <si>
    <t>Percent Increase Required</t>
  </si>
  <si>
    <t>Current Calculated Qualified Basis (70% internal)</t>
  </si>
  <si>
    <t>Total Rehab Credits Needed</t>
  </si>
  <si>
    <t>Applicable Percentage (Credit Rate)</t>
  </si>
  <si>
    <t>Qualified Basis Needed</t>
  </si>
  <si>
    <t>Combined Credit (at 10 years)</t>
  </si>
  <si>
    <t>Estimated annual tax credits (10 yrs)</t>
  </si>
  <si>
    <t>Application</t>
  </si>
  <si>
    <t>Diff</t>
  </si>
  <si>
    <t>Description</t>
  </si>
  <si>
    <t>Non-LIHTC Sources</t>
  </si>
  <si>
    <t>Uses</t>
  </si>
  <si>
    <t>Land</t>
  </si>
  <si>
    <t>Buildings</t>
  </si>
  <si>
    <t>Construction &amp; Site</t>
  </si>
  <si>
    <t>Prof Fees</t>
  </si>
  <si>
    <t>Const Finance</t>
  </si>
  <si>
    <t>Perm Finance</t>
  </si>
  <si>
    <t>Operating Income</t>
  </si>
  <si>
    <t>Rental Income</t>
  </si>
  <si>
    <t>Other income</t>
  </si>
  <si>
    <t>Vacancy Factor</t>
  </si>
  <si>
    <t>Net Other Income</t>
  </si>
  <si>
    <t>Per Unit Costs</t>
  </si>
  <si>
    <t>Op Exp per Unit</t>
  </si>
  <si>
    <t>Net Op Exp per Unit*</t>
  </si>
  <si>
    <t>Comparative Summary</t>
  </si>
  <si>
    <t>MFA</t>
  </si>
  <si>
    <t>Gross Income</t>
  </si>
  <si>
    <t>Effective Income</t>
  </si>
  <si>
    <t>Cost Limitations</t>
  </si>
  <si>
    <t xml:space="preserve">Builder's Profit </t>
  </si>
  <si>
    <t>Builder's Overhead</t>
  </si>
  <si>
    <t>General Req</t>
  </si>
  <si>
    <t>Developer's Fees</t>
  </si>
  <si>
    <t>Total Const Costs (Dev Fees &amp; Res)</t>
  </si>
  <si>
    <t>Construction Costs</t>
  </si>
  <si>
    <t>Builder's Profit Percentage</t>
  </si>
  <si>
    <t>Builder's Overhead Percentage</t>
  </si>
  <si>
    <t>General Req Percentage</t>
  </si>
  <si>
    <t>Developer's Fee Percentage</t>
  </si>
  <si>
    <t>Allowable Developer Fee/Unit</t>
  </si>
  <si>
    <t>Total Allowable Developer Fee</t>
  </si>
  <si>
    <t>Applicable Fraction</t>
  </si>
  <si>
    <t>Low-Income Units</t>
  </si>
  <si>
    <t>Market Rate Units</t>
  </si>
  <si>
    <t>Units</t>
  </si>
  <si>
    <t>Square Feet</t>
  </si>
  <si>
    <t>Total Units</t>
  </si>
  <si>
    <t>TOTAL</t>
  </si>
  <si>
    <t>INITIAL</t>
  </si>
  <si>
    <t xml:space="preserve">INITIAL </t>
  </si>
  <si>
    <t>FINAL</t>
  </si>
  <si>
    <t>Operating Reserve</t>
  </si>
  <si>
    <t>Builder Overhead</t>
  </si>
  <si>
    <t>Builder Profit</t>
  </si>
  <si>
    <t>Annual credits</t>
  </si>
  <si>
    <t>Annual Credits X 10</t>
  </si>
  <si>
    <t>Management Fees for Operations</t>
  </si>
  <si>
    <t>Total Income</t>
  </si>
  <si>
    <t>Est Tax Credit Proceeds</t>
  </si>
  <si>
    <t>MFA maximum</t>
  </si>
  <si>
    <t>Max mgmt fee</t>
  </si>
  <si>
    <t>App Mgmt Fee</t>
  </si>
  <si>
    <t>Tax Credit Reservation - Rehab</t>
  </si>
  <si>
    <t>Eligible basis</t>
  </si>
  <si>
    <t>Tax Credit Reservation - Acquisition</t>
  </si>
  <si>
    <t>Applicable %</t>
  </si>
  <si>
    <t>Combined Credits</t>
  </si>
  <si>
    <t>General Summary</t>
  </si>
  <si>
    <t>Credits Requested</t>
  </si>
  <si>
    <t>Credits Awarded</t>
  </si>
  <si>
    <t>Credits Requested CO</t>
  </si>
  <si>
    <t>Credits Awarded CO</t>
  </si>
  <si>
    <t>Credits Requested 8609</t>
  </si>
  <si>
    <t>Credits Awarded 8609</t>
  </si>
  <si>
    <t>Low Income</t>
  </si>
  <si>
    <t>App. Fraction</t>
  </si>
  <si>
    <t>Sq. Ft</t>
  </si>
  <si>
    <t>Acquisition Cost</t>
  </si>
  <si>
    <t>% of Acquisition Cost</t>
  </si>
  <si>
    <t xml:space="preserve">Developer Fee  </t>
  </si>
  <si>
    <t>Acq Developer Fee</t>
  </si>
  <si>
    <t>Operating Expenses</t>
  </si>
  <si>
    <t>Initial</t>
  </si>
  <si>
    <t>CO</t>
  </si>
  <si>
    <t>Applicable Fraction - CO</t>
  </si>
  <si>
    <t>New Construction Average</t>
  </si>
  <si>
    <t>Replacement Reserves</t>
  </si>
  <si>
    <t>NC Avg - All Projects per Unit</t>
  </si>
  <si>
    <t>TDC - (Land, Reserves) per Unit</t>
  </si>
  <si>
    <t>% of NC Avg</t>
  </si>
  <si>
    <t>% Allowed (100, 130)</t>
  </si>
  <si>
    <t>Over/Under Cost Limits</t>
  </si>
  <si>
    <t>Contractor 6%-2%-6%</t>
  </si>
  <si>
    <t>6 mos. Op exp &amp; Debt Service</t>
  </si>
  <si>
    <t>App Operating Reserves</t>
  </si>
  <si>
    <t>Basis Boost</t>
  </si>
  <si>
    <t>Max Acq Credits by Basis</t>
  </si>
  <si>
    <t>Max Rehab Cdts by Basis</t>
  </si>
  <si>
    <t>Rehab Dev Fee</t>
  </si>
  <si>
    <t>Developer Fee Split</t>
  </si>
  <si>
    <t>Acq Portion Dev Fee</t>
  </si>
  <si>
    <t>50% Test (4% LIHTC ONLY)</t>
  </si>
  <si>
    <t>Bonds Amount</t>
  </si>
  <si>
    <t>% of Cost - Bonds</t>
  </si>
  <si>
    <t>Required 50%</t>
  </si>
  <si>
    <t>Total Basis &amp; Land</t>
  </si>
  <si>
    <t>Over/(Under) Req. %</t>
  </si>
  <si>
    <t>Applicable Fraction - INITIAL</t>
  </si>
  <si>
    <t>Applicable Fraction - FINAL</t>
  </si>
  <si>
    <t>Max 2% of Construction Cost</t>
  </si>
  <si>
    <t>Max 6% of Construction Cost</t>
  </si>
  <si>
    <t>Hard Construction Costs</t>
  </si>
  <si>
    <t>% Required per QAP</t>
  </si>
  <si>
    <t>Proj Cost (-) Dev Fee &amp; Res</t>
  </si>
  <si>
    <t>Max Dev Fee by Units</t>
  </si>
  <si>
    <t>Max Dev Fees by %</t>
  </si>
  <si>
    <t>Max Dev Fee</t>
  </si>
  <si>
    <t>App Dev Fee</t>
  </si>
  <si>
    <t>Over/(Under) Max Fee</t>
  </si>
  <si>
    <t>Min Contingency</t>
  </si>
  <si>
    <t>App Contingency</t>
  </si>
  <si>
    <t>Initial Installment</t>
  </si>
  <si>
    <t>Investor ownership percentage</t>
  </si>
  <si>
    <t>3rd Installment</t>
  </si>
  <si>
    <t>Environmental</t>
  </si>
  <si>
    <t>Sub-total: Site Construction</t>
  </si>
  <si>
    <t>Net Sq. Ft./Unit</t>
  </si>
  <si>
    <t>Tax Credit Eligibility</t>
  </si>
  <si>
    <t>Residential Units</t>
  </si>
  <si>
    <t>Historic Tax Credits (residential portion) -  credit amount, not proceeds.</t>
  </si>
  <si>
    <t>Other Income</t>
  </si>
  <si>
    <t>*Net Operating Income per unit should be between $3,300 and $4,800</t>
  </si>
  <si>
    <t>ADJUSTMENTS</t>
  </si>
  <si>
    <r>
      <rPr>
        <sz val="11"/>
        <rFont val="Calibri"/>
        <family val="2"/>
      </rPr>
      <t>Underwritten by:</t>
    </r>
    <r>
      <rPr>
        <sz val="10"/>
        <rFont val="Arial"/>
        <family val="2"/>
      </rPr>
      <t xml:space="preserve"> __________</t>
    </r>
  </si>
  <si>
    <t>Approved by: __________</t>
  </si>
  <si>
    <t>Date: __________</t>
  </si>
  <si>
    <t>UW Checklist</t>
  </si>
  <si>
    <t>Syndication</t>
  </si>
  <si>
    <t>Soft Cost</t>
  </si>
  <si>
    <t xml:space="preserve">Other: </t>
  </si>
  <si>
    <t>ACQ BASIS</t>
  </si>
  <si>
    <t>REHAB/NEW BASIS</t>
  </si>
  <si>
    <t xml:space="preserve">Acq Basis </t>
  </si>
  <si>
    <t>Rehab/New Basis</t>
  </si>
  <si>
    <t>(Less) RR per Unit</t>
  </si>
  <si>
    <t>(Less) Other Reserves</t>
  </si>
  <si>
    <t>(Less) Soc Serv per Unit</t>
  </si>
  <si>
    <t>Cost Certification</t>
  </si>
  <si>
    <t>Developer elects to lock % at Carryover:</t>
  </si>
  <si>
    <t>4% Rate:</t>
  </si>
  <si>
    <t>9% Rate:</t>
  </si>
  <si>
    <t xml:space="preserve">Tax Credit % Election </t>
  </si>
  <si>
    <t>Allowable Credit by Basis</t>
  </si>
  <si>
    <t>Basis</t>
  </si>
  <si>
    <t>Acq</t>
  </si>
  <si>
    <t>Rehab</t>
  </si>
  <si>
    <t>*Ensure Debt Service payments are annual</t>
  </si>
  <si>
    <t>Required Reserves per Debt Service</t>
  </si>
  <si>
    <t>Tax Exempt Permanent</t>
  </si>
  <si>
    <t>Tax Exempt Construction</t>
  </si>
  <si>
    <t>Tax Exempt Contruction</t>
  </si>
  <si>
    <t>MFA Calculated Funding Gap</t>
  </si>
  <si>
    <t>Allowable Dvpr Fee per Unit</t>
  </si>
  <si>
    <t>Number of Low Income Units</t>
  </si>
  <si>
    <t>Conveying Systems</t>
  </si>
  <si>
    <t xml:space="preserve">Qualified Basis </t>
  </si>
  <si>
    <t>Tax Credit % Election</t>
  </si>
  <si>
    <t>General Information</t>
  </si>
  <si>
    <t>General Summary Tab</t>
  </si>
  <si>
    <t>UW Checklist Tab</t>
  </si>
  <si>
    <t>Sources Tab</t>
  </si>
  <si>
    <t>Construction Cost Tab</t>
  </si>
  <si>
    <t>Rent Summary Tab</t>
  </si>
  <si>
    <t>Operating Exps Tab</t>
  </si>
  <si>
    <t>Cash Flow Tab</t>
  </si>
  <si>
    <t>Tax Credit Eligibility Tab</t>
  </si>
  <si>
    <t>Comparative Summary Tab</t>
  </si>
  <si>
    <t>Underwrite Acquisition Credits</t>
  </si>
  <si>
    <t>****Ensure amount for deferred developer fee does not exceed the total developer fee</t>
  </si>
  <si>
    <t>**** Ensure you split the Acquisition amounts out, if applicable</t>
  </si>
  <si>
    <t>**** The Tax Credit After Reduction total (cell F29 and F56) should equal the total amount of Awarded Credit</t>
  </si>
  <si>
    <t>The Hitchhiker's Guide to the Underwrite Template</t>
  </si>
  <si>
    <t>NOTE: IT IS OK IF THE INSTALLMENT SCHEDULE AND EXPECTED CASH EQUITY DO NOT MATCH.  THE INSTALLMENT REPRESENTS WHAT THE DEVELOPER IS ANTICIPATING, WHILE THE EXPECTED CASH EQUITY IS THE LIMIT OF WHAT MFA WILL UNDERWRITE BASED ON THE OTHER INFORMATION</t>
  </si>
  <si>
    <t>** Ensure this tab is completed across all columns as each column feeds into its counterpart on the Cost-Basis Tab</t>
  </si>
  <si>
    <t>General Info Tab</t>
  </si>
  <si>
    <t>**** Ensure the project is eligible for a boost before inputting a boost amount.  IF NOT ELIGIBLE FOR A BOOST, USE 100% IN THE BOOST CELL</t>
  </si>
  <si>
    <t>- Three underwrites are contained in this workbook (Initial, Carryover, &amp; 8609), differentiated by type and identified with different color tabs on the bottom</t>
  </si>
  <si>
    <t>- Each tab will automatically update with the project name, date, and underwrite type in the bottom right corner</t>
  </si>
  <si>
    <t>- Boxes with no highlights MUST be completed for formulas within the template to work properly</t>
  </si>
  <si>
    <t>- Boxes highlighted gray are formula driven and cannot be edited</t>
  </si>
  <si>
    <t>- If you need to unlock the sheet/workbook, click on the "Review" tab at the top of the page and click "Unprotect Sheet"</t>
  </si>
  <si>
    <t>- Please "Save As" for each project to maintain the integrity of the working template</t>
  </si>
  <si>
    <t xml:space="preserve">- There are many self-checks contained within the workbook.  They are designed to alert the underwriter that something is not correct, does not match, or exceeds MFA's cost limits.  </t>
  </si>
  <si>
    <t>- Exception: Cash Flow tab is 100% formula driven despite not being 100% highlighted gray</t>
  </si>
  <si>
    <t xml:space="preserve">- Self-checks are in red font and will not show up if everything is correct. </t>
  </si>
  <si>
    <t>- Please note, "VALUE!" can appear for a number of reasons depending on where the error appears in the workbook.</t>
  </si>
  <si>
    <t>- This tab is designed to be a "catch-all" for important information.  It is not necessary to complete the full page.</t>
  </si>
  <si>
    <t>- Boxes highlighted yellow MUST be completed for formulas within the template to work properly</t>
  </si>
  <si>
    <t>- The majority of this tab will auto-fill from the rest of the workbook - YOU WILL NEED TO FILL IN THE CREDIT REQUEST IN CELLS F25, F27, &amp; F29</t>
  </si>
  <si>
    <t>- It is designed to give a quick comparison between each stage of underwriting</t>
  </si>
  <si>
    <t>- There are many self-checks within this tab</t>
  </si>
  <si>
    <t>- Can be completed in MS Excel or printed and filled in by hand</t>
  </si>
  <si>
    <t>- Complete as needed</t>
  </si>
  <si>
    <t>- A couple of self-checks imbedded within the sheet</t>
  </si>
  <si>
    <t>- Total amount of equity should equal total amount of equity calculated on the Tax Credit Eligibility Tab</t>
  </si>
  <si>
    <t>- Cells highlighted dark gray are ineligible for basis</t>
  </si>
  <si>
    <r>
      <t>- The Contractor's and Mortgagor's Cost Breakdown section</t>
    </r>
    <r>
      <rPr>
        <strike/>
        <sz val="12"/>
        <rFont val="Calibri"/>
        <family val="2"/>
        <scheme val="minor"/>
      </rPr>
      <t xml:space="preserve"> </t>
    </r>
    <r>
      <rPr>
        <sz val="12"/>
        <rFont val="Calibri"/>
        <family val="2"/>
        <scheme val="minor"/>
      </rPr>
      <t>will auto-fill from the "Construction Costs" tab</t>
    </r>
  </si>
  <si>
    <t>- Contingency will auto-fill with the greater of applicant's number or calculation on the "Construction Costs" tab</t>
  </si>
  <si>
    <r>
      <t xml:space="preserve">- Operating Reserve Verification </t>
    </r>
    <r>
      <rPr>
        <strike/>
        <sz val="12"/>
        <rFont val="Calibri"/>
        <family val="2"/>
        <scheme val="minor"/>
      </rPr>
      <t>a</t>
    </r>
    <r>
      <rPr>
        <sz val="12"/>
        <rFont val="Calibri"/>
        <family val="2"/>
        <scheme val="minor"/>
      </rPr>
      <t>utomatically calculates operating reserve minimum based on inputs for debt service and operating expenses</t>
    </r>
  </si>
  <si>
    <t>- You must input amount applicant underwrote in cell M72</t>
  </si>
  <si>
    <t>- The higher amount (either applicant calculated or MFA minimum) will auto-fill in cell D74 (Operating Reserves included in Cost)</t>
  </si>
  <si>
    <t>- Developer fee will automatically populate between Acquisition and New/Rehab basis</t>
  </si>
  <si>
    <t>- Calculation is shown in the box labeled "Developer Fee Split" (Cell J77)</t>
  </si>
  <si>
    <t>- Each sub-section will subtotal, with the Total Development Cost auto-calculating at the bottom</t>
  </si>
  <si>
    <t>- "Other Costs"</t>
  </si>
  <si>
    <t>- DO NOT INCLUDE BUILDER PROFIT, OVERHEAD, GENERAL REQUIREMENTS OR GROSS RECEIPTS</t>
  </si>
  <si>
    <r>
      <t>- Contingency Verification</t>
    </r>
    <r>
      <rPr>
        <strike/>
        <sz val="12"/>
        <rFont val="Calibri"/>
        <family val="2"/>
        <scheme val="minor"/>
      </rPr>
      <t xml:space="preserve"> </t>
    </r>
    <r>
      <rPr>
        <sz val="12"/>
        <rFont val="Calibri"/>
        <family val="2"/>
        <scheme val="minor"/>
      </rPr>
      <t>automatically calculates minimum required contingency based on project type and total construction costs</t>
    </r>
  </si>
  <si>
    <t>- You must input amount applicant underwrote in cell N15</t>
  </si>
  <si>
    <t>- The higher amount (either applicant calculated or MFA minimum) will auto-fill in D23 on the Cost-Basis Tab</t>
  </si>
  <si>
    <t>- Each sub-section will subtotal, with the Total Construction Costs auto-calculating at the bottom</t>
  </si>
  <si>
    <t>- This may be the tab you will need to unlock the most as it is very hard to "template" these projects.  Modify as needed.</t>
  </si>
  <si>
    <t>- You will need to input the vacancy allowance rate in cell C4</t>
  </si>
  <si>
    <t>- You will also need to fill in each chart with its appropriate data</t>
  </si>
  <si>
    <t>- Cells highlighted dark gray are irrelevant and can be ignored on this tab</t>
  </si>
  <si>
    <t>- Ensure you input the max LIHTC rents as needed for comparison</t>
  </si>
  <si>
    <t>- Vacancy rate % (Cell F11) and Management Fee % (Cell F19) will automatically calculate from previous inputs</t>
  </si>
  <si>
    <t>- Replacement Reserve will automatically calculate based on # of units and what type of unit</t>
  </si>
  <si>
    <t>- If the developer has budgeted more than the min (as automatically calculated in Row 55), include the additional amount in the cell below and label it additional replacement reserves</t>
  </si>
  <si>
    <t>- Each sub-section will subtotal with the Net Operating Income totaling at the bottom</t>
  </si>
  <si>
    <t>- Everything on this tab is auto-filled and calculated based on other inputs in the workbook.  If something looks off or wrong, check the "parent" cell before altering the cash flow formula</t>
  </si>
  <si>
    <t>- This tab will show you how many tax credits the project is eligible for without any boost as well as with a boost</t>
  </si>
  <si>
    <t>- Additionally, it will show you how many annual credits the project needs to fill a gap in the sources and uses (to make it financially feasible)</t>
  </si>
  <si>
    <t>- Complete the Tax Credit Eligibility box first</t>
  </si>
  <si>
    <t>- Next Step is to go to the "Percentage of Basis Boost Needed for Feasibility" box</t>
  </si>
  <si>
    <t>- Input the total amount of credits requested in the application (Schedule F)</t>
  </si>
  <si>
    <t>- Input the acquisition credit calculated and shown in cell C24</t>
  </si>
  <si>
    <t>- It will then calculate the percentage boost required to reach the applicant's desired credit amount</t>
  </si>
  <si>
    <t xml:space="preserve">- Then fill cell F17 with the boost amount (in percentage form) just calculated. </t>
  </si>
  <si>
    <t xml:space="preserve">- This tab will compare MFA's underwrite to the applicant's numbers as well as compare certain costs with limits to MFA guidelines.  Any increases or decreases MFA allowed will be identified here. </t>
  </si>
  <si>
    <t>- You need to fill out Column B  with the Application numbers, as is.  Any difference you've made in the underwriting will automatically calculate and show up in Column D</t>
  </si>
  <si>
    <t>- Once Column B is completed, cell H5 will show you the amount of any funding gap. This is to be filled with deferred developer fee and inputted into cell C7 to ensure sources and uses match</t>
  </si>
  <si>
    <t>- This tab will automatically compare Builder's Profit, Overhead, and General Requirements against MFA's underwriting limits</t>
  </si>
  <si>
    <t>- It will also calculate the maximum allowable developer fee based on TDC and number of LI units</t>
  </si>
  <si>
    <t>- This tab will calculate the amount of tax credits per building and basis per building which will go on IRS form 8609</t>
  </si>
  <si>
    <t>- You will need Form C from the Final Allocation Application to complete this tab</t>
  </si>
  <si>
    <t>- First, complete the sections as needed (Eligible Basis, Applicable Fraction data, and Applicable Tax Rate). That will automatically allow the rest of the page to calculate</t>
  </si>
  <si>
    <t>- Once both the Rehab/New Construction and Acquisition (if required) are complete, the next step is to calculate any reduction in credits/basis using the Credit Reduction Factor Calculation box</t>
  </si>
  <si>
    <t xml:space="preserve">- First, input the Awarded Credit amount in cell M21 (M48 for acquisition). </t>
  </si>
  <si>
    <t>- THE AWARDED CREDIT AMOUNT MAY BE LESS THAN THE AMOUNT ALLOCATED AT CARRYOVER BUT MAY NEVER BE MORE</t>
  </si>
  <si>
    <t>- This difference will automatically be accounted for in both the credits and basis in cells F/G18 (F/G45 for acquisition).</t>
  </si>
  <si>
    <t>- The amounts shown under the headings Tax Credit After Reduction and Basis After Reduction are what we use to complete the 8609's</t>
  </si>
  <si>
    <t>- MAKE SURE YOU DO NOT GO ABOVE 130% - IF THE CALCULATED PERCENTAGE IS HIGHER, USE 130% (MAX)</t>
  </si>
  <si>
    <t xml:space="preserve">- If you see a "VALUE!" in red, investigate further.  If you click on the "VALUE!" cell, you will be able to see the formula in the formula toolbar and check the calculation to see what is incorrect.  </t>
  </si>
  <si>
    <t>- Total Sources should equal total uses (Cost Basis Tab)</t>
  </si>
  <si>
    <t>- The very bottom gray row (row 65) is an easy way to see if they fall within MFA's operating expense guidelines.  The value shown in cell G65 is the value you use to compare to the acceptable range</t>
  </si>
  <si>
    <t>- Input Price per credit, any exclusions, and the applicable tax rate</t>
  </si>
  <si>
    <t>8609 Breakout Tab (COMPLETE ONLY FOR FINAL ALLOCATION APPLICATIONS)</t>
  </si>
  <si>
    <t>- There are two sections - One for Rehab or New Construction (starting on row 4) and one for Acquisition (starting on row 31)</t>
  </si>
  <si>
    <t>- The Awarded Credit amount is the amount of tax credits calculated on the 8609 Tax Credit Eligibility tab</t>
  </si>
  <si>
    <t>****Exception: 4% projects may increase their awarded credits from initial application at time of 8609 if their basis supports it</t>
  </si>
  <si>
    <t>- Each section has its own Reduction Calculation box, so make sure you use the appropriate box for the section</t>
  </si>
  <si>
    <t>- After the input of Awarded Credit, any required difference will be automatically calculated and shown in cell M28 (M55 for acquisition)</t>
  </si>
  <si>
    <t>Other (a)</t>
  </si>
  <si>
    <t>Other (b)</t>
  </si>
  <si>
    <t>Other (c)</t>
  </si>
  <si>
    <t>Other (d)</t>
  </si>
  <si>
    <t>Other (e)</t>
  </si>
  <si>
    <t>Other (f)</t>
  </si>
  <si>
    <t>Other (g)</t>
  </si>
  <si>
    <t>Other (h)</t>
  </si>
  <si>
    <t>DESCRIPTION OF COST</t>
  </si>
  <si>
    <t>AMOUNT</t>
  </si>
  <si>
    <t>OTHER CONSTRUCTION COSTS [Other (b)]</t>
  </si>
  <si>
    <t>PROFESSIONAL SERVICE/FEES [Other (c)]</t>
  </si>
  <si>
    <t>CONSTRUCTION FINANCING [Other (d)]</t>
  </si>
  <si>
    <t>PERMANENT FINANCING COSTS [Other (e)]</t>
  </si>
  <si>
    <t>SOFT COSTS [Other (f)]</t>
  </si>
  <si>
    <t>SYNDICATION [Other (g)]</t>
  </si>
  <si>
    <t>RESERVES [Other (h)]</t>
  </si>
  <si>
    <t>ACQUISITION COSTS [Other (a)]</t>
  </si>
  <si>
    <t>DESCRIPTION OF COSTS</t>
  </si>
  <si>
    <t>Landscaping</t>
  </si>
  <si>
    <t>Furniture, Fixtures, &amp; Equipment</t>
  </si>
  <si>
    <t>Hard Relocation Costs</t>
  </si>
  <si>
    <t>Relocation Consultant</t>
  </si>
  <si>
    <t xml:space="preserve">Other Acquisition </t>
  </si>
  <si>
    <t>Other Acquisition</t>
  </si>
  <si>
    <t>Costs of Bond Issuance</t>
  </si>
  <si>
    <t>Development Cost Categories</t>
  </si>
  <si>
    <t>Acquisition Costs</t>
  </si>
  <si>
    <t>Hard Costs</t>
  </si>
  <si>
    <t>Other Construction Costs</t>
  </si>
  <si>
    <t>Professional Services/Fees</t>
  </si>
  <si>
    <t>Construction Financing</t>
  </si>
  <si>
    <t>Permanent Financing</t>
  </si>
  <si>
    <t>Soft Costs</t>
  </si>
  <si>
    <t>Percent Change</t>
  </si>
  <si>
    <t>Total Dvpmt Costs (Dev Fees &amp; Res)</t>
  </si>
  <si>
    <t>Total Dvmpt Costs (Dev Fees &amp; Res)</t>
  </si>
  <si>
    <t>Architect and Engineering Fees</t>
  </si>
  <si>
    <t>Max allowed in basis</t>
  </si>
  <si>
    <t>Max Arch. And Engineering Fees</t>
  </si>
  <si>
    <t>Max Allowed in Basis</t>
  </si>
  <si>
    <t>Cost-Basis Tab</t>
  </si>
  <si>
    <t>Application TDC less Architect &amp; Engineering</t>
  </si>
  <si>
    <t xml:space="preserve">            Total All Units (Total Section A-H)</t>
  </si>
  <si>
    <t>Section I</t>
  </si>
  <si>
    <t>Section H</t>
  </si>
  <si>
    <t>Section G</t>
  </si>
  <si>
    <t xml:space="preserve">Restricted  Units at 20% of Median </t>
  </si>
  <si>
    <t>Restricted  Units at 30% of Median</t>
  </si>
  <si>
    <t>Restricted Units at 40% of Median</t>
  </si>
  <si>
    <t>Restricted Units at 70% of Median</t>
  </si>
  <si>
    <t>Restricted Units at 80% of Median</t>
  </si>
  <si>
    <t>Total All Units (Total Section A-H)</t>
  </si>
  <si>
    <t xml:space="preserve">- Section I will summarize the sheet with total units and total rentable square feet.  </t>
  </si>
  <si>
    <t>- MAKE SURE YOU ACCOUNT FOR NON REVENUE UNITS IN ROW 102</t>
  </si>
  <si>
    <t>Annual Compliance Fees ($50 per LI unit)</t>
  </si>
  <si>
    <t>Construction Loan</t>
  </si>
  <si>
    <t>Date:</t>
  </si>
  <si>
    <t>For MFA Use</t>
  </si>
  <si>
    <t>Construction</t>
  </si>
  <si>
    <t>Permanent</t>
  </si>
  <si>
    <t>Schedule A-1: Sources of Funds</t>
  </si>
  <si>
    <t>Schedule B: Unit Type and Rent Summary</t>
  </si>
  <si>
    <t>Applications must be uploaded entirely in electronic format as described below to:</t>
  </si>
  <si>
    <t>Date</t>
  </si>
  <si>
    <t>Schedule A: Development Cost Budget</t>
  </si>
  <si>
    <t>Low Income Units:</t>
  </si>
  <si>
    <t>*Round figures to nearest dollar</t>
  </si>
  <si>
    <t>FEDERAL HTC REQUESTS ONLY</t>
  </si>
  <si>
    <t>RESIDENTIAL COSTS ONLY</t>
  </si>
  <si>
    <t>TOTAL ACTUAL</t>
  </si>
  <si>
    <t>ACQUISITION</t>
  </si>
  <si>
    <t>COST</t>
  </si>
  <si>
    <t>BASIS</t>
  </si>
  <si>
    <t>Applicant is required to provide detail on each "Other" row.</t>
  </si>
  <si>
    <t>PROFESSIONAL SERVICES/FEES [Other (c)]</t>
  </si>
  <si>
    <t>CONSTRUCTION FINANCING COSTS [Other (d)]</t>
  </si>
  <si>
    <t>--CONTINUED ON NEXT PAGE--</t>
  </si>
  <si>
    <t>Page 1 of 4</t>
  </si>
  <si>
    <t>Page 3 of 4</t>
  </si>
  <si>
    <t>Developer Fee*</t>
  </si>
  <si>
    <t>*The amount of developer fee included in 30 percent basis will be proportional to acquisition cost (not including land) divided by total development cost (TDC).  If the project just has land as acquisition, then there will not be a split in the developer fee. If you have any basis eligible acquisition costs, then the developer fee will be split based on the percentage of acquisition basis vs rehab basis.  For example, if basis eligible acquisition costs are ¼ of TDC, ¼ of developer fee will be included in 30% basis. No deductions are made from TDC for the purpose of calculating the developer fee split.</t>
  </si>
  <si>
    <t>Page 2 of 4</t>
  </si>
  <si>
    <t>Page 4 of 4</t>
  </si>
  <si>
    <t>Rate</t>
  </si>
  <si>
    <t>Intial Installment</t>
  </si>
  <si>
    <t>Are you willing to defer your developer fee without interest, if MFA's evaluation results in a need to do so?</t>
  </si>
  <si>
    <t>If you plan to issue bonds, indicate amounts.</t>
  </si>
  <si>
    <t>Tax Exempt</t>
  </si>
  <si>
    <t>Taxable</t>
  </si>
  <si>
    <t>Estimated annual tax credits times 10 years</t>
  </si>
  <si>
    <t>Multiply by tax investor ownership percentage</t>
  </si>
  <si>
    <t>Units Receiving Rental Assistance</t>
  </si>
  <si>
    <t>Net Sq, Ft./Unit</t>
  </si>
  <si>
    <t>of Median Income</t>
  </si>
  <si>
    <t xml:space="preserve">Restricted Units at  </t>
  </si>
  <si>
    <t xml:space="preserve">Restricted Units at </t>
  </si>
  <si>
    <t>Vacancy Rate:</t>
  </si>
  <si>
    <t>Schedule C: Operating Expense Budget</t>
  </si>
  <si>
    <t>Management Agent/Applicant Certification: The operating budget provided above is that which will serve as the</t>
  </si>
  <si>
    <t>project's operating budget for its first year of operations, pursuant to agreement with the following party:</t>
  </si>
  <si>
    <t>Prior Year Operating Expenses - REHABILITATION PROJECTS ONLY</t>
  </si>
  <si>
    <t>Annual Rental Income</t>
  </si>
  <si>
    <t>(if applicable)</t>
  </si>
  <si>
    <t>Schedule C-1: Cash Flow Projection</t>
  </si>
  <si>
    <t>Residential Rents:</t>
  </si>
  <si>
    <t>Commercial Vacancy:</t>
  </si>
  <si>
    <t>Debt Service Coverage - First</t>
  </si>
  <si>
    <t>Schedule D: Contractor's and Applicant's Cost Breakdown</t>
  </si>
  <si>
    <t>Commercial  [B]</t>
  </si>
  <si>
    <t>Residential  [C]</t>
  </si>
  <si>
    <t>Schedule E:  Development Schedule</t>
  </si>
  <si>
    <t>ACTIVITY</t>
  </si>
  <si>
    <t>Scheduled Date: Month/Year</t>
  </si>
  <si>
    <t>Check if Complete</t>
  </si>
  <si>
    <t>Site</t>
  </si>
  <si>
    <t>Option/Contract Executed</t>
  </si>
  <si>
    <t>Environmental Review Completed</t>
  </si>
  <si>
    <t>Site Acquisition</t>
  </si>
  <si>
    <t>Zoning Approval</t>
  </si>
  <si>
    <t>Financing: Non-MFA Sources</t>
  </si>
  <si>
    <t>Approval</t>
  </si>
  <si>
    <t>Closing</t>
  </si>
  <si>
    <t>Permanent Loan</t>
  </si>
  <si>
    <t>Tax Credit Equity</t>
  </si>
  <si>
    <t>RFP</t>
  </si>
  <si>
    <t>Letter of Intent</t>
  </si>
  <si>
    <t>Partnership Closing</t>
  </si>
  <si>
    <t>Other Loans &amp; Grants</t>
  </si>
  <si>
    <t>Type/Source:</t>
  </si>
  <si>
    <t>Award</t>
  </si>
  <si>
    <t>Plans &amp; Specifications Completed</t>
  </si>
  <si>
    <t>Relocation Plan Completed</t>
  </si>
  <si>
    <t>Building Permits Obtained</t>
  </si>
  <si>
    <t>Construction Start</t>
  </si>
  <si>
    <t>Construction Completion</t>
  </si>
  <si>
    <t>Fair Housing Marketing Plan Completed</t>
  </si>
  <si>
    <t>Placed-in-Service/C of O</t>
  </si>
  <si>
    <t>Lease-Up</t>
  </si>
  <si>
    <t>Schedule  F: Estimate of Tax Credit Allocation</t>
  </si>
  <si>
    <t>Total Eligible Basis                                           (From Schedule A)</t>
  </si>
  <si>
    <t>Less:</t>
  </si>
  <si>
    <t>Federal grant used to finance qualifying development costs (specify source)</t>
  </si>
  <si>
    <t>Non-qualified non-recourse financing / federal subsidy (specify source)</t>
  </si>
  <si>
    <t>Non-qualifying excess portion of  higher quality market rate units</t>
  </si>
  <si>
    <t>Historic Tax Credit (Residential Portion Only)</t>
  </si>
  <si>
    <t>Equals:</t>
  </si>
  <si>
    <t>Multiplied by:</t>
  </si>
  <si>
    <t>Applicable Fraction (Insert the lesser of the fractions calculated below.)  Multiply line above by this fraction to obtain Total Qualified Basis below.</t>
  </si>
  <si>
    <t>Total Qualified Basis</t>
  </si>
  <si>
    <t xml:space="preserve">Applicable Tax Credit Percentage                     </t>
  </si>
  <si>
    <t>Tax Credit Eligibility based on Eligible Basis</t>
  </si>
  <si>
    <t>Total Tax Credit Request</t>
  </si>
  <si>
    <t>Applicable Fraction Calculation:</t>
  </si>
  <si>
    <t>Floor Space Fraction</t>
  </si>
  <si>
    <t>Unit Fraction</t>
  </si>
  <si>
    <t>Total Residential Rental Floor Space</t>
  </si>
  <si>
    <t>Low-Income Units Floor  Space</t>
  </si>
  <si>
    <t>Percent Low-Income</t>
  </si>
  <si>
    <t xml:space="preserve">First Other Equity </t>
  </si>
  <si>
    <t>2nd Other Equity</t>
  </si>
  <si>
    <t>[Source4]</t>
  </si>
  <si>
    <t>[Source5]</t>
  </si>
  <si>
    <t>[Source6]</t>
  </si>
  <si>
    <t>[Source7]</t>
  </si>
  <si>
    <t>[Source8]</t>
  </si>
  <si>
    <t>All Units</t>
  </si>
  <si>
    <t>(from all sources above)</t>
  </si>
  <si>
    <t>Management Agent Signature:</t>
  </si>
  <si>
    <t>Printed Name/Title</t>
  </si>
  <si>
    <t>Management Company Name:</t>
  </si>
  <si>
    <t>NC/Rehab Breakout</t>
  </si>
  <si>
    <t>Contractor Signature:</t>
  </si>
  <si>
    <t>Contractor Name/Title</t>
  </si>
  <si>
    <t>Contractor Firm:</t>
  </si>
  <si>
    <t>ANNUAL</t>
  </si>
  <si>
    <t>Community Service Facility (may not be included in Eligible Basis)</t>
  </si>
  <si>
    <t>Community Building without Residential Units</t>
  </si>
  <si>
    <t>Swimming Pool</t>
  </si>
  <si>
    <t>Abatement</t>
  </si>
  <si>
    <t>Division 10 - Specialties</t>
  </si>
  <si>
    <t>Division 11 - Equipment</t>
  </si>
  <si>
    <t>Division 12 - Furnishings</t>
  </si>
  <si>
    <t>Division 13 - Special Construction</t>
  </si>
  <si>
    <t>Division 14 - Conveying Equipment</t>
  </si>
  <si>
    <t>Division 21 - Fire Suppression</t>
  </si>
  <si>
    <t>Division 22 - Plumbing</t>
  </si>
  <si>
    <t>Division 23 - Heating, Ventilating, and Air Conditioning</t>
  </si>
  <si>
    <t>Division 26 - Electrical</t>
  </si>
  <si>
    <t>Division 32 - Exterior Improvements (except Irrigation &amp; Planting)</t>
  </si>
  <si>
    <t>Sub-total: Site Construction On-site</t>
  </si>
  <si>
    <t>Division 02 - Existing Conditions (other - e.g., Unusual Site Conditions)</t>
  </si>
  <si>
    <t>Division 03 - Concrete</t>
  </si>
  <si>
    <t>Division 04 - Masonry</t>
  </si>
  <si>
    <t>Division 05 - Metals</t>
  </si>
  <si>
    <t>Division 06 - Wood, Plastics, Composites</t>
  </si>
  <si>
    <t>Division 07 - Thermal and Moisture Protection</t>
  </si>
  <si>
    <t>Division 08 - Openings</t>
  </si>
  <si>
    <t>Division 09 - Finishes</t>
  </si>
  <si>
    <t>TOTAL SCHEDULE D HARD CONSTRUCTION COSTS</t>
  </si>
  <si>
    <t>ADDITIONAL INFORMATION TO ENTER INTO SCHEDULE A:</t>
  </si>
  <si>
    <t>Furniture, Fixtures and Equipment provided by contractor</t>
  </si>
  <si>
    <t>Contractor's Performance Bond</t>
  </si>
  <si>
    <t>Division 33 - Site Utilities</t>
  </si>
  <si>
    <t>Contractor's Liability Insurance</t>
  </si>
  <si>
    <t>ALL 0 BDRMS</t>
  </si>
  <si>
    <t>ALL 1 BDRMS</t>
  </si>
  <si>
    <t>ALL 2 BDRMS</t>
  </si>
  <si>
    <t>ALL 3 BDRMS</t>
  </si>
  <si>
    <t>ALL 4 BDRMS</t>
  </si>
  <si>
    <t>ALL 5 BDRMS</t>
  </si>
  <si>
    <t>https://mfa.internal.housingnm.org/SFT_HD/</t>
  </si>
  <si>
    <t>Application Instructions</t>
  </si>
  <si>
    <t>Is this cost removed from EB above?</t>
  </si>
  <si>
    <t>The following costs should be included in their entirety above.  Please also list the cost of the following amenities if you are requesting MFA loans or plan to charge tenants for any amenities.</t>
  </si>
  <si>
    <t xml:space="preserve">AT CARRYOVER: PROVIDE THE COST OF THE FOLLOWING AMENITIES: </t>
  </si>
  <si>
    <t>Program (e.g., HOME, AHP)</t>
  </si>
  <si>
    <t>Source of Funds (e.g., lender)</t>
  </si>
  <si>
    <t>Note: Total of Permanent Amount Column MUST Equal Total Development Cost in Schedule A.</t>
  </si>
  <si>
    <t>Comments</t>
  </si>
  <si>
    <t xml:space="preserve"> Acquistion    Basis [D]</t>
  </si>
  <si>
    <t>New Construction/
Rehab Basis [E]</t>
  </si>
  <si>
    <t>Acquistion Basis</t>
  </si>
  <si>
    <t>New Construction/ Rehab Basis</t>
  </si>
  <si>
    <t>(1)  If site lies in either a Qualified Census Tract (QCT) or Difficult to Develop Area (DDA), insert 130%, otherwise insert 100%.</t>
  </si>
  <si>
    <t>Part II Companion Schedules Tabs 3a to 7a</t>
  </si>
  <si>
    <t>Abatement (II)</t>
  </si>
  <si>
    <t>Other Loan</t>
  </si>
  <si>
    <t>Hard Costs Only - (i.e., divisions not included above, MUST explain)</t>
  </si>
  <si>
    <t>Construction Contingency Calculation</t>
  </si>
  <si>
    <t>PROJECT TYPE - SELECT FROM DROP DOWN</t>
  </si>
  <si>
    <t>Minimum Construction Contingency</t>
  </si>
  <si>
    <t>NC</t>
  </si>
  <si>
    <t>Both</t>
  </si>
  <si>
    <t>New Construction</t>
  </si>
  <si>
    <t>Use of this unlocked version of Schedule A is at the Applicant's risk.  A locked version is available upon request.</t>
  </si>
  <si>
    <t>Use of this unlocked version of Schedule A-1 is at the Applicant's risk.  A locked version is available upon request.</t>
  </si>
  <si>
    <t>Use of this unlocked version of Schedule C-1 is at the Applicant's risk.  A locked version is available upon request.</t>
  </si>
  <si>
    <t>Use of this unlocked version of Schedule D is at the Applicant's risk.  A locked version is available upon request.</t>
  </si>
  <si>
    <t>Use of this unlocked version of Schedule E is at the Applicant's risk.  A locked version is available upon request.</t>
  </si>
  <si>
    <t>Use of this unlocked version of Schedule F is at the Applicant's risk.  A locked version is available upon request.</t>
  </si>
  <si>
    <t>Use of this unlocked version of Schedule B is at the Applicant's risk.  A locked version is available upon request.</t>
  </si>
  <si>
    <t>Use of this unlocked version of Schedule C is at the Applicant's risk.  A locked version is available upon request.</t>
  </si>
  <si>
    <t>Use of this unlocked version of Prior Year Expenses is at the Applicant's risk.  A locked version is available upon request.</t>
  </si>
  <si>
    <t>This is an UNLOCKED Excel document with formulas and dropdown menus in cells. Please make sure that these formulas and dropdowns are not overwritten. Use of this unlocked version of Schedules A-F is at the Applicant's risk.  A locked version is available upon request.</t>
  </si>
  <si>
    <t xml:space="preserve"> Acquisition    Basis [D]</t>
  </si>
  <si>
    <t>2025 MFA UNIVERSAL RENTAL DEVELOPMENT APPLICATION</t>
  </si>
  <si>
    <r>
      <t xml:space="preserve">These are the </t>
    </r>
    <r>
      <rPr>
        <b/>
        <sz val="11"/>
        <color theme="1"/>
        <rFont val="Lato"/>
        <family val="2"/>
      </rPr>
      <t>required schedules</t>
    </r>
    <r>
      <rPr>
        <sz val="11"/>
        <color theme="1"/>
        <rFont val="Lato"/>
        <family val="2"/>
      </rPr>
      <t xml:space="preserve"> for various MFA Rental Programs and </t>
    </r>
    <r>
      <rPr>
        <b/>
        <sz val="11"/>
        <color theme="1"/>
        <rFont val="Lato"/>
        <family val="2"/>
      </rPr>
      <t>must</t>
    </r>
    <r>
      <rPr>
        <sz val="11"/>
        <color theme="1"/>
        <rFont val="Lato"/>
        <family val="2"/>
      </rPr>
      <t xml:space="preserve"> be uploaded into the above File Transfer Upload Site with the Full Application.</t>
    </r>
  </si>
  <si>
    <r>
      <rPr>
        <b/>
        <sz val="11"/>
        <color theme="1"/>
        <rFont val="Lato"/>
        <family val="2"/>
      </rPr>
      <t>No paper copies are required.  Submit the following:</t>
    </r>
    <r>
      <rPr>
        <sz val="11"/>
        <color theme="1"/>
        <rFont val="Lato"/>
        <family val="2"/>
      </rPr>
      <t xml:space="preserve">
1.  This Part II 2025 Universal Rental Development Application Companion Schedules 3a to 7a in Excel format; and
2.  Part I - 2025 Universal Rental Development Application workbook in excel format; and
3.  a fully tabbed PDF file that includes the entire Application (i.e., Excel format workbooks in #1 and #2 and all other materials listed on the Attachments Checklist at Tab 1a, except the items listed in #4 below).
4. Separate PDF files for the market study, architectural plans and specifications, capital needs assessment and appraisal - as applicable to the Project.
</t>
    </r>
    <r>
      <rPr>
        <b/>
        <sz val="11"/>
        <color rgb="FF00918F"/>
        <rFont val="Lato"/>
        <family val="2"/>
      </rPr>
      <t>Dark blue-green</t>
    </r>
    <r>
      <rPr>
        <b/>
        <sz val="11"/>
        <color rgb="FF0070C0"/>
        <rFont val="Lato"/>
        <family val="2"/>
      </rPr>
      <t xml:space="preserve"> </t>
    </r>
    <r>
      <rPr>
        <b/>
        <sz val="11"/>
        <color rgb="FF00918F"/>
        <rFont val="Lato"/>
        <family val="2"/>
      </rPr>
      <t>tabs</t>
    </r>
    <r>
      <rPr>
        <sz val="11"/>
        <color theme="1"/>
        <rFont val="Lato"/>
        <family val="2"/>
      </rPr>
      <t xml:space="preserve"> require a signature.  The signatures  are unlocked to allow Applicants to use Microsoft's Signature Service to sign directly into the excel document, if desired.
Enter Property Name and Date in Tab 3a - It will populate on all Tabs automatically.
</t>
    </r>
    <r>
      <rPr>
        <b/>
        <sz val="11"/>
        <color theme="1"/>
        <rFont val="Lato"/>
        <family val="2"/>
      </rPr>
      <t>Protected personal information must be redacted.</t>
    </r>
    <r>
      <rPr>
        <sz val="11"/>
        <color theme="1"/>
        <rFont val="Lato"/>
        <family val="2"/>
      </rPr>
      <t xml:space="preserve">  All attachments must be tabbed and numbered in accordance with the Attachments Checklist.  The PDF must be bookmarked for each Application Tab ("Tab"), and named accordingly. 
Please see the </t>
    </r>
    <r>
      <rPr>
        <b/>
        <sz val="11"/>
        <color theme="1"/>
        <rFont val="Lato"/>
        <family val="2"/>
      </rPr>
      <t>2025 QAP, 2025 MFA Universal Multifamily Initial Underwriting Supplement.</t>
    </r>
    <r>
      <rPr>
        <sz val="11"/>
        <color theme="1"/>
        <rFont val="Lato"/>
        <family val="2"/>
      </rPr>
      <t xml:space="preserve">
</t>
    </r>
  </si>
  <si>
    <r>
      <t xml:space="preserve">REHAB/
NEW </t>
    </r>
    <r>
      <rPr>
        <sz val="8"/>
        <color rgb="FF000000"/>
        <rFont val="Lato"/>
        <family val="2"/>
      </rPr>
      <t>CONSTRUCTION</t>
    </r>
  </si>
  <si>
    <r>
      <t xml:space="preserve">Rehab/NC Projects enter entire NC + Rehab amount in column to the left and </t>
    </r>
    <r>
      <rPr>
        <b/>
        <sz val="8"/>
        <color rgb="FF000000"/>
        <rFont val="Lato"/>
        <family val="2"/>
      </rPr>
      <t>enter rehab amount here</t>
    </r>
    <r>
      <rPr>
        <sz val="8"/>
        <color indexed="8"/>
        <rFont val="Lato"/>
        <family val="2"/>
      </rPr>
      <t>.</t>
    </r>
  </si>
  <si>
    <t>Other Hard Payment Loan</t>
  </si>
  <si>
    <r>
      <t>Number BR/Unit Type</t>
    </r>
    <r>
      <rPr>
        <vertAlign val="superscript"/>
        <sz val="11"/>
        <color rgb="FF000000"/>
        <rFont val="Lato"/>
        <family val="2"/>
      </rPr>
      <t>(3)</t>
    </r>
  </si>
  <si>
    <r>
      <t>Gross Monthly Rent/Unit</t>
    </r>
    <r>
      <rPr>
        <vertAlign val="superscript"/>
        <sz val="11"/>
        <color indexed="8"/>
        <rFont val="Lato"/>
        <family val="2"/>
      </rPr>
      <t>(1)</t>
    </r>
  </si>
  <si>
    <r>
      <t xml:space="preserve">            Total All Units </t>
    </r>
    <r>
      <rPr>
        <sz val="11"/>
        <color indexed="8"/>
        <rFont val="Lato"/>
        <family val="2"/>
      </rPr>
      <t>(From All Sources Above)</t>
    </r>
  </si>
  <si>
    <r>
      <t>(1)</t>
    </r>
    <r>
      <rPr>
        <sz val="11"/>
        <color indexed="8"/>
        <rFont val="Lato"/>
        <family val="2"/>
      </rPr>
      <t>Not to exceed rent limits for program applied for.</t>
    </r>
  </si>
  <si>
    <r>
      <t>(2)</t>
    </r>
    <r>
      <rPr>
        <sz val="11"/>
        <color indexed="8"/>
        <rFont val="Lato"/>
        <family val="2"/>
      </rPr>
      <t xml:space="preserve">Market Rate/Unrestricted Units should not include management units. </t>
    </r>
    <r>
      <rPr>
        <b/>
        <sz val="11"/>
        <color rgb="FF000000"/>
        <rFont val="Lato"/>
        <family val="2"/>
      </rPr>
      <t>Employee/Exempt Units are approved by Asset Management after PIS, NOT AT APPLICATION;</t>
    </r>
    <r>
      <rPr>
        <sz val="11"/>
        <color indexed="8"/>
        <rFont val="Lato"/>
        <family val="2"/>
      </rPr>
      <t xml:space="preserve"> however they may be included as revenue or non-revenue restricted Units.</t>
    </r>
  </si>
  <si>
    <r>
      <t>(3</t>
    </r>
    <r>
      <rPr>
        <vertAlign val="superscript"/>
        <sz val="11"/>
        <color rgb="FF000000"/>
        <rFont val="Lato"/>
        <family val="2"/>
      </rPr>
      <t>)</t>
    </r>
    <r>
      <rPr>
        <sz val="11"/>
        <color rgb="FF000000"/>
        <rFont val="Lato"/>
        <family val="2"/>
      </rPr>
      <t>Select from drop down menu:  _-BR for LIHTC only, Lo HOME for Low Home Units, Hi HOME for High HOME Units, RA for units with Rental Assistance (e.g., RD, Project Based Vouchers, etc.), or NHTF for units supported with National Housing Trust Fund</t>
    </r>
    <r>
      <rPr>
        <vertAlign val="superscript"/>
        <sz val="11"/>
        <color indexed="8"/>
        <rFont val="Lato"/>
        <family val="2"/>
      </rPr>
      <t xml:space="preserve">
</t>
    </r>
  </si>
  <si>
    <r>
      <t>Reserve for Replacement (Annual)</t>
    </r>
    <r>
      <rPr>
        <vertAlign val="superscript"/>
        <sz val="11"/>
        <rFont val="Lato"/>
        <family val="2"/>
      </rPr>
      <t>(1)</t>
    </r>
  </si>
  <si>
    <r>
      <t xml:space="preserve">(1) Minimum reserves per unit per year: </t>
    </r>
    <r>
      <rPr>
        <b/>
        <sz val="11"/>
        <rFont val="Lato"/>
        <family val="2"/>
      </rPr>
      <t>$250/unit/year</t>
    </r>
    <r>
      <rPr>
        <sz val="11"/>
        <rFont val="Lato"/>
        <family val="2"/>
      </rPr>
      <t xml:space="preserve"> for Senior Housing (new construction only), and </t>
    </r>
  </si>
  <si>
    <r>
      <t>$300/unit/year</t>
    </r>
    <r>
      <rPr>
        <sz val="11"/>
        <rFont val="Lato"/>
        <family val="2"/>
      </rPr>
      <t xml:space="preserve"> for all other new construction and rehabilitation projects.</t>
    </r>
  </si>
  <si>
    <r>
      <t>Total Cost [A]</t>
    </r>
    <r>
      <rPr>
        <vertAlign val="superscript"/>
        <sz val="11"/>
        <rFont val="Lato"/>
        <family val="2"/>
      </rPr>
      <t>(1)</t>
    </r>
  </si>
  <si>
    <r>
      <t>Demolition</t>
    </r>
    <r>
      <rPr>
        <b/>
        <sz val="9"/>
        <rFont val="Lato"/>
        <family val="2"/>
      </rPr>
      <t xml:space="preserve"> </t>
    </r>
    <r>
      <rPr>
        <i/>
        <sz val="9"/>
        <rFont val="Lato"/>
        <family val="2"/>
      </rPr>
      <t>(Consult CPA for Eligible Basis guidance.)</t>
    </r>
  </si>
  <si>
    <r>
      <t>Division 31 - Earthwork</t>
    </r>
    <r>
      <rPr>
        <sz val="9"/>
        <rFont val="Lato"/>
        <family val="2"/>
      </rPr>
      <t xml:space="preserve"> </t>
    </r>
    <r>
      <rPr>
        <i/>
        <sz val="9"/>
        <rFont val="Lato"/>
        <family val="2"/>
      </rPr>
      <t>(Consult CPA for Eligible Basis guidance.)</t>
    </r>
  </si>
  <si>
    <r>
      <t xml:space="preserve">Division 32 - Irrigation &amp; Planting </t>
    </r>
    <r>
      <rPr>
        <i/>
        <sz val="9"/>
        <rFont val="Lato"/>
        <family val="2"/>
      </rPr>
      <t>(Consult CPA for Eligible Basis guidance.)</t>
    </r>
  </si>
  <si>
    <r>
      <t>(1)</t>
    </r>
    <r>
      <rPr>
        <sz val="11"/>
        <rFont val="Lato"/>
        <family val="2"/>
      </rPr>
      <t xml:space="preserve"> Sum of Columns B and C.</t>
    </r>
  </si>
  <si>
    <r>
      <t>Total Cost [A]</t>
    </r>
    <r>
      <rPr>
        <vertAlign val="superscript"/>
        <sz val="8"/>
        <rFont val="Lato"/>
        <family val="2"/>
      </rPr>
      <t>(1)</t>
    </r>
  </si>
  <si>
    <r>
      <t>Carports -</t>
    </r>
    <r>
      <rPr>
        <i/>
        <sz val="11"/>
        <rFont val="Lato"/>
        <family val="2"/>
      </rPr>
      <t xml:space="preserve"> if applicant intends to charge tenants for covered parking</t>
    </r>
  </si>
  <si>
    <r>
      <t>Garages -</t>
    </r>
    <r>
      <rPr>
        <i/>
        <sz val="11"/>
        <rFont val="Lato"/>
        <family val="2"/>
      </rPr>
      <t xml:space="preserve"> if applicant intends to charge tenants for garage parking</t>
    </r>
  </si>
  <si>
    <r>
      <t>Uncovered Parking -</t>
    </r>
    <r>
      <rPr>
        <i/>
        <sz val="11"/>
        <rFont val="Lato"/>
        <family val="2"/>
      </rPr>
      <t xml:space="preserve"> if applicant intends to charge tenants for parking</t>
    </r>
  </si>
  <si>
    <r>
      <t>Adjustment for boost</t>
    </r>
    <r>
      <rPr>
        <vertAlign val="superscript"/>
        <sz val="11"/>
        <rFont val="Lato"/>
        <family val="2"/>
      </rPr>
      <t xml:space="preserve">1) </t>
    </r>
  </si>
  <si>
    <t>Syndicator Name</t>
  </si>
  <si>
    <t>45L Credits</t>
  </si>
  <si>
    <t>2025 HOUSING NEW MEXICO/MFA UNIVERSAL RENTAL DEVELOPMENT APPLICATION</t>
  </si>
  <si>
    <t>Acquisition Basis Cost</t>
  </si>
  <si>
    <t>Acquisition Developer Fee</t>
  </si>
  <si>
    <t>Total Must-Pay Debt Service</t>
  </si>
  <si>
    <t>6 months per QAP</t>
  </si>
  <si>
    <t>Required Portion of Reserve</t>
  </si>
  <si>
    <t>Total Required Operating Reserve:</t>
  </si>
  <si>
    <t>Builder's OH Percentage</t>
  </si>
  <si>
    <t>General Requirements %</t>
  </si>
  <si>
    <t>EB Architect &amp; Eng Fees %</t>
  </si>
  <si>
    <t>Eligible Basis Verification:</t>
  </si>
  <si>
    <t>Dev Fee/Unit</t>
  </si>
  <si>
    <t>Total Dev Fee</t>
  </si>
  <si>
    <t>9% LIHTC Max Dev Fee</t>
  </si>
  <si>
    <t>4% LIHTC Max Dev Fee</t>
  </si>
  <si>
    <t>Other Fully Amortizing  Loan</t>
  </si>
  <si>
    <t>Builder's Risk/Hazard Insurance</t>
  </si>
  <si>
    <t>[Source1]</t>
  </si>
  <si>
    <t>[Source2]</t>
  </si>
  <si>
    <t>[Source3]</t>
  </si>
  <si>
    <t xml:space="preserve">Other Income (Specify)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</si>
</sst>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41" formatCode="_(* #,##0_);_(* \(#,##0\);_(* &quot;-&quot;_);_(@_)"/>
    <numFmt numFmtId="44" formatCode="_(&quot;$&quot;* #,##0.00_);_(&quot;$&quot;* \(#,##0.00\);_(&quot;$&quot;* &quot;-&quot;??_);_(@_)"/>
    <numFmt numFmtId="43" formatCode="_(* #,##0.00_);_(* \(#,##0.00\);_(* &quot;-&quot;??_);_(@_)"/>
    <numFmt numFmtId="164" formatCode="&quot;$&quot;#,##0\ ;\(&quot;$&quot;#,##0\)"/>
    <numFmt numFmtId="165" formatCode="#,###"/>
    <numFmt numFmtId="166" formatCode="_(&quot;$&quot;* #,##0_);_(&quot;$&quot;* \(#,##0\);_(&quot;$&quot;* &quot;-&quot;??_);_(@_)"/>
    <numFmt numFmtId="167" formatCode="m\o\n\th\ d\,\ yyyy"/>
    <numFmt numFmtId="168" formatCode="#.00"/>
    <numFmt numFmtId="169" formatCode="#."/>
    <numFmt numFmtId="170" formatCode="General_)"/>
    <numFmt numFmtId="171" formatCode="_(* #,##0_);_(* \(#,##0\);_(* &quot;-&quot;??_);_(@_)"/>
    <numFmt numFmtId="172" formatCode="&quot;$&quot;#,##0"/>
    <numFmt numFmtId="173" formatCode="0.0000%"/>
    <numFmt numFmtId="174" formatCode="&quot;$&quot;#,##0.000000"/>
    <numFmt numFmtId="175" formatCode="_(* #,##0.0000_);_(* \(#,##0.0000\);_(* &quot;-&quot;??_);_(@_)"/>
    <numFmt numFmtId="176" formatCode="m/yy"/>
    <numFmt numFmtId="177" formatCode="mm/dd/yy_)"/>
    <numFmt numFmtId="178" formatCode="#,##0.000_);\(#,##0.000\)"/>
    <numFmt numFmtId="179" formatCode="0.000%"/>
    <numFmt numFmtId="180" formatCode="[$-F800]dddd\,\ mmmm\ dd\,\ yyyy"/>
    <numFmt numFmtId="181" formatCode="#,##0.000"/>
  </numFmts>
  <fonts count="115" x14ac:knownFonts="1">
    <font>
      <sz val="11"/>
      <color theme="1"/>
      <name val="Calibri"/>
      <family val="2"/>
      <scheme val="minor"/>
    </font>
    <font>
      <sz val="11"/>
      <color theme="1"/>
      <name val="Calibri"/>
      <family val="2"/>
      <scheme val="minor"/>
    </font>
    <font>
      <sz val="10"/>
      <name val="Arial"/>
      <family val="2"/>
    </font>
    <font>
      <sz val="10"/>
      <name val="Arial"/>
      <family val="2"/>
    </font>
    <font>
      <b/>
      <sz val="18"/>
      <name val="Arial"/>
      <family val="2"/>
    </font>
    <font>
      <b/>
      <sz val="12"/>
      <name val="Arial"/>
      <family val="2"/>
    </font>
    <font>
      <sz val="12"/>
      <name val="Courier"/>
      <family val="3"/>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b/>
      <sz val="10"/>
      <name val="Arial"/>
      <family val="2"/>
    </font>
    <font>
      <sz val="1"/>
      <color indexed="8"/>
      <name val="Courier"/>
      <family val="3"/>
    </font>
    <font>
      <b/>
      <sz val="1"/>
      <color indexed="8"/>
      <name val="Courier"/>
      <family val="3"/>
    </font>
    <font>
      <i/>
      <sz val="10"/>
      <name val="Calibri"/>
      <family val="2"/>
      <scheme val="minor"/>
    </font>
    <font>
      <sz val="10"/>
      <name val="Courier"/>
      <family val="3"/>
    </font>
    <font>
      <sz val="10"/>
      <color indexed="8"/>
      <name val="Calibri"/>
      <family val="2"/>
      <scheme val="minor"/>
    </font>
    <font>
      <b/>
      <sz val="10"/>
      <color indexed="8"/>
      <name val="Calibri"/>
      <family val="2"/>
      <scheme val="minor"/>
    </font>
    <font>
      <sz val="10"/>
      <color theme="0"/>
      <name val="Calibri"/>
      <family val="2"/>
      <scheme val="minor"/>
    </font>
    <font>
      <sz val="10"/>
      <color theme="0"/>
      <name val="Courier"/>
      <family val="3"/>
    </font>
    <font>
      <sz val="10"/>
      <color rgb="FFFF0000"/>
      <name val="Calibri"/>
      <family val="2"/>
      <scheme val="minor"/>
    </font>
    <font>
      <b/>
      <sz val="28"/>
      <name val="Calibri"/>
      <family val="2"/>
      <scheme val="minor"/>
    </font>
    <font>
      <vertAlign val="superscript"/>
      <sz val="10"/>
      <color indexed="8"/>
      <name val="Calibri"/>
      <family val="2"/>
      <scheme val="minor"/>
    </font>
    <font>
      <b/>
      <i/>
      <sz val="10"/>
      <name val="Calibri"/>
      <family val="2"/>
      <scheme val="minor"/>
    </font>
    <font>
      <vertAlign val="superscript"/>
      <sz val="10"/>
      <name val="Calibri"/>
      <family val="2"/>
      <scheme val="minor"/>
    </font>
    <font>
      <b/>
      <sz val="8"/>
      <name val="Calibri"/>
      <family val="2"/>
      <scheme val="minor"/>
    </font>
    <font>
      <b/>
      <sz val="22"/>
      <color theme="1"/>
      <name val="Calibri"/>
      <family val="2"/>
      <scheme val="minor"/>
    </font>
    <font>
      <sz val="12"/>
      <name val="Courier"/>
      <family val="3"/>
    </font>
    <font>
      <sz val="12"/>
      <name val="Arial"/>
      <family val="2"/>
    </font>
    <font>
      <b/>
      <sz val="12"/>
      <name val="Calibri"/>
      <family val="2"/>
      <scheme val="minor"/>
    </font>
    <font>
      <b/>
      <sz val="11"/>
      <name val="Calibri"/>
      <family val="2"/>
      <scheme val="minor"/>
    </font>
    <font>
      <sz val="9"/>
      <color indexed="81"/>
      <name val="Tahoma"/>
      <family val="2"/>
    </font>
    <font>
      <b/>
      <sz val="9"/>
      <color indexed="81"/>
      <name val="Tahoma"/>
      <family val="2"/>
    </font>
    <font>
      <b/>
      <sz val="16"/>
      <color theme="1"/>
      <name val="Calibri"/>
      <family val="2"/>
      <scheme val="minor"/>
    </font>
    <font>
      <u/>
      <sz val="10"/>
      <name val="Calibri"/>
      <family val="2"/>
      <scheme val="minor"/>
    </font>
    <font>
      <sz val="10"/>
      <color indexed="10"/>
      <name val="Calibri"/>
      <family val="2"/>
      <scheme val="minor"/>
    </font>
    <font>
      <sz val="9"/>
      <name val="Calibri"/>
      <family val="2"/>
      <scheme val="minor"/>
    </font>
    <font>
      <b/>
      <sz val="11"/>
      <color rgb="FFFF0000"/>
      <name val="Calibri"/>
      <family val="2"/>
      <scheme val="minor"/>
    </font>
    <font>
      <u val="singleAccounting"/>
      <sz val="10"/>
      <name val="Calibri"/>
      <family val="2"/>
      <scheme val="minor"/>
    </font>
    <font>
      <b/>
      <sz val="9"/>
      <name val="Calibri"/>
      <family val="2"/>
      <scheme val="minor"/>
    </font>
    <font>
      <sz val="6"/>
      <name val="Calibri"/>
      <family val="2"/>
      <scheme val="minor"/>
    </font>
    <font>
      <b/>
      <sz val="10"/>
      <color rgb="FFFF0000"/>
      <name val="Calibri"/>
      <family val="2"/>
      <scheme val="minor"/>
    </font>
    <font>
      <sz val="11"/>
      <color theme="0"/>
      <name val="Calibri"/>
      <family val="2"/>
      <scheme val="minor"/>
    </font>
    <font>
      <sz val="11"/>
      <name val="Calibri"/>
      <family val="2"/>
      <scheme val="minor"/>
    </font>
    <font>
      <i/>
      <sz val="10"/>
      <color theme="0"/>
      <name val="Calibri"/>
      <family val="2"/>
      <scheme val="minor"/>
    </font>
    <font>
      <b/>
      <sz val="18"/>
      <color theme="1"/>
      <name val="Calibri"/>
      <family val="2"/>
      <scheme val="minor"/>
    </font>
    <font>
      <u/>
      <sz val="10"/>
      <color theme="1"/>
      <name val="Calibri"/>
      <family val="2"/>
      <scheme val="minor"/>
    </font>
    <font>
      <sz val="11"/>
      <color rgb="FFFF0000"/>
      <name val="Calibri"/>
      <family val="2"/>
      <scheme val="minor"/>
    </font>
    <font>
      <sz val="11"/>
      <name val="Calibri"/>
      <family val="2"/>
    </font>
    <font>
      <b/>
      <sz val="26"/>
      <name val="Calibri"/>
      <family val="2"/>
      <scheme val="minor"/>
    </font>
    <font>
      <sz val="12"/>
      <name val="Calibri"/>
      <family val="2"/>
      <scheme val="minor"/>
    </font>
    <font>
      <sz val="12"/>
      <color theme="1"/>
      <name val="Calibri"/>
      <family val="2"/>
      <scheme val="minor"/>
    </font>
    <font>
      <b/>
      <sz val="12"/>
      <color theme="1"/>
      <name val="Calibri"/>
      <family val="2"/>
      <scheme val="minor"/>
    </font>
    <font>
      <strike/>
      <sz val="12"/>
      <name val="Calibri"/>
      <family val="2"/>
      <scheme val="minor"/>
    </font>
    <font>
      <sz val="12"/>
      <name val="Courier"/>
    </font>
    <font>
      <sz val="10"/>
      <color theme="1"/>
      <name val="Calibri"/>
      <family val="2"/>
    </font>
    <font>
      <u/>
      <sz val="11"/>
      <color theme="10"/>
      <name val="Calibri"/>
      <family val="2"/>
      <scheme val="minor"/>
    </font>
    <font>
      <b/>
      <sz val="14"/>
      <color theme="1"/>
      <name val="Lato"/>
      <family val="2"/>
    </font>
    <font>
      <sz val="11"/>
      <color theme="1"/>
      <name val="Lato"/>
      <family val="2"/>
    </font>
    <font>
      <b/>
      <i/>
      <sz val="14"/>
      <color theme="1"/>
      <name val="Lato"/>
      <family val="2"/>
    </font>
    <font>
      <u/>
      <sz val="11"/>
      <color theme="10"/>
      <name val="Lato"/>
      <family val="2"/>
    </font>
    <font>
      <b/>
      <sz val="11"/>
      <color theme="1"/>
      <name val="Lato"/>
      <family val="2"/>
    </font>
    <font>
      <b/>
      <sz val="12"/>
      <color theme="1"/>
      <name val="Lato"/>
      <family val="2"/>
    </font>
    <font>
      <b/>
      <sz val="11"/>
      <color rgb="FF0070C0"/>
      <name val="Lato"/>
      <family val="2"/>
    </font>
    <font>
      <b/>
      <sz val="11"/>
      <name val="Lato"/>
      <family val="2"/>
    </font>
    <font>
      <b/>
      <sz val="11"/>
      <color rgb="FF00918F"/>
      <name val="Lato"/>
      <family val="2"/>
    </font>
    <font>
      <b/>
      <sz val="11"/>
      <color indexed="8"/>
      <name val="Lato"/>
      <family val="2"/>
    </font>
    <font>
      <sz val="11"/>
      <name val="Lato"/>
      <family val="2"/>
    </font>
    <font>
      <sz val="12"/>
      <name val="Lato"/>
      <family val="2"/>
    </font>
    <font>
      <b/>
      <sz val="9"/>
      <name val="Lato"/>
      <family val="2"/>
    </font>
    <font>
      <sz val="11"/>
      <color indexed="8"/>
      <name val="Lato"/>
      <family val="2"/>
    </font>
    <font>
      <b/>
      <sz val="10"/>
      <name val="Lato"/>
      <family val="2"/>
    </font>
    <font>
      <sz val="10"/>
      <name val="Lato"/>
      <family val="2"/>
    </font>
    <font>
      <sz val="10"/>
      <color indexed="8"/>
      <name val="Lato"/>
      <family val="2"/>
    </font>
    <font>
      <sz val="9"/>
      <color indexed="8"/>
      <name val="Lato"/>
      <family val="2"/>
    </font>
    <font>
      <sz val="8"/>
      <color rgb="FF000000"/>
      <name val="Lato"/>
      <family val="2"/>
    </font>
    <font>
      <sz val="8"/>
      <color indexed="8"/>
      <name val="Lato"/>
      <family val="2"/>
    </font>
    <font>
      <b/>
      <sz val="8"/>
      <color rgb="FF000000"/>
      <name val="Lato"/>
      <family val="2"/>
    </font>
    <font>
      <b/>
      <sz val="14"/>
      <color indexed="8"/>
      <name val="Lato"/>
      <family val="2"/>
    </font>
    <font>
      <sz val="14"/>
      <color indexed="8"/>
      <name val="Lato"/>
      <family val="2"/>
    </font>
    <font>
      <sz val="8"/>
      <name val="Lato"/>
      <family val="2"/>
    </font>
    <font>
      <sz val="10"/>
      <color rgb="FF000000"/>
      <name val="Lato"/>
      <family val="2"/>
    </font>
    <font>
      <sz val="9"/>
      <name val="Lato"/>
      <family val="2"/>
    </font>
    <font>
      <sz val="12"/>
      <color indexed="8"/>
      <name val="Lato"/>
      <family val="2"/>
    </font>
    <font>
      <b/>
      <sz val="10"/>
      <color indexed="8"/>
      <name val="Lato"/>
      <family val="2"/>
    </font>
    <font>
      <sz val="11"/>
      <color theme="0"/>
      <name val="Lato"/>
      <family val="2"/>
    </font>
    <font>
      <u/>
      <sz val="11"/>
      <name val="Lato"/>
      <family val="2"/>
    </font>
    <font>
      <sz val="11"/>
      <color rgb="FFFF0000"/>
      <name val="Lato"/>
      <family val="2"/>
    </font>
    <font>
      <b/>
      <sz val="11"/>
      <color rgb="FFB54325"/>
      <name val="Lato"/>
      <family val="2"/>
    </font>
    <font>
      <sz val="11"/>
      <name val="Lato Black"/>
      <family val="2"/>
    </font>
    <font>
      <b/>
      <sz val="9"/>
      <color indexed="8"/>
      <name val="Lato"/>
      <family val="2"/>
    </font>
    <font>
      <vertAlign val="superscript"/>
      <sz val="11"/>
      <color rgb="FF000000"/>
      <name val="Lato"/>
      <family val="2"/>
    </font>
    <font>
      <vertAlign val="superscript"/>
      <sz val="11"/>
      <color indexed="8"/>
      <name val="Lato"/>
      <family val="2"/>
    </font>
    <font>
      <sz val="8"/>
      <color theme="0"/>
      <name val="Lato"/>
      <family val="2"/>
    </font>
    <font>
      <b/>
      <sz val="11"/>
      <color rgb="FF000000"/>
      <name val="Lato"/>
      <family val="2"/>
    </font>
    <font>
      <sz val="11"/>
      <color rgb="FF000000"/>
      <name val="Lato"/>
      <family val="2"/>
    </font>
    <font>
      <b/>
      <i/>
      <sz val="11"/>
      <name val="Lato"/>
      <family val="2"/>
    </font>
    <font>
      <vertAlign val="superscript"/>
      <sz val="11"/>
      <name val="Lato"/>
      <family val="2"/>
    </font>
    <font>
      <i/>
      <sz val="11"/>
      <name val="Lato"/>
      <family val="2"/>
    </font>
    <font>
      <b/>
      <i/>
      <sz val="11"/>
      <color theme="0"/>
      <name val="Lato"/>
      <family val="2"/>
    </font>
    <font>
      <b/>
      <sz val="12"/>
      <name val="Lato"/>
      <family val="2"/>
    </font>
    <font>
      <b/>
      <i/>
      <sz val="12"/>
      <name val="Lato"/>
      <family val="2"/>
    </font>
    <font>
      <b/>
      <i/>
      <sz val="12"/>
      <color theme="0"/>
      <name val="Lato"/>
      <family val="2"/>
    </font>
    <font>
      <sz val="12"/>
      <color theme="0"/>
      <name val="Lato"/>
      <family val="2"/>
    </font>
    <font>
      <b/>
      <sz val="12"/>
      <color theme="0"/>
      <name val="Lato"/>
      <family val="2"/>
    </font>
    <font>
      <b/>
      <sz val="8"/>
      <color indexed="8"/>
      <name val="Lato"/>
      <family val="2"/>
    </font>
    <font>
      <i/>
      <sz val="9"/>
      <name val="Lato"/>
      <family val="2"/>
    </font>
    <font>
      <vertAlign val="superscript"/>
      <sz val="8"/>
      <name val="Lato"/>
      <family val="2"/>
    </font>
    <font>
      <sz val="6"/>
      <name val="Lato"/>
      <family val="2"/>
    </font>
    <font>
      <i/>
      <vertAlign val="superscript"/>
      <sz val="14"/>
      <name val="Lato"/>
      <family val="2"/>
    </font>
    <font>
      <sz val="11"/>
      <color rgb="FFB54325"/>
      <name val="Lato"/>
      <family val="2"/>
    </font>
    <font>
      <b/>
      <sz val="8"/>
      <name val="Lato"/>
      <family val="2"/>
    </font>
    <font>
      <sz val="10"/>
      <color theme="0"/>
      <name val="Lato"/>
      <family val="2"/>
    </font>
    <font>
      <sz val="12"/>
      <name val="Lato Black"/>
      <family val="2"/>
    </font>
  </fonts>
  <fills count="15">
    <fill>
      <patternFill patternType="none"/>
    </fill>
    <fill>
      <patternFill patternType="gray125"/>
    </fill>
    <fill>
      <patternFill patternType="solid">
        <fgColor theme="8"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1" tint="0.249977111117893"/>
        <bgColor indexed="64"/>
      </patternFill>
    </fill>
    <fill>
      <patternFill patternType="solid">
        <fgColor rgb="FFFDE077"/>
        <bgColor indexed="64"/>
      </patternFill>
    </fill>
    <fill>
      <patternFill patternType="solid">
        <fgColor rgb="FFFFFFCC"/>
        <bgColor indexed="64"/>
      </patternFill>
    </fill>
    <fill>
      <patternFill patternType="solid">
        <fgColor indexed="55"/>
        <bgColor indexed="64"/>
      </patternFill>
    </fill>
    <fill>
      <patternFill patternType="solid">
        <fgColor rgb="FF00918F"/>
        <bgColor indexed="64"/>
      </patternFill>
    </fill>
    <fill>
      <patternFill patternType="solid">
        <fgColor rgb="FFE8F0F0"/>
        <bgColor indexed="64"/>
      </patternFill>
    </fill>
    <fill>
      <patternFill patternType="solid">
        <fgColor rgb="FFFBB040"/>
        <bgColor indexed="64"/>
      </patternFill>
    </fill>
    <fill>
      <patternFill patternType="solid">
        <fgColor rgb="FFFFC000"/>
        <bgColor indexed="64"/>
      </patternFill>
    </fill>
    <fill>
      <patternFill patternType="solid">
        <fgColor theme="0" tint="-0.34998626667073579"/>
        <bgColor indexed="64"/>
      </patternFill>
    </fill>
  </fills>
  <borders count="213">
    <border>
      <left/>
      <right/>
      <top/>
      <bottom/>
      <diagonal/>
    </border>
    <border>
      <left/>
      <right/>
      <top style="double">
        <color indexed="64"/>
      </top>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style="medium">
        <color theme="8" tint="-0.499984740745262"/>
      </bottom>
      <diagonal/>
    </border>
    <border>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8" tint="-0.499984740745262"/>
      </left>
      <right style="medium">
        <color theme="8" tint="-0.499984740745262"/>
      </right>
      <top style="medium">
        <color theme="8" tint="-0.499984740745262"/>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medium">
        <color theme="8" tint="-0.499984740745262"/>
      </top>
      <bottom style="medium">
        <color indexed="64"/>
      </bottom>
      <diagonal/>
    </border>
    <border>
      <left style="medium">
        <color theme="8" tint="-0.499984740745262"/>
      </left>
      <right style="thin">
        <color indexed="64"/>
      </right>
      <top style="thin">
        <color indexed="64"/>
      </top>
      <bottom/>
      <diagonal/>
    </border>
    <border>
      <left style="medium">
        <color theme="8" tint="-0.499984740745262"/>
      </left>
      <right style="thin">
        <color indexed="64"/>
      </right>
      <top/>
      <bottom style="thin">
        <color indexed="64"/>
      </bottom>
      <diagonal/>
    </border>
    <border>
      <left/>
      <right style="medium">
        <color theme="8" tint="-0.499984740745262"/>
      </right>
      <top/>
      <bottom style="thin">
        <color indexed="64"/>
      </bottom>
      <diagonal/>
    </border>
    <border>
      <left style="medium">
        <color theme="8" tint="-0.499984740745262"/>
      </left>
      <right style="thin">
        <color indexed="64"/>
      </right>
      <top style="thin">
        <color indexed="64"/>
      </top>
      <bottom style="thin">
        <color indexed="64"/>
      </bottom>
      <diagonal/>
    </border>
    <border>
      <left style="thin">
        <color indexed="64"/>
      </left>
      <right style="medium">
        <color theme="8" tint="-0.499984740745262"/>
      </right>
      <top style="thin">
        <color indexed="64"/>
      </top>
      <bottom style="thin">
        <color indexed="64"/>
      </bottom>
      <diagonal/>
    </border>
    <border>
      <left style="thin">
        <color indexed="64"/>
      </left>
      <right style="medium">
        <color theme="8" tint="-0.499984740745262"/>
      </right>
      <top style="thin">
        <color indexed="64"/>
      </top>
      <bottom/>
      <diagonal/>
    </border>
    <border>
      <left style="medium">
        <color theme="8" tint="-0.499984740745262"/>
      </left>
      <right style="thin">
        <color indexed="64"/>
      </right>
      <top/>
      <bottom/>
      <diagonal/>
    </border>
    <border>
      <left style="thin">
        <color indexed="64"/>
      </left>
      <right/>
      <top/>
      <bottom/>
      <diagonal/>
    </border>
    <border>
      <left style="medium">
        <color theme="8" tint="-0.499984740745262"/>
      </left>
      <right style="thin">
        <color indexed="64"/>
      </right>
      <top style="medium">
        <color theme="8" tint="-0.499984740745262"/>
      </top>
      <bottom style="thin">
        <color indexed="64"/>
      </bottom>
      <diagonal/>
    </border>
    <border>
      <left style="thin">
        <color indexed="64"/>
      </left>
      <right style="thin">
        <color indexed="64"/>
      </right>
      <top style="medium">
        <color theme="8" tint="-0.499984740745262"/>
      </top>
      <bottom style="thin">
        <color indexed="64"/>
      </bottom>
      <diagonal/>
    </border>
    <border>
      <left style="thin">
        <color indexed="64"/>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theme="8" tint="-0.499984740745262"/>
      </bottom>
      <diagonal/>
    </border>
    <border>
      <left style="thin">
        <color indexed="64"/>
      </left>
      <right style="medium">
        <color theme="8" tint="-0.499984740745262"/>
      </right>
      <top style="thin">
        <color indexed="64"/>
      </top>
      <bottom style="medium">
        <color theme="8" tint="-0.499984740745262"/>
      </bottom>
      <diagonal/>
    </border>
    <border>
      <left style="thin">
        <color indexed="64"/>
      </left>
      <right style="thin">
        <color indexed="64"/>
      </right>
      <top/>
      <bottom style="medium">
        <color theme="8" tint="-0.499984740745262"/>
      </bottom>
      <diagonal/>
    </border>
    <border>
      <left style="thin">
        <color indexed="64"/>
      </left>
      <right/>
      <top/>
      <bottom style="medium">
        <color theme="8" tint="-0.499984740745262"/>
      </bottom>
      <diagonal/>
    </border>
    <border>
      <left style="thin">
        <color indexed="64"/>
      </left>
      <right/>
      <top style="thin">
        <color indexed="64"/>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medium">
        <color theme="8" tint="-0.499984740745262"/>
      </left>
      <right/>
      <top style="thin">
        <color indexed="64"/>
      </top>
      <bottom/>
      <diagonal/>
    </border>
    <border>
      <left/>
      <right/>
      <top style="thin">
        <color indexed="64"/>
      </top>
      <bottom style="thin">
        <color indexed="64"/>
      </bottom>
      <diagonal/>
    </border>
    <border>
      <left/>
      <right/>
      <top/>
      <bottom style="thin">
        <color theme="8" tint="-0.499984740745262"/>
      </bottom>
      <diagonal/>
    </border>
    <border>
      <left style="thin">
        <color indexed="64"/>
      </left>
      <right style="medium">
        <color theme="8" tint="-0.499984740745262"/>
      </right>
      <top/>
      <bottom style="thin">
        <color indexed="64"/>
      </bottom>
      <diagonal/>
    </border>
    <border>
      <left style="medium">
        <color theme="8" tint="-0.499984740745262"/>
      </left>
      <right style="medium">
        <color theme="8" tint="-0.499984740745262"/>
      </right>
      <top/>
      <bottom style="medium">
        <color theme="8" tint="-0.499984740745262"/>
      </bottom>
      <diagonal/>
    </border>
    <border>
      <left style="medium">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style="medium">
        <color theme="8" tint="-0.499984740745262"/>
      </right>
      <top style="thin">
        <color theme="8" tint="-0.499984740745262"/>
      </top>
      <bottom style="thin">
        <color theme="8" tint="-0.499984740745262"/>
      </bottom>
      <diagonal/>
    </border>
    <border>
      <left style="thin">
        <color theme="8" tint="-0.499984740745262"/>
      </left>
      <right style="thin">
        <color theme="8" tint="-0.499984740745262"/>
      </right>
      <top style="thin">
        <color theme="8" tint="-0.499984740745262"/>
      </top>
      <bottom/>
      <diagonal/>
    </border>
    <border>
      <left style="medium">
        <color theme="8" tint="-0.499984740745262"/>
      </left>
      <right style="thin">
        <color indexed="64"/>
      </right>
      <top style="thin">
        <color indexed="64"/>
      </top>
      <bottom style="thin">
        <color theme="8" tint="-0.499984740745262"/>
      </bottom>
      <diagonal/>
    </border>
    <border>
      <left style="thin">
        <color indexed="64"/>
      </left>
      <right style="thin">
        <color indexed="64"/>
      </right>
      <top style="thin">
        <color indexed="64"/>
      </top>
      <bottom style="thin">
        <color theme="8" tint="-0.499984740745262"/>
      </bottom>
      <diagonal/>
    </border>
    <border>
      <left style="thin">
        <color indexed="64"/>
      </left>
      <right style="medium">
        <color theme="8" tint="-0.499984740745262"/>
      </right>
      <top style="thin">
        <color indexed="64"/>
      </top>
      <bottom style="thin">
        <color theme="8" tint="-0.499984740745262"/>
      </bottom>
      <diagonal/>
    </border>
    <border>
      <left/>
      <right/>
      <top style="thin">
        <color indexed="64"/>
      </top>
      <bottom style="double">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theme="8" tint="-0.499984740745262"/>
      </right>
      <top/>
      <bottom/>
      <diagonal/>
    </border>
    <border>
      <left style="medium">
        <color theme="8" tint="-0.499984740745262"/>
      </left>
      <right/>
      <top/>
      <bottom style="thin">
        <color indexed="64"/>
      </bottom>
      <diagonal/>
    </border>
    <border>
      <left style="medium">
        <color theme="8" tint="-0.499984740745262"/>
      </left>
      <right/>
      <top style="thin">
        <color indexed="64"/>
      </top>
      <bottom style="thin">
        <color indexed="64"/>
      </bottom>
      <diagonal/>
    </border>
    <border>
      <left style="medium">
        <color theme="8" tint="-0.499984740745262"/>
      </left>
      <right/>
      <top style="medium">
        <color indexed="64"/>
      </top>
      <bottom/>
      <diagonal/>
    </border>
    <border>
      <left/>
      <right style="medium">
        <color theme="8" tint="-0.499984740745262"/>
      </right>
      <top style="medium">
        <color indexed="64"/>
      </top>
      <bottom/>
      <diagonal/>
    </border>
    <border>
      <left style="medium">
        <color theme="8" tint="-0.499984740745262"/>
      </left>
      <right/>
      <top style="thin">
        <color indexed="64"/>
      </top>
      <bottom style="medium">
        <color theme="8" tint="-0.499984740745262"/>
      </bottom>
      <diagonal/>
    </border>
    <border>
      <left style="medium">
        <color theme="8" tint="-0.499984740745262"/>
      </left>
      <right/>
      <top style="medium">
        <color theme="8" tint="-0.499984740745262"/>
      </top>
      <bottom style="thin">
        <color indexed="64"/>
      </bottom>
      <diagonal/>
    </border>
    <border>
      <left/>
      <right style="thin">
        <color indexed="64"/>
      </right>
      <top style="medium">
        <color theme="8" tint="-0.499984740745262"/>
      </top>
      <bottom style="thin">
        <color indexed="64"/>
      </bottom>
      <diagonal/>
    </border>
    <border>
      <left style="thin">
        <color indexed="64"/>
      </left>
      <right style="medium">
        <color theme="8" tint="-0.499984740745262"/>
      </right>
      <top/>
      <bottom style="medium">
        <color theme="8" tint="-0.499984740745262"/>
      </bottom>
      <diagonal/>
    </border>
    <border>
      <left/>
      <right style="medium">
        <color theme="8" tint="-0.499984740745262"/>
      </right>
      <top style="thin">
        <color indexed="64"/>
      </top>
      <bottom/>
      <diagonal/>
    </border>
    <border>
      <left/>
      <right style="thin">
        <color indexed="64"/>
      </right>
      <top style="medium">
        <color theme="8" tint="-0.499984740745262"/>
      </top>
      <bottom style="medium">
        <color theme="8" tint="-0.499984740745262"/>
      </bottom>
      <diagonal/>
    </border>
    <border>
      <left style="thin">
        <color indexed="64"/>
      </left>
      <right style="thin">
        <color indexed="64"/>
      </right>
      <top style="medium">
        <color theme="8" tint="-0.499984740745262"/>
      </top>
      <bottom style="medium">
        <color theme="8" tint="-0.499984740745262"/>
      </bottom>
      <diagonal/>
    </border>
    <border>
      <left style="thin">
        <color indexed="64"/>
      </left>
      <right style="medium">
        <color theme="8" tint="-0.499984740745262"/>
      </right>
      <top style="medium">
        <color theme="8" tint="-0.499984740745262"/>
      </top>
      <bottom style="medium">
        <color theme="8" tint="-0.499984740745262"/>
      </bottom>
      <diagonal/>
    </border>
    <border>
      <left/>
      <right style="thin">
        <color indexed="64"/>
      </right>
      <top/>
      <bottom style="medium">
        <color theme="8" tint="-0.499984740745262"/>
      </bottom>
      <diagonal/>
    </border>
    <border>
      <left style="thin">
        <color indexed="64"/>
      </left>
      <right/>
      <top style="medium">
        <color theme="8" tint="-0.499984740745262"/>
      </top>
      <bottom style="medium">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thin">
        <color indexed="64"/>
      </top>
      <bottom/>
      <diagonal/>
    </border>
    <border>
      <left style="medium">
        <color theme="8" tint="-0.499984740745262"/>
      </left>
      <right style="medium">
        <color theme="8" tint="-0.499984740745262"/>
      </right>
      <top style="thin">
        <color indexed="64"/>
      </top>
      <bottom style="medium">
        <color theme="8" tint="-0.499984740745262"/>
      </bottom>
      <diagonal/>
    </border>
    <border>
      <left style="medium">
        <color theme="8" tint="-0.499984740745262"/>
      </left>
      <right style="medium">
        <color theme="8" tint="-0.499984740745262"/>
      </right>
      <top/>
      <bottom/>
      <diagonal/>
    </border>
    <border>
      <left style="thin">
        <color indexed="64"/>
      </left>
      <right style="medium">
        <color theme="8" tint="-0.499984740745262"/>
      </right>
      <top style="medium">
        <color theme="8" tint="-0.499984740745262"/>
      </top>
      <bottom/>
      <diagonal/>
    </border>
    <border>
      <left style="medium">
        <color theme="8" tint="-0.499984740745262"/>
      </left>
      <right style="thin">
        <color theme="8" tint="-0.499984740745262"/>
      </right>
      <top style="thin">
        <color theme="8" tint="-0.499984740745262"/>
      </top>
      <bottom style="medium">
        <color theme="8" tint="-0.499984740745262"/>
      </bottom>
      <diagonal/>
    </border>
    <border>
      <left style="thin">
        <color indexed="64"/>
      </left>
      <right style="thin">
        <color indexed="64"/>
      </right>
      <top style="medium">
        <color theme="8" tint="-0.499984740745262"/>
      </top>
      <bottom/>
      <diagonal/>
    </border>
    <border>
      <left style="medium">
        <color theme="8" tint="-0.499984740745262"/>
      </left>
      <right style="thin">
        <color indexed="64"/>
      </right>
      <top style="medium">
        <color theme="8" tint="-0.499984740745262"/>
      </top>
      <bottom/>
      <diagonal/>
    </border>
    <border>
      <left style="medium">
        <color theme="8" tint="-0.499984740745262"/>
      </left>
      <right style="thin">
        <color theme="8" tint="-0.499984740745262"/>
      </right>
      <top/>
      <bottom style="thin">
        <color theme="8" tint="-0.499984740745262"/>
      </bottom>
      <diagonal/>
    </border>
    <border>
      <left style="thin">
        <color indexed="64"/>
      </left>
      <right/>
      <top style="medium">
        <color theme="8" tint="-0.499984740745262"/>
      </top>
      <bottom/>
      <diagonal/>
    </border>
    <border>
      <left style="thin">
        <color indexed="64"/>
      </left>
      <right style="medium">
        <color theme="8" tint="-0.499984740745262"/>
      </right>
      <top style="medium">
        <color indexed="64"/>
      </top>
      <bottom/>
      <diagonal/>
    </border>
    <border>
      <left style="medium">
        <color theme="8" tint="-0.499984740745262"/>
      </left>
      <right/>
      <top style="medium">
        <color theme="8" tint="-0.499984740745262"/>
      </top>
      <bottom style="medium">
        <color indexed="64"/>
      </bottom>
      <diagonal/>
    </border>
    <border>
      <left style="thin">
        <color indexed="64"/>
      </left>
      <right/>
      <top style="medium">
        <color theme="8" tint="-0.499984740745262"/>
      </top>
      <bottom style="medium">
        <color indexed="64"/>
      </bottom>
      <diagonal/>
    </border>
    <border>
      <left/>
      <right style="medium">
        <color theme="8" tint="-0.499984740745262"/>
      </right>
      <top style="medium">
        <color theme="8" tint="-0.499984740745262"/>
      </top>
      <bottom style="medium">
        <color indexed="64"/>
      </bottom>
      <diagonal/>
    </border>
    <border>
      <left style="thin">
        <color indexed="64"/>
      </left>
      <right style="medium">
        <color theme="8" tint="-0.499984740745262"/>
      </right>
      <top style="medium">
        <color theme="8" tint="-0.499984740745262"/>
      </top>
      <bottom style="medium">
        <color indexed="64"/>
      </bottom>
      <diagonal/>
    </border>
    <border>
      <left/>
      <right/>
      <top style="thin">
        <color theme="8" tint="-0.499984740745262"/>
      </top>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diagonal/>
    </border>
    <border>
      <left/>
      <right/>
      <top style="medium">
        <color theme="8" tint="-0.499984740745262"/>
      </top>
      <bottom style="thin">
        <color theme="8" tint="-0.499984740745262"/>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theme="8" tint="-0.499984740745262"/>
      </bottom>
      <diagonal/>
    </border>
    <border>
      <left style="thin">
        <color theme="8" tint="-0.499984740745262"/>
      </left>
      <right style="thin">
        <color indexed="64"/>
      </right>
      <top style="thin">
        <color theme="8" tint="-0.499984740745262"/>
      </top>
      <bottom style="thin">
        <color indexed="64"/>
      </bottom>
      <diagonal/>
    </border>
    <border>
      <left style="thin">
        <color indexed="64"/>
      </left>
      <right style="thin">
        <color theme="8" tint="-0.499984740745262"/>
      </right>
      <top style="thin">
        <color theme="8" tint="-0.499984740745262"/>
      </top>
      <bottom style="thin">
        <color indexed="64"/>
      </bottom>
      <diagonal/>
    </border>
    <border>
      <left style="thin">
        <color theme="8" tint="-0.499984740745262"/>
      </left>
      <right style="thin">
        <color indexed="64"/>
      </right>
      <top style="thin">
        <color indexed="64"/>
      </top>
      <bottom style="thin">
        <color indexed="64"/>
      </bottom>
      <diagonal/>
    </border>
    <border>
      <left style="thin">
        <color indexed="64"/>
      </left>
      <right style="thin">
        <color theme="8" tint="-0.499984740745262"/>
      </right>
      <top style="thin">
        <color indexed="64"/>
      </top>
      <bottom style="thin">
        <color indexed="64"/>
      </bottom>
      <diagonal/>
    </border>
    <border>
      <left style="thin">
        <color theme="8" tint="-0.499984740745262"/>
      </left>
      <right style="thin">
        <color indexed="64"/>
      </right>
      <top style="thin">
        <color indexed="64"/>
      </top>
      <bottom style="thin">
        <color theme="8" tint="-0.499984740745262"/>
      </bottom>
      <diagonal/>
    </border>
    <border>
      <left style="thin">
        <color indexed="64"/>
      </left>
      <right style="thin">
        <color theme="8" tint="-0.499984740745262"/>
      </right>
      <top style="thin">
        <color indexed="64"/>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thin">
        <color indexed="64"/>
      </left>
      <right style="thin">
        <color theme="8" tint="-0.499984740745262"/>
      </right>
      <top style="medium">
        <color theme="8" tint="-0.499984740745262"/>
      </top>
      <bottom style="thin">
        <color indexed="64"/>
      </bottom>
      <diagonal/>
    </border>
    <border>
      <left style="thin">
        <color theme="8" tint="-0.499984740745262"/>
      </left>
      <right style="thin">
        <color indexed="64"/>
      </right>
      <top style="medium">
        <color theme="8" tint="-0.499984740745262"/>
      </top>
      <bottom style="thin">
        <color indexed="64"/>
      </bottom>
      <diagonal/>
    </border>
    <border>
      <left style="medium">
        <color theme="8" tint="-0.499984740745262"/>
      </left>
      <right style="thin">
        <color indexed="64"/>
      </right>
      <top style="thin">
        <color theme="8" tint="-0.499984740745262"/>
      </top>
      <bottom style="thin">
        <color indexed="64"/>
      </bottom>
      <diagonal/>
    </border>
    <border>
      <left style="thin">
        <color indexed="64"/>
      </left>
      <right style="medium">
        <color theme="8" tint="-0.499984740745262"/>
      </right>
      <top style="thin">
        <color theme="8" tint="-0.499984740745262"/>
      </top>
      <bottom style="thin">
        <color indexed="64"/>
      </bottom>
      <diagonal/>
    </border>
    <border>
      <left style="thin">
        <color theme="8" tint="-0.499984740745262"/>
      </left>
      <right style="thin">
        <color theme="8" tint="-0.499984740745262"/>
      </right>
      <top/>
      <bottom/>
      <diagonal/>
    </border>
    <border>
      <left style="thin">
        <color indexed="64"/>
      </left>
      <right style="medium">
        <color theme="8" tint="-0.499984740745262"/>
      </right>
      <top style="thin">
        <color indexed="64"/>
      </top>
      <bottom style="medium">
        <color indexed="64"/>
      </bottom>
      <diagonal/>
    </border>
    <border>
      <left/>
      <right style="medium">
        <color theme="8" tint="-0.499984740745262"/>
      </right>
      <top style="thin">
        <color indexed="64"/>
      </top>
      <bottom style="medium">
        <color theme="8" tint="-0.499984740745262"/>
      </bottom>
      <diagonal/>
    </border>
    <border>
      <left style="thin">
        <color indexed="64"/>
      </left>
      <right/>
      <top style="medium">
        <color theme="8" tint="-0.499984740745262"/>
      </top>
      <bottom style="thin">
        <color indexed="64"/>
      </bottom>
      <diagonal/>
    </border>
    <border>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indexed="64"/>
      </bottom>
      <diagonal/>
    </border>
    <border>
      <left style="medium">
        <color theme="8" tint="-0.499984740745262"/>
      </left>
      <right style="thin">
        <color indexed="64"/>
      </right>
      <top/>
      <bottom style="medium">
        <color theme="8" tint="-0.499984740745262"/>
      </bottom>
      <diagonal/>
    </border>
    <border>
      <left/>
      <right style="medium">
        <color theme="8" tint="-0.499984740745262"/>
      </right>
      <top style="thin">
        <color indexed="64"/>
      </top>
      <bottom style="thin">
        <color indexed="64"/>
      </bottom>
      <diagonal/>
    </border>
    <border>
      <left/>
      <right/>
      <top style="medium">
        <color theme="8" tint="-0.499984740745262"/>
      </top>
      <bottom style="thin">
        <color indexed="64"/>
      </bottom>
      <diagonal/>
    </border>
    <border>
      <left/>
      <right style="medium">
        <color theme="8" tint="-0.499984740745262"/>
      </right>
      <top style="thin">
        <color indexed="64"/>
      </top>
      <bottom style="medium">
        <color indexed="64"/>
      </bottom>
      <diagonal/>
    </border>
    <border>
      <left/>
      <right style="medium">
        <color theme="8" tint="-0.499984740745262"/>
      </right>
      <top/>
      <bottom style="medium">
        <color indexed="64"/>
      </bottom>
      <diagonal/>
    </border>
    <border>
      <left style="medium">
        <color theme="8" tint="-0.499984740745262"/>
      </left>
      <right/>
      <top/>
      <bottom style="medium">
        <color indexed="64"/>
      </bottom>
      <diagonal/>
    </border>
    <border>
      <left/>
      <right style="thin">
        <color indexed="64"/>
      </right>
      <top/>
      <bottom/>
      <diagonal/>
    </border>
    <border>
      <left style="medium">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medium">
        <color theme="8" tint="-0.499984740745262"/>
      </right>
      <top style="medium">
        <color theme="8" tint="-0.499984740745262"/>
      </top>
      <bottom style="medium">
        <color theme="8" tint="-0.499984740745262"/>
      </bottom>
      <diagonal/>
    </border>
    <border>
      <left/>
      <right/>
      <top style="thin">
        <color indexed="64"/>
      </top>
      <bottom style="medium">
        <color indexed="64"/>
      </bottom>
      <diagonal/>
    </border>
    <border>
      <left style="medium">
        <color theme="8" tint="-0.499984740745262"/>
      </left>
      <right/>
      <top style="thin">
        <color indexed="64"/>
      </top>
      <bottom style="medium">
        <color indexed="64"/>
      </bottom>
      <diagonal/>
    </border>
    <border>
      <left style="thin">
        <color indexed="64"/>
      </left>
      <right/>
      <top style="thin">
        <color indexed="64"/>
      </top>
      <bottom style="medium">
        <color indexed="64"/>
      </bottom>
      <diagonal/>
    </border>
    <border>
      <left style="thin">
        <color theme="8" tint="-0.499984740745262"/>
      </left>
      <right style="medium">
        <color theme="8" tint="-0.499984740745262"/>
      </right>
      <top style="thin">
        <color indexed="64"/>
      </top>
      <bottom style="medium">
        <color indexed="64"/>
      </bottom>
      <diagonal/>
    </border>
    <border>
      <left/>
      <right style="thin">
        <color indexed="64"/>
      </right>
      <top style="thin">
        <color indexed="64"/>
      </top>
      <bottom style="medium">
        <color theme="8" tint="-0.499984740745262"/>
      </bottom>
      <diagonal/>
    </border>
    <border>
      <left style="thin">
        <color theme="8" tint="-0.499984740745262"/>
      </left>
      <right style="medium">
        <color theme="8" tint="-0.499984740745262"/>
      </right>
      <top style="thin">
        <color indexed="64"/>
      </top>
      <bottom/>
      <diagonal/>
    </border>
    <border>
      <left style="medium">
        <color theme="8" tint="-0.499984740745262"/>
      </left>
      <right/>
      <top style="thin">
        <color theme="8" tint="-0.499984740745262"/>
      </top>
      <bottom style="thin">
        <color theme="8" tint="-0.499984740745262"/>
      </bottom>
      <diagonal/>
    </border>
    <border>
      <left/>
      <right style="medium">
        <color theme="8" tint="-0.499984740745262"/>
      </right>
      <top style="medium">
        <color indexed="64"/>
      </top>
      <bottom style="medium">
        <color theme="8"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theme="8" tint="-0.499984740745262"/>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indexed="64"/>
      </right>
      <top/>
      <bottom style="thin">
        <color auto="1"/>
      </bottom>
      <diagonal/>
    </border>
    <border>
      <left style="medium">
        <color auto="1"/>
      </left>
      <right style="thin">
        <color auto="1"/>
      </right>
      <top style="medium">
        <color auto="1"/>
      </top>
      <bottom style="medium">
        <color auto="1"/>
      </bottom>
      <diagonal/>
    </border>
    <border>
      <left/>
      <right style="thin">
        <color indexed="64"/>
      </right>
      <top style="medium">
        <color auto="1"/>
      </top>
      <bottom style="medium">
        <color auto="1"/>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auto="1"/>
      </left>
      <right style="medium">
        <color auto="1"/>
      </right>
      <top style="thin">
        <color auto="1"/>
      </top>
      <bottom/>
      <diagonal/>
    </border>
    <border>
      <left style="medium">
        <color indexed="64"/>
      </left>
      <right/>
      <top style="thin">
        <color auto="1"/>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double">
        <color indexed="64"/>
      </left>
      <right/>
      <top style="double">
        <color indexed="64"/>
      </top>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double">
        <color indexed="64"/>
      </bottom>
      <diagonal/>
    </border>
    <border>
      <left style="double">
        <color indexed="64"/>
      </left>
      <right/>
      <top/>
      <bottom/>
      <diagonal/>
    </border>
    <border>
      <left/>
      <right/>
      <top/>
      <bottom style="double">
        <color indexed="64"/>
      </bottom>
      <diagonal/>
    </border>
    <border>
      <left style="thin">
        <color indexed="64"/>
      </left>
      <right style="medium">
        <color indexed="64"/>
      </right>
      <top style="medium">
        <color indexed="64"/>
      </top>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rgb="FFFBB040"/>
      </top>
      <bottom/>
      <diagonal/>
    </border>
    <border>
      <left/>
      <right/>
      <top/>
      <bottom style="thin">
        <color rgb="FFFBB040"/>
      </bottom>
      <diagonal/>
    </border>
  </borders>
  <cellStyleXfs count="47">
    <xf numFmtId="0" fontId="0" fillId="0" borderId="0"/>
    <xf numFmtId="0" fontId="2" fillId="0" borderId="0"/>
    <xf numFmtId="43" fontId="3" fillId="0" borderId="0" applyFont="0" applyFill="0" applyBorder="0" applyAlignment="0" applyProtection="0"/>
    <xf numFmtId="3" fontId="3"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0" fontId="3" fillId="0" borderId="0" applyFont="0" applyFill="0" applyBorder="0" applyAlignment="0" applyProtection="0"/>
    <xf numFmtId="2"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3" fillId="0" borderId="0" applyFont="0" applyFill="0" applyBorder="0" applyAlignment="0" applyProtection="0"/>
    <xf numFmtId="0" fontId="3" fillId="0" borderId="1" applyNumberFormat="0" applyFont="0" applyFill="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44" fontId="3" fillId="0" borderId="0" applyFont="0" applyFill="0" applyBorder="0" applyAlignment="0" applyProtection="0"/>
    <xf numFmtId="37" fontId="6" fillId="0" borderId="0"/>
    <xf numFmtId="0" fontId="3"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7" fontId="13" fillId="0" borderId="0">
      <protection locked="0"/>
    </xf>
    <xf numFmtId="168" fontId="13" fillId="0" borderId="0">
      <protection locked="0"/>
    </xf>
    <xf numFmtId="169" fontId="14" fillId="0" borderId="0">
      <protection locked="0"/>
    </xf>
    <xf numFmtId="169" fontId="14" fillId="0" borderId="0">
      <protection locked="0"/>
    </xf>
    <xf numFmtId="170" fontId="6" fillId="0" borderId="0">
      <alignment vertical="center"/>
    </xf>
    <xf numFmtId="170" fontId="6" fillId="0" borderId="0"/>
    <xf numFmtId="169" fontId="13" fillId="0" borderId="53">
      <protection locked="0"/>
    </xf>
    <xf numFmtId="37" fontId="28" fillId="0" borderId="0"/>
    <xf numFmtId="0" fontId="29" fillId="0" borderId="0"/>
    <xf numFmtId="0" fontId="2" fillId="0" borderId="0"/>
    <xf numFmtId="9" fontId="2" fillId="0" borderId="0" applyFont="0" applyFill="0" applyBorder="0" applyAlignment="0" applyProtection="0"/>
    <xf numFmtId="37" fontId="55" fillId="0" borderId="0"/>
    <xf numFmtId="0" fontId="57" fillId="0" borderId="0" applyNumberFormat="0" applyFill="0" applyBorder="0" applyAlignment="0" applyProtection="0"/>
    <xf numFmtId="0" fontId="56" fillId="0" borderId="0"/>
    <xf numFmtId="43" fontId="2" fillId="0" borderId="0" applyFont="0" applyFill="0" applyBorder="0" applyAlignment="0" applyProtection="0"/>
    <xf numFmtId="44" fontId="2" fillId="0" borderId="0" applyFont="0" applyFill="0" applyBorder="0" applyAlignment="0" applyProtection="0"/>
  </cellStyleXfs>
  <cellXfs count="2005">
    <xf numFmtId="0" fontId="0" fillId="0" borderId="0" xfId="0"/>
    <xf numFmtId="0" fontId="9" fillId="0" borderId="0" xfId="0" applyFont="1"/>
    <xf numFmtId="37" fontId="3" fillId="0" borderId="0" xfId="23" applyFont="1" applyProtection="1">
      <protection locked="0"/>
    </xf>
    <xf numFmtId="37" fontId="8" fillId="0" borderId="0" xfId="23" applyFont="1" applyProtection="1">
      <protection locked="0"/>
    </xf>
    <xf numFmtId="37" fontId="8" fillId="0" borderId="10" xfId="23" applyFont="1" applyBorder="1" applyProtection="1">
      <protection locked="0"/>
    </xf>
    <xf numFmtId="37" fontId="8" fillId="0" borderId="9" xfId="23" applyFont="1" applyBorder="1" applyProtection="1">
      <protection locked="0"/>
    </xf>
    <xf numFmtId="37" fontId="12" fillId="0" borderId="0" xfId="23" applyFont="1" applyAlignment="1" applyProtection="1">
      <alignment horizontal="center"/>
      <protection locked="0"/>
    </xf>
    <xf numFmtId="37" fontId="8" fillId="0" borderId="28" xfId="23" applyFont="1" applyBorder="1" applyProtection="1">
      <protection locked="0"/>
    </xf>
    <xf numFmtId="166" fontId="8" fillId="0" borderId="22" xfId="29" applyNumberFormat="1" applyFont="1" applyBorder="1" applyProtection="1">
      <protection locked="0"/>
    </xf>
    <xf numFmtId="37" fontId="7" fillId="0" borderId="0" xfId="23" applyFont="1" applyAlignment="1" applyProtection="1">
      <alignment horizontal="right"/>
      <protection locked="0"/>
    </xf>
    <xf numFmtId="37" fontId="8" fillId="0" borderId="47" xfId="23" applyFont="1" applyBorder="1" applyProtection="1">
      <protection locked="0"/>
    </xf>
    <xf numFmtId="37" fontId="8" fillId="0" borderId="2" xfId="23" applyFont="1" applyBorder="1" applyProtection="1">
      <protection locked="0"/>
    </xf>
    <xf numFmtId="37" fontId="7" fillId="0" borderId="0" xfId="23" applyFont="1" applyProtection="1">
      <protection locked="0"/>
    </xf>
    <xf numFmtId="37" fontId="7" fillId="0" borderId="22" xfId="23" applyFont="1" applyBorder="1" applyAlignment="1" applyProtection="1">
      <alignment horizontal="center"/>
      <protection locked="0"/>
    </xf>
    <xf numFmtId="37" fontId="8" fillId="0" borderId="9" xfId="23" applyFont="1" applyBorder="1" applyAlignment="1" applyProtection="1">
      <alignment horizontal="right"/>
      <protection locked="0"/>
    </xf>
    <xf numFmtId="37" fontId="8" fillId="0" borderId="0" xfId="23" applyFont="1" applyAlignment="1" applyProtection="1">
      <alignment horizontal="right"/>
      <protection locked="0"/>
    </xf>
    <xf numFmtId="166" fontId="8" fillId="0" borderId="0" xfId="22" quotePrefix="1" applyNumberFormat="1" applyFont="1" applyBorder="1" applyProtection="1">
      <protection locked="0"/>
    </xf>
    <xf numFmtId="0" fontId="9" fillId="0" borderId="10" xfId="0" applyFont="1" applyBorder="1" applyProtection="1">
      <protection locked="0"/>
    </xf>
    <xf numFmtId="0" fontId="9" fillId="0" borderId="9" xfId="0" applyFont="1" applyBorder="1" applyProtection="1">
      <protection locked="0"/>
    </xf>
    <xf numFmtId="166" fontId="8" fillId="0" borderId="18" xfId="29" applyNumberFormat="1" applyFont="1" applyBorder="1" applyProtection="1">
      <protection locked="0"/>
    </xf>
    <xf numFmtId="37" fontId="3" fillId="0" borderId="12" xfId="23" applyFont="1" applyBorder="1" applyProtection="1">
      <protection locked="0"/>
    </xf>
    <xf numFmtId="0" fontId="9" fillId="0" borderId="0" xfId="0" applyFont="1" applyProtection="1">
      <protection locked="0"/>
    </xf>
    <xf numFmtId="166" fontId="8" fillId="0" borderId="19" xfId="29" applyNumberFormat="1" applyFont="1" applyFill="1" applyBorder="1" applyAlignment="1" applyProtection="1">
      <alignment horizontal="right"/>
      <protection locked="0"/>
    </xf>
    <xf numFmtId="166" fontId="17" fillId="0" borderId="19" xfId="29" applyNumberFormat="1" applyFont="1" applyFill="1" applyBorder="1" applyAlignment="1" applyProtection="1">
      <alignment vertical="center"/>
      <protection locked="0"/>
    </xf>
    <xf numFmtId="166" fontId="8" fillId="0" borderId="22" xfId="29" applyNumberFormat="1" applyFont="1" applyFill="1" applyBorder="1" applyAlignment="1" applyProtection="1">
      <alignment horizontal="right"/>
      <protection locked="0"/>
    </xf>
    <xf numFmtId="166" fontId="17" fillId="0" borderId="22" xfId="29" applyNumberFormat="1" applyFont="1" applyFill="1" applyBorder="1" applyAlignment="1" applyProtection="1">
      <alignment vertical="center"/>
      <protection locked="0"/>
    </xf>
    <xf numFmtId="166" fontId="17" fillId="0" borderId="22" xfId="29" applyNumberFormat="1" applyFont="1" applyFill="1" applyBorder="1" applyAlignment="1" applyProtection="1">
      <alignment horizontal="right" vertical="center"/>
      <protection locked="0"/>
    </xf>
    <xf numFmtId="166" fontId="17" fillId="0" borderId="19"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protection locked="0"/>
    </xf>
    <xf numFmtId="166" fontId="17" fillId="0" borderId="16" xfId="29" applyNumberFormat="1" applyFont="1" applyFill="1" applyBorder="1" applyAlignment="1" applyProtection="1">
      <alignment horizontal="right" vertical="center"/>
      <protection locked="0"/>
    </xf>
    <xf numFmtId="37" fontId="16" fillId="0" borderId="0" xfId="23" applyFont="1" applyProtection="1">
      <protection locked="0"/>
    </xf>
    <xf numFmtId="37" fontId="20" fillId="0" borderId="0" xfId="23" applyFont="1" applyProtection="1">
      <protection locked="0"/>
    </xf>
    <xf numFmtId="0" fontId="9" fillId="0" borderId="11" xfId="0" applyFont="1" applyBorder="1" applyProtection="1">
      <protection locked="0"/>
    </xf>
    <xf numFmtId="0" fontId="9" fillId="0" borderId="12" xfId="0" applyFont="1" applyBorder="1" applyProtection="1">
      <protection locked="0"/>
    </xf>
    <xf numFmtId="166" fontId="17" fillId="0" borderId="29" xfId="29" applyNumberFormat="1" applyFont="1" applyFill="1" applyBorder="1" applyAlignment="1" applyProtection="1">
      <alignment horizontal="right" vertical="center"/>
      <protection locked="0"/>
    </xf>
    <xf numFmtId="166" fontId="17" fillId="0" borderId="30" xfId="29" applyNumberFormat="1" applyFont="1" applyFill="1" applyBorder="1" applyAlignment="1" applyProtection="1">
      <alignment horizontal="right" vertical="center"/>
      <protection locked="0"/>
    </xf>
    <xf numFmtId="166" fontId="17" fillId="4" borderId="29" xfId="29" applyNumberFormat="1" applyFont="1" applyFill="1" applyBorder="1" applyAlignment="1" applyProtection="1">
      <alignment horizontal="right" vertical="center"/>
    </xf>
    <xf numFmtId="166" fontId="17" fillId="4" borderId="30" xfId="29" applyNumberFormat="1" applyFont="1" applyFill="1" applyBorder="1" applyAlignment="1" applyProtection="1">
      <alignment horizontal="right" vertical="center"/>
    </xf>
    <xf numFmtId="166" fontId="17" fillId="0" borderId="16" xfId="29" applyNumberFormat="1" applyFont="1" applyFill="1" applyBorder="1" applyAlignment="1" applyProtection="1">
      <alignment vertical="center"/>
      <protection locked="0"/>
    </xf>
    <xf numFmtId="37" fontId="8" fillId="0" borderId="34" xfId="23" applyFont="1" applyBorder="1" applyAlignment="1" applyProtection="1">
      <alignment horizontal="left"/>
      <protection locked="0"/>
    </xf>
    <xf numFmtId="37" fontId="8" fillId="0" borderId="51" xfId="23" applyFont="1" applyBorder="1" applyAlignment="1" applyProtection="1">
      <alignment horizontal="left"/>
      <protection locked="0"/>
    </xf>
    <xf numFmtId="166" fontId="8" fillId="0" borderId="16" xfId="29" applyNumberFormat="1" applyFont="1" applyBorder="1" applyAlignment="1" applyProtection="1">
      <alignment horizontal="right"/>
      <protection locked="0"/>
    </xf>
    <xf numFmtId="166" fontId="8" fillId="0" borderId="51" xfId="29" applyNumberFormat="1" applyFont="1" applyBorder="1" applyAlignment="1" applyProtection="1">
      <alignment horizontal="right"/>
      <protection locked="0"/>
    </xf>
    <xf numFmtId="37" fontId="8" fillId="0" borderId="34" xfId="23" applyFont="1" applyBorder="1" applyAlignment="1" applyProtection="1">
      <alignment horizontal="center"/>
      <protection locked="0"/>
    </xf>
    <xf numFmtId="37" fontId="8" fillId="0" borderId="22" xfId="23" applyFont="1" applyBorder="1" applyAlignment="1" applyProtection="1">
      <alignment horizontal="center"/>
      <protection locked="0"/>
    </xf>
    <xf numFmtId="37" fontId="8" fillId="0" borderId="51" xfId="23" applyFont="1" applyBorder="1" applyAlignment="1" applyProtection="1">
      <alignment horizontal="center"/>
      <protection locked="0"/>
    </xf>
    <xf numFmtId="37" fontId="8" fillId="0" borderId="35" xfId="23" applyFont="1" applyBorder="1" applyAlignment="1" applyProtection="1">
      <alignment horizontal="center"/>
      <protection locked="0"/>
    </xf>
    <xf numFmtId="37" fontId="8" fillId="0" borderId="29" xfId="23" applyFont="1" applyBorder="1" applyAlignment="1" applyProtection="1">
      <alignment horizontal="center"/>
      <protection locked="0"/>
    </xf>
    <xf numFmtId="37" fontId="8" fillId="0" borderId="52" xfId="23" applyFont="1" applyBorder="1" applyAlignment="1" applyProtection="1">
      <alignment horizontal="center"/>
      <protection locked="0"/>
    </xf>
    <xf numFmtId="37" fontId="8" fillId="0" borderId="41" xfId="23" applyFont="1" applyBorder="1" applyAlignment="1" applyProtection="1">
      <alignment horizontal="left"/>
      <protection locked="0"/>
    </xf>
    <xf numFmtId="166" fontId="8" fillId="0" borderId="41" xfId="29" applyNumberFormat="1" applyFont="1" applyBorder="1" applyAlignment="1" applyProtection="1">
      <alignment horizontal="right"/>
      <protection locked="0"/>
    </xf>
    <xf numFmtId="9" fontId="8" fillId="0" borderId="41" xfId="30" applyFont="1" applyBorder="1" applyAlignment="1" applyProtection="1">
      <alignment horizontal="center"/>
      <protection locked="0"/>
    </xf>
    <xf numFmtId="37" fontId="8" fillId="0" borderId="41" xfId="23" applyFont="1" applyBorder="1" applyAlignment="1" applyProtection="1">
      <alignment horizontal="center"/>
      <protection locked="0"/>
    </xf>
    <xf numFmtId="37" fontId="8" fillId="0" borderId="48" xfId="23" applyFont="1" applyBorder="1" applyAlignment="1" applyProtection="1">
      <alignment horizontal="center"/>
      <protection locked="0"/>
    </xf>
    <xf numFmtId="166" fontId="17" fillId="0" borderId="20" xfId="29" applyNumberFormat="1" applyFont="1" applyFill="1" applyBorder="1" applyAlignment="1" applyProtection="1">
      <alignment vertical="center"/>
      <protection locked="0"/>
    </xf>
    <xf numFmtId="166" fontId="17" fillId="0" borderId="17" xfId="29" applyNumberFormat="1" applyFont="1" applyFill="1" applyBorder="1" applyAlignment="1" applyProtection="1">
      <alignment vertical="center"/>
      <protection locked="0"/>
    </xf>
    <xf numFmtId="166" fontId="17" fillId="0" borderId="40" xfId="29" applyNumberFormat="1" applyFont="1" applyFill="1" applyBorder="1" applyAlignment="1" applyProtection="1">
      <alignment vertical="center"/>
      <protection locked="0"/>
    </xf>
    <xf numFmtId="166" fontId="17" fillId="4" borderId="33" xfId="29" applyNumberFormat="1" applyFont="1" applyFill="1" applyBorder="1" applyAlignment="1" applyProtection="1">
      <alignment horizontal="center" vertical="center"/>
    </xf>
    <xf numFmtId="166" fontId="17" fillId="4" borderId="35" xfId="29" applyNumberFormat="1" applyFont="1" applyFill="1" applyBorder="1" applyAlignment="1" applyProtection="1">
      <alignment horizontal="center" vertical="center"/>
    </xf>
    <xf numFmtId="166" fontId="17" fillId="0" borderId="28" xfId="29" applyNumberFormat="1" applyFont="1" applyFill="1" applyBorder="1" applyAlignment="1" applyProtection="1">
      <alignment horizontal="right" vertical="center"/>
      <protection locked="0"/>
    </xf>
    <xf numFmtId="166" fontId="17" fillId="0" borderId="36" xfId="29" applyNumberFormat="1" applyFont="1" applyFill="1" applyBorder="1" applyAlignment="1" applyProtection="1">
      <alignment horizontal="right" vertical="center"/>
      <protection locked="0"/>
    </xf>
    <xf numFmtId="166" fontId="17" fillId="0" borderId="37" xfId="29" applyNumberFormat="1" applyFont="1" applyFill="1" applyBorder="1" applyAlignment="1" applyProtection="1">
      <alignment horizontal="right" vertical="center"/>
      <protection locked="0"/>
    </xf>
    <xf numFmtId="166" fontId="17" fillId="0" borderId="20" xfId="29" applyNumberFormat="1" applyFont="1" applyFill="1" applyBorder="1" applyAlignment="1" applyProtection="1">
      <alignment horizontal="right" vertical="center"/>
      <protection locked="0"/>
    </xf>
    <xf numFmtId="166" fontId="17" fillId="0" borderId="17" xfId="29" applyNumberFormat="1" applyFont="1" applyFill="1" applyBorder="1" applyAlignment="1" applyProtection="1">
      <alignment horizontal="right" vertical="center"/>
      <protection locked="0"/>
    </xf>
    <xf numFmtId="166" fontId="17" fillId="0" borderId="33" xfId="29" applyNumberFormat="1" applyFont="1" applyFill="1" applyBorder="1" applyAlignment="1" applyProtection="1">
      <alignment horizontal="right" vertical="center"/>
      <protection locked="0"/>
    </xf>
    <xf numFmtId="166" fontId="17" fillId="0" borderId="35" xfId="29" applyNumberFormat="1" applyFont="1" applyFill="1" applyBorder="1" applyAlignment="1" applyProtection="1">
      <alignment horizontal="right" vertical="center"/>
      <protection locked="0"/>
    </xf>
    <xf numFmtId="166" fontId="17" fillId="0" borderId="40" xfId="29" applyNumberFormat="1" applyFont="1" applyFill="1" applyBorder="1" applyAlignment="1" applyProtection="1">
      <alignment horizontal="right" vertical="center"/>
      <protection locked="0"/>
    </xf>
    <xf numFmtId="166" fontId="17" fillId="0" borderId="25" xfId="29" applyNumberFormat="1" applyFont="1" applyFill="1" applyBorder="1" applyAlignment="1" applyProtection="1">
      <alignment horizontal="right" vertical="center"/>
      <protection locked="0"/>
    </xf>
    <xf numFmtId="166" fontId="17" fillId="4" borderId="33" xfId="29" applyNumberFormat="1" applyFont="1" applyFill="1" applyBorder="1" applyAlignment="1" applyProtection="1">
      <alignment horizontal="right" vertical="center"/>
    </xf>
    <xf numFmtId="166" fontId="17" fillId="4" borderId="35" xfId="29" applyNumberFormat="1" applyFont="1" applyFill="1" applyBorder="1" applyAlignment="1" applyProtection="1">
      <alignment horizontal="right" vertical="center"/>
    </xf>
    <xf numFmtId="166" fontId="17" fillId="4" borderId="28" xfId="29" applyNumberFormat="1" applyFont="1" applyFill="1" applyBorder="1" applyAlignment="1" applyProtection="1">
      <alignment horizontal="right" vertical="center"/>
    </xf>
    <xf numFmtId="166" fontId="17" fillId="4" borderId="36" xfId="29" applyNumberFormat="1" applyFont="1" applyFill="1" applyBorder="1" applyAlignment="1" applyProtection="1">
      <alignment horizontal="right" vertical="center"/>
    </xf>
    <xf numFmtId="166" fontId="17" fillId="4" borderId="37" xfId="29" applyNumberFormat="1" applyFont="1" applyFill="1" applyBorder="1" applyAlignment="1" applyProtection="1">
      <alignment horizontal="right" vertical="center"/>
    </xf>
    <xf numFmtId="166" fontId="17" fillId="4" borderId="25" xfId="29" applyNumberFormat="1" applyFont="1" applyFill="1" applyBorder="1" applyAlignment="1" applyProtection="1">
      <alignment horizontal="right" vertical="center"/>
    </xf>
    <xf numFmtId="166" fontId="8" fillId="4" borderId="36" xfId="29" applyNumberFormat="1" applyFont="1" applyFill="1" applyBorder="1" applyAlignment="1" applyProtection="1">
      <alignment horizontal="right"/>
    </xf>
    <xf numFmtId="166" fontId="8" fillId="4" borderId="37" xfId="29" applyNumberFormat="1" applyFont="1" applyFill="1" applyBorder="1" applyAlignment="1" applyProtection="1">
      <alignment horizontal="right"/>
    </xf>
    <xf numFmtId="165" fontId="8" fillId="0" borderId="40" xfId="35" applyNumberFormat="1" applyFont="1" applyBorder="1" applyAlignment="1" applyProtection="1">
      <alignment horizontal="right" vertical="center"/>
      <protection locked="0"/>
    </xf>
    <xf numFmtId="165" fontId="17" fillId="0" borderId="40" xfId="35" applyNumberFormat="1" applyFont="1" applyBorder="1" applyAlignment="1" applyProtection="1">
      <alignment horizontal="right" vertical="center"/>
      <protection locked="0"/>
    </xf>
    <xf numFmtId="2" fontId="8" fillId="0" borderId="0" xfId="23" applyNumberFormat="1" applyFont="1" applyProtection="1">
      <protection locked="0"/>
    </xf>
    <xf numFmtId="2" fontId="8" fillId="0" borderId="0" xfId="23" applyNumberFormat="1" applyFont="1" applyAlignment="1" applyProtection="1">
      <alignment horizontal="right"/>
      <protection locked="0"/>
    </xf>
    <xf numFmtId="170" fontId="17" fillId="0" borderId="0" xfId="35" applyFont="1" applyProtection="1">
      <alignment vertical="center"/>
      <protection locked="0"/>
    </xf>
    <xf numFmtId="170" fontId="8" fillId="0" borderId="0" xfId="35" applyFont="1" applyProtection="1">
      <alignment vertical="center"/>
      <protection locked="0"/>
    </xf>
    <xf numFmtId="170" fontId="18" fillId="0" borderId="2" xfId="35" applyFont="1" applyBorder="1">
      <alignment vertical="center"/>
    </xf>
    <xf numFmtId="170" fontId="18" fillId="0" borderId="2" xfId="35" applyFont="1" applyBorder="1" applyAlignment="1">
      <alignment horizontal="center" vertical="center"/>
    </xf>
    <xf numFmtId="170" fontId="18" fillId="2" borderId="80" xfId="35" applyFont="1" applyFill="1" applyBorder="1" applyAlignment="1">
      <alignment horizontal="centerContinuous" vertical="center"/>
    </xf>
    <xf numFmtId="170" fontId="18" fillId="2" borderId="8" xfId="35" applyFont="1" applyFill="1" applyBorder="1" applyAlignment="1">
      <alignment horizontal="center" vertical="center"/>
    </xf>
    <xf numFmtId="170" fontId="18" fillId="2" borderId="6" xfId="35" applyFont="1" applyFill="1" applyBorder="1" applyAlignment="1">
      <alignment horizontal="centerContinuous" vertical="center"/>
    </xf>
    <xf numFmtId="170" fontId="18" fillId="2" borderId="8" xfId="35" applyFont="1" applyFill="1" applyBorder="1" applyAlignment="1">
      <alignment horizontal="centerContinuous" vertical="center"/>
    </xf>
    <xf numFmtId="165" fontId="17" fillId="4" borderId="20" xfId="35" applyNumberFormat="1" applyFont="1" applyFill="1" applyBorder="1" applyAlignment="1">
      <alignment horizontal="right" vertical="center"/>
    </xf>
    <xf numFmtId="170" fontId="17" fillId="3" borderId="73" xfId="35" applyFont="1" applyFill="1" applyBorder="1">
      <alignment vertical="center"/>
    </xf>
    <xf numFmtId="170" fontId="17" fillId="3" borderId="3" xfId="35" applyFont="1" applyFill="1" applyBorder="1">
      <alignment vertical="center"/>
    </xf>
    <xf numFmtId="170" fontId="17" fillId="3" borderId="59" xfId="35" applyFont="1" applyFill="1" applyBorder="1">
      <alignment vertical="center"/>
    </xf>
    <xf numFmtId="166" fontId="8" fillId="0" borderId="40" xfId="29" applyNumberFormat="1" applyFont="1" applyFill="1" applyBorder="1" applyAlignment="1" applyProtection="1">
      <alignment horizontal="right" vertical="center"/>
      <protection locked="0"/>
    </xf>
    <xf numFmtId="166" fontId="8" fillId="0" borderId="17" xfId="29" applyNumberFormat="1" applyFont="1" applyFill="1" applyBorder="1" applyAlignment="1" applyProtection="1">
      <alignment horizontal="right" vertical="center"/>
      <protection locked="0"/>
    </xf>
    <xf numFmtId="165" fontId="8" fillId="0" borderId="82" xfId="35" applyNumberFormat="1" applyFont="1" applyBorder="1" applyAlignment="1" applyProtection="1">
      <alignment horizontal="right" vertical="center"/>
      <protection locked="0"/>
    </xf>
    <xf numFmtId="165" fontId="17" fillId="0" borderId="82" xfId="35" applyNumberFormat="1" applyFont="1" applyBorder="1" applyAlignment="1" applyProtection="1">
      <alignment horizontal="right" vertical="center"/>
      <protection locked="0"/>
    </xf>
    <xf numFmtId="166" fontId="17" fillId="3" borderId="72" xfId="29" applyNumberFormat="1" applyFont="1" applyFill="1" applyBorder="1" applyAlignment="1" applyProtection="1">
      <alignment horizontal="right" vertical="center"/>
    </xf>
    <xf numFmtId="166" fontId="17" fillId="3" borderId="46" xfId="29" applyNumberFormat="1" applyFont="1" applyFill="1" applyBorder="1" applyAlignment="1" applyProtection="1">
      <alignment horizontal="right" vertical="center"/>
    </xf>
    <xf numFmtId="166" fontId="17" fillId="4" borderId="74" xfId="29" applyNumberFormat="1" applyFont="1" applyFill="1" applyBorder="1" applyAlignment="1" applyProtection="1">
      <alignment horizontal="right" vertical="center"/>
    </xf>
    <xf numFmtId="166" fontId="17" fillId="4" borderId="75" xfId="29" applyNumberFormat="1" applyFont="1" applyFill="1" applyBorder="1" applyAlignment="1" applyProtection="1">
      <alignment horizontal="right" vertical="center"/>
    </xf>
    <xf numFmtId="165" fontId="17" fillId="4" borderId="74" xfId="35" applyNumberFormat="1" applyFont="1" applyFill="1" applyBorder="1" applyAlignment="1">
      <alignment horizontal="right" vertical="center"/>
    </xf>
    <xf numFmtId="166" fontId="17" fillId="3" borderId="20" xfId="29" applyNumberFormat="1" applyFont="1" applyFill="1" applyBorder="1" applyAlignment="1" applyProtection="1">
      <alignment horizontal="right" vertical="center"/>
    </xf>
    <xf numFmtId="166" fontId="18" fillId="3" borderId="2" xfId="29" applyNumberFormat="1" applyFont="1" applyFill="1" applyBorder="1" applyAlignment="1" applyProtection="1">
      <alignment horizontal="right" vertical="center"/>
    </xf>
    <xf numFmtId="10" fontId="8" fillId="0" borderId="23" xfId="23" applyNumberFormat="1" applyFont="1" applyBorder="1" applyAlignment="1" applyProtection="1">
      <alignment vertical="center"/>
      <protection locked="0"/>
    </xf>
    <xf numFmtId="10" fontId="8" fillId="0" borderId="23" xfId="23" applyNumberFormat="1" applyFont="1" applyBorder="1" applyAlignment="1">
      <alignment vertical="center"/>
    </xf>
    <xf numFmtId="37" fontId="7" fillId="0" borderId="9" xfId="23" applyFont="1" applyBorder="1" applyAlignment="1">
      <alignment horizontal="left" vertical="center"/>
    </xf>
    <xf numFmtId="37" fontId="7" fillId="2" borderId="3" xfId="23" applyFont="1" applyFill="1" applyBorder="1" applyAlignment="1">
      <alignment vertical="center"/>
    </xf>
    <xf numFmtId="37" fontId="7" fillId="2" borderId="4" xfId="23" applyFont="1" applyFill="1" applyBorder="1" applyAlignment="1">
      <alignment vertical="center"/>
    </xf>
    <xf numFmtId="37" fontId="24" fillId="3" borderId="3" xfId="23" applyFont="1" applyFill="1" applyBorder="1" applyAlignment="1">
      <alignment vertical="center"/>
    </xf>
    <xf numFmtId="37" fontId="24" fillId="3" borderId="4" xfId="23" applyFont="1" applyFill="1" applyBorder="1" applyAlignment="1">
      <alignment vertical="center"/>
    </xf>
    <xf numFmtId="37" fontId="24" fillId="3" borderId="84" xfId="23" applyFont="1" applyFill="1" applyBorder="1" applyAlignment="1">
      <alignment vertical="center"/>
    </xf>
    <xf numFmtId="37" fontId="24" fillId="3" borderId="24" xfId="23" applyFont="1" applyFill="1" applyBorder="1" applyAlignment="1">
      <alignment vertical="center"/>
    </xf>
    <xf numFmtId="37" fontId="7" fillId="3" borderId="11" xfId="23" applyFont="1" applyFill="1" applyBorder="1" applyAlignment="1">
      <alignment vertical="center" wrapText="1"/>
    </xf>
    <xf numFmtId="37" fontId="7" fillId="3" borderId="3" xfId="23" applyFont="1" applyFill="1" applyBorder="1" applyAlignment="1">
      <alignment vertical="center"/>
    </xf>
    <xf numFmtId="37" fontId="7" fillId="3" borderId="4" xfId="23" applyFont="1" applyFill="1" applyBorder="1" applyAlignment="1">
      <alignment vertical="center"/>
    </xf>
    <xf numFmtId="37" fontId="7" fillId="2" borderId="11" xfId="23" applyFont="1" applyFill="1" applyBorder="1" applyAlignment="1">
      <alignment vertical="center"/>
    </xf>
    <xf numFmtId="37" fontId="7" fillId="2" borderId="12" xfId="23" applyFont="1" applyFill="1" applyBorder="1" applyAlignment="1">
      <alignment vertical="center"/>
    </xf>
    <xf numFmtId="37" fontId="24" fillId="3" borderId="61" xfId="23" applyFont="1" applyFill="1" applyBorder="1" applyAlignment="1">
      <alignment vertical="center"/>
    </xf>
    <xf numFmtId="37" fontId="24" fillId="3" borderId="56" xfId="23" applyFont="1" applyFill="1" applyBorder="1" applyAlignment="1">
      <alignment vertical="center"/>
    </xf>
    <xf numFmtId="37" fontId="24" fillId="3" borderId="6" xfId="23" applyFont="1" applyFill="1" applyBorder="1" applyAlignment="1">
      <alignment vertical="center"/>
    </xf>
    <xf numFmtId="37" fontId="24" fillId="3" borderId="7" xfId="23" applyFont="1" applyFill="1" applyBorder="1" applyAlignment="1">
      <alignment vertical="center"/>
    </xf>
    <xf numFmtId="3" fontId="8" fillId="2" borderId="70" xfId="23" applyNumberFormat="1" applyFont="1" applyFill="1" applyBorder="1" applyAlignment="1">
      <alignment vertical="center"/>
    </xf>
    <xf numFmtId="166" fontId="8" fillId="0" borderId="40" xfId="29" applyNumberFormat="1" applyFont="1" applyFill="1" applyBorder="1" applyAlignment="1" applyProtection="1">
      <alignment vertical="center"/>
      <protection locked="0"/>
    </xf>
    <xf numFmtId="166" fontId="8" fillId="0" borderId="32" xfId="29" applyNumberFormat="1" applyFont="1" applyFill="1" applyBorder="1" applyAlignment="1" applyProtection="1">
      <alignment vertical="center"/>
      <protection locked="0"/>
    </xf>
    <xf numFmtId="166" fontId="7" fillId="3" borderId="72" xfId="29" applyNumberFormat="1" applyFont="1" applyFill="1" applyBorder="1" applyAlignment="1" applyProtection="1">
      <alignment vertical="center"/>
    </xf>
    <xf numFmtId="166" fontId="7" fillId="3" borderId="70"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wrapText="1"/>
    </xf>
    <xf numFmtId="166" fontId="7" fillId="3" borderId="66" xfId="29" applyNumberFormat="1" applyFont="1" applyFill="1" applyBorder="1" applyAlignment="1" applyProtection="1">
      <alignment vertical="center" wrapText="1"/>
    </xf>
    <xf numFmtId="166" fontId="7" fillId="3" borderId="82" xfId="29" applyNumberFormat="1" applyFont="1" applyFill="1" applyBorder="1" applyAlignment="1" applyProtection="1">
      <alignment vertical="center"/>
    </xf>
    <xf numFmtId="166" fontId="7" fillId="3" borderId="77" xfId="29" applyNumberFormat="1" applyFont="1" applyFill="1" applyBorder="1" applyAlignment="1" applyProtection="1">
      <alignment vertical="center"/>
    </xf>
    <xf numFmtId="166" fontId="7" fillId="3" borderId="57" xfId="29" applyNumberFormat="1" applyFont="1" applyFill="1" applyBorder="1" applyAlignment="1" applyProtection="1">
      <alignment vertical="center"/>
    </xf>
    <xf numFmtId="166" fontId="7" fillId="3" borderId="83" xfId="29" applyNumberFormat="1" applyFont="1" applyFill="1" applyBorder="1" applyAlignment="1" applyProtection="1">
      <alignment vertical="center"/>
    </xf>
    <xf numFmtId="166" fontId="7" fillId="3" borderId="14" xfId="29" applyNumberFormat="1" applyFont="1" applyFill="1" applyBorder="1" applyAlignment="1" applyProtection="1">
      <alignment vertical="center"/>
    </xf>
    <xf numFmtId="166" fontId="7" fillId="3" borderId="8" xfId="29" applyNumberFormat="1" applyFont="1" applyFill="1" applyBorder="1" applyAlignment="1" applyProtection="1">
      <alignment vertical="center"/>
    </xf>
    <xf numFmtId="166" fontId="7" fillId="3" borderId="84" xfId="29" applyNumberFormat="1" applyFont="1" applyFill="1" applyBorder="1" applyAlignment="1" applyProtection="1">
      <alignment vertical="center"/>
    </xf>
    <xf numFmtId="166" fontId="7" fillId="3" borderId="87" xfId="29" applyNumberFormat="1" applyFont="1" applyFill="1" applyBorder="1" applyAlignment="1" applyProtection="1">
      <alignment vertical="center"/>
    </xf>
    <xf numFmtId="166" fontId="7" fillId="3" borderId="61" xfId="29" applyNumberFormat="1" applyFont="1" applyFill="1" applyBorder="1" applyAlignment="1" applyProtection="1">
      <alignment vertical="center"/>
    </xf>
    <xf numFmtId="166" fontId="7" fillId="3" borderId="3" xfId="29" applyNumberFormat="1" applyFont="1" applyFill="1" applyBorder="1" applyAlignment="1" applyProtection="1">
      <alignment vertical="center"/>
    </xf>
    <xf numFmtId="166" fontId="8" fillId="3" borderId="40" xfId="29" applyNumberFormat="1" applyFont="1" applyFill="1" applyBorder="1" applyAlignment="1" applyProtection="1">
      <alignment vertical="center"/>
    </xf>
    <xf numFmtId="166" fontId="7" fillId="3" borderId="2" xfId="29" applyNumberFormat="1" applyFont="1" applyFill="1" applyBorder="1" applyAlignment="1" applyProtection="1">
      <alignment vertical="center" wrapText="1"/>
    </xf>
    <xf numFmtId="14" fontId="8" fillId="0" borderId="15" xfId="23" applyNumberFormat="1" applyFont="1" applyBorder="1" applyAlignment="1" applyProtection="1">
      <alignment horizontal="centerContinuous"/>
      <protection locked="0"/>
    </xf>
    <xf numFmtId="37" fontId="8" fillId="0" borderId="22" xfId="23" applyFont="1" applyBorder="1" applyAlignment="1" applyProtection="1">
      <alignment vertical="center"/>
      <protection locked="0"/>
    </xf>
    <xf numFmtId="37" fontId="21" fillId="0" borderId="22" xfId="23" applyFont="1" applyBorder="1" applyAlignment="1" applyProtection="1">
      <alignment vertical="center"/>
      <protection locked="0"/>
    </xf>
    <xf numFmtId="37" fontId="7" fillId="2" borderId="2" xfId="23" applyFont="1" applyFill="1" applyBorder="1" applyAlignment="1">
      <alignment horizontal="center" vertical="center" wrapText="1"/>
    </xf>
    <xf numFmtId="37" fontId="8" fillId="0" borderId="16" xfId="23" applyFont="1" applyBorder="1" applyAlignment="1" applyProtection="1">
      <alignment vertical="center"/>
      <protection locked="0"/>
    </xf>
    <xf numFmtId="37" fontId="8" fillId="2" borderId="18" xfId="23" applyFont="1" applyFill="1" applyBorder="1"/>
    <xf numFmtId="37" fontId="8" fillId="2" borderId="19" xfId="23" applyFont="1" applyFill="1" applyBorder="1"/>
    <xf numFmtId="166" fontId="8" fillId="0" borderId="19" xfId="29" applyNumberFormat="1" applyFont="1" applyFill="1" applyBorder="1" applyAlignment="1" applyProtection="1">
      <alignment horizontal="right" vertical="center"/>
      <protection locked="0"/>
    </xf>
    <xf numFmtId="166" fontId="8" fillId="0" borderId="20" xfId="29" applyNumberFormat="1" applyFont="1" applyFill="1" applyBorder="1" applyAlignment="1" applyProtection="1">
      <alignment horizontal="right" vertical="center"/>
      <protection locked="0"/>
    </xf>
    <xf numFmtId="166" fontId="8" fillId="0" borderId="33" xfId="29" applyNumberFormat="1" applyFont="1" applyFill="1" applyBorder="1" applyAlignment="1" applyProtection="1">
      <alignment horizontal="right"/>
      <protection locked="0"/>
    </xf>
    <xf numFmtId="166" fontId="8" fillId="0" borderId="35" xfId="29" applyNumberFormat="1" applyFont="1" applyFill="1" applyBorder="1" applyAlignment="1" applyProtection="1">
      <alignment horizontal="right"/>
      <protection locked="0"/>
    </xf>
    <xf numFmtId="166" fontId="8" fillId="0" borderId="22" xfId="29" applyNumberFormat="1" applyFont="1" applyFill="1" applyBorder="1" applyProtection="1"/>
    <xf numFmtId="166" fontId="7" fillId="3" borderId="69" xfId="29" applyNumberFormat="1" applyFont="1" applyFill="1" applyBorder="1" applyProtection="1"/>
    <xf numFmtId="166" fontId="8" fillId="0" borderId="19" xfId="29" applyNumberFormat="1" applyFont="1" applyFill="1" applyBorder="1" applyProtection="1">
      <protection locked="0"/>
    </xf>
    <xf numFmtId="166" fontId="8" fillId="0" borderId="20" xfId="29" applyNumberFormat="1" applyFont="1" applyFill="1" applyBorder="1" applyProtection="1">
      <protection locked="0"/>
    </xf>
    <xf numFmtId="166" fontId="8" fillId="0" borderId="26" xfId="29" applyNumberFormat="1" applyFont="1" applyFill="1" applyBorder="1" applyProtection="1">
      <protection locked="0"/>
    </xf>
    <xf numFmtId="166" fontId="8" fillId="0" borderId="45" xfId="29" applyNumberFormat="1" applyFont="1" applyFill="1" applyBorder="1" applyProtection="1">
      <protection locked="0"/>
    </xf>
    <xf numFmtId="166" fontId="8" fillId="0" borderId="22" xfId="29" applyNumberFormat="1" applyFont="1" applyFill="1" applyBorder="1" applyProtection="1">
      <protection locked="0"/>
    </xf>
    <xf numFmtId="166" fontId="8" fillId="0" borderId="17" xfId="29" applyNumberFormat="1" applyFont="1" applyFill="1" applyBorder="1" applyProtection="1">
      <protection locked="0"/>
    </xf>
    <xf numFmtId="166" fontId="8" fillId="0" borderId="28" xfId="29" applyNumberFormat="1" applyFont="1" applyFill="1" applyBorder="1" applyProtection="1">
      <protection locked="0"/>
    </xf>
    <xf numFmtId="166" fontId="8" fillId="0" borderId="29" xfId="29" applyNumberFormat="1" applyFont="1" applyFill="1" applyBorder="1" applyProtection="1">
      <protection locked="0"/>
    </xf>
    <xf numFmtId="166" fontId="8" fillId="0" borderId="16" xfId="29" applyNumberFormat="1" applyFont="1" applyFill="1" applyBorder="1" applyProtection="1">
      <protection locked="0"/>
    </xf>
    <xf numFmtId="166" fontId="8" fillId="0" borderId="40" xfId="29" applyNumberFormat="1" applyFont="1" applyFill="1" applyBorder="1" applyProtection="1">
      <protection locked="0"/>
    </xf>
    <xf numFmtId="166" fontId="8" fillId="0" borderId="25" xfId="29" applyNumberFormat="1" applyFont="1" applyFill="1" applyBorder="1" applyProtection="1">
      <protection locked="0"/>
    </xf>
    <xf numFmtId="166" fontId="8" fillId="0" borderId="30" xfId="29" applyNumberFormat="1" applyFont="1" applyFill="1" applyBorder="1" applyProtection="1">
      <protection locked="0"/>
    </xf>
    <xf numFmtId="37" fontId="8" fillId="0" borderId="0" xfId="38" applyFont="1"/>
    <xf numFmtId="3" fontId="8" fillId="0" borderId="0" xfId="39" applyNumberFormat="1" applyFont="1"/>
    <xf numFmtId="0" fontId="8" fillId="0" borderId="0" xfId="39" applyFont="1"/>
    <xf numFmtId="166" fontId="8" fillId="3" borderId="15" xfId="29" applyNumberFormat="1" applyFont="1" applyFill="1" applyBorder="1" applyAlignment="1" applyProtection="1">
      <alignment horizontal="right" vertical="center"/>
    </xf>
    <xf numFmtId="37" fontId="8" fillId="0" borderId="18" xfId="23" applyFont="1" applyBorder="1" applyAlignment="1" applyProtection="1">
      <alignment horizontal="center"/>
      <protection locked="0"/>
    </xf>
    <xf numFmtId="37" fontId="8" fillId="0" borderId="79" xfId="23" applyFont="1" applyBorder="1" applyAlignment="1" applyProtection="1">
      <alignment horizontal="center"/>
      <protection locked="0"/>
    </xf>
    <xf numFmtId="37" fontId="8" fillId="0" borderId="19" xfId="23" applyFont="1" applyBorder="1" applyAlignment="1" applyProtection="1">
      <alignment horizontal="center"/>
      <protection locked="0"/>
    </xf>
    <xf numFmtId="166" fontId="8" fillId="0" borderId="79" xfId="29" applyNumberFormat="1" applyFont="1" applyBorder="1" applyAlignment="1" applyProtection="1">
      <alignment horizontal="right"/>
      <protection locked="0"/>
    </xf>
    <xf numFmtId="166" fontId="8" fillId="0" borderId="49" xfId="29" applyNumberFormat="1" applyFont="1" applyFill="1" applyBorder="1" applyAlignment="1" applyProtection="1">
      <alignment horizontal="right"/>
      <protection locked="0"/>
    </xf>
    <xf numFmtId="0" fontId="21" fillId="0" borderId="0" xfId="0" applyFont="1" applyProtection="1">
      <protection locked="0"/>
    </xf>
    <xf numFmtId="166" fontId="17" fillId="3" borderId="16" xfId="29" applyNumberFormat="1" applyFont="1" applyFill="1" applyBorder="1" applyAlignment="1" applyProtection="1">
      <alignment horizontal="right" vertical="center"/>
    </xf>
    <xf numFmtId="170" fontId="17" fillId="3" borderId="25" xfId="35" applyFont="1" applyFill="1" applyBorder="1">
      <alignment vertical="center"/>
    </xf>
    <xf numFmtId="170" fontId="17" fillId="3" borderId="28" xfId="35" applyFont="1" applyFill="1" applyBorder="1">
      <alignment vertical="center"/>
    </xf>
    <xf numFmtId="166" fontId="17" fillId="3" borderId="17" xfId="29" applyNumberFormat="1" applyFont="1" applyFill="1" applyBorder="1" applyAlignment="1" applyProtection="1">
      <alignment horizontal="right" vertical="center"/>
    </xf>
    <xf numFmtId="166" fontId="17" fillId="3" borderId="22" xfId="29" applyNumberFormat="1" applyFont="1" applyFill="1" applyBorder="1" applyAlignment="1" applyProtection="1">
      <alignment horizontal="right" vertical="center"/>
    </xf>
    <xf numFmtId="0" fontId="9" fillId="0" borderId="13" xfId="0" applyFont="1" applyBorder="1" applyProtection="1">
      <protection locked="0"/>
    </xf>
    <xf numFmtId="165" fontId="17" fillId="3" borderId="74" xfId="35" applyNumberFormat="1" applyFont="1" applyFill="1" applyBorder="1" applyAlignment="1">
      <alignment horizontal="right" vertical="center"/>
    </xf>
    <xf numFmtId="171" fontId="17" fillId="3" borderId="76" xfId="28" applyNumberFormat="1" applyFont="1" applyFill="1" applyBorder="1" applyAlignment="1" applyProtection="1">
      <alignment horizontal="right" vertical="center"/>
    </xf>
    <xf numFmtId="171" fontId="17" fillId="3" borderId="14" xfId="28" applyNumberFormat="1" applyFont="1" applyFill="1" applyBorder="1" applyAlignment="1" applyProtection="1">
      <alignment horizontal="right" vertical="center"/>
    </xf>
    <xf numFmtId="171" fontId="17" fillId="3" borderId="74" xfId="28" applyNumberFormat="1" applyFont="1" applyFill="1" applyBorder="1" applyAlignment="1" applyProtection="1">
      <alignment horizontal="right" vertical="center"/>
    </xf>
    <xf numFmtId="0" fontId="0" fillId="0" borderId="0" xfId="0" applyProtection="1">
      <protection locked="0"/>
    </xf>
    <xf numFmtId="0" fontId="8" fillId="0" borderId="0" xfId="12" applyFont="1" applyProtection="1">
      <protection locked="0"/>
    </xf>
    <xf numFmtId="0" fontId="8" fillId="0" borderId="7" xfId="12" applyFont="1" applyBorder="1" applyAlignment="1" applyProtection="1">
      <alignment vertical="center"/>
      <protection locked="0"/>
    </xf>
    <xf numFmtId="0" fontId="22" fillId="0" borderId="7" xfId="1" applyFont="1" applyBorder="1" applyAlignment="1" applyProtection="1">
      <alignment horizontal="center" vertical="center"/>
      <protection locked="0"/>
    </xf>
    <xf numFmtId="0" fontId="0" fillId="0" borderId="4" xfId="0" applyBorder="1" applyProtection="1">
      <protection locked="0"/>
    </xf>
    <xf numFmtId="0" fontId="0" fillId="0" borderId="8" xfId="0" applyBorder="1" applyProtection="1">
      <protection locked="0"/>
    </xf>
    <xf numFmtId="0" fontId="8" fillId="0" borderId="0" xfId="12" applyFont="1" applyAlignment="1" applyProtection="1">
      <alignment vertical="center"/>
      <protection locked="0"/>
    </xf>
    <xf numFmtId="0" fontId="8" fillId="0" borderId="9" xfId="12" applyFont="1" applyBorder="1" applyAlignment="1" applyProtection="1">
      <alignment vertical="center"/>
      <protection locked="0"/>
    </xf>
    <xf numFmtId="0" fontId="0" fillId="0" borderId="7" xfId="0" applyBorder="1" applyProtection="1">
      <protection locked="0"/>
    </xf>
    <xf numFmtId="171" fontId="8" fillId="0" borderId="0" xfId="12" applyNumberFormat="1" applyFont="1" applyAlignment="1" applyProtection="1">
      <alignment vertical="center"/>
      <protection locked="0"/>
    </xf>
    <xf numFmtId="0" fontId="8" fillId="0" borderId="12" xfId="12" applyFont="1" applyBorder="1" applyAlignment="1" applyProtection="1">
      <alignment vertical="center"/>
      <protection locked="0"/>
    </xf>
    <xf numFmtId="43" fontId="8" fillId="0" borderId="0" xfId="12" applyNumberFormat="1" applyFont="1" applyProtection="1">
      <protection locked="0"/>
    </xf>
    <xf numFmtId="0" fontId="36" fillId="0" borderId="0" xfId="12" applyFont="1" applyProtection="1">
      <protection locked="0"/>
    </xf>
    <xf numFmtId="0" fontId="8" fillId="0" borderId="0" xfId="12" applyFont="1" applyAlignment="1" applyProtection="1">
      <alignment horizontal="right"/>
      <protection locked="0"/>
    </xf>
    <xf numFmtId="171" fontId="8" fillId="0" borderId="0" xfId="13" applyNumberFormat="1" applyFont="1" applyFill="1" applyProtection="1">
      <protection locked="0"/>
    </xf>
    <xf numFmtId="0" fontId="7" fillId="3" borderId="9" xfId="12" applyFont="1" applyFill="1" applyBorder="1" applyAlignment="1">
      <alignment vertical="center"/>
    </xf>
    <xf numFmtId="0" fontId="8" fillId="3" borderId="0" xfId="12" applyFont="1" applyFill="1" applyAlignment="1">
      <alignment vertical="center"/>
    </xf>
    <xf numFmtId="166" fontId="8" fillId="3" borderId="10" xfId="29" applyNumberFormat="1" applyFont="1" applyFill="1" applyBorder="1" applyAlignment="1" applyProtection="1">
      <alignment vertical="center"/>
    </xf>
    <xf numFmtId="0" fontId="7" fillId="3" borderId="11" xfId="12" applyFont="1" applyFill="1" applyBorder="1" applyAlignment="1">
      <alignment vertical="center"/>
    </xf>
    <xf numFmtId="0" fontId="8" fillId="3" borderId="12" xfId="12" applyFont="1" applyFill="1" applyBorder="1" applyAlignment="1">
      <alignment vertical="center"/>
    </xf>
    <xf numFmtId="166" fontId="8" fillId="3" borderId="13" xfId="29" applyNumberFormat="1" applyFont="1" applyFill="1" applyBorder="1" applyAlignment="1" applyProtection="1">
      <alignment vertical="center"/>
    </xf>
    <xf numFmtId="0" fontId="7" fillId="2" borderId="2" xfId="12" applyFont="1" applyFill="1" applyBorder="1" applyAlignment="1">
      <alignment horizontal="center" vertical="center"/>
    </xf>
    <xf numFmtId="0" fontId="10" fillId="2" borderId="14" xfId="0" applyFont="1" applyFill="1" applyBorder="1" applyAlignment="1">
      <alignment horizontal="center"/>
    </xf>
    <xf numFmtId="0" fontId="9" fillId="0" borderId="9" xfId="0" applyFont="1" applyBorder="1"/>
    <xf numFmtId="166" fontId="9" fillId="3" borderId="33" xfId="29" applyNumberFormat="1" applyFont="1" applyFill="1" applyBorder="1" applyProtection="1"/>
    <xf numFmtId="166" fontId="9" fillId="3" borderId="28" xfId="29" applyNumberFormat="1" applyFont="1" applyFill="1" applyBorder="1" applyProtection="1"/>
    <xf numFmtId="9" fontId="9" fillId="3" borderId="28" xfId="30" applyFont="1" applyFill="1" applyBorder="1" applyProtection="1"/>
    <xf numFmtId="9" fontId="9" fillId="3" borderId="29" xfId="30" applyFont="1" applyFill="1" applyBorder="1" applyProtection="1"/>
    <xf numFmtId="9" fontId="9" fillId="3" borderId="36" xfId="30" applyFont="1" applyFill="1" applyBorder="1" applyProtection="1"/>
    <xf numFmtId="9" fontId="9" fillId="3" borderId="37" xfId="30" applyFont="1" applyFill="1" applyBorder="1" applyProtection="1"/>
    <xf numFmtId="0" fontId="9" fillId="3" borderId="36" xfId="0" applyFont="1" applyFill="1" applyBorder="1"/>
    <xf numFmtId="0" fontId="7" fillId="2" borderId="14" xfId="12" applyFont="1" applyFill="1" applyBorder="1" applyAlignment="1">
      <alignment horizontal="center" vertical="center"/>
    </xf>
    <xf numFmtId="0" fontId="7" fillId="0" borderId="0" xfId="12" applyFont="1" applyAlignment="1">
      <alignment horizontal="left" vertical="center"/>
    </xf>
    <xf numFmtId="0" fontId="8" fillId="0" borderId="0" xfId="12" applyFont="1" applyAlignment="1">
      <alignment vertical="center"/>
    </xf>
    <xf numFmtId="0" fontId="21" fillId="0" borderId="0" xfId="12" applyFont="1" applyAlignment="1">
      <alignment vertical="center"/>
    </xf>
    <xf numFmtId="0" fontId="10" fillId="2" borderId="2" xfId="0" applyFont="1" applyFill="1" applyBorder="1" applyAlignment="1">
      <alignment horizontal="center"/>
    </xf>
    <xf numFmtId="0" fontId="7" fillId="2" borderId="8" xfId="12" applyFont="1" applyFill="1" applyBorder="1" applyAlignment="1">
      <alignment vertical="center"/>
    </xf>
    <xf numFmtId="171" fontId="21" fillId="0" borderId="0" xfId="12" applyNumberFormat="1" applyFont="1" applyAlignment="1">
      <alignment horizontal="center" vertical="center"/>
    </xf>
    <xf numFmtId="0" fontId="21" fillId="0" borderId="0" xfId="12" quotePrefix="1" applyFont="1" applyAlignment="1">
      <alignment horizontal="center" vertical="center"/>
    </xf>
    <xf numFmtId="171" fontId="7" fillId="2" borderId="2" xfId="12" applyNumberFormat="1" applyFont="1" applyFill="1" applyBorder="1" applyAlignment="1">
      <alignment horizontal="center" vertical="center"/>
    </xf>
    <xf numFmtId="0" fontId="8" fillId="0" borderId="12" xfId="12" quotePrefix="1" applyFont="1" applyBorder="1" applyAlignment="1">
      <alignment horizontal="center" vertical="center"/>
    </xf>
    <xf numFmtId="0" fontId="8" fillId="0" borderId="0" xfId="12" applyFont="1"/>
    <xf numFmtId="0" fontId="7" fillId="0" borderId="6" xfId="12" applyFont="1" applyBorder="1" applyAlignment="1">
      <alignment vertical="center"/>
    </xf>
    <xf numFmtId="0" fontId="8" fillId="0" borderId="7" xfId="12" applyFont="1" applyBorder="1" applyAlignment="1">
      <alignment vertical="center"/>
    </xf>
    <xf numFmtId="0" fontId="7" fillId="0" borderId="9" xfId="12" applyFont="1" applyBorder="1" applyAlignment="1">
      <alignment vertical="center"/>
    </xf>
    <xf numFmtId="0" fontId="8" fillId="0" borderId="10" xfId="12" applyFont="1" applyBorder="1" applyAlignment="1">
      <alignment vertical="center"/>
    </xf>
    <xf numFmtId="166" fontId="9" fillId="3" borderId="2" xfId="29" applyNumberFormat="1" applyFont="1" applyFill="1" applyBorder="1" applyProtection="1"/>
    <xf numFmtId="37" fontId="8" fillId="3" borderId="6" xfId="23" applyFont="1" applyFill="1" applyBorder="1" applyAlignment="1">
      <alignment horizontal="left"/>
    </xf>
    <xf numFmtId="166" fontId="9" fillId="3" borderId="8" xfId="29" applyNumberFormat="1" applyFont="1" applyFill="1" applyBorder="1" applyProtection="1"/>
    <xf numFmtId="37" fontId="8" fillId="3" borderId="9" xfId="23" applyFont="1" applyFill="1" applyBorder="1" applyAlignment="1">
      <alignment horizontal="left"/>
    </xf>
    <xf numFmtId="166" fontId="9" fillId="3" borderId="10" xfId="29" applyNumberFormat="1" applyFont="1" applyFill="1" applyBorder="1" applyProtection="1"/>
    <xf numFmtId="44" fontId="9" fillId="3" borderId="27" xfId="29" applyFont="1" applyFill="1" applyBorder="1" applyProtection="1"/>
    <xf numFmtId="37" fontId="7" fillId="3" borderId="11" xfId="23" applyFont="1" applyFill="1" applyBorder="1" applyAlignment="1">
      <alignment horizontal="left"/>
    </xf>
    <xf numFmtId="166" fontId="10" fillId="3" borderId="110" xfId="29" applyNumberFormat="1" applyFont="1" applyFill="1" applyBorder="1" applyProtection="1"/>
    <xf numFmtId="37" fontId="8" fillId="0" borderId="0" xfId="23" applyFont="1"/>
    <xf numFmtId="0" fontId="21" fillId="0" borderId="0" xfId="0" applyFont="1"/>
    <xf numFmtId="171" fontId="21" fillId="0" borderId="0" xfId="28" applyNumberFormat="1" applyFont="1" applyBorder="1" applyProtection="1"/>
    <xf numFmtId="14" fontId="9" fillId="0" borderId="0" xfId="0" applyNumberFormat="1" applyFont="1"/>
    <xf numFmtId="37" fontId="7" fillId="2" borderId="2" xfId="23" applyFont="1" applyFill="1" applyBorder="1" applyAlignment="1">
      <alignment horizontal="center"/>
    </xf>
    <xf numFmtId="170" fontId="8" fillId="0" borderId="9" xfId="36" applyFont="1" applyBorder="1" applyAlignment="1">
      <alignment horizontal="center" vertical="center"/>
    </xf>
    <xf numFmtId="170" fontId="8" fillId="0" borderId="0" xfId="36" applyFont="1" applyAlignment="1">
      <alignment horizontal="center" vertical="center"/>
    </xf>
    <xf numFmtId="0" fontId="9" fillId="0" borderId="10" xfId="0" applyFont="1" applyBorder="1"/>
    <xf numFmtId="37" fontId="8" fillId="0" borderId="9" xfId="23" applyFont="1" applyBorder="1"/>
    <xf numFmtId="170" fontId="18" fillId="0" borderId="0" xfId="36" applyFont="1" applyAlignment="1">
      <alignment horizontal="center" vertical="center"/>
    </xf>
    <xf numFmtId="170" fontId="8" fillId="0" borderId="9" xfId="36" applyFont="1" applyBorder="1"/>
    <xf numFmtId="166" fontId="8" fillId="3" borderId="69" xfId="29" applyNumberFormat="1" applyFont="1" applyFill="1" applyBorder="1" applyAlignment="1" applyProtection="1">
      <alignment horizontal="right"/>
    </xf>
    <xf numFmtId="166" fontId="8" fillId="3" borderId="72" xfId="29" applyNumberFormat="1" applyFont="1" applyFill="1" applyBorder="1" applyAlignment="1" applyProtection="1">
      <alignment horizontal="right"/>
    </xf>
    <xf numFmtId="166" fontId="8" fillId="3" borderId="73" xfId="29" applyNumberFormat="1" applyFont="1" applyFill="1" applyBorder="1" applyAlignment="1" applyProtection="1">
      <alignment horizontal="right"/>
    </xf>
    <xf numFmtId="166" fontId="8" fillId="3" borderId="70" xfId="29" applyNumberFormat="1" applyFont="1" applyFill="1" applyBorder="1" applyAlignment="1" applyProtection="1">
      <alignment horizontal="right"/>
    </xf>
    <xf numFmtId="166" fontId="8" fillId="3" borderId="19" xfId="29" applyNumberFormat="1" applyFont="1" applyFill="1" applyBorder="1" applyAlignment="1" applyProtection="1">
      <alignment horizontal="right"/>
    </xf>
    <xf numFmtId="166" fontId="17" fillId="3" borderId="19" xfId="29" applyNumberFormat="1" applyFont="1" applyFill="1" applyBorder="1" applyAlignment="1" applyProtection="1">
      <alignment horizontal="right" vertical="center"/>
    </xf>
    <xf numFmtId="166" fontId="17" fillId="3" borderId="33" xfId="29" applyNumberFormat="1" applyFont="1" applyFill="1" applyBorder="1" applyAlignment="1" applyProtection="1">
      <alignment horizontal="right" vertical="center"/>
    </xf>
    <xf numFmtId="166" fontId="17" fillId="3" borderId="35" xfId="29" applyNumberFormat="1" applyFont="1" applyFill="1" applyBorder="1" applyAlignment="1" applyProtection="1">
      <alignment horizontal="right" vertical="center"/>
    </xf>
    <xf numFmtId="166" fontId="8" fillId="3" borderId="22" xfId="29" applyNumberFormat="1" applyFont="1" applyFill="1" applyBorder="1" applyAlignment="1" applyProtection="1">
      <alignment horizontal="right"/>
    </xf>
    <xf numFmtId="166" fontId="17" fillId="3" borderId="28" xfId="29" applyNumberFormat="1" applyFont="1" applyFill="1" applyBorder="1" applyAlignment="1" applyProtection="1">
      <alignment horizontal="right" vertical="center"/>
    </xf>
    <xf numFmtId="166" fontId="17" fillId="3" borderId="29" xfId="29" applyNumberFormat="1" applyFont="1" applyFill="1" applyBorder="1" applyAlignment="1" applyProtection="1">
      <alignment horizontal="right" vertical="center"/>
    </xf>
    <xf numFmtId="0" fontId="10" fillId="3" borderId="7" xfId="0" applyFont="1" applyFill="1" applyBorder="1"/>
    <xf numFmtId="0" fontId="0" fillId="3" borderId="0" xfId="0" applyFill="1"/>
    <xf numFmtId="0" fontId="0" fillId="0" borderId="11" xfId="0" applyBorder="1"/>
    <xf numFmtId="0" fontId="0" fillId="0" borderId="12" xfId="0" applyBorder="1"/>
    <xf numFmtId="0" fontId="0" fillId="0" borderId="13" xfId="0" applyBorder="1"/>
    <xf numFmtId="0" fontId="0" fillId="0" borderId="10" xfId="0" applyBorder="1"/>
    <xf numFmtId="0" fontId="11" fillId="3" borderId="11" xfId="0" applyFont="1" applyFill="1" applyBorder="1"/>
    <xf numFmtId="0" fontId="11" fillId="3" borderId="12" xfId="0" applyFont="1" applyFill="1" applyBorder="1"/>
    <xf numFmtId="0" fontId="0" fillId="0" borderId="10" xfId="0" applyBorder="1" applyProtection="1">
      <protection locked="0"/>
    </xf>
    <xf numFmtId="37" fontId="7" fillId="0" borderId="0" xfId="23" applyFont="1" applyAlignment="1" applyProtection="1">
      <alignment horizontal="centerContinuous"/>
      <protection locked="0"/>
    </xf>
    <xf numFmtId="37" fontId="8" fillId="0" borderId="0" xfId="23" applyFont="1" applyAlignment="1" applyProtection="1">
      <alignment horizontal="centerContinuous"/>
      <protection locked="0"/>
    </xf>
    <xf numFmtId="37" fontId="8" fillId="0" borderId="40" xfId="23" applyFont="1" applyBorder="1" applyAlignment="1" applyProtection="1">
      <alignment horizontal="centerContinuous"/>
      <protection locked="0"/>
    </xf>
    <xf numFmtId="37" fontId="8" fillId="0" borderId="67" xfId="23" applyFont="1" applyBorder="1" applyAlignment="1" applyProtection="1">
      <alignment horizontal="centerContinuous"/>
      <protection locked="0"/>
    </xf>
    <xf numFmtId="37" fontId="8" fillId="0" borderId="20" xfId="23" applyFont="1" applyBorder="1" applyProtection="1">
      <protection locked="0"/>
    </xf>
    <xf numFmtId="37" fontId="8" fillId="0" borderId="27" xfId="23" applyFont="1" applyBorder="1" applyProtection="1">
      <protection locked="0"/>
    </xf>
    <xf numFmtId="37" fontId="8" fillId="0" borderId="0" xfId="23" applyFont="1" applyAlignment="1" applyProtection="1">
      <alignment horizontal="left"/>
      <protection locked="0"/>
    </xf>
    <xf numFmtId="37" fontId="8" fillId="0" borderId="32" xfId="23" applyFont="1" applyBorder="1" applyAlignment="1" applyProtection="1">
      <alignment horizontal="centerContinuous"/>
      <protection locked="0"/>
    </xf>
    <xf numFmtId="37" fontId="8" fillId="0" borderId="10" xfId="23" applyFont="1" applyBorder="1" applyAlignment="1" applyProtection="1">
      <alignment horizontal="centerContinuous"/>
      <protection locked="0"/>
    </xf>
    <xf numFmtId="37" fontId="8" fillId="0" borderId="32" xfId="23" applyFont="1" applyBorder="1" applyProtection="1">
      <protection locked="0"/>
    </xf>
    <xf numFmtId="37" fontId="7" fillId="0" borderId="19" xfId="23" applyFont="1" applyBorder="1" applyAlignment="1" applyProtection="1">
      <alignment vertical="center"/>
      <protection locked="0"/>
    </xf>
    <xf numFmtId="37" fontId="8" fillId="0" borderId="0" xfId="23" applyFont="1" applyAlignment="1" applyProtection="1">
      <alignment vertical="center"/>
      <protection locked="0"/>
    </xf>
    <xf numFmtId="37" fontId="7" fillId="0" borderId="22" xfId="23" applyFont="1" applyBorder="1" applyAlignment="1" applyProtection="1">
      <alignment vertical="center"/>
      <protection locked="0"/>
    </xf>
    <xf numFmtId="37" fontId="8" fillId="0" borderId="25" xfId="23" applyFont="1" applyBorder="1" applyProtection="1">
      <protection locked="0"/>
    </xf>
    <xf numFmtId="37" fontId="8" fillId="0" borderId="31" xfId="23" applyFont="1" applyBorder="1" applyProtection="1">
      <protection locked="0"/>
    </xf>
    <xf numFmtId="37" fontId="8" fillId="0" borderId="19" xfId="23" applyFont="1" applyBorder="1" applyAlignment="1" applyProtection="1">
      <alignment vertical="center"/>
      <protection locked="0"/>
    </xf>
    <xf numFmtId="166" fontId="8" fillId="0" borderId="18" xfId="29" applyNumberFormat="1" applyFont="1" applyFill="1" applyBorder="1" applyProtection="1">
      <protection locked="0"/>
    </xf>
    <xf numFmtId="37" fontId="7" fillId="0" borderId="16" xfId="23" applyFont="1" applyBorder="1" applyAlignment="1" applyProtection="1">
      <alignment vertical="center"/>
      <protection locked="0"/>
    </xf>
    <xf numFmtId="166" fontId="8" fillId="0" borderId="54" xfId="29" applyNumberFormat="1" applyFont="1" applyFill="1" applyBorder="1" applyProtection="1">
      <protection locked="0"/>
    </xf>
    <xf numFmtId="37" fontId="8" fillId="0" borderId="59" xfId="23" applyFont="1" applyBorder="1" applyProtection="1">
      <protection locked="0"/>
    </xf>
    <xf numFmtId="0" fontId="9" fillId="0" borderId="7" xfId="0" applyFont="1" applyBorder="1" applyProtection="1">
      <protection locked="0"/>
    </xf>
    <xf numFmtId="166" fontId="8" fillId="0" borderId="22"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vertical="center"/>
      <protection locked="0"/>
    </xf>
    <xf numFmtId="37" fontId="8" fillId="0" borderId="63" xfId="23" applyFont="1" applyBorder="1" applyProtection="1">
      <protection locked="0"/>
    </xf>
    <xf numFmtId="37" fontId="24" fillId="3" borderId="68" xfId="23" applyFont="1" applyFill="1" applyBorder="1" applyAlignment="1">
      <alignment horizontal="right" vertical="center"/>
    </xf>
    <xf numFmtId="37" fontId="7" fillId="2" borderId="19" xfId="23" applyFont="1" applyFill="1" applyBorder="1" applyAlignment="1">
      <alignment vertical="center"/>
    </xf>
    <xf numFmtId="37" fontId="15" fillId="2" borderId="0" xfId="23" applyFont="1" applyFill="1" applyAlignment="1">
      <alignment horizontal="right" vertical="center"/>
    </xf>
    <xf numFmtId="37" fontId="8" fillId="2" borderId="20" xfId="23" applyFont="1" applyFill="1" applyBorder="1"/>
    <xf numFmtId="37" fontId="8" fillId="2" borderId="26" xfId="23" applyFont="1" applyFill="1" applyBorder="1"/>
    <xf numFmtId="37" fontId="8" fillId="2" borderId="45" xfId="23" applyFont="1" applyFill="1" applyBorder="1"/>
    <xf numFmtId="37" fontId="8" fillId="3" borderId="3" xfId="23" applyFont="1" applyFill="1" applyBorder="1" applyAlignment="1">
      <alignment vertical="center"/>
    </xf>
    <xf numFmtId="37" fontId="24" fillId="3" borderId="4" xfId="23" applyFont="1" applyFill="1" applyBorder="1" applyAlignment="1">
      <alignment horizontal="right" vertical="center"/>
    </xf>
    <xf numFmtId="37" fontId="7" fillId="2" borderId="22" xfId="23" applyFont="1" applyFill="1" applyBorder="1" applyAlignment="1">
      <alignment vertical="center"/>
    </xf>
    <xf numFmtId="37" fontId="8" fillId="2" borderId="22" xfId="23" applyFont="1" applyFill="1" applyBorder="1" applyAlignment="1">
      <alignment vertical="center"/>
    </xf>
    <xf numFmtId="37" fontId="7" fillId="3" borderId="73" xfId="23" applyFont="1" applyFill="1" applyBorder="1" applyAlignment="1">
      <alignment vertical="center"/>
    </xf>
    <xf numFmtId="14" fontId="8" fillId="0" borderId="0" xfId="23" applyNumberFormat="1" applyFont="1"/>
    <xf numFmtId="0" fontId="11" fillId="0" borderId="6" xfId="0" applyFont="1" applyBorder="1"/>
    <xf numFmtId="0" fontId="11" fillId="0" borderId="7" xfId="0" applyFont="1" applyBorder="1"/>
    <xf numFmtId="0" fontId="11" fillId="0" borderId="8" xfId="0" applyFont="1" applyBorder="1"/>
    <xf numFmtId="0" fontId="9" fillId="3" borderId="9" xfId="0" applyFont="1" applyFill="1" applyBorder="1"/>
    <xf numFmtId="0" fontId="9" fillId="3" borderId="0" xfId="0" applyFont="1" applyFill="1"/>
    <xf numFmtId="0" fontId="9" fillId="3" borderId="44" xfId="0" applyFont="1" applyFill="1" applyBorder="1"/>
    <xf numFmtId="9" fontId="9" fillId="3" borderId="89" xfId="30" applyFont="1" applyFill="1" applyBorder="1" applyProtection="1"/>
    <xf numFmtId="0" fontId="10" fillId="3" borderId="9" xfId="0" applyFont="1" applyFill="1" applyBorder="1"/>
    <xf numFmtId="0" fontId="10" fillId="3" borderId="0" xfId="0" applyFont="1" applyFill="1"/>
    <xf numFmtId="0" fontId="10" fillId="0" borderId="9" xfId="0" applyFont="1" applyBorder="1"/>
    <xf numFmtId="0" fontId="10" fillId="0" borderId="0" xfId="0" applyFont="1"/>
    <xf numFmtId="0" fontId="10" fillId="0" borderId="10" xfId="0" applyFont="1" applyBorder="1"/>
    <xf numFmtId="0" fontId="9" fillId="0" borderId="11" xfId="0" applyFont="1" applyBorder="1"/>
    <xf numFmtId="0" fontId="9" fillId="0" borderId="12" xfId="0" applyFont="1" applyBorder="1"/>
    <xf numFmtId="0" fontId="9" fillId="0" borderId="13" xfId="0" applyFont="1" applyBorder="1"/>
    <xf numFmtId="166" fontId="8" fillId="3" borderId="22" xfId="29" applyNumberFormat="1" applyFont="1" applyFill="1" applyBorder="1" applyProtection="1"/>
    <xf numFmtId="37" fontId="8" fillId="2" borderId="41" xfId="23" applyFont="1" applyFill="1" applyBorder="1"/>
    <xf numFmtId="37" fontId="8" fillId="2" borderId="22" xfId="23" applyFont="1" applyFill="1" applyBorder="1"/>
    <xf numFmtId="37" fontId="8" fillId="2" borderId="17" xfId="23" applyFont="1" applyFill="1" applyBorder="1"/>
    <xf numFmtId="37" fontId="8" fillId="2" borderId="28" xfId="23" applyFont="1" applyFill="1" applyBorder="1"/>
    <xf numFmtId="37" fontId="8" fillId="2" borderId="29" xfId="23" applyFont="1" applyFill="1" applyBorder="1"/>
    <xf numFmtId="37" fontId="7" fillId="2" borderId="43" xfId="23" applyFont="1" applyFill="1" applyBorder="1" applyAlignment="1">
      <alignment vertical="center"/>
    </xf>
    <xf numFmtId="170" fontId="8" fillId="0" borderId="0" xfId="35" applyFont="1" applyAlignment="1" applyProtection="1">
      <alignment horizontal="centerContinuous" vertical="center"/>
      <protection locked="0"/>
    </xf>
    <xf numFmtId="170" fontId="8" fillId="0" borderId="10" xfId="35" applyFont="1" applyBorder="1" applyProtection="1">
      <alignment vertical="center"/>
      <protection locked="0"/>
    </xf>
    <xf numFmtId="170" fontId="18" fillId="0" borderId="2" xfId="35" applyFont="1" applyBorder="1" applyAlignment="1" applyProtection="1">
      <alignment horizontal="center" vertical="center"/>
      <protection locked="0"/>
    </xf>
    <xf numFmtId="170" fontId="17" fillId="0" borderId="6" xfId="35" quotePrefix="1" applyFont="1" applyBorder="1" applyAlignment="1" applyProtection="1">
      <alignment horizontal="left" vertical="center"/>
      <protection locked="0"/>
    </xf>
    <xf numFmtId="170" fontId="17" fillId="0" borderId="28" xfId="35" applyFont="1" applyBorder="1" applyProtection="1">
      <alignment vertical="center"/>
      <protection locked="0"/>
    </xf>
    <xf numFmtId="170" fontId="17" fillId="0" borderId="42" xfId="35" applyFont="1" applyBorder="1" applyProtection="1">
      <alignment vertical="center"/>
      <protection locked="0"/>
    </xf>
    <xf numFmtId="170" fontId="8" fillId="0" borderId="60" xfId="35" applyFont="1" applyBorder="1" applyProtection="1">
      <alignment vertical="center"/>
      <protection locked="0"/>
    </xf>
    <xf numFmtId="170" fontId="17" fillId="0" borderId="9" xfId="35" applyFont="1" applyBorder="1" applyProtection="1">
      <alignment vertical="center"/>
      <protection locked="0"/>
    </xf>
    <xf numFmtId="37" fontId="8" fillId="0" borderId="10" xfId="23" applyFont="1" applyBorder="1" applyAlignment="1" applyProtection="1">
      <alignment horizontal="center"/>
      <protection locked="0"/>
    </xf>
    <xf numFmtId="170" fontId="17" fillId="0" borderId="9" xfId="35" quotePrefix="1" applyFont="1" applyBorder="1" applyAlignment="1" applyProtection="1">
      <alignment horizontal="left" vertical="center"/>
      <protection locked="0"/>
    </xf>
    <xf numFmtId="170" fontId="17" fillId="0" borderId="9" xfId="35" applyFont="1" applyBorder="1" applyAlignment="1" applyProtection="1">
      <alignment horizontal="left" vertical="center"/>
      <protection locked="0"/>
    </xf>
    <xf numFmtId="10" fontId="8" fillId="0" borderId="0" xfId="23" applyNumberFormat="1" applyFont="1" applyAlignment="1" applyProtection="1">
      <alignment horizontal="right"/>
      <protection locked="0"/>
    </xf>
    <xf numFmtId="37" fontId="8" fillId="0" borderId="10" xfId="23" applyFont="1" applyBorder="1" applyAlignment="1" applyProtection="1">
      <alignment horizontal="right"/>
      <protection locked="0"/>
    </xf>
    <xf numFmtId="170" fontId="17" fillId="0" borderId="81" xfId="35" quotePrefix="1" applyFont="1" applyBorder="1" applyAlignment="1" applyProtection="1">
      <alignment horizontal="left" vertical="center"/>
      <protection locked="0"/>
    </xf>
    <xf numFmtId="170" fontId="17" fillId="0" borderId="26" xfId="35" applyFont="1" applyBorder="1" applyProtection="1">
      <alignment vertical="center"/>
      <protection locked="0"/>
    </xf>
    <xf numFmtId="170" fontId="17" fillId="0" borderId="9" xfId="35" applyFont="1" applyBorder="1" applyAlignment="1" applyProtection="1">
      <alignment horizontal="right" vertical="center"/>
      <protection locked="0"/>
    </xf>
    <xf numFmtId="37" fontId="8" fillId="0" borderId="0" xfId="23" applyFont="1" applyAlignment="1" applyProtection="1">
      <alignment vertical="justify" wrapText="1"/>
      <protection locked="0"/>
    </xf>
    <xf numFmtId="170" fontId="8" fillId="0" borderId="0" xfId="35" applyFont="1" applyAlignment="1" applyProtection="1">
      <alignment vertical="justify" wrapText="1"/>
      <protection locked="0"/>
    </xf>
    <xf numFmtId="170" fontId="17" fillId="0" borderId="59" xfId="35" applyFont="1" applyBorder="1" applyProtection="1">
      <alignment vertical="center"/>
      <protection locked="0"/>
    </xf>
    <xf numFmtId="170" fontId="17" fillId="0" borderId="78" xfId="35" applyFont="1" applyBorder="1" applyAlignment="1" applyProtection="1">
      <alignment vertical="top"/>
      <protection locked="0"/>
    </xf>
    <xf numFmtId="170" fontId="7" fillId="0" borderId="0" xfId="35" applyFont="1" applyProtection="1">
      <alignment vertical="center"/>
      <protection locked="0"/>
    </xf>
    <xf numFmtId="170" fontId="17" fillId="0" borderId="0" xfId="35" applyFont="1" applyAlignment="1" applyProtection="1">
      <alignment horizontal="center" vertical="center"/>
      <protection locked="0"/>
    </xf>
    <xf numFmtId="165" fontId="17" fillId="0" borderId="0" xfId="35" applyNumberFormat="1" applyFont="1" applyAlignment="1" applyProtection="1">
      <alignment horizontal="right" vertical="center"/>
      <protection locked="0"/>
    </xf>
    <xf numFmtId="170" fontId="8" fillId="0" borderId="0" xfId="35" applyFont="1" applyAlignment="1" applyProtection="1">
      <alignment horizontal="right" vertical="center"/>
      <protection locked="0"/>
    </xf>
    <xf numFmtId="37" fontId="7" fillId="0" borderId="2" xfId="23" applyFont="1" applyBorder="1"/>
    <xf numFmtId="170" fontId="7" fillId="2" borderId="2" xfId="35" applyFont="1" applyFill="1" applyBorder="1">
      <alignment vertical="center"/>
    </xf>
    <xf numFmtId="170" fontId="18" fillId="2" borderId="4" xfId="35" applyFont="1" applyFill="1" applyBorder="1" applyAlignment="1">
      <alignment horizontal="centerContinuous" vertical="center"/>
    </xf>
    <xf numFmtId="170" fontId="18" fillId="2" borderId="5" xfId="35" applyFont="1" applyFill="1" applyBorder="1" applyAlignment="1">
      <alignment horizontal="centerContinuous" vertical="center"/>
    </xf>
    <xf numFmtId="170" fontId="7" fillId="2" borderId="14" xfId="35" applyFont="1" applyFill="1" applyBorder="1">
      <alignment vertical="center"/>
    </xf>
    <xf numFmtId="170" fontId="18" fillId="2" borderId="7" xfId="35" applyFont="1" applyFill="1" applyBorder="1" applyAlignment="1">
      <alignment horizontal="centerContinuous" vertical="center"/>
    </xf>
    <xf numFmtId="170" fontId="18" fillId="2" borderId="79" xfId="35" applyFont="1" applyFill="1" applyBorder="1" applyAlignment="1">
      <alignment horizontal="centerContinuous" vertical="center"/>
    </xf>
    <xf numFmtId="170" fontId="18" fillId="2" borderId="77" xfId="35" applyFont="1" applyFill="1" applyBorder="1" applyAlignment="1">
      <alignment horizontal="center" vertical="center"/>
    </xf>
    <xf numFmtId="165" fontId="8" fillId="3" borderId="32" xfId="35" applyNumberFormat="1" applyFont="1" applyFill="1" applyBorder="1" applyAlignment="1">
      <alignment horizontal="right" vertical="center"/>
    </xf>
    <xf numFmtId="165" fontId="8" fillId="3" borderId="40" xfId="35" applyNumberFormat="1" applyFont="1" applyFill="1" applyBorder="1" applyAlignment="1">
      <alignment horizontal="right" vertical="center"/>
    </xf>
    <xf numFmtId="165" fontId="8" fillId="4" borderId="40" xfId="35" applyNumberFormat="1" applyFont="1" applyFill="1" applyBorder="1" applyAlignment="1">
      <alignment horizontal="right" vertical="center"/>
    </xf>
    <xf numFmtId="165" fontId="17" fillId="4" borderId="40" xfId="35" applyNumberFormat="1" applyFont="1" applyFill="1" applyBorder="1" applyAlignment="1">
      <alignment horizontal="right" vertical="center"/>
    </xf>
    <xf numFmtId="165" fontId="8" fillId="4" borderId="17" xfId="35" applyNumberFormat="1" applyFont="1" applyFill="1" applyBorder="1" applyAlignment="1">
      <alignment horizontal="right" vertical="center"/>
    </xf>
    <xf numFmtId="165" fontId="17" fillId="4" borderId="17" xfId="35" applyNumberFormat="1" applyFont="1" applyFill="1" applyBorder="1" applyAlignment="1">
      <alignment horizontal="right" vertical="center"/>
    </xf>
    <xf numFmtId="37" fontId="8" fillId="0" borderId="9" xfId="23" applyFont="1" applyBorder="1" applyAlignment="1" applyProtection="1">
      <alignment vertical="center"/>
      <protection locked="0"/>
    </xf>
    <xf numFmtId="37" fontId="8" fillId="0" borderId="32" xfId="23" applyFont="1" applyBorder="1" applyAlignment="1" applyProtection="1">
      <alignment vertical="center"/>
      <protection locked="0"/>
    </xf>
    <xf numFmtId="37" fontId="8" fillId="0" borderId="21" xfId="23" applyFont="1" applyBorder="1" applyAlignment="1" applyProtection="1">
      <alignment vertical="center"/>
      <protection locked="0"/>
    </xf>
    <xf numFmtId="37" fontId="8" fillId="0" borderId="42" xfId="23" applyFont="1" applyBorder="1" applyAlignment="1" applyProtection="1">
      <alignment vertical="center"/>
      <protection locked="0"/>
    </xf>
    <xf numFmtId="37" fontId="8" fillId="0" borderId="40" xfId="23" applyFont="1" applyBorder="1" applyAlignment="1" applyProtection="1">
      <alignment vertical="center"/>
      <protection locked="0"/>
    </xf>
    <xf numFmtId="37" fontId="8" fillId="0" borderId="23" xfId="23" applyFont="1" applyBorder="1" applyAlignment="1" applyProtection="1">
      <alignment vertical="center"/>
      <protection locked="0"/>
    </xf>
    <xf numFmtId="49" fontId="8" fillId="0" borderId="23" xfId="23" applyNumberFormat="1" applyFont="1" applyBorder="1" applyAlignment="1" applyProtection="1">
      <alignment vertical="center"/>
      <protection locked="0"/>
    </xf>
    <xf numFmtId="37" fontId="7" fillId="0" borderId="0" xfId="23" applyFont="1" applyAlignment="1" applyProtection="1">
      <alignment vertical="center"/>
      <protection locked="0"/>
    </xf>
    <xf numFmtId="37" fontId="7" fillId="0" borderId="23" xfId="23" applyFont="1" applyBorder="1" applyAlignment="1" applyProtection="1">
      <alignment vertical="center"/>
      <protection locked="0"/>
    </xf>
    <xf numFmtId="37" fontId="25" fillId="0" borderId="0" xfId="23" applyFont="1" applyAlignment="1" applyProtection="1">
      <alignment horizontal="left" vertical="center"/>
      <protection locked="0"/>
    </xf>
    <xf numFmtId="37" fontId="7" fillId="0" borderId="0" xfId="23" applyFont="1" applyAlignment="1" applyProtection="1">
      <alignment vertical="center" wrapText="1"/>
      <protection locked="0"/>
    </xf>
    <xf numFmtId="37" fontId="7" fillId="0" borderId="0" xfId="23" applyFont="1" applyAlignment="1" applyProtection="1">
      <alignment horizontal="left" vertical="center" wrapText="1"/>
      <protection locked="0"/>
    </xf>
    <xf numFmtId="166" fontId="7" fillId="0" borderId="0" xfId="29" applyNumberFormat="1" applyFont="1" applyFill="1" applyBorder="1" applyAlignment="1" applyProtection="1">
      <alignment vertical="center" wrapText="1"/>
      <protection locked="0"/>
    </xf>
    <xf numFmtId="3" fontId="8" fillId="0" borderId="0" xfId="23" applyNumberFormat="1" applyFont="1" applyAlignment="1" applyProtection="1">
      <alignment vertical="center"/>
      <protection locked="0"/>
    </xf>
    <xf numFmtId="3" fontId="8" fillId="0" borderId="0" xfId="23" applyNumberFormat="1" applyFont="1" applyProtection="1">
      <protection locked="0"/>
    </xf>
    <xf numFmtId="37" fontId="8" fillId="0" borderId="0" xfId="23" applyFont="1" applyAlignment="1">
      <alignment vertical="center"/>
    </xf>
    <xf numFmtId="165" fontId="7" fillId="3" borderId="14" xfId="35" applyNumberFormat="1" applyFont="1" applyFill="1" applyBorder="1" applyAlignment="1">
      <alignment horizontal="left" vertical="center"/>
    </xf>
    <xf numFmtId="37" fontId="7" fillId="2" borderId="72" xfId="23" applyFont="1" applyFill="1" applyBorder="1" applyAlignment="1">
      <alignment vertical="center"/>
    </xf>
    <xf numFmtId="37" fontId="7" fillId="2" borderId="5" xfId="23" applyFont="1" applyFill="1" applyBorder="1" applyAlignment="1">
      <alignment vertical="center"/>
    </xf>
    <xf numFmtId="3" fontId="8" fillId="2" borderId="73" xfId="23" applyNumberFormat="1" applyFont="1" applyFill="1" applyBorder="1" applyAlignment="1">
      <alignment vertical="center"/>
    </xf>
    <xf numFmtId="3" fontId="8" fillId="0" borderId="0" xfId="23" applyNumberFormat="1" applyFont="1" applyAlignment="1">
      <alignment vertical="center"/>
    </xf>
    <xf numFmtId="14" fontId="8" fillId="0" borderId="0" xfId="23" applyNumberFormat="1" applyFont="1" applyAlignment="1">
      <alignment vertical="center"/>
    </xf>
    <xf numFmtId="3" fontId="8" fillId="0" borderId="0" xfId="23" applyNumberFormat="1" applyFont="1" applyAlignment="1">
      <alignment horizontal="right" vertical="center"/>
    </xf>
    <xf numFmtId="37" fontId="24" fillId="3" borderId="72" xfId="23" applyFont="1" applyFill="1" applyBorder="1" applyAlignment="1">
      <alignment vertical="center"/>
    </xf>
    <xf numFmtId="37" fontId="7" fillId="2" borderId="39" xfId="23" applyFont="1" applyFill="1" applyBorder="1" applyAlignment="1">
      <alignment vertical="center"/>
    </xf>
    <xf numFmtId="37" fontId="7" fillId="2" borderId="13" xfId="23" applyFont="1" applyFill="1" applyBorder="1" applyAlignment="1">
      <alignment vertical="center"/>
    </xf>
    <xf numFmtId="3" fontId="8" fillId="2" borderId="3" xfId="23" applyNumberFormat="1" applyFont="1" applyFill="1" applyBorder="1" applyAlignment="1">
      <alignment vertical="center"/>
    </xf>
    <xf numFmtId="37" fontId="24" fillId="3" borderId="57" xfId="23" applyFont="1" applyFill="1" applyBorder="1" applyAlignment="1">
      <alignment vertical="center"/>
    </xf>
    <xf numFmtId="37" fontId="8" fillId="2" borderId="3" xfId="23" applyFont="1" applyFill="1" applyBorder="1" applyAlignment="1">
      <alignment vertical="center"/>
    </xf>
    <xf numFmtId="37" fontId="8" fillId="2" borderId="72" xfId="23" applyFont="1" applyFill="1" applyBorder="1" applyAlignment="1">
      <alignment vertical="center"/>
    </xf>
    <xf numFmtId="3" fontId="8" fillId="2" borderId="72" xfId="23" applyNumberFormat="1" applyFont="1" applyFill="1" applyBorder="1" applyAlignment="1">
      <alignment vertical="center"/>
    </xf>
    <xf numFmtId="37" fontId="24" fillId="3" borderId="82" xfId="23" applyFont="1" applyFill="1" applyBorder="1" applyAlignment="1">
      <alignment vertical="center"/>
    </xf>
    <xf numFmtId="37" fontId="24" fillId="3" borderId="8" xfId="23" applyFont="1" applyFill="1" applyBorder="1" applyAlignment="1">
      <alignment vertical="center"/>
    </xf>
    <xf numFmtId="37" fontId="24" fillId="3" borderId="85" xfId="23" applyFont="1" applyFill="1" applyBorder="1" applyAlignment="1">
      <alignment vertical="center"/>
    </xf>
    <xf numFmtId="37" fontId="24" fillId="3" borderId="86" xfId="23" applyFont="1" applyFill="1" applyBorder="1" applyAlignment="1">
      <alignment vertical="center"/>
    </xf>
    <xf numFmtId="37" fontId="24" fillId="3" borderId="62" xfId="23" applyFont="1" applyFill="1" applyBorder="1" applyAlignment="1">
      <alignment vertical="center"/>
    </xf>
    <xf numFmtId="37" fontId="24" fillId="3" borderId="5" xfId="23" applyFont="1" applyFill="1" applyBorder="1" applyAlignment="1">
      <alignment vertical="center"/>
    </xf>
    <xf numFmtId="37" fontId="7" fillId="3" borderId="72" xfId="23" applyFont="1" applyFill="1" applyBorder="1" applyAlignment="1">
      <alignment vertical="center"/>
    </xf>
    <xf numFmtId="37" fontId="7" fillId="3" borderId="39" xfId="23" applyFont="1" applyFill="1" applyBorder="1" applyAlignment="1">
      <alignment vertical="center" wrapText="1"/>
    </xf>
    <xf numFmtId="4" fontId="7" fillId="0" borderId="0" xfId="39" applyNumberFormat="1" applyFont="1"/>
    <xf numFmtId="37" fontId="8" fillId="0" borderId="10" xfId="38" applyFont="1" applyBorder="1"/>
    <xf numFmtId="4" fontId="8" fillId="3" borderId="9" xfId="39" applyNumberFormat="1" applyFont="1" applyFill="1" applyBorder="1"/>
    <xf numFmtId="37" fontId="8" fillId="3" borderId="0" xfId="38" applyFont="1" applyFill="1"/>
    <xf numFmtId="10" fontId="8" fillId="3" borderId="0" xfId="39" applyNumberFormat="1" applyFont="1" applyFill="1"/>
    <xf numFmtId="4" fontId="8" fillId="3" borderId="0" xfId="39" applyNumberFormat="1" applyFont="1" applyFill="1"/>
    <xf numFmtId="9" fontId="8" fillId="3" borderId="10" xfId="18" applyFont="1" applyFill="1" applyBorder="1" applyProtection="1"/>
    <xf numFmtId="4" fontId="8" fillId="3" borderId="11" xfId="39" applyNumberFormat="1" applyFont="1" applyFill="1" applyBorder="1"/>
    <xf numFmtId="0" fontId="9" fillId="3" borderId="12" xfId="0" applyFont="1" applyFill="1" applyBorder="1"/>
    <xf numFmtId="37" fontId="8" fillId="3" borderId="12" xfId="38" applyFont="1" applyFill="1" applyBorder="1"/>
    <xf numFmtId="10" fontId="8" fillId="3" borderId="12" xfId="39" applyNumberFormat="1" applyFont="1" applyFill="1" applyBorder="1"/>
    <xf numFmtId="37" fontId="8" fillId="3" borderId="13" xfId="38" applyFont="1" applyFill="1" applyBorder="1"/>
    <xf numFmtId="4" fontId="8" fillId="0" borderId="0" xfId="39" applyNumberFormat="1" applyFont="1" applyAlignment="1">
      <alignment horizontal="right"/>
    </xf>
    <xf numFmtId="4" fontId="8" fillId="0" borderId="0" xfId="39" applyNumberFormat="1" applyFont="1"/>
    <xf numFmtId="4" fontId="8" fillId="2" borderId="6" xfId="39" applyNumberFormat="1" applyFont="1" applyFill="1" applyBorder="1"/>
    <xf numFmtId="4" fontId="8" fillId="2" borderId="7" xfId="39" applyNumberFormat="1" applyFont="1" applyFill="1" applyBorder="1"/>
    <xf numFmtId="4" fontId="7" fillId="2" borderId="4" xfId="39" applyNumberFormat="1" applyFont="1" applyFill="1" applyBorder="1"/>
    <xf numFmtId="4" fontId="8" fillId="2" borderId="8" xfId="39" applyNumberFormat="1" applyFont="1" applyFill="1" applyBorder="1"/>
    <xf numFmtId="3" fontId="7" fillId="0" borderId="3" xfId="39" applyNumberFormat="1" applyFont="1" applyBorder="1" applyAlignment="1">
      <alignment horizontal="left"/>
    </xf>
    <xf numFmtId="3" fontId="7" fillId="0" borderId="69" xfId="39" applyNumberFormat="1" applyFont="1" applyBorder="1" applyAlignment="1">
      <alignment horizontal="center"/>
    </xf>
    <xf numFmtId="3" fontId="7" fillId="0" borderId="70" xfId="39" applyNumberFormat="1" applyFont="1" applyBorder="1" applyAlignment="1">
      <alignment horizontal="center"/>
    </xf>
    <xf numFmtId="4" fontId="7" fillId="2" borderId="3" xfId="39" applyNumberFormat="1" applyFont="1" applyFill="1" applyBorder="1" applyAlignment="1">
      <alignment horizontal="left"/>
    </xf>
    <xf numFmtId="37" fontId="8" fillId="2" borderId="4" xfId="38" applyFont="1" applyFill="1" applyBorder="1"/>
    <xf numFmtId="37" fontId="8" fillId="2" borderId="5" xfId="38" applyFont="1" applyFill="1" applyBorder="1"/>
    <xf numFmtId="4" fontId="8" fillId="0" borderId="26" xfId="39" applyNumberFormat="1" applyFont="1" applyBorder="1"/>
    <xf numFmtId="166" fontId="8" fillId="0" borderId="19" xfId="29" applyNumberFormat="1" applyFont="1" applyFill="1" applyBorder="1" applyProtection="1"/>
    <xf numFmtId="166" fontId="8" fillId="0" borderId="19" xfId="29" applyNumberFormat="1" applyFont="1" applyBorder="1" applyProtection="1"/>
    <xf numFmtId="4" fontId="8" fillId="0" borderId="28" xfId="39" applyNumberFormat="1" applyFont="1" applyBorder="1"/>
    <xf numFmtId="166" fontId="8" fillId="0" borderId="22" xfId="29" applyNumberFormat="1" applyFont="1" applyBorder="1" applyProtection="1"/>
    <xf numFmtId="4" fontId="7" fillId="3" borderId="28" xfId="39" applyNumberFormat="1" applyFont="1" applyFill="1" applyBorder="1"/>
    <xf numFmtId="166" fontId="7" fillId="3" borderId="22" xfId="29" applyNumberFormat="1" applyFont="1" applyFill="1" applyBorder="1" applyProtection="1"/>
    <xf numFmtId="37" fontId="8" fillId="0" borderId="25" xfId="38" applyFont="1" applyBorder="1"/>
    <xf numFmtId="166" fontId="8" fillId="0" borderId="16" xfId="29" applyNumberFormat="1" applyFont="1" applyBorder="1" applyProtection="1"/>
    <xf numFmtId="166" fontId="8" fillId="0" borderId="30" xfId="29" applyNumberFormat="1" applyFont="1" applyBorder="1" applyProtection="1"/>
    <xf numFmtId="37" fontId="8" fillId="0" borderId="28" xfId="38" applyFont="1" applyBorder="1"/>
    <xf numFmtId="166" fontId="8" fillId="0" borderId="29" xfId="29" applyNumberFormat="1" applyFont="1" applyBorder="1" applyProtection="1"/>
    <xf numFmtId="0" fontId="9" fillId="0" borderId="28" xfId="0" applyFont="1" applyBorder="1"/>
    <xf numFmtId="0" fontId="9" fillId="0" borderId="22" xfId="0" applyFont="1" applyBorder="1"/>
    <xf numFmtId="0" fontId="9" fillId="0" borderId="29" xfId="0" applyFont="1" applyBorder="1"/>
    <xf numFmtId="3" fontId="7" fillId="0" borderId="28" xfId="39" applyNumberFormat="1" applyFont="1" applyBorder="1"/>
    <xf numFmtId="3" fontId="7" fillId="0" borderId="36" xfId="39" applyNumberFormat="1" applyFont="1" applyBorder="1"/>
    <xf numFmtId="37" fontId="8" fillId="0" borderId="0" xfId="38" applyFont="1" applyAlignment="1">
      <alignment horizontal="right"/>
    </xf>
    <xf numFmtId="14" fontId="8" fillId="0" borderId="0" xfId="38" applyNumberFormat="1" applyFont="1"/>
    <xf numFmtId="0" fontId="8" fillId="0" borderId="0" xfId="1" applyFont="1" applyProtection="1">
      <protection locked="0"/>
    </xf>
    <xf numFmtId="0" fontId="8" fillId="0" borderId="9" xfId="1" applyFont="1" applyBorder="1" applyProtection="1">
      <protection locked="0"/>
    </xf>
    <xf numFmtId="0" fontId="8" fillId="0" borderId="10" xfId="1" applyFont="1" applyBorder="1" applyProtection="1">
      <protection locked="0"/>
    </xf>
    <xf numFmtId="0" fontId="8" fillId="0" borderId="22" xfId="12" applyFont="1" applyBorder="1" applyProtection="1">
      <protection locked="0"/>
    </xf>
    <xf numFmtId="44" fontId="8" fillId="0" borderId="109" xfId="22" applyFont="1" applyFill="1" applyBorder="1" applyAlignment="1" applyProtection="1">
      <alignment horizontal="center"/>
      <protection locked="0"/>
    </xf>
    <xf numFmtId="0" fontId="8" fillId="0" borderId="0" xfId="12" applyFont="1" applyAlignment="1" applyProtection="1">
      <alignment horizontal="left"/>
      <protection locked="0"/>
    </xf>
    <xf numFmtId="0" fontId="9" fillId="0" borderId="23" xfId="0" applyFont="1" applyBorder="1" applyProtection="1">
      <protection locked="0"/>
    </xf>
    <xf numFmtId="172" fontId="8" fillId="0" borderId="0" xfId="12" applyNumberFormat="1" applyFont="1" applyProtection="1">
      <protection locked="0"/>
    </xf>
    <xf numFmtId="0" fontId="9" fillId="2" borderId="3" xfId="0" applyFont="1" applyFill="1" applyBorder="1" applyProtection="1">
      <protection locked="0"/>
    </xf>
    <xf numFmtId="0" fontId="9" fillId="2" borderId="4" xfId="0" applyFont="1" applyFill="1" applyBorder="1" applyProtection="1">
      <protection locked="0"/>
    </xf>
    <xf numFmtId="0" fontId="9" fillId="2" borderId="5" xfId="0" applyFont="1" applyFill="1" applyBorder="1" applyProtection="1">
      <protection locked="0"/>
    </xf>
    <xf numFmtId="0" fontId="8" fillId="0" borderId="0" xfId="12" applyFont="1" applyAlignment="1" applyProtection="1">
      <alignment horizontal="center" vertical="center"/>
      <protection locked="0"/>
    </xf>
    <xf numFmtId="0" fontId="9" fillId="0" borderId="3" xfId="0" applyFont="1" applyBorder="1" applyProtection="1">
      <protection locked="0"/>
    </xf>
    <xf numFmtId="0" fontId="9" fillId="0" borderId="4" xfId="0" applyFont="1" applyBorder="1" applyProtection="1">
      <protection locked="0"/>
    </xf>
    <xf numFmtId="0" fontId="9" fillId="0" borderId="5" xfId="0" applyFont="1" applyBorder="1" applyProtection="1">
      <protection locked="0"/>
    </xf>
    <xf numFmtId="0" fontId="9" fillId="0" borderId="108" xfId="0" applyFont="1" applyBorder="1" applyProtection="1">
      <protection locked="0"/>
    </xf>
    <xf numFmtId="0" fontId="8" fillId="0" borderId="28" xfId="12" applyFont="1" applyBorder="1" applyProtection="1">
      <protection locked="0"/>
    </xf>
    <xf numFmtId="166" fontId="8" fillId="0" borderId="99" xfId="29" applyNumberFormat="1" applyFont="1" applyFill="1" applyBorder="1" applyAlignment="1" applyProtection="1">
      <alignment horizontal="center"/>
      <protection locked="0"/>
    </xf>
    <xf numFmtId="0" fontId="8" fillId="0" borderId="98" xfId="12" applyFont="1" applyBorder="1" applyProtection="1">
      <protection locked="0"/>
    </xf>
    <xf numFmtId="166" fontId="8" fillId="0" borderId="29" xfId="29" applyNumberFormat="1" applyFont="1" applyFill="1" applyBorder="1" applyAlignment="1" applyProtection="1">
      <alignment horizontal="center"/>
      <protection locked="0"/>
    </xf>
    <xf numFmtId="10" fontId="8" fillId="0" borderId="99" xfId="12" applyNumberFormat="1" applyFont="1" applyBorder="1" applyAlignment="1" applyProtection="1">
      <alignment horizontal="center"/>
      <protection locked="0"/>
    </xf>
    <xf numFmtId="10" fontId="8" fillId="0" borderId="29" xfId="12" applyNumberFormat="1" applyFont="1" applyBorder="1" applyAlignment="1" applyProtection="1">
      <alignment horizontal="center"/>
      <protection locked="0"/>
    </xf>
    <xf numFmtId="0" fontId="9" fillId="0" borderId="6" xfId="0" applyFont="1" applyBorder="1" applyProtection="1">
      <protection locked="0"/>
    </xf>
    <xf numFmtId="0" fontId="47" fillId="0" borderId="8" xfId="0" applyFont="1" applyBorder="1" applyProtection="1">
      <protection locked="0"/>
    </xf>
    <xf numFmtId="172" fontId="8" fillId="0" borderId="0" xfId="12" applyNumberFormat="1" applyFont="1" applyAlignment="1" applyProtection="1">
      <alignment horizontal="center"/>
      <protection locked="0"/>
    </xf>
    <xf numFmtId="174" fontId="8" fillId="0" borderId="10" xfId="12" applyNumberFormat="1" applyFont="1" applyBorder="1" applyProtection="1">
      <protection locked="0"/>
    </xf>
    <xf numFmtId="172" fontId="8" fillId="0" borderId="10" xfId="12" applyNumberFormat="1" applyFont="1" applyBorder="1" applyProtection="1">
      <protection locked="0"/>
    </xf>
    <xf numFmtId="0" fontId="8" fillId="0" borderId="11" xfId="1" applyFont="1" applyBorder="1" applyProtection="1">
      <protection locked="0"/>
    </xf>
    <xf numFmtId="172" fontId="8" fillId="0" borderId="13" xfId="12" applyNumberFormat="1" applyFont="1" applyBorder="1" applyProtection="1">
      <protection locked="0"/>
    </xf>
    <xf numFmtId="0" fontId="35" fillId="0" borderId="0" xfId="1" applyFont="1" applyProtection="1">
      <protection locked="0"/>
    </xf>
    <xf numFmtId="0" fontId="8" fillId="0" borderId="9" xfId="1" applyFont="1" applyBorder="1"/>
    <xf numFmtId="0" fontId="8" fillId="0" borderId="0" xfId="1" applyFont="1"/>
    <xf numFmtId="0" fontId="8" fillId="0" borderId="7" xfId="1" applyFont="1" applyBorder="1"/>
    <xf numFmtId="0" fontId="8" fillId="0" borderId="10" xfId="1" applyFont="1" applyBorder="1"/>
    <xf numFmtId="0" fontId="8" fillId="3" borderId="33" xfId="12" applyFont="1" applyFill="1" applyBorder="1"/>
    <xf numFmtId="166" fontId="8" fillId="3" borderId="34" xfId="29" applyNumberFormat="1" applyFont="1" applyFill="1" applyBorder="1" applyAlignment="1" applyProtection="1">
      <alignment horizontal="center"/>
    </xf>
    <xf numFmtId="0" fontId="9" fillId="0" borderId="93" xfId="0" applyFont="1" applyBorder="1"/>
    <xf numFmtId="0" fontId="8" fillId="3" borderId="34" xfId="12" applyFont="1" applyFill="1" applyBorder="1"/>
    <xf numFmtId="166" fontId="8" fillId="3" borderId="35" xfId="29" applyNumberFormat="1" applyFont="1" applyFill="1" applyBorder="1" applyAlignment="1" applyProtection="1">
      <alignment horizontal="center"/>
    </xf>
    <xf numFmtId="0" fontId="8" fillId="3" borderId="28" xfId="12" applyFont="1" applyFill="1" applyBorder="1"/>
    <xf numFmtId="166" fontId="8" fillId="3" borderId="94" xfId="29" applyNumberFormat="1" applyFont="1" applyFill="1" applyBorder="1" applyAlignment="1" applyProtection="1">
      <alignment horizontal="center"/>
    </xf>
    <xf numFmtId="166" fontId="8" fillId="3" borderId="19" xfId="29" applyNumberFormat="1" applyFont="1" applyFill="1" applyBorder="1" applyAlignment="1" applyProtection="1">
      <alignment horizontal="center"/>
    </xf>
    <xf numFmtId="0" fontId="8" fillId="3" borderId="22" xfId="12" applyFont="1" applyFill="1" applyBorder="1"/>
    <xf numFmtId="166" fontId="8" fillId="3" borderId="45" xfId="29" applyNumberFormat="1" applyFont="1" applyFill="1" applyBorder="1" applyAlignment="1" applyProtection="1">
      <alignment horizontal="center"/>
    </xf>
    <xf numFmtId="166" fontId="10" fillId="3" borderId="2" xfId="29" applyNumberFormat="1" applyFont="1" applyFill="1" applyBorder="1" applyProtection="1"/>
    <xf numFmtId="166" fontId="8" fillId="3" borderId="104" xfId="29" applyNumberFormat="1" applyFont="1" applyFill="1" applyBorder="1" applyAlignment="1" applyProtection="1">
      <alignment horizontal="center"/>
    </xf>
    <xf numFmtId="166" fontId="8" fillId="3" borderId="99" xfId="29" applyNumberFormat="1" applyFont="1" applyFill="1" applyBorder="1" applyAlignment="1" applyProtection="1">
      <alignment horizontal="center"/>
    </xf>
    <xf numFmtId="9" fontId="8" fillId="3" borderId="99" xfId="30" applyFont="1" applyFill="1" applyBorder="1" applyAlignment="1" applyProtection="1">
      <alignment horizontal="center"/>
    </xf>
    <xf numFmtId="0" fontId="8" fillId="3" borderId="50" xfId="12" applyFont="1" applyFill="1" applyBorder="1"/>
    <xf numFmtId="166" fontId="8" fillId="3" borderId="101" xfId="29" applyNumberFormat="1" applyFont="1" applyFill="1" applyBorder="1" applyAlignment="1" applyProtection="1">
      <alignment horizontal="center"/>
    </xf>
    <xf numFmtId="0" fontId="8" fillId="3" borderId="106" xfId="12" applyFont="1" applyFill="1" applyBorder="1"/>
    <xf numFmtId="166" fontId="8" fillId="3" borderId="97" xfId="29" applyNumberFormat="1" applyFont="1" applyFill="1" applyBorder="1" applyAlignment="1" applyProtection="1">
      <alignment horizontal="center"/>
    </xf>
    <xf numFmtId="0" fontId="8" fillId="3" borderId="28" xfId="12" applyFont="1" applyFill="1" applyBorder="1" applyAlignment="1">
      <alignment horizontal="center"/>
    </xf>
    <xf numFmtId="0" fontId="8" fillId="3" borderId="100" xfId="12" applyFont="1" applyFill="1" applyBorder="1"/>
    <xf numFmtId="166" fontId="8" fillId="3" borderId="52" xfId="29" applyNumberFormat="1" applyFont="1" applyFill="1" applyBorder="1" applyAlignment="1" applyProtection="1">
      <alignment horizontal="center"/>
    </xf>
    <xf numFmtId="0" fontId="8" fillId="3" borderId="96" xfId="12" applyFont="1" applyFill="1" applyBorder="1"/>
    <xf numFmtId="166" fontId="8" fillId="3" borderId="107" xfId="29" applyNumberFormat="1" applyFont="1" applyFill="1" applyBorder="1" applyAlignment="1" applyProtection="1">
      <alignment horizontal="center"/>
    </xf>
    <xf numFmtId="0" fontId="8" fillId="3" borderId="98" xfId="12" applyFont="1" applyFill="1" applyBorder="1" applyAlignment="1">
      <alignment horizontal="center"/>
    </xf>
    <xf numFmtId="166" fontId="8" fillId="3" borderId="29" xfId="29" applyNumberFormat="1" applyFont="1" applyFill="1" applyBorder="1" applyAlignment="1" applyProtection="1">
      <alignment horizontal="center"/>
    </xf>
    <xf numFmtId="0" fontId="8" fillId="3" borderId="98" xfId="12" applyFont="1" applyFill="1" applyBorder="1"/>
    <xf numFmtId="0" fontId="8" fillId="3" borderId="105" xfId="12" applyFont="1" applyFill="1" applyBorder="1"/>
    <xf numFmtId="166" fontId="8" fillId="3" borderId="2" xfId="29" applyNumberFormat="1" applyFont="1" applyFill="1" applyBorder="1" applyAlignment="1" applyProtection="1">
      <alignment horizontal="center"/>
    </xf>
    <xf numFmtId="171" fontId="9" fillId="3" borderId="10" xfId="28" applyNumberFormat="1" applyFont="1" applyFill="1" applyBorder="1" applyProtection="1"/>
    <xf numFmtId="0" fontId="8" fillId="0" borderId="0" xfId="1" applyFont="1" applyAlignment="1">
      <alignment horizontal="right"/>
    </xf>
    <xf numFmtId="14" fontId="8" fillId="0" borderId="0" xfId="1" applyNumberFormat="1" applyFont="1"/>
    <xf numFmtId="0" fontId="44" fillId="0" borderId="0" xfId="0" applyFont="1" applyProtection="1">
      <protection locked="0"/>
    </xf>
    <xf numFmtId="0" fontId="1" fillId="0" borderId="0" xfId="0" applyFont="1" applyProtection="1">
      <protection locked="0"/>
    </xf>
    <xf numFmtId="171" fontId="8" fillId="0" borderId="0" xfId="13" applyNumberFormat="1" applyFont="1" applyFill="1" applyBorder="1" applyAlignment="1" applyProtection="1">
      <protection locked="0"/>
    </xf>
    <xf numFmtId="166" fontId="8" fillId="0" borderId="33" xfId="29" applyNumberFormat="1" applyFont="1" applyFill="1" applyBorder="1" applyProtection="1">
      <protection locked="0"/>
    </xf>
    <xf numFmtId="171" fontId="8" fillId="0" borderId="0" xfId="13" applyNumberFormat="1" applyFont="1" applyFill="1" applyBorder="1" applyProtection="1">
      <protection locked="0"/>
    </xf>
    <xf numFmtId="166" fontId="8" fillId="0" borderId="113" xfId="29" applyNumberFormat="1" applyFont="1" applyFill="1" applyBorder="1" applyAlignment="1" applyProtection="1">
      <protection locked="0"/>
    </xf>
    <xf numFmtId="166" fontId="8" fillId="0" borderId="36" xfId="29" applyNumberFormat="1" applyFont="1" applyFill="1" applyBorder="1" applyProtection="1">
      <protection locked="0"/>
    </xf>
    <xf numFmtId="166" fontId="8" fillId="0" borderId="33" xfId="29" applyNumberFormat="1" applyFont="1" applyFill="1" applyBorder="1" applyAlignment="1" applyProtection="1">
      <alignment vertical="center"/>
      <protection locked="0"/>
    </xf>
    <xf numFmtId="166" fontId="8" fillId="0" borderId="28" xfId="29" applyNumberFormat="1" applyFont="1" applyFill="1" applyBorder="1" applyAlignment="1" applyProtection="1">
      <alignment vertical="center"/>
      <protection locked="0"/>
    </xf>
    <xf numFmtId="171" fontId="8" fillId="0" borderId="0" xfId="12" applyNumberFormat="1" applyFont="1" applyAlignment="1" applyProtection="1">
      <alignment horizontal="left" vertical="center"/>
      <protection locked="0"/>
    </xf>
    <xf numFmtId="166" fontId="8" fillId="0" borderId="113" xfId="29" applyNumberFormat="1" applyFont="1" applyFill="1" applyBorder="1" applyAlignment="1" applyProtection="1">
      <alignment vertical="center"/>
      <protection locked="0"/>
    </xf>
    <xf numFmtId="0" fontId="36" fillId="0" borderId="0" xfId="12" applyFont="1" applyAlignment="1" applyProtection="1">
      <alignment vertical="center"/>
      <protection locked="0"/>
    </xf>
    <xf numFmtId="171" fontId="8" fillId="0" borderId="10" xfId="13" applyNumberFormat="1" applyFont="1" applyFill="1" applyBorder="1" applyAlignment="1" applyProtection="1">
      <alignment vertical="center"/>
      <protection locked="0"/>
    </xf>
    <xf numFmtId="171" fontId="8" fillId="0" borderId="0" xfId="13" quotePrefix="1" applyNumberFormat="1" applyFont="1" applyFill="1" applyBorder="1" applyAlignment="1" applyProtection="1">
      <alignment horizontal="left" vertical="center"/>
      <protection locked="0"/>
    </xf>
    <xf numFmtId="171" fontId="8" fillId="0" borderId="0" xfId="13" applyNumberFormat="1" applyFont="1" applyFill="1" applyBorder="1" applyAlignment="1" applyProtection="1">
      <alignment vertical="center"/>
      <protection locked="0"/>
    </xf>
    <xf numFmtId="0" fontId="8" fillId="0" borderId="10" xfId="12" applyFont="1" applyBorder="1" applyAlignment="1" applyProtection="1">
      <alignment vertical="center"/>
      <protection locked="0"/>
    </xf>
    <xf numFmtId="171" fontId="7" fillId="0" borderId="10" xfId="13" applyNumberFormat="1" applyFont="1" applyFill="1" applyBorder="1" applyAlignment="1" applyProtection="1">
      <alignment vertical="center"/>
      <protection locked="0"/>
    </xf>
    <xf numFmtId="171" fontId="7" fillId="0" borderId="0" xfId="13" applyNumberFormat="1" applyFont="1" applyFill="1" applyBorder="1" applyAlignment="1" applyProtection="1">
      <alignment vertical="center"/>
      <protection locked="0"/>
    </xf>
    <xf numFmtId="0" fontId="19" fillId="0" borderId="0" xfId="12" applyFont="1" applyAlignment="1" applyProtection="1">
      <alignment vertical="center"/>
      <protection locked="0"/>
    </xf>
    <xf numFmtId="0" fontId="43" fillId="0" borderId="0" xfId="0" applyFont="1" applyProtection="1">
      <protection locked="0"/>
    </xf>
    <xf numFmtId="0" fontId="19" fillId="0" borderId="0" xfId="12" applyFont="1" applyProtection="1">
      <protection locked="0"/>
    </xf>
    <xf numFmtId="171" fontId="8" fillId="0" borderId="10" xfId="13" applyNumberFormat="1" applyFont="1" applyFill="1" applyBorder="1" applyAlignment="1" applyProtection="1">
      <alignment horizontal="center" vertical="center"/>
      <protection locked="0"/>
    </xf>
    <xf numFmtId="0" fontId="19" fillId="0" borderId="0" xfId="12" applyFont="1" applyAlignment="1" applyProtection="1">
      <alignment horizontal="center" vertical="center"/>
      <protection locked="0"/>
    </xf>
    <xf numFmtId="171" fontId="39" fillId="0" borderId="0" xfId="13" applyNumberFormat="1" applyFont="1" applyFill="1" applyBorder="1" applyAlignment="1" applyProtection="1">
      <alignment vertical="center"/>
      <protection locked="0"/>
    </xf>
    <xf numFmtId="43" fontId="19" fillId="0" borderId="0" xfId="12" applyNumberFormat="1" applyFont="1" applyAlignment="1" applyProtection="1">
      <alignment vertical="center"/>
      <protection locked="0"/>
    </xf>
    <xf numFmtId="171" fontId="7" fillId="0" borderId="11" xfId="13" applyNumberFormat="1" applyFont="1" applyFill="1" applyBorder="1" applyAlignment="1" applyProtection="1">
      <alignment vertical="center"/>
      <protection locked="0"/>
    </xf>
    <xf numFmtId="171" fontId="7" fillId="0" borderId="12" xfId="13" applyNumberFormat="1" applyFont="1" applyFill="1" applyBorder="1" applyAlignment="1" applyProtection="1">
      <alignment vertical="center"/>
      <protection locked="0"/>
    </xf>
    <xf numFmtId="0" fontId="0" fillId="0" borderId="12" xfId="0" applyBorder="1" applyProtection="1">
      <protection locked="0"/>
    </xf>
    <xf numFmtId="171" fontId="8" fillId="0" borderId="12" xfId="13" applyNumberFormat="1" applyFont="1" applyFill="1" applyBorder="1" applyAlignment="1" applyProtection="1">
      <alignment vertical="center"/>
      <protection locked="0"/>
    </xf>
    <xf numFmtId="171" fontId="8" fillId="0" borderId="13" xfId="13" applyNumberFormat="1" applyFont="1" applyFill="1" applyBorder="1" applyAlignment="1" applyProtection="1">
      <alignment vertical="center"/>
      <protection locked="0"/>
    </xf>
    <xf numFmtId="9" fontId="45" fillId="0" borderId="0" xfId="12" applyNumberFormat="1" applyFont="1" applyAlignment="1" applyProtection="1">
      <alignment vertical="center"/>
      <protection locked="0"/>
    </xf>
    <xf numFmtId="0" fontId="15" fillId="0" borderId="0" xfId="12" applyFont="1" applyAlignment="1" applyProtection="1">
      <alignment vertical="center"/>
      <protection locked="0"/>
    </xf>
    <xf numFmtId="0" fontId="45" fillId="0" borderId="0" xfId="12" applyFont="1" applyAlignment="1" applyProtection="1">
      <alignment vertical="center"/>
      <protection locked="0"/>
    </xf>
    <xf numFmtId="0" fontId="7" fillId="0" borderId="0" xfId="12" applyFont="1" applyAlignment="1" applyProtection="1">
      <alignment horizontal="center" vertical="center"/>
      <protection locked="0"/>
    </xf>
    <xf numFmtId="0" fontId="7" fillId="0" borderId="0" xfId="12" applyFont="1" applyAlignment="1" applyProtection="1">
      <alignment vertical="center"/>
      <protection locked="0"/>
    </xf>
    <xf numFmtId="171" fontId="19" fillId="0" borderId="0" xfId="13" applyNumberFormat="1" applyFont="1" applyFill="1" applyBorder="1" applyAlignment="1" applyProtection="1">
      <alignment horizontal="left" vertical="center"/>
      <protection locked="0"/>
    </xf>
    <xf numFmtId="171" fontId="19" fillId="0" borderId="0" xfId="13" applyNumberFormat="1" applyFont="1" applyFill="1" applyBorder="1" applyAlignment="1" applyProtection="1">
      <alignment horizontal="center" vertical="center"/>
      <protection locked="0"/>
    </xf>
    <xf numFmtId="0" fontId="40" fillId="0" borderId="0" xfId="12" applyFont="1" applyAlignment="1" applyProtection="1">
      <alignment vertical="center"/>
      <protection locked="0"/>
    </xf>
    <xf numFmtId="171" fontId="19" fillId="0" borderId="0" xfId="13" applyNumberFormat="1" applyFont="1" applyFill="1" applyBorder="1" applyAlignment="1" applyProtection="1">
      <alignment vertical="center"/>
      <protection locked="0"/>
    </xf>
    <xf numFmtId="171" fontId="19" fillId="0" borderId="0" xfId="12" applyNumberFormat="1" applyFont="1" applyAlignment="1" applyProtection="1">
      <alignment vertical="center"/>
      <protection locked="0"/>
    </xf>
    <xf numFmtId="171" fontId="8" fillId="0" borderId="0" xfId="12" applyNumberFormat="1" applyFont="1" applyProtection="1">
      <protection locked="0"/>
    </xf>
    <xf numFmtId="171" fontId="39" fillId="0" borderId="0" xfId="12" applyNumberFormat="1" applyFont="1" applyAlignment="1" applyProtection="1">
      <alignment vertical="center"/>
      <protection locked="0"/>
    </xf>
    <xf numFmtId="171" fontId="39" fillId="0" borderId="0" xfId="13" applyNumberFormat="1" applyFont="1" applyFill="1" applyBorder="1" applyProtection="1">
      <protection locked="0"/>
    </xf>
    <xf numFmtId="171" fontId="19" fillId="0" borderId="0" xfId="12" applyNumberFormat="1" applyFont="1" applyProtection="1">
      <protection locked="0"/>
    </xf>
    <xf numFmtId="43" fontId="8" fillId="0" borderId="0" xfId="12" applyNumberFormat="1" applyFont="1" applyAlignment="1" applyProtection="1">
      <alignment vertical="center"/>
      <protection locked="0"/>
    </xf>
    <xf numFmtId="0" fontId="8" fillId="0" borderId="0" xfId="12" quotePrefix="1" applyFont="1" applyAlignment="1" applyProtection="1">
      <alignment horizontal="left" vertical="center"/>
      <protection locked="0"/>
    </xf>
    <xf numFmtId="171" fontId="15" fillId="0" borderId="0" xfId="12" applyNumberFormat="1" applyFont="1" applyProtection="1">
      <protection locked="0"/>
    </xf>
    <xf numFmtId="0" fontId="8" fillId="0" borderId="0" xfId="12" quotePrefix="1" applyFont="1" applyAlignment="1" applyProtection="1">
      <alignment horizontal="left"/>
      <protection locked="0"/>
    </xf>
    <xf numFmtId="171" fontId="8" fillId="0" borderId="0" xfId="13" quotePrefix="1" applyNumberFormat="1" applyFont="1" applyFill="1" applyBorder="1" applyAlignment="1" applyProtection="1">
      <alignment horizontal="left"/>
      <protection locked="0"/>
    </xf>
    <xf numFmtId="171" fontId="35" fillId="0" borderId="0" xfId="13" applyNumberFormat="1" applyFont="1" applyFill="1" applyBorder="1" applyProtection="1">
      <protection locked="0"/>
    </xf>
    <xf numFmtId="171" fontId="8" fillId="0" borderId="0" xfId="13" applyNumberFormat="1" applyFont="1" applyFill="1" applyBorder="1" applyAlignment="1" applyProtection="1">
      <alignment horizontal="center"/>
      <protection locked="0"/>
    </xf>
    <xf numFmtId="0" fontId="35" fillId="0" borderId="0" xfId="12" applyFont="1" applyProtection="1">
      <protection locked="0"/>
    </xf>
    <xf numFmtId="9" fontId="15" fillId="0" borderId="0" xfId="12" applyNumberFormat="1" applyFont="1" applyProtection="1">
      <protection locked="0"/>
    </xf>
    <xf numFmtId="0" fontId="15" fillId="0" borderId="0" xfId="12" applyFont="1" applyProtection="1">
      <protection locked="0"/>
    </xf>
    <xf numFmtId="171" fontId="8" fillId="0" borderId="0" xfId="13" applyNumberFormat="1" applyFont="1" applyFill="1" applyBorder="1" applyAlignment="1" applyProtection="1">
      <alignment horizontal="left"/>
      <protection locked="0"/>
    </xf>
    <xf numFmtId="171" fontId="39" fillId="0" borderId="0" xfId="12" applyNumberFormat="1" applyFont="1" applyProtection="1">
      <protection locked="0"/>
    </xf>
    <xf numFmtId="0" fontId="41" fillId="0" borderId="0" xfId="12" applyFont="1" applyProtection="1">
      <protection locked="0"/>
    </xf>
    <xf numFmtId="171" fontId="8" fillId="0" borderId="6" xfId="13" applyNumberFormat="1" applyFont="1" applyBorder="1" applyProtection="1"/>
    <xf numFmtId="171" fontId="8" fillId="0" borderId="7" xfId="13" applyNumberFormat="1" applyFont="1" applyBorder="1" applyProtection="1"/>
    <xf numFmtId="0" fontId="8" fillId="0" borderId="7" xfId="12" applyFont="1" applyBorder="1"/>
    <xf numFmtId="171" fontId="30" fillId="0" borderId="7" xfId="13" applyNumberFormat="1" applyFont="1" applyFill="1" applyBorder="1" applyAlignment="1" applyProtection="1"/>
    <xf numFmtId="0" fontId="0" fillId="0" borderId="8" xfId="0" applyBorder="1"/>
    <xf numFmtId="171" fontId="8" fillId="0" borderId="0" xfId="13" applyNumberFormat="1" applyFont="1" applyFill="1" applyBorder="1" applyAlignment="1" applyProtection="1">
      <alignment wrapText="1"/>
    </xf>
    <xf numFmtId="166" fontId="8" fillId="3" borderId="34" xfId="29" applyNumberFormat="1" applyFont="1" applyFill="1" applyBorder="1" applyProtection="1"/>
    <xf numFmtId="166" fontId="8" fillId="3" borderId="94" xfId="29" applyNumberFormat="1" applyFont="1" applyFill="1" applyBorder="1" applyAlignment="1" applyProtection="1"/>
    <xf numFmtId="166" fontId="8" fillId="3" borderId="94" xfId="29" applyNumberFormat="1" applyFont="1" applyFill="1" applyBorder="1" applyProtection="1"/>
    <xf numFmtId="166" fontId="7" fillId="3" borderId="19" xfId="29" applyNumberFormat="1" applyFont="1" applyFill="1" applyBorder="1" applyProtection="1"/>
    <xf numFmtId="166" fontId="8" fillId="3" borderId="95" xfId="29" applyNumberFormat="1" applyFont="1" applyFill="1" applyBorder="1" applyProtection="1"/>
    <xf numFmtId="171" fontId="7" fillId="0" borderId="2" xfId="13" applyNumberFormat="1" applyFont="1" applyFill="1" applyBorder="1" applyAlignment="1" applyProtection="1">
      <alignment horizontal="center" vertical="center"/>
    </xf>
    <xf numFmtId="166" fontId="8" fillId="3" borderId="34" xfId="29" applyNumberFormat="1" applyFont="1" applyFill="1" applyBorder="1" applyAlignment="1" applyProtection="1">
      <alignment vertical="center"/>
    </xf>
    <xf numFmtId="166" fontId="8" fillId="3" borderId="22" xfId="29" applyNumberFormat="1" applyFont="1" applyFill="1" applyBorder="1" applyAlignment="1" applyProtection="1">
      <alignment vertical="center"/>
    </xf>
    <xf numFmtId="166" fontId="8" fillId="3" borderId="19" xfId="29" applyNumberFormat="1" applyFont="1" applyFill="1" applyBorder="1" applyAlignment="1" applyProtection="1">
      <alignment vertical="center"/>
    </xf>
    <xf numFmtId="166" fontId="8" fillId="3" borderId="94"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xf>
    <xf numFmtId="0" fontId="8" fillId="3" borderId="15" xfId="12" applyFont="1" applyFill="1" applyBorder="1" applyAlignment="1">
      <alignment horizontal="left" vertical="center"/>
    </xf>
    <xf numFmtId="0" fontId="8" fillId="3" borderId="116" xfId="12" applyFont="1" applyFill="1" applyBorder="1" applyAlignment="1">
      <alignment vertical="center"/>
    </xf>
    <xf numFmtId="166" fontId="8" fillId="3" borderId="112" xfId="29" applyNumberFormat="1" applyFont="1" applyFill="1" applyBorder="1" applyAlignment="1" applyProtection="1">
      <alignment horizontal="center" vertical="center"/>
    </xf>
    <xf numFmtId="166" fontId="8" fillId="3" borderId="117" xfId="29" applyNumberFormat="1" applyFont="1" applyFill="1" applyBorder="1" applyAlignment="1" applyProtection="1">
      <alignment horizontal="center" vertical="center"/>
    </xf>
    <xf numFmtId="10" fontId="7" fillId="3" borderId="13" xfId="12" applyNumberFormat="1" applyFont="1" applyFill="1" applyBorder="1" applyAlignment="1">
      <alignment horizontal="center" vertical="center"/>
    </xf>
    <xf numFmtId="0" fontId="8" fillId="3" borderId="59" xfId="12" applyFont="1" applyFill="1" applyBorder="1" applyAlignment="1">
      <alignment horizontal="left" vertical="center"/>
    </xf>
    <xf numFmtId="0" fontId="8" fillId="0" borderId="0" xfId="12" applyFont="1" applyAlignment="1">
      <alignment horizontal="center"/>
    </xf>
    <xf numFmtId="0" fontId="21" fillId="0" borderId="0" xfId="12" applyFont="1" applyAlignment="1">
      <alignment horizontal="center"/>
    </xf>
    <xf numFmtId="9" fontId="8" fillId="3" borderId="116" xfId="18" applyFont="1" applyFill="1" applyBorder="1" applyAlignment="1" applyProtection="1">
      <alignment vertical="center"/>
    </xf>
    <xf numFmtId="166" fontId="8" fillId="3" borderId="112" xfId="29" applyNumberFormat="1" applyFont="1" applyFill="1" applyBorder="1" applyAlignment="1" applyProtection="1">
      <alignment horizontal="right" vertical="center"/>
    </xf>
    <xf numFmtId="9" fontId="7" fillId="3" borderId="12" xfId="18" applyFont="1" applyFill="1" applyBorder="1" applyAlignment="1" applyProtection="1">
      <alignment horizontal="center" vertical="center"/>
    </xf>
    <xf numFmtId="9" fontId="8" fillId="0" borderId="0" xfId="18" applyFont="1" applyFill="1" applyBorder="1" applyProtection="1"/>
    <xf numFmtId="166" fontId="8" fillId="3" borderId="112" xfId="29" applyNumberFormat="1" applyFont="1" applyFill="1" applyBorder="1" applyAlignment="1" applyProtection="1">
      <alignment vertical="center"/>
    </xf>
    <xf numFmtId="166" fontId="8" fillId="3" borderId="117" xfId="29" applyNumberFormat="1" applyFont="1" applyFill="1" applyBorder="1" applyAlignment="1" applyProtection="1">
      <alignment vertical="center"/>
    </xf>
    <xf numFmtId="9" fontId="7" fillId="3" borderId="12" xfId="12" applyNumberFormat="1" applyFont="1" applyFill="1" applyBorder="1" applyAlignment="1">
      <alignment horizontal="center" vertical="center"/>
    </xf>
    <xf numFmtId="171" fontId="8" fillId="0" borderId="0" xfId="13" applyNumberFormat="1" applyFont="1" applyFill="1" applyBorder="1" applyProtection="1"/>
    <xf numFmtId="171" fontId="21" fillId="0" borderId="0" xfId="13" applyNumberFormat="1" applyFont="1" applyFill="1" applyBorder="1" applyAlignment="1" applyProtection="1">
      <alignment horizontal="center"/>
    </xf>
    <xf numFmtId="171" fontId="8" fillId="3" borderId="64" xfId="13" applyNumberFormat="1" applyFont="1" applyFill="1" applyBorder="1" applyProtection="1"/>
    <xf numFmtId="171" fontId="8" fillId="3" borderId="116" xfId="13" applyNumberFormat="1" applyFont="1" applyFill="1" applyBorder="1" applyProtection="1"/>
    <xf numFmtId="166" fontId="8" fillId="3" borderId="112" xfId="29" applyNumberFormat="1" applyFont="1" applyFill="1" applyBorder="1" applyProtection="1"/>
    <xf numFmtId="166" fontId="8" fillId="3" borderId="118" xfId="29" applyNumberFormat="1" applyFont="1" applyFill="1" applyBorder="1" applyAlignment="1" applyProtection="1">
      <alignment vertical="center"/>
    </xf>
    <xf numFmtId="166" fontId="7" fillId="3" borderId="13" xfId="29" applyNumberFormat="1" applyFont="1" applyFill="1" applyBorder="1" applyAlignment="1" applyProtection="1">
      <alignment vertical="center"/>
    </xf>
    <xf numFmtId="0" fontId="8" fillId="0" borderId="0" xfId="12" applyFont="1" applyAlignment="1">
      <alignment horizontal="right" vertical="center"/>
    </xf>
    <xf numFmtId="14" fontId="8" fillId="0" borderId="0" xfId="12" applyNumberFormat="1" applyFont="1" applyAlignment="1">
      <alignment vertical="center"/>
    </xf>
    <xf numFmtId="0" fontId="0" fillId="0" borderId="11" xfId="0" applyBorder="1" applyProtection="1">
      <protection locked="0"/>
    </xf>
    <xf numFmtId="0" fontId="9" fillId="0" borderId="0" xfId="0" applyFont="1" applyAlignment="1">
      <alignment horizontal="right"/>
    </xf>
    <xf numFmtId="170" fontId="17" fillId="3" borderId="9" xfId="35" quotePrefix="1" applyFont="1" applyFill="1" applyBorder="1" applyAlignment="1">
      <alignment horizontal="left" vertical="center"/>
    </xf>
    <xf numFmtId="9" fontId="8" fillId="0" borderId="23" xfId="23" applyNumberFormat="1" applyFont="1" applyBorder="1" applyAlignment="1">
      <alignment vertical="center"/>
    </xf>
    <xf numFmtId="9" fontId="8" fillId="0" borderId="23" xfId="18" applyFont="1" applyFill="1" applyBorder="1" applyAlignment="1" applyProtection="1">
      <alignment horizontal="right" vertical="center"/>
    </xf>
    <xf numFmtId="171" fontId="7" fillId="0" borderId="2" xfId="13" applyNumberFormat="1" applyFont="1" applyFill="1" applyBorder="1" applyAlignment="1" applyProtection="1">
      <alignment horizontal="center"/>
    </xf>
    <xf numFmtId="166" fontId="7" fillId="3" borderId="26" xfId="29" applyNumberFormat="1" applyFont="1" applyFill="1" applyBorder="1" applyProtection="1"/>
    <xf numFmtId="166" fontId="7" fillId="3" borderId="114" xfId="29" applyNumberFormat="1" applyFont="1" applyFill="1" applyBorder="1" applyAlignment="1" applyProtection="1">
      <alignment vertical="center"/>
    </xf>
    <xf numFmtId="166" fontId="8" fillId="3" borderId="58" xfId="29" applyNumberFormat="1" applyFont="1" applyFill="1" applyBorder="1" applyAlignment="1" applyProtection="1">
      <alignment vertical="center"/>
    </xf>
    <xf numFmtId="166" fontId="8" fillId="3" borderId="30" xfId="29" applyNumberFormat="1" applyFont="1" applyFill="1" applyBorder="1" applyAlignment="1" applyProtection="1">
      <alignment vertical="center"/>
    </xf>
    <xf numFmtId="0" fontId="9" fillId="3" borderId="3" xfId="0" applyFont="1" applyFill="1" applyBorder="1"/>
    <xf numFmtId="37" fontId="7" fillId="3" borderId="4" xfId="23" applyFont="1" applyFill="1" applyBorder="1" applyAlignment="1">
      <alignment vertical="center" wrapText="1"/>
    </xf>
    <xf numFmtId="37" fontId="7" fillId="3" borderId="4" xfId="23" applyFont="1" applyFill="1" applyBorder="1" applyAlignment="1">
      <alignment horizontal="left" vertical="center" wrapText="1"/>
    </xf>
    <xf numFmtId="37" fontId="7" fillId="3" borderId="5" xfId="23" applyFont="1" applyFill="1" applyBorder="1" applyAlignment="1">
      <alignment horizontal="left" vertical="center" wrapText="1"/>
    </xf>
    <xf numFmtId="166" fontId="10" fillId="3" borderId="13" xfId="29" applyNumberFormat="1" applyFont="1" applyFill="1" applyBorder="1" applyProtection="1"/>
    <xf numFmtId="166" fontId="9" fillId="3" borderId="118" xfId="29" applyNumberFormat="1" applyFont="1" applyFill="1" applyBorder="1" applyProtection="1"/>
    <xf numFmtId="0" fontId="9" fillId="3" borderId="10" xfId="0" applyFont="1" applyFill="1" applyBorder="1"/>
    <xf numFmtId="10" fontId="8" fillId="0" borderId="34" xfId="30" applyNumberFormat="1" applyFont="1" applyBorder="1" applyAlignment="1" applyProtection="1">
      <alignment horizontal="center"/>
      <protection locked="0"/>
    </xf>
    <xf numFmtId="10" fontId="8" fillId="0" borderId="22" xfId="30" applyNumberFormat="1" applyFont="1" applyBorder="1" applyAlignment="1" applyProtection="1">
      <alignment horizontal="center"/>
      <protection locked="0"/>
    </xf>
    <xf numFmtId="10" fontId="8" fillId="0" borderId="51" xfId="30" applyNumberFormat="1" applyFont="1" applyBorder="1" applyAlignment="1" applyProtection="1">
      <alignment horizontal="center"/>
      <protection locked="0"/>
    </xf>
    <xf numFmtId="166" fontId="9" fillId="0" borderId="2" xfId="29" applyNumberFormat="1" applyFont="1" applyBorder="1" applyProtection="1">
      <protection locked="0"/>
    </xf>
    <xf numFmtId="0" fontId="9" fillId="3" borderId="6" xfId="0" applyFont="1" applyFill="1" applyBorder="1"/>
    <xf numFmtId="0" fontId="9" fillId="3" borderId="7" xfId="0" applyFont="1" applyFill="1" applyBorder="1"/>
    <xf numFmtId="0" fontId="10" fillId="3" borderId="11" xfId="0" applyFont="1" applyFill="1" applyBorder="1"/>
    <xf numFmtId="0" fontId="10" fillId="3" borderId="12" xfId="0" applyFont="1" applyFill="1" applyBorder="1"/>
    <xf numFmtId="0" fontId="10" fillId="3" borderId="10" xfId="0" applyFont="1" applyFill="1" applyBorder="1"/>
    <xf numFmtId="166" fontId="9" fillId="3" borderId="91" xfId="29" applyNumberFormat="1" applyFont="1" applyFill="1" applyBorder="1" applyAlignment="1" applyProtection="1">
      <alignment horizontal="center"/>
    </xf>
    <xf numFmtId="0" fontId="21" fillId="3" borderId="0" xfId="0" applyFont="1" applyFill="1"/>
    <xf numFmtId="166" fontId="8" fillId="3" borderId="32" xfId="29" applyNumberFormat="1" applyFont="1" applyFill="1" applyBorder="1" applyAlignment="1" applyProtection="1">
      <alignment vertical="center"/>
      <protection locked="0"/>
    </xf>
    <xf numFmtId="166" fontId="8" fillId="3" borderId="33" xfId="29" applyNumberFormat="1" applyFont="1" applyFill="1" applyBorder="1" applyAlignment="1" applyProtection="1">
      <alignment vertical="center"/>
    </xf>
    <xf numFmtId="2" fontId="7" fillId="0" borderId="22" xfId="29" applyNumberFormat="1" applyFont="1" applyFill="1" applyBorder="1" applyProtection="1"/>
    <xf numFmtId="2" fontId="7" fillId="0" borderId="95" xfId="29" applyNumberFormat="1" applyFont="1" applyFill="1" applyBorder="1" applyProtection="1"/>
    <xf numFmtId="10" fontId="8" fillId="3" borderId="99" xfId="30" applyNumberFormat="1" applyFont="1" applyFill="1" applyBorder="1" applyAlignment="1" applyProtection="1">
      <alignment horizontal="center"/>
    </xf>
    <xf numFmtId="10" fontId="8" fillId="3" borderId="29" xfId="30" applyNumberFormat="1" applyFont="1" applyFill="1" applyBorder="1" applyAlignment="1" applyProtection="1">
      <alignment horizontal="center"/>
    </xf>
    <xf numFmtId="44" fontId="8" fillId="0" borderId="99" xfId="29" applyFont="1" applyFill="1" applyBorder="1" applyAlignment="1" applyProtection="1">
      <alignment horizontal="center"/>
      <protection locked="0"/>
    </xf>
    <xf numFmtId="44" fontId="8" fillId="0" borderId="29" xfId="29" applyFont="1" applyFill="1" applyBorder="1" applyAlignment="1" applyProtection="1">
      <alignment horizontal="center"/>
      <protection locked="0"/>
    </xf>
    <xf numFmtId="10" fontId="9" fillId="3" borderId="27" xfId="30" applyNumberFormat="1" applyFont="1" applyFill="1" applyBorder="1" applyProtection="1"/>
    <xf numFmtId="166" fontId="9" fillId="3" borderId="88" xfId="29" applyNumberFormat="1" applyFont="1" applyFill="1" applyBorder="1" applyAlignment="1" applyProtection="1">
      <alignment horizontal="center"/>
    </xf>
    <xf numFmtId="166" fontId="7" fillId="0" borderId="0" xfId="12" applyNumberFormat="1" applyFont="1" applyAlignment="1" applyProtection="1">
      <alignment vertical="center"/>
      <protection locked="0"/>
    </xf>
    <xf numFmtId="10" fontId="7" fillId="3" borderId="13" xfId="30" applyNumberFormat="1" applyFont="1" applyFill="1" applyBorder="1" applyAlignment="1" applyProtection="1">
      <alignment horizontal="center" vertical="center"/>
    </xf>
    <xf numFmtId="10" fontId="7" fillId="3" borderId="13" xfId="30" applyNumberFormat="1" applyFont="1" applyFill="1" applyBorder="1" applyAlignment="1" applyProtection="1">
      <alignment vertical="center"/>
    </xf>
    <xf numFmtId="0" fontId="7" fillId="2" borderId="6" xfId="12" applyFont="1" applyFill="1" applyBorder="1" applyAlignment="1">
      <alignment vertical="center"/>
    </xf>
    <xf numFmtId="0" fontId="7" fillId="2" borderId="3" xfId="12" applyFont="1" applyFill="1" applyBorder="1" applyAlignment="1" applyProtection="1">
      <alignment vertical="center"/>
      <protection locked="0"/>
    </xf>
    <xf numFmtId="0" fontId="7" fillId="2" borderId="4" xfId="12" applyFont="1" applyFill="1" applyBorder="1" applyAlignment="1" applyProtection="1">
      <alignment vertical="center"/>
      <protection locked="0"/>
    </xf>
    <xf numFmtId="0" fontId="3" fillId="0" borderId="0" xfId="21"/>
    <xf numFmtId="0" fontId="49" fillId="0" borderId="0" xfId="21" applyFont="1"/>
    <xf numFmtId="0" fontId="3" fillId="0" borderId="6" xfId="21" applyBorder="1"/>
    <xf numFmtId="0" fontId="3" fillId="0" borderId="7" xfId="21" applyBorder="1"/>
    <xf numFmtId="0" fontId="3" fillId="0" borderId="8" xfId="21" applyBorder="1"/>
    <xf numFmtId="0" fontId="3" fillId="0" borderId="9" xfId="21" applyBorder="1"/>
    <xf numFmtId="0" fontId="3" fillId="0" borderId="10" xfId="21" applyBorder="1"/>
    <xf numFmtId="0" fontId="49" fillId="0" borderId="9" xfId="21" applyFont="1" applyBorder="1"/>
    <xf numFmtId="0" fontId="3" fillId="0" borderId="11" xfId="21" applyBorder="1"/>
    <xf numFmtId="0" fontId="3" fillId="0" borderId="12" xfId="21" applyBorder="1"/>
    <xf numFmtId="0" fontId="3" fillId="0" borderId="13" xfId="21" applyBorder="1"/>
    <xf numFmtId="3" fontId="7" fillId="0" borderId="0" xfId="23" applyNumberFormat="1" applyFont="1" applyAlignment="1" applyProtection="1">
      <alignment horizontal="center" wrapText="1"/>
      <protection locked="0"/>
    </xf>
    <xf numFmtId="0" fontId="8" fillId="0" borderId="0" xfId="12" applyFont="1" applyAlignment="1" applyProtection="1">
      <alignment horizontal="center"/>
      <protection locked="0"/>
    </xf>
    <xf numFmtId="0" fontId="8" fillId="0" borderId="0" xfId="12" applyFont="1" applyAlignment="1" applyProtection="1">
      <alignment horizontal="left" vertical="center"/>
      <protection locked="0"/>
    </xf>
    <xf numFmtId="171" fontId="8" fillId="0" borderId="0" xfId="13" applyNumberFormat="1" applyFont="1" applyFill="1" applyBorder="1" applyAlignment="1" applyProtection="1">
      <alignment horizontal="center" vertical="center"/>
      <protection locked="0"/>
    </xf>
    <xf numFmtId="0" fontId="3" fillId="0" borderId="0" xfId="21" applyProtection="1">
      <protection locked="0"/>
    </xf>
    <xf numFmtId="14" fontId="3" fillId="0" borderId="0" xfId="21" applyNumberFormat="1"/>
    <xf numFmtId="0" fontId="3" fillId="0" borderId="0" xfId="21" applyAlignment="1">
      <alignment horizontal="right"/>
    </xf>
    <xf numFmtId="166" fontId="8" fillId="0" borderId="31" xfId="29" applyNumberFormat="1" applyFont="1" applyFill="1" applyBorder="1" applyProtection="1">
      <protection locked="0"/>
    </xf>
    <xf numFmtId="37" fontId="8" fillId="0" borderId="6" xfId="13" applyNumberFormat="1" applyFont="1" applyFill="1" applyBorder="1" applyAlignment="1" applyProtection="1">
      <protection locked="0"/>
    </xf>
    <xf numFmtId="37" fontId="8" fillId="0" borderId="7" xfId="13" applyNumberFormat="1" applyFont="1" applyFill="1" applyBorder="1" applyAlignment="1" applyProtection="1">
      <protection locked="0"/>
    </xf>
    <xf numFmtId="37" fontId="21" fillId="0" borderId="7" xfId="13" applyNumberFormat="1" applyFont="1" applyFill="1" applyBorder="1" applyAlignment="1" applyProtection="1">
      <protection locked="0"/>
    </xf>
    <xf numFmtId="171" fontId="8" fillId="0" borderId="35" xfId="13" applyNumberFormat="1" applyFont="1" applyFill="1" applyBorder="1" applyAlignment="1" applyProtection="1">
      <alignment horizontal="left"/>
    </xf>
    <xf numFmtId="171" fontId="8" fillId="0" borderId="45" xfId="13" applyNumberFormat="1" applyFont="1" applyFill="1" applyBorder="1" applyAlignment="1" applyProtection="1">
      <alignment horizontal="left"/>
    </xf>
    <xf numFmtId="171" fontId="8" fillId="0" borderId="29" xfId="13" applyNumberFormat="1" applyFont="1" applyFill="1" applyBorder="1" applyAlignment="1" applyProtection="1">
      <alignment horizontal="left" vertical="center"/>
    </xf>
    <xf numFmtId="0" fontId="9" fillId="0" borderId="37" xfId="12" applyFont="1" applyBorder="1" applyAlignment="1">
      <alignment horizontal="left"/>
    </xf>
    <xf numFmtId="171" fontId="8" fillId="0" borderId="35" xfId="13" quotePrefix="1" applyNumberFormat="1" applyFont="1" applyFill="1" applyBorder="1" applyAlignment="1" applyProtection="1">
      <alignment horizontal="left" vertical="center"/>
    </xf>
    <xf numFmtId="171" fontId="8" fillId="0" borderId="29" xfId="13" quotePrefix="1" applyNumberFormat="1" applyFont="1" applyFill="1" applyBorder="1" applyAlignment="1" applyProtection="1">
      <alignment horizontal="left" vertical="center"/>
    </xf>
    <xf numFmtId="171" fontId="8" fillId="0" borderId="29" xfId="13" applyNumberFormat="1" applyFont="1" applyFill="1" applyBorder="1" applyAlignment="1" applyProtection="1">
      <alignment vertical="center"/>
    </xf>
    <xf numFmtId="0" fontId="8" fillId="0" borderId="35" xfId="12" applyFont="1" applyBorder="1" applyAlignment="1">
      <alignment horizontal="left" vertical="center"/>
    </xf>
    <xf numFmtId="0" fontId="8" fillId="0" borderId="29" xfId="12" applyFont="1" applyBorder="1" applyAlignment="1">
      <alignment horizontal="left" vertical="center"/>
    </xf>
    <xf numFmtId="166" fontId="8" fillId="3" borderId="28"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xf>
    <xf numFmtId="5" fontId="8" fillId="0" borderId="0" xfId="22" applyNumberFormat="1" applyFont="1" applyFill="1" applyBorder="1" applyAlignment="1" applyProtection="1">
      <alignment horizontal="center" vertical="center"/>
    </xf>
    <xf numFmtId="166" fontId="8" fillId="3" borderId="9" xfId="29" applyNumberFormat="1" applyFont="1" applyFill="1" applyBorder="1" applyAlignment="1" applyProtection="1">
      <alignment vertical="center"/>
    </xf>
    <xf numFmtId="0" fontId="1" fillId="0" borderId="0" xfId="0" applyFont="1"/>
    <xf numFmtId="171" fontId="37" fillId="0" borderId="0" xfId="12" applyNumberFormat="1" applyFont="1" applyAlignment="1">
      <alignment horizontal="left" vertical="center"/>
    </xf>
    <xf numFmtId="171" fontId="8" fillId="0" borderId="0" xfId="12" applyNumberFormat="1" applyFont="1" applyAlignment="1">
      <alignment horizontal="left" vertical="center"/>
    </xf>
    <xf numFmtId="0" fontId="38" fillId="0" borderId="0" xfId="12" applyFont="1" applyAlignment="1">
      <alignment horizontal="left" vertical="center"/>
    </xf>
    <xf numFmtId="166" fontId="8" fillId="5" borderId="93" xfId="29" applyNumberFormat="1" applyFont="1" applyFill="1" applyBorder="1" applyProtection="1">
      <protection locked="0"/>
    </xf>
    <xf numFmtId="171" fontId="8" fillId="0" borderId="10" xfId="13" applyNumberFormat="1" applyFont="1" applyFill="1" applyBorder="1" applyAlignment="1" applyProtection="1">
      <alignment vertical="center"/>
    </xf>
    <xf numFmtId="171" fontId="8" fillId="0" borderId="0" xfId="13" applyNumberFormat="1" applyFont="1" applyFill="1" applyBorder="1" applyAlignment="1" applyProtection="1">
      <alignment vertical="center"/>
    </xf>
    <xf numFmtId="0" fontId="1" fillId="0" borderId="9" xfId="0" applyFont="1" applyBorder="1" applyProtection="1">
      <protection locked="0"/>
    </xf>
    <xf numFmtId="37" fontId="8" fillId="0" borderId="0" xfId="13" applyNumberFormat="1" applyFont="1" applyFill="1" applyBorder="1" applyAlignment="1" applyProtection="1">
      <alignment horizontal="right"/>
      <protection locked="0"/>
    </xf>
    <xf numFmtId="37" fontId="21" fillId="0" borderId="0" xfId="13" applyNumberFormat="1" applyFont="1" applyFill="1" applyBorder="1" applyAlignment="1" applyProtection="1">
      <alignment horizontal="center"/>
      <protection locked="0"/>
    </xf>
    <xf numFmtId="43" fontId="7" fillId="3" borderId="19" xfId="28" applyFont="1" applyFill="1" applyBorder="1" applyProtection="1"/>
    <xf numFmtId="171" fontId="8" fillId="0" borderId="7" xfId="13" applyNumberFormat="1" applyFont="1" applyFill="1" applyBorder="1" applyAlignment="1" applyProtection="1">
      <alignment vertical="center"/>
      <protection locked="0"/>
    </xf>
    <xf numFmtId="171" fontId="8" fillId="0" borderId="0" xfId="13" applyNumberFormat="1" applyFont="1" applyFill="1" applyBorder="1" applyAlignment="1" applyProtection="1"/>
    <xf numFmtId="37" fontId="8" fillId="0" borderId="6" xfId="13" applyNumberFormat="1" applyFont="1" applyFill="1" applyBorder="1" applyAlignment="1" applyProtection="1"/>
    <xf numFmtId="37" fontId="8" fillId="0" borderId="7" xfId="13" applyNumberFormat="1" applyFont="1" applyFill="1" applyBorder="1" applyAlignment="1" applyProtection="1"/>
    <xf numFmtId="37" fontId="21" fillId="0" borderId="7" xfId="13" applyNumberFormat="1" applyFont="1" applyFill="1" applyBorder="1" applyAlignment="1" applyProtection="1"/>
    <xf numFmtId="171" fontId="21" fillId="0" borderId="7" xfId="28" applyNumberFormat="1" applyFont="1" applyFill="1" applyBorder="1" applyAlignment="1" applyProtection="1">
      <alignment vertical="center"/>
    </xf>
    <xf numFmtId="171" fontId="8" fillId="0" borderId="7" xfId="13" applyNumberFormat="1" applyFont="1" applyFill="1" applyBorder="1" applyAlignment="1" applyProtection="1">
      <alignment vertical="center"/>
    </xf>
    <xf numFmtId="171" fontId="21" fillId="0" borderId="7" xfId="13" applyNumberFormat="1" applyFont="1" applyFill="1" applyBorder="1" applyAlignment="1" applyProtection="1">
      <alignment vertical="center"/>
    </xf>
    <xf numFmtId="37" fontId="7" fillId="0" borderId="0" xfId="23" applyFont="1" applyAlignment="1">
      <alignment horizontal="center"/>
    </xf>
    <xf numFmtId="37" fontId="7" fillId="0" borderId="10" xfId="23" applyFont="1" applyBorder="1" applyAlignment="1">
      <alignment horizontal="center"/>
    </xf>
    <xf numFmtId="166" fontId="8" fillId="3" borderId="49" xfId="29" applyNumberFormat="1" applyFont="1" applyFill="1" applyBorder="1" applyAlignment="1" applyProtection="1">
      <alignment horizontal="right"/>
    </xf>
    <xf numFmtId="166" fontId="8" fillId="3" borderId="16" xfId="29" applyNumberFormat="1" applyFont="1" applyFill="1" applyBorder="1" applyAlignment="1" applyProtection="1">
      <alignment horizontal="right"/>
    </xf>
    <xf numFmtId="43" fontId="21" fillId="0" borderId="0" xfId="28" applyFont="1" applyBorder="1" applyProtection="1"/>
    <xf numFmtId="171" fontId="8" fillId="0" borderId="10" xfId="13" quotePrefix="1" applyNumberFormat="1" applyFont="1" applyFill="1" applyBorder="1" applyAlignment="1" applyProtection="1">
      <alignment horizontal="left" vertical="center"/>
    </xf>
    <xf numFmtId="0" fontId="7" fillId="2" borderId="5" xfId="12" applyFont="1" applyFill="1" applyBorder="1" applyAlignment="1">
      <alignment vertical="center"/>
    </xf>
    <xf numFmtId="10" fontId="7" fillId="0" borderId="0" xfId="18" applyNumberFormat="1" applyFont="1" applyFill="1" applyBorder="1" applyAlignment="1" applyProtection="1">
      <alignment horizontal="center" vertical="center"/>
    </xf>
    <xf numFmtId="0" fontId="8" fillId="0" borderId="12" xfId="12" applyFont="1" applyBorder="1" applyAlignment="1">
      <alignment vertical="center"/>
    </xf>
    <xf numFmtId="0" fontId="8" fillId="0" borderId="9" xfId="12" applyFont="1" applyBorder="1" applyAlignment="1">
      <alignment vertical="center"/>
    </xf>
    <xf numFmtId="0" fontId="0" fillId="0" borderId="9" xfId="0" applyBorder="1"/>
    <xf numFmtId="0" fontId="0" fillId="0" borderId="7" xfId="0" applyBorder="1"/>
    <xf numFmtId="0" fontId="21" fillId="0" borderId="10" xfId="12" applyFont="1" applyBorder="1" applyAlignment="1">
      <alignment vertical="center"/>
    </xf>
    <xf numFmtId="171" fontId="21" fillId="0" borderId="10" xfId="12" applyNumberFormat="1" applyFont="1" applyBorder="1" applyAlignment="1">
      <alignment horizontal="center" vertical="center"/>
    </xf>
    <xf numFmtId="0" fontId="9" fillId="0" borderId="6" xfId="0" applyFont="1" applyBorder="1"/>
    <xf numFmtId="0" fontId="9" fillId="0" borderId="7" xfId="0" applyFont="1" applyBorder="1"/>
    <xf numFmtId="0" fontId="9" fillId="0" borderId="8" xfId="0" applyFont="1" applyBorder="1"/>
    <xf numFmtId="166" fontId="8" fillId="0" borderId="45" xfId="29" applyNumberFormat="1" applyFont="1" applyBorder="1" applyProtection="1"/>
    <xf numFmtId="166" fontId="8" fillId="0" borderId="29" xfId="29" applyNumberFormat="1" applyFont="1" applyFill="1" applyBorder="1" applyProtection="1"/>
    <xf numFmtId="166" fontId="7" fillId="3" borderId="29" xfId="29" applyNumberFormat="1" applyFont="1" applyFill="1" applyBorder="1" applyProtection="1"/>
    <xf numFmtId="2" fontId="7" fillId="0" borderId="29" xfId="29" applyNumberFormat="1" applyFont="1" applyFill="1" applyBorder="1" applyProtection="1"/>
    <xf numFmtId="2" fontId="7" fillId="0" borderId="37" xfId="29" applyNumberFormat="1" applyFont="1" applyFill="1" applyBorder="1" applyProtection="1"/>
    <xf numFmtId="37" fontId="7" fillId="3" borderId="121" xfId="38" applyFont="1" applyFill="1" applyBorder="1"/>
    <xf numFmtId="166" fontId="8" fillId="3" borderId="122" xfId="29" applyNumberFormat="1" applyFont="1" applyFill="1" applyBorder="1" applyProtection="1"/>
    <xf numFmtId="166" fontId="8" fillId="3" borderId="123" xfId="29" applyNumberFormat="1" applyFont="1" applyFill="1" applyBorder="1" applyProtection="1"/>
    <xf numFmtId="0" fontId="7" fillId="3" borderId="121" xfId="39" applyFont="1" applyFill="1" applyBorder="1"/>
    <xf numFmtId="0" fontId="9" fillId="0" borderId="0" xfId="0" applyFont="1" applyAlignment="1" applyProtection="1">
      <alignment horizontal="right"/>
      <protection locked="0"/>
    </xf>
    <xf numFmtId="0" fontId="8" fillId="0" borderId="0" xfId="23" applyNumberFormat="1" applyFont="1" applyAlignment="1" applyProtection="1">
      <alignment horizontal="right"/>
      <protection locked="0"/>
    </xf>
    <xf numFmtId="0" fontId="8" fillId="0" borderId="0" xfId="23" applyNumberFormat="1" applyFont="1" applyAlignment="1">
      <alignment horizontal="right" vertical="center"/>
    </xf>
    <xf numFmtId="0" fontId="8" fillId="0" borderId="0" xfId="38" applyNumberFormat="1" applyFont="1" applyAlignment="1">
      <alignment horizontal="right"/>
    </xf>
    <xf numFmtId="37" fontId="8" fillId="0" borderId="0" xfId="23" applyFont="1" applyAlignment="1">
      <alignment horizontal="right"/>
    </xf>
    <xf numFmtId="14" fontId="8" fillId="0" borderId="0" xfId="38" applyNumberFormat="1" applyFont="1" applyAlignment="1">
      <alignment horizontal="right"/>
    </xf>
    <xf numFmtId="10" fontId="10" fillId="3" borderId="29" xfId="30" applyNumberFormat="1" applyFont="1" applyFill="1" applyBorder="1" applyProtection="1"/>
    <xf numFmtId="10" fontId="10" fillId="3" borderId="28" xfId="30" applyNumberFormat="1" applyFont="1" applyFill="1" applyBorder="1" applyProtection="1"/>
    <xf numFmtId="0" fontId="8" fillId="0" borderId="0" xfId="12" applyFont="1" applyAlignment="1">
      <alignment horizontal="center" vertic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37" fontId="8" fillId="2" borderId="4" xfId="23" applyFont="1" applyFill="1" applyBorder="1" applyAlignment="1">
      <alignment vertical="center"/>
    </xf>
    <xf numFmtId="171" fontId="7" fillId="0" borderId="45" xfId="13" applyNumberFormat="1" applyFont="1" applyFill="1" applyBorder="1" applyAlignment="1" applyProtection="1">
      <alignment horizontal="left"/>
    </xf>
    <xf numFmtId="171" fontId="7" fillId="0" borderId="66" xfId="13" applyNumberFormat="1" applyFont="1" applyFill="1" applyBorder="1" applyAlignment="1" applyProtection="1">
      <alignment vertical="center"/>
    </xf>
    <xf numFmtId="0" fontId="7" fillId="0" borderId="66" xfId="12" applyFont="1" applyBorder="1" applyAlignment="1">
      <alignment horizontal="left" vertical="center"/>
    </xf>
    <xf numFmtId="0" fontId="7" fillId="3" borderId="11" xfId="12" applyFont="1" applyFill="1" applyBorder="1" applyAlignment="1">
      <alignment horizontal="left" vertical="center"/>
    </xf>
    <xf numFmtId="171" fontId="8" fillId="0" borderId="109" xfId="13" applyNumberFormat="1" applyFont="1" applyFill="1" applyBorder="1" applyAlignment="1" applyProtection="1">
      <alignment horizontal="left" vertical="center"/>
    </xf>
    <xf numFmtId="0" fontId="8" fillId="0" borderId="109" xfId="12" applyFont="1" applyBorder="1" applyAlignment="1">
      <alignment horizontal="left" vertical="center"/>
    </xf>
    <xf numFmtId="0" fontId="8" fillId="3" borderId="125" xfId="12" applyFont="1" applyFill="1" applyBorder="1" applyAlignment="1">
      <alignment horizontal="left" vertical="center"/>
    </xf>
    <xf numFmtId="0" fontId="8" fillId="3" borderId="124" xfId="12" applyFont="1" applyFill="1" applyBorder="1" applyAlignment="1">
      <alignment horizontal="left" vertical="center"/>
    </xf>
    <xf numFmtId="0" fontId="8" fillId="3" borderId="92" xfId="12" applyFont="1" applyFill="1" applyBorder="1" applyAlignment="1">
      <alignment vertical="center"/>
    </xf>
    <xf numFmtId="9" fontId="8" fillId="3" borderId="92" xfId="18" applyFont="1" applyFill="1" applyBorder="1" applyAlignment="1" applyProtection="1">
      <alignment vertical="center"/>
    </xf>
    <xf numFmtId="171" fontId="8" fillId="3" borderId="119" xfId="13" applyNumberFormat="1" applyFont="1" applyFill="1" applyBorder="1" applyAlignment="1" applyProtection="1">
      <alignment vertical="center"/>
    </xf>
    <xf numFmtId="171" fontId="8" fillId="3" borderId="92" xfId="13" applyNumberFormat="1" applyFont="1" applyFill="1" applyBorder="1" applyAlignment="1" applyProtection="1">
      <alignment vertical="center"/>
    </xf>
    <xf numFmtId="171" fontId="21" fillId="0" borderId="6" xfId="28" applyNumberFormat="1" applyFont="1" applyFill="1" applyBorder="1" applyAlignment="1" applyProtection="1">
      <alignment vertical="center"/>
    </xf>
    <xf numFmtId="171" fontId="21" fillId="0" borderId="6" xfId="13" applyNumberFormat="1" applyFont="1" applyFill="1" applyBorder="1" applyAlignment="1" applyProtection="1">
      <alignment vertical="center"/>
    </xf>
    <xf numFmtId="37" fontId="8" fillId="0" borderId="0" xfId="23" applyFont="1" applyAlignment="1">
      <alignment horizontal="center" vertical="center"/>
    </xf>
    <xf numFmtId="3" fontId="8" fillId="0" borderId="0" xfId="23" applyNumberFormat="1" applyFont="1" applyAlignment="1">
      <alignment vertical="top"/>
    </xf>
    <xf numFmtId="3" fontId="7" fillId="0" borderId="10" xfId="23" applyNumberFormat="1" applyFont="1" applyBorder="1" applyAlignment="1">
      <alignment horizontal="right"/>
    </xf>
    <xf numFmtId="3" fontId="8" fillId="0" borderId="55" xfId="23" applyNumberFormat="1" applyFont="1" applyBorder="1" applyAlignment="1">
      <alignment horizontal="center" vertical="center"/>
    </xf>
    <xf numFmtId="3" fontId="8" fillId="0" borderId="83" xfId="23" applyNumberFormat="1" applyFont="1" applyBorder="1" applyAlignment="1">
      <alignment horizontal="center" vertical="center"/>
    </xf>
    <xf numFmtId="166" fontId="8" fillId="3" borderId="32"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protection locked="0"/>
    </xf>
    <xf numFmtId="5" fontId="8" fillId="0" borderId="0" xfId="22" applyNumberFormat="1" applyFont="1" applyFill="1" applyBorder="1" applyAlignment="1" applyProtection="1">
      <alignment horizontal="center" vertical="center"/>
      <protection locked="0"/>
    </xf>
    <xf numFmtId="171" fontId="37" fillId="0" borderId="0" xfId="12" applyNumberFormat="1" applyFont="1" applyAlignment="1" applyProtection="1">
      <alignment horizontal="left" vertical="center"/>
      <protection locked="0"/>
    </xf>
    <xf numFmtId="0" fontId="38" fillId="0" borderId="0" xfId="12" applyFont="1" applyAlignment="1" applyProtection="1">
      <alignment horizontal="left" vertical="center"/>
      <protection locked="0"/>
    </xf>
    <xf numFmtId="166" fontId="8" fillId="3" borderId="113" xfId="29" applyNumberFormat="1" applyFont="1" applyFill="1" applyBorder="1" applyAlignment="1" applyProtection="1">
      <alignment vertical="center"/>
    </xf>
    <xf numFmtId="166" fontId="17" fillId="3" borderId="112" xfId="29" applyNumberFormat="1" applyFont="1" applyFill="1" applyBorder="1" applyAlignment="1" applyProtection="1">
      <alignment horizontal="right" vertical="center"/>
    </xf>
    <xf numFmtId="166" fontId="8" fillId="3" borderId="16" xfId="29" applyNumberFormat="1" applyFont="1" applyFill="1" applyBorder="1" applyAlignment="1" applyProtection="1">
      <alignment vertical="center"/>
    </xf>
    <xf numFmtId="171" fontId="8" fillId="0" borderId="58" xfId="13" applyNumberFormat="1" applyFont="1" applyFill="1" applyBorder="1" applyAlignment="1" applyProtection="1">
      <alignment vertical="center"/>
    </xf>
    <xf numFmtId="166" fontId="8" fillId="3" borderId="126" xfId="29" applyNumberFormat="1" applyFont="1" applyFill="1" applyBorder="1" applyAlignment="1" applyProtection="1">
      <alignment vertical="center"/>
    </xf>
    <xf numFmtId="171" fontId="8" fillId="0" borderId="127" xfId="13" applyNumberFormat="1" applyFont="1" applyFill="1" applyBorder="1" applyAlignment="1" applyProtection="1">
      <alignment vertical="center"/>
    </xf>
    <xf numFmtId="166" fontId="7" fillId="3" borderId="72" xfId="29" applyNumberFormat="1" applyFont="1" applyFill="1" applyBorder="1" applyProtection="1"/>
    <xf numFmtId="166" fontId="7" fillId="3" borderId="2" xfId="29" applyNumberFormat="1" applyFont="1" applyFill="1" applyBorder="1" applyProtection="1"/>
    <xf numFmtId="37" fontId="7" fillId="2" borderId="14" xfId="23" applyFont="1" applyFill="1" applyBorder="1" applyAlignment="1">
      <alignment horizontal="center" vertical="center" wrapText="1"/>
    </xf>
    <xf numFmtId="10" fontId="9" fillId="0" borderId="2" xfId="30" applyNumberFormat="1" applyFont="1" applyBorder="1" applyProtection="1">
      <protection locked="0"/>
    </xf>
    <xf numFmtId="0" fontId="9" fillId="0" borderId="23" xfId="0" applyFont="1" applyBorder="1"/>
    <xf numFmtId="0" fontId="9" fillId="2" borderId="3" xfId="0" applyFont="1" applyFill="1" applyBorder="1"/>
    <xf numFmtId="0" fontId="9" fillId="2" borderId="4" xfId="0" applyFont="1" applyFill="1" applyBorder="1"/>
    <xf numFmtId="0" fontId="9" fillId="2" borderId="5" xfId="0" applyFont="1" applyFill="1" applyBorder="1"/>
    <xf numFmtId="0" fontId="9" fillId="0" borderId="3" xfId="0" applyFont="1" applyBorder="1"/>
    <xf numFmtId="0" fontId="9" fillId="0" borderId="4" xfId="0" applyFont="1" applyBorder="1"/>
    <xf numFmtId="0" fontId="9" fillId="0" borderId="5" xfId="0" applyFont="1" applyBorder="1"/>
    <xf numFmtId="0" fontId="9" fillId="0" borderId="108" xfId="0" applyFont="1" applyBorder="1"/>
    <xf numFmtId="172" fontId="8" fillId="0" borderId="0" xfId="12" applyNumberFormat="1" applyFont="1" applyAlignment="1">
      <alignment horizontal="center"/>
    </xf>
    <xf numFmtId="174" fontId="8" fillId="0" borderId="10" xfId="12" applyNumberFormat="1" applyFont="1" applyBorder="1"/>
    <xf numFmtId="172" fontId="8" fillId="0" borderId="10" xfId="12" applyNumberFormat="1" applyFont="1" applyBorder="1"/>
    <xf numFmtId="0" fontId="8" fillId="0" borderId="11" xfId="1" applyFont="1" applyBorder="1"/>
    <xf numFmtId="172" fontId="8" fillId="0" borderId="13" xfId="12" applyNumberFormat="1" applyFont="1" applyBorder="1"/>
    <xf numFmtId="0" fontId="35" fillId="0" borderId="0" xfId="1" applyFont="1"/>
    <xf numFmtId="0" fontId="47" fillId="0" borderId="7" xfId="0" applyFont="1" applyBorder="1"/>
    <xf numFmtId="0" fontId="47" fillId="0" borderId="8" xfId="0" applyFont="1" applyBorder="1"/>
    <xf numFmtId="166" fontId="9" fillId="0" borderId="118" xfId="29" applyNumberFormat="1" applyFont="1" applyBorder="1" applyProtection="1">
      <protection locked="0"/>
    </xf>
    <xf numFmtId="10" fontId="9" fillId="3" borderId="118" xfId="30" applyNumberFormat="1" applyFont="1" applyFill="1" applyBorder="1" applyProtection="1"/>
    <xf numFmtId="166" fontId="9" fillId="3" borderId="62" xfId="29" applyNumberFormat="1" applyFont="1" applyFill="1" applyBorder="1" applyProtection="1"/>
    <xf numFmtId="10" fontId="9" fillId="3" borderId="2" xfId="30" applyNumberFormat="1" applyFont="1" applyFill="1" applyBorder="1" applyProtection="1"/>
    <xf numFmtId="0" fontId="19" fillId="0" borderId="0" xfId="0" applyFont="1" applyProtection="1">
      <protection locked="0"/>
    </xf>
    <xf numFmtId="166" fontId="8" fillId="3" borderId="17" xfId="29" applyNumberFormat="1" applyFont="1" applyFill="1" applyBorder="1" applyAlignment="1" applyProtection="1">
      <alignment horizontal="right"/>
    </xf>
    <xf numFmtId="166" fontId="8" fillId="3" borderId="19" xfId="29" applyNumberFormat="1" applyFont="1" applyFill="1" applyBorder="1" applyProtection="1"/>
    <xf numFmtId="166" fontId="8" fillId="0" borderId="25" xfId="29" applyNumberFormat="1" applyFont="1" applyFill="1" applyBorder="1" applyAlignment="1" applyProtection="1">
      <alignment vertical="center"/>
      <protection locked="0"/>
    </xf>
    <xf numFmtId="171" fontId="8" fillId="0" borderId="129" xfId="13" applyNumberFormat="1" applyFont="1" applyFill="1" applyBorder="1" applyAlignment="1" applyProtection="1">
      <alignment vertical="center"/>
    </xf>
    <xf numFmtId="171" fontId="8" fillId="0" borderId="109" xfId="13" applyNumberFormat="1" applyFont="1" applyFill="1" applyBorder="1" applyAlignment="1" applyProtection="1">
      <alignment vertical="center"/>
    </xf>
    <xf numFmtId="166" fontId="9" fillId="3" borderId="65" xfId="29" applyNumberFormat="1" applyFont="1" applyFill="1" applyBorder="1" applyProtection="1"/>
    <xf numFmtId="166" fontId="9" fillId="3" borderId="18" xfId="29" applyNumberFormat="1" applyFont="1" applyFill="1" applyBorder="1" applyProtection="1"/>
    <xf numFmtId="0" fontId="8" fillId="3" borderId="22" xfId="12" applyFont="1" applyFill="1" applyBorder="1" applyAlignment="1">
      <alignment vertical="center"/>
    </xf>
    <xf numFmtId="171" fontId="9" fillId="3" borderId="22" xfId="28" applyNumberFormat="1" applyFont="1" applyFill="1" applyBorder="1" applyProtection="1"/>
    <xf numFmtId="0" fontId="7" fillId="3" borderId="22" xfId="12" applyFont="1" applyFill="1" applyBorder="1" applyAlignment="1">
      <alignment vertical="center"/>
    </xf>
    <xf numFmtId="0" fontId="10" fillId="3" borderId="22" xfId="0" applyFont="1" applyFill="1" applyBorder="1"/>
    <xf numFmtId="9" fontId="9" fillId="3" borderId="22" xfId="30" applyFont="1" applyFill="1" applyBorder="1" applyProtection="1"/>
    <xf numFmtId="9" fontId="8" fillId="3" borderId="22" xfId="18" applyFont="1" applyFill="1" applyBorder="1" applyAlignment="1" applyProtection="1">
      <alignment vertical="center"/>
    </xf>
    <xf numFmtId="166" fontId="7" fillId="3" borderId="22" xfId="29" applyNumberFormat="1" applyFont="1" applyFill="1" applyBorder="1" applyAlignment="1" applyProtection="1">
      <alignment vertical="center"/>
    </xf>
    <xf numFmtId="9" fontId="8" fillId="3" borderId="22" xfId="12" applyNumberFormat="1" applyFont="1" applyFill="1" applyBorder="1" applyAlignment="1">
      <alignment vertical="center"/>
    </xf>
    <xf numFmtId="41" fontId="8" fillId="3" borderId="22" xfId="13" applyNumberFormat="1" applyFont="1" applyFill="1" applyBorder="1" applyAlignment="1" applyProtection="1">
      <alignment vertical="center"/>
    </xf>
    <xf numFmtId="10" fontId="8" fillId="3" borderId="22" xfId="13" applyNumberFormat="1" applyFont="1" applyFill="1" applyBorder="1" applyAlignment="1" applyProtection="1">
      <alignment vertical="center"/>
    </xf>
    <xf numFmtId="44" fontId="8" fillId="3" borderId="22" xfId="22" applyFont="1" applyFill="1" applyBorder="1" applyAlignment="1" applyProtection="1">
      <alignment horizontal="center" vertical="center"/>
    </xf>
    <xf numFmtId="9" fontId="8" fillId="3" borderId="22" xfId="12" applyNumberFormat="1" applyFont="1" applyFill="1" applyBorder="1" applyAlignment="1">
      <alignment horizontal="center" vertical="center"/>
    </xf>
    <xf numFmtId="10" fontId="8" fillId="3" borderId="22" xfId="12" applyNumberFormat="1" applyFont="1" applyFill="1" applyBorder="1" applyAlignment="1">
      <alignment vertical="center"/>
    </xf>
    <xf numFmtId="10" fontId="8" fillId="3" borderId="22" xfId="18" applyNumberFormat="1" applyFont="1" applyFill="1" applyBorder="1" applyAlignment="1" applyProtection="1">
      <alignment horizontal="center" vertical="center"/>
    </xf>
    <xf numFmtId="166" fontId="7" fillId="3" borderId="22" xfId="29" applyNumberFormat="1" applyFont="1" applyFill="1" applyBorder="1" applyAlignment="1" applyProtection="1">
      <alignment horizontal="center" vertical="center"/>
    </xf>
    <xf numFmtId="0" fontId="8" fillId="0" borderId="33" xfId="12" applyFont="1" applyBorder="1" applyAlignment="1" applyProtection="1">
      <alignment vertical="center"/>
      <protection locked="0"/>
    </xf>
    <xf numFmtId="0" fontId="8" fillId="0" borderId="34" xfId="12" applyFont="1" applyBorder="1" applyAlignment="1" applyProtection="1">
      <alignment vertical="center"/>
      <protection locked="0"/>
    </xf>
    <xf numFmtId="0" fontId="8" fillId="3" borderId="28" xfId="12" applyFont="1" applyFill="1" applyBorder="1" applyAlignment="1">
      <alignment vertical="center"/>
    </xf>
    <xf numFmtId="171" fontId="9" fillId="3" borderId="29" xfId="28" applyNumberFormat="1" applyFont="1" applyFill="1" applyBorder="1" applyProtection="1"/>
    <xf numFmtId="0" fontId="7" fillId="3" borderId="28" xfId="12" applyFont="1" applyFill="1" applyBorder="1" applyAlignment="1">
      <alignment vertical="center"/>
    </xf>
    <xf numFmtId="0" fontId="10" fillId="3" borderId="29" xfId="0" applyFont="1" applyFill="1" applyBorder="1"/>
    <xf numFmtId="0" fontId="7" fillId="3" borderId="36" xfId="12" applyFont="1" applyFill="1" applyBorder="1" applyAlignment="1">
      <alignment vertical="center"/>
    </xf>
    <xf numFmtId="0" fontId="7" fillId="3" borderId="95" xfId="12" applyFont="1" applyFill="1" applyBorder="1" applyAlignment="1">
      <alignment vertical="center"/>
    </xf>
    <xf numFmtId="9" fontId="10" fillId="3" borderId="95" xfId="0" applyNumberFormat="1" applyFont="1" applyFill="1" applyBorder="1"/>
    <xf numFmtId="9" fontId="10" fillId="3" borderId="37" xfId="0" applyNumberFormat="1" applyFont="1" applyFill="1" applyBorder="1"/>
    <xf numFmtId="0" fontId="8" fillId="3" borderId="33" xfId="12" applyFont="1" applyFill="1" applyBorder="1" applyAlignment="1">
      <alignment vertical="center"/>
    </xf>
    <xf numFmtId="0" fontId="8" fillId="3" borderId="34" xfId="12" applyFont="1" applyFill="1" applyBorder="1" applyAlignment="1">
      <alignment vertical="center"/>
    </xf>
    <xf numFmtId="171" fontId="9" fillId="3" borderId="34" xfId="28" applyNumberFormat="1" applyFont="1" applyFill="1" applyBorder="1" applyProtection="1"/>
    <xf numFmtId="171" fontId="9" fillId="3" borderId="35" xfId="28" applyNumberFormat="1" applyFont="1" applyFill="1" applyBorder="1" applyProtection="1"/>
    <xf numFmtId="0" fontId="9" fillId="3" borderId="95" xfId="0" applyFont="1" applyFill="1" applyBorder="1"/>
    <xf numFmtId="0" fontId="9" fillId="3" borderId="37" xfId="0" applyFont="1" applyFill="1" applyBorder="1"/>
    <xf numFmtId="166" fontId="8" fillId="3" borderId="35" xfId="29" applyNumberFormat="1" applyFont="1" applyFill="1" applyBorder="1" applyAlignment="1" applyProtection="1">
      <alignment vertical="center"/>
    </xf>
    <xf numFmtId="9" fontId="8" fillId="3" borderId="28" xfId="18" applyFont="1" applyFill="1" applyBorder="1" applyAlignment="1" applyProtection="1">
      <alignment vertical="center"/>
    </xf>
    <xf numFmtId="9" fontId="8" fillId="3" borderId="29" xfId="18" applyFont="1" applyFill="1" applyBorder="1" applyAlignment="1" applyProtection="1">
      <alignment vertical="center"/>
    </xf>
    <xf numFmtId="166" fontId="8" fillId="3" borderId="29" xfId="29" applyNumberFormat="1" applyFont="1" applyFill="1" applyBorder="1" applyAlignment="1" applyProtection="1">
      <alignment vertical="center"/>
    </xf>
    <xf numFmtId="166" fontId="7" fillId="3" borderId="36" xfId="29" applyNumberFormat="1" applyFont="1" applyFill="1" applyBorder="1" applyAlignment="1" applyProtection="1">
      <alignment vertical="center"/>
    </xf>
    <xf numFmtId="166" fontId="7" fillId="3" borderId="95" xfId="29" applyNumberFormat="1" applyFont="1" applyFill="1" applyBorder="1" applyAlignment="1" applyProtection="1">
      <alignment vertical="center"/>
    </xf>
    <xf numFmtId="166" fontId="7" fillId="3" borderId="37" xfId="29" applyNumberFormat="1" applyFont="1" applyFill="1" applyBorder="1" applyAlignment="1" applyProtection="1">
      <alignment vertical="center"/>
    </xf>
    <xf numFmtId="166" fontId="7" fillId="3" borderId="33" xfId="29" applyNumberFormat="1" applyFont="1" applyFill="1" applyBorder="1" applyAlignment="1" applyProtection="1">
      <alignment vertical="center"/>
    </xf>
    <xf numFmtId="166" fontId="7" fillId="3" borderId="34" xfId="29" applyNumberFormat="1" applyFont="1" applyFill="1" applyBorder="1" applyAlignment="1" applyProtection="1">
      <alignment vertical="center"/>
    </xf>
    <xf numFmtId="166" fontId="7" fillId="3" borderId="35" xfId="29" applyNumberFormat="1" applyFont="1" applyFill="1" applyBorder="1" applyAlignment="1" applyProtection="1">
      <alignment vertical="center"/>
    </xf>
    <xf numFmtId="166" fontId="7" fillId="3" borderId="28" xfId="29" applyNumberFormat="1" applyFont="1" applyFill="1" applyBorder="1" applyAlignment="1" applyProtection="1">
      <alignment vertical="center"/>
    </xf>
    <xf numFmtId="166" fontId="7" fillId="3" borderId="29" xfId="29" applyNumberFormat="1" applyFont="1" applyFill="1" applyBorder="1" applyAlignment="1" applyProtection="1">
      <alignment vertical="center"/>
    </xf>
    <xf numFmtId="166" fontId="8" fillId="3" borderId="36" xfId="29" applyNumberFormat="1" applyFont="1" applyFill="1" applyBorder="1" applyAlignment="1" applyProtection="1">
      <alignment vertical="center"/>
    </xf>
    <xf numFmtId="166" fontId="8" fillId="3" borderId="95" xfId="29" applyNumberFormat="1" applyFont="1" applyFill="1" applyBorder="1" applyAlignment="1" applyProtection="1">
      <alignment vertical="center"/>
    </xf>
    <xf numFmtId="166" fontId="8" fillId="3" borderId="37" xfId="29" applyNumberFormat="1" applyFont="1" applyFill="1" applyBorder="1" applyAlignment="1" applyProtection="1">
      <alignment vertical="center"/>
    </xf>
    <xf numFmtId="9" fontId="8" fillId="3" borderId="28" xfId="12" applyNumberFormat="1" applyFont="1" applyFill="1" applyBorder="1" applyAlignment="1">
      <alignment vertical="center"/>
    </xf>
    <xf numFmtId="9" fontId="8" fillId="3" borderId="29" xfId="12" applyNumberFormat="1" applyFont="1" applyFill="1" applyBorder="1" applyAlignment="1">
      <alignment vertical="center"/>
    </xf>
    <xf numFmtId="41" fontId="8" fillId="3" borderId="33" xfId="12" applyNumberFormat="1" applyFont="1" applyFill="1" applyBorder="1" applyAlignment="1">
      <alignment horizontal="center" vertical="center"/>
    </xf>
    <xf numFmtId="41" fontId="8" fillId="3" borderId="34" xfId="12" applyNumberFormat="1" applyFont="1" applyFill="1" applyBorder="1" applyAlignment="1">
      <alignment horizontal="center" vertical="center"/>
    </xf>
    <xf numFmtId="41" fontId="8" fillId="3" borderId="35" xfId="12" applyNumberFormat="1" applyFont="1" applyFill="1" applyBorder="1" applyAlignment="1">
      <alignment horizontal="center" vertical="center"/>
    </xf>
    <xf numFmtId="41" fontId="8" fillId="3" borderId="28" xfId="13" applyNumberFormat="1" applyFont="1" applyFill="1" applyBorder="1" applyAlignment="1" applyProtection="1">
      <alignment vertical="center"/>
    </xf>
    <xf numFmtId="41" fontId="8" fillId="3" borderId="29" xfId="13" applyNumberFormat="1" applyFont="1" applyFill="1" applyBorder="1" applyAlignment="1" applyProtection="1">
      <alignment vertical="center"/>
    </xf>
    <xf numFmtId="41" fontId="7" fillId="3" borderId="36" xfId="13" applyNumberFormat="1" applyFont="1" applyFill="1" applyBorder="1" applyAlignment="1" applyProtection="1">
      <alignment vertical="center"/>
    </xf>
    <xf numFmtId="41" fontId="7" fillId="3" borderId="95" xfId="13" applyNumberFormat="1" applyFont="1" applyFill="1" applyBorder="1" applyAlignment="1" applyProtection="1">
      <alignment vertical="center"/>
    </xf>
    <xf numFmtId="41" fontId="7" fillId="3" borderId="37" xfId="13" applyNumberFormat="1" applyFont="1" applyFill="1" applyBorder="1" applyAlignment="1" applyProtection="1">
      <alignment vertical="center"/>
    </xf>
    <xf numFmtId="10" fontId="8" fillId="3" borderId="28" xfId="13" applyNumberFormat="1" applyFont="1" applyFill="1" applyBorder="1" applyAlignment="1" applyProtection="1">
      <alignment vertical="center"/>
    </xf>
    <xf numFmtId="10" fontId="8" fillId="3" borderId="29" xfId="13" applyNumberFormat="1" applyFont="1" applyFill="1" applyBorder="1" applyAlignment="1" applyProtection="1">
      <alignment vertical="center"/>
    </xf>
    <xf numFmtId="44" fontId="8" fillId="3" borderId="28" xfId="22" applyFont="1" applyFill="1" applyBorder="1" applyAlignment="1" applyProtection="1">
      <alignment horizontal="center" vertical="center"/>
    </xf>
    <xf numFmtId="44" fontId="8" fillId="3" borderId="29" xfId="22" applyFont="1" applyFill="1" applyBorder="1" applyAlignment="1" applyProtection="1">
      <alignment horizontal="center" vertical="center"/>
    </xf>
    <xf numFmtId="9" fontId="8" fillId="3" borderId="28" xfId="12" applyNumberFormat="1" applyFont="1" applyFill="1" applyBorder="1" applyAlignment="1">
      <alignment horizontal="center" vertical="center"/>
    </xf>
    <xf numFmtId="9" fontId="8" fillId="3" borderId="29" xfId="12" applyNumberFormat="1" applyFont="1" applyFill="1" applyBorder="1" applyAlignment="1">
      <alignment horizontal="center" vertical="center"/>
    </xf>
    <xf numFmtId="10" fontId="8" fillId="3" borderId="28" xfId="12" applyNumberFormat="1" applyFont="1" applyFill="1" applyBorder="1" applyAlignment="1">
      <alignment vertical="center"/>
    </xf>
    <xf numFmtId="10" fontId="8" fillId="3" borderId="29" xfId="12" applyNumberFormat="1" applyFont="1" applyFill="1" applyBorder="1" applyAlignment="1">
      <alignment vertical="center"/>
    </xf>
    <xf numFmtId="10" fontId="8" fillId="3" borderId="28" xfId="18" applyNumberFormat="1" applyFont="1" applyFill="1" applyBorder="1" applyAlignment="1" applyProtection="1">
      <alignment horizontal="center" vertical="center"/>
    </xf>
    <xf numFmtId="10" fontId="8" fillId="3" borderId="29" xfId="18" applyNumberFormat="1" applyFont="1" applyFill="1" applyBorder="1" applyAlignment="1" applyProtection="1">
      <alignment horizontal="center" vertical="center"/>
    </xf>
    <xf numFmtId="166" fontId="7" fillId="3" borderId="36" xfId="29" applyNumberFormat="1" applyFont="1" applyFill="1" applyBorder="1" applyAlignment="1" applyProtection="1">
      <alignment horizontal="center" vertical="center"/>
    </xf>
    <xf numFmtId="166" fontId="7" fillId="3" borderId="28" xfId="29" applyNumberFormat="1" applyFont="1" applyFill="1" applyBorder="1" applyAlignment="1" applyProtection="1">
      <alignment horizontal="center" vertical="center"/>
    </xf>
    <xf numFmtId="166" fontId="7" fillId="3" borderId="29" xfId="29" applyNumberFormat="1" applyFont="1" applyFill="1" applyBorder="1" applyAlignment="1" applyProtection="1">
      <alignment horizontal="center" vertical="center"/>
    </xf>
    <xf numFmtId="166" fontId="7" fillId="3" borderId="70" xfId="29" applyNumberFormat="1" applyFont="1" applyFill="1" applyBorder="1" applyProtection="1"/>
    <xf numFmtId="37" fontId="8" fillId="0" borderId="33" xfId="23" applyFont="1" applyBorder="1" applyProtection="1">
      <protection locked="0"/>
    </xf>
    <xf numFmtId="37" fontId="7" fillId="0" borderId="34" xfId="23" applyFont="1" applyBorder="1" applyAlignment="1" applyProtection="1">
      <alignment vertical="center"/>
      <protection locked="0"/>
    </xf>
    <xf numFmtId="37" fontId="8" fillId="0" borderId="7" xfId="23" applyFont="1" applyBorder="1" applyAlignment="1" applyProtection="1">
      <alignment vertical="center"/>
      <protection locked="0"/>
    </xf>
    <xf numFmtId="166" fontId="8" fillId="0" borderId="34" xfId="29" applyNumberFormat="1" applyFont="1" applyFill="1" applyBorder="1" applyAlignment="1" applyProtection="1">
      <alignment horizontal="right" vertical="center"/>
      <protection locked="0"/>
    </xf>
    <xf numFmtId="166" fontId="8" fillId="0" borderId="111" xfId="29" applyNumberFormat="1" applyFont="1" applyFill="1" applyBorder="1" applyAlignment="1" applyProtection="1">
      <alignment horizontal="right" vertical="center"/>
      <protection locked="0"/>
    </xf>
    <xf numFmtId="166" fontId="7" fillId="3" borderId="73" xfId="29" applyNumberFormat="1" applyFont="1" applyFill="1" applyBorder="1" applyProtection="1"/>
    <xf numFmtId="166" fontId="7" fillId="3" borderId="3" xfId="29" applyNumberFormat="1" applyFont="1" applyFill="1" applyBorder="1" applyProtection="1"/>
    <xf numFmtId="37" fontId="8" fillId="0" borderId="33" xfId="23" applyFont="1" applyBorder="1"/>
    <xf numFmtId="37" fontId="8" fillId="0" borderId="28" xfId="23" applyFont="1" applyBorder="1"/>
    <xf numFmtId="37" fontId="8" fillId="0" borderId="50" xfId="23" applyFont="1" applyBorder="1"/>
    <xf numFmtId="37" fontId="8" fillId="0" borderId="47" xfId="23" applyFont="1" applyBorder="1"/>
    <xf numFmtId="37" fontId="8" fillId="0" borderId="22" xfId="23" applyFont="1" applyBorder="1" applyAlignment="1" applyProtection="1">
      <alignment horizontal="left"/>
      <protection locked="0"/>
    </xf>
    <xf numFmtId="166" fontId="8" fillId="0" borderId="17" xfId="29" applyNumberFormat="1" applyFont="1" applyFill="1" applyBorder="1" applyAlignment="1" applyProtection="1">
      <alignment horizontal="right"/>
      <protection locked="0"/>
    </xf>
    <xf numFmtId="37" fontId="8" fillId="0" borderId="50" xfId="23" applyFont="1" applyBorder="1" applyProtection="1">
      <protection locked="0"/>
    </xf>
    <xf numFmtId="0" fontId="9" fillId="3" borderId="2" xfId="0" applyFont="1" applyFill="1" applyBorder="1"/>
    <xf numFmtId="0" fontId="9" fillId="3" borderId="8" xfId="0" applyFont="1" applyFill="1" applyBorder="1"/>
    <xf numFmtId="0" fontId="9" fillId="3" borderId="11" xfId="0" applyFont="1" applyFill="1" applyBorder="1"/>
    <xf numFmtId="0" fontId="9" fillId="3" borderId="13" xfId="0" applyFont="1" applyFill="1" applyBorder="1"/>
    <xf numFmtId="171" fontId="9" fillId="3" borderId="118" xfId="28" applyNumberFormat="1" applyFont="1" applyFill="1" applyBorder="1" applyProtection="1"/>
    <xf numFmtId="166" fontId="8" fillId="3" borderId="109" xfId="29" applyNumberFormat="1" applyFont="1" applyFill="1" applyBorder="1" applyAlignment="1" applyProtection="1">
      <alignment horizontal="center"/>
    </xf>
    <xf numFmtId="0" fontId="8" fillId="3" borderId="36" xfId="12" applyFont="1" applyFill="1" applyBorder="1"/>
    <xf numFmtId="166" fontId="8" fillId="3" borderId="66" xfId="29" applyNumberFormat="1" applyFont="1" applyFill="1" applyBorder="1" applyAlignment="1" applyProtection="1">
      <alignment horizontal="center"/>
    </xf>
    <xf numFmtId="9" fontId="8" fillId="3" borderId="29" xfId="30" applyFont="1" applyFill="1" applyBorder="1" applyAlignment="1" applyProtection="1">
      <alignment horizontal="center"/>
    </xf>
    <xf numFmtId="166" fontId="8" fillId="3" borderId="37" xfId="29" applyNumberFormat="1" applyFont="1" applyFill="1" applyBorder="1" applyAlignment="1" applyProtection="1">
      <alignment horizontal="center"/>
    </xf>
    <xf numFmtId="0" fontId="9" fillId="0" borderId="6" xfId="0" applyFont="1" applyBorder="1" applyAlignment="1" applyProtection="1">
      <alignment horizontal="left"/>
      <protection locked="0"/>
    </xf>
    <xf numFmtId="0" fontId="9" fillId="0" borderId="7" xfId="0" applyFont="1" applyBorder="1" applyAlignment="1" applyProtection="1">
      <alignment horizontal="left"/>
      <protection locked="0"/>
    </xf>
    <xf numFmtId="166" fontId="9" fillId="0" borderId="8" xfId="29" applyNumberFormat="1" applyFont="1" applyBorder="1" applyAlignment="1" applyProtection="1">
      <alignment horizontal="center"/>
      <protection locked="0"/>
    </xf>
    <xf numFmtId="166" fontId="9" fillId="0" borderId="8" xfId="29" applyNumberFormat="1" applyFont="1" applyBorder="1" applyAlignment="1" applyProtection="1">
      <protection locked="0"/>
    </xf>
    <xf numFmtId="0" fontId="47" fillId="0" borderId="8" xfId="0" applyFont="1" applyBorder="1" applyAlignment="1">
      <alignment horizontal="center"/>
    </xf>
    <xf numFmtId="0" fontId="8" fillId="5" borderId="28" xfId="12" applyFont="1" applyFill="1" applyBorder="1"/>
    <xf numFmtId="0" fontId="8" fillId="0" borderId="98" xfId="12" applyFont="1" applyBorder="1"/>
    <xf numFmtId="173" fontId="8" fillId="0" borderId="29" xfId="30" applyNumberFormat="1" applyFont="1" applyFill="1" applyBorder="1" applyAlignment="1" applyProtection="1">
      <alignment horizontal="center"/>
      <protection locked="0"/>
    </xf>
    <xf numFmtId="173" fontId="8" fillId="5" borderId="29" xfId="30" applyNumberFormat="1" applyFont="1" applyFill="1" applyBorder="1" applyAlignment="1" applyProtection="1">
      <alignment horizontal="center"/>
      <protection locked="0"/>
    </xf>
    <xf numFmtId="166" fontId="10" fillId="3" borderId="10" xfId="29" applyNumberFormat="1" applyFont="1" applyFill="1" applyBorder="1" applyAlignment="1" applyProtection="1">
      <alignment horizontal="center"/>
    </xf>
    <xf numFmtId="166" fontId="9" fillId="3" borderId="8" xfId="29" applyNumberFormat="1" applyFont="1" applyFill="1" applyBorder="1" applyAlignment="1" applyProtection="1">
      <alignment horizontal="center"/>
    </xf>
    <xf numFmtId="0" fontId="10" fillId="2" borderId="3" xfId="0" applyFont="1" applyFill="1" applyBorder="1"/>
    <xf numFmtId="0" fontId="9" fillId="3" borderId="0" xfId="0" applyFont="1" applyFill="1" applyAlignment="1">
      <alignment vertical="center"/>
    </xf>
    <xf numFmtId="0" fontId="9" fillId="3" borderId="10" xfId="0" applyFont="1" applyFill="1" applyBorder="1" applyAlignment="1">
      <alignment vertical="center"/>
    </xf>
    <xf numFmtId="9" fontId="9" fillId="3" borderId="118" xfId="30" applyFont="1" applyFill="1" applyBorder="1" applyAlignment="1" applyProtection="1">
      <alignment horizontal="right"/>
    </xf>
    <xf numFmtId="166" fontId="21" fillId="0" borderId="0" xfId="29" applyNumberFormat="1" applyFont="1" applyFill="1" applyBorder="1" applyAlignment="1" applyProtection="1">
      <alignment vertical="center" wrapText="1"/>
    </xf>
    <xf numFmtId="171" fontId="9" fillId="3" borderId="0" xfId="28" applyNumberFormat="1" applyFont="1" applyFill="1" applyBorder="1" applyProtection="1"/>
    <xf numFmtId="171" fontId="9" fillId="3" borderId="92" xfId="28" applyNumberFormat="1" applyFont="1" applyFill="1" applyBorder="1" applyProtection="1"/>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0" fontId="47" fillId="0" borderId="0" xfId="0" applyFont="1" applyAlignment="1">
      <alignment horizontal="center"/>
    </xf>
    <xf numFmtId="0" fontId="47" fillId="0" borderId="10" xfId="0" applyFont="1" applyBorder="1" applyAlignment="1">
      <alignment horizontal="center"/>
    </xf>
    <xf numFmtId="43" fontId="8" fillId="3" borderId="112" xfId="28" applyFont="1" applyFill="1" applyBorder="1" applyProtection="1"/>
    <xf numFmtId="0" fontId="9" fillId="3" borderId="0" xfId="0" applyFont="1" applyFill="1" applyProtection="1">
      <protection locked="0"/>
    </xf>
    <xf numFmtId="0" fontId="9" fillId="3" borderId="9" xfId="0" applyFont="1" applyFill="1" applyBorder="1" applyAlignment="1">
      <alignment vertical="center"/>
    </xf>
    <xf numFmtId="0" fontId="9" fillId="3" borderId="9" xfId="0" applyFont="1" applyFill="1" applyBorder="1" applyAlignment="1" applyProtection="1">
      <alignment vertical="center"/>
      <protection locked="0"/>
    </xf>
    <xf numFmtId="166" fontId="8" fillId="6" borderId="28" xfId="29" applyNumberFormat="1" applyFont="1" applyFill="1" applyBorder="1" applyProtection="1"/>
    <xf numFmtId="166" fontId="8" fillId="6" borderId="29" xfId="29" applyNumberFormat="1" applyFont="1" applyFill="1" applyBorder="1" applyProtection="1"/>
    <xf numFmtId="166" fontId="8" fillId="6" borderId="25" xfId="29" applyNumberFormat="1" applyFont="1" applyFill="1" applyBorder="1" applyProtection="1"/>
    <xf numFmtId="166" fontId="8" fillId="6" borderId="30" xfId="29" applyNumberFormat="1" applyFont="1" applyFill="1" applyBorder="1" applyProtection="1"/>
    <xf numFmtId="173" fontId="10" fillId="3" borderId="131" xfId="30" applyNumberFormat="1" applyFont="1" applyFill="1" applyBorder="1" applyProtection="1"/>
    <xf numFmtId="166" fontId="9" fillId="3" borderId="10" xfId="29" applyNumberFormat="1" applyFont="1" applyFill="1" applyBorder="1" applyProtection="1">
      <protection locked="0"/>
    </xf>
    <xf numFmtId="171" fontId="17" fillId="0" borderId="71" xfId="28" applyNumberFormat="1" applyFont="1" applyFill="1" applyBorder="1" applyAlignment="1" applyProtection="1">
      <alignment vertical="center"/>
      <protection locked="0"/>
    </xf>
    <xf numFmtId="171" fontId="17" fillId="0" borderId="38" xfId="28" applyNumberFormat="1" applyFont="1" applyFill="1" applyBorder="1" applyAlignment="1" applyProtection="1">
      <alignment vertical="center"/>
      <protection locked="0"/>
    </xf>
    <xf numFmtId="171" fontId="17" fillId="0" borderId="39" xfId="28" applyNumberFormat="1" applyFont="1" applyFill="1" applyBorder="1" applyAlignment="1" applyProtection="1">
      <alignment vertical="center"/>
      <protection locked="0"/>
    </xf>
    <xf numFmtId="171" fontId="17" fillId="0" borderId="46" xfId="28" applyNumberFormat="1" applyFont="1" applyFill="1" applyBorder="1" applyAlignment="1" applyProtection="1">
      <alignment horizontal="right" vertical="center"/>
      <protection locked="0"/>
    </xf>
    <xf numFmtId="166" fontId="9" fillId="3" borderId="10" xfId="29" applyNumberFormat="1" applyFont="1" applyFill="1" applyBorder="1" applyAlignment="1" applyProtection="1">
      <alignment horizontal="right"/>
    </xf>
    <xf numFmtId="9" fontId="9" fillId="3" borderId="10" xfId="30" applyFont="1" applyFill="1" applyBorder="1" applyAlignment="1" applyProtection="1">
      <alignment horizontal="right"/>
    </xf>
    <xf numFmtId="166" fontId="9" fillId="3" borderId="118" xfId="29" applyNumberFormat="1" applyFont="1" applyFill="1" applyBorder="1" applyAlignment="1" applyProtection="1">
      <alignment horizontal="right"/>
    </xf>
    <xf numFmtId="0" fontId="9" fillId="0" borderId="2" xfId="0" applyFont="1" applyBorder="1" applyProtection="1">
      <protection locked="0"/>
    </xf>
    <xf numFmtId="0" fontId="8" fillId="0" borderId="22" xfId="12" applyFont="1" applyBorder="1"/>
    <xf numFmtId="0" fontId="8" fillId="0" borderId="28" xfId="12" applyFont="1" applyBorder="1"/>
    <xf numFmtId="0" fontId="51" fillId="0" borderId="55" xfId="0" applyFont="1" applyBorder="1" applyAlignment="1">
      <alignment horizontal="center"/>
    </xf>
    <xf numFmtId="0" fontId="51" fillId="0" borderId="56" xfId="0" applyFont="1" applyBorder="1"/>
    <xf numFmtId="0" fontId="52" fillId="0" borderId="56" xfId="0" applyFont="1" applyBorder="1"/>
    <xf numFmtId="0" fontId="52" fillId="0" borderId="135" xfId="0" applyFont="1" applyBorder="1"/>
    <xf numFmtId="0" fontId="51" fillId="0" borderId="136" xfId="0" applyFont="1" applyBorder="1" applyAlignment="1">
      <alignment horizontal="center"/>
    </xf>
    <xf numFmtId="0" fontId="51" fillId="0" borderId="0" xfId="0" applyFont="1"/>
    <xf numFmtId="0" fontId="51" fillId="0" borderId="0" xfId="0" applyFont="1" applyAlignment="1">
      <alignment horizontal="center"/>
    </xf>
    <xf numFmtId="0" fontId="52" fillId="0" borderId="0" xfId="0" applyFont="1"/>
    <xf numFmtId="0" fontId="52" fillId="0" borderId="137" xfId="0" applyFont="1" applyBorder="1"/>
    <xf numFmtId="0" fontId="51" fillId="0" borderId="0" xfId="0" applyFont="1" applyAlignment="1">
      <alignment horizontal="left" vertical="center"/>
    </xf>
    <xf numFmtId="0" fontId="52" fillId="0" borderId="92" xfId="0" applyFont="1" applyBorder="1"/>
    <xf numFmtId="0" fontId="52" fillId="0" borderId="139" xfId="0" applyFont="1" applyBorder="1"/>
    <xf numFmtId="0" fontId="52" fillId="0" borderId="55" xfId="0" applyFont="1" applyBorder="1"/>
    <xf numFmtId="0" fontId="52" fillId="0" borderId="138" xfId="0" applyFont="1" applyBorder="1"/>
    <xf numFmtId="0" fontId="52" fillId="0" borderId="136" xfId="0" applyFont="1" applyBorder="1"/>
    <xf numFmtId="0" fontId="52" fillId="0" borderId="132" xfId="0" applyFont="1" applyBorder="1"/>
    <xf numFmtId="0" fontId="52" fillId="0" borderId="133" xfId="0" applyFont="1" applyBorder="1"/>
    <xf numFmtId="0" fontId="52" fillId="0" borderId="134" xfId="0" applyFont="1" applyBorder="1"/>
    <xf numFmtId="0" fontId="51" fillId="0" borderId="92" xfId="0" applyFont="1" applyBorder="1"/>
    <xf numFmtId="0" fontId="51" fillId="0" borderId="56" xfId="0" quotePrefix="1" applyFont="1" applyBorder="1"/>
    <xf numFmtId="0" fontId="51" fillId="0" borderId="0" xfId="0" quotePrefix="1" applyFont="1"/>
    <xf numFmtId="0" fontId="51" fillId="0" borderId="0" xfId="0" quotePrefix="1" applyFont="1" applyAlignment="1">
      <alignment horizontal="left" vertical="center"/>
    </xf>
    <xf numFmtId="0" fontId="52" fillId="0" borderId="56" xfId="0" quotePrefix="1" applyFont="1" applyBorder="1"/>
    <xf numFmtId="0" fontId="52" fillId="0" borderId="92" xfId="0" quotePrefix="1" applyFont="1" applyBorder="1"/>
    <xf numFmtId="0" fontId="52" fillId="0" borderId="0" xfId="0" quotePrefix="1" applyFont="1"/>
    <xf numFmtId="0" fontId="51" fillId="0" borderId="133" xfId="0" quotePrefix="1" applyFont="1" applyBorder="1"/>
    <xf numFmtId="0" fontId="51" fillId="0" borderId="92" xfId="0" quotePrefix="1" applyFont="1" applyBorder="1"/>
    <xf numFmtId="0" fontId="51" fillId="0" borderId="137" xfId="0" quotePrefix="1" applyFont="1" applyBorder="1"/>
    <xf numFmtId="173" fontId="10" fillId="3" borderId="12" xfId="30" applyNumberFormat="1" applyFont="1" applyFill="1" applyBorder="1" applyProtection="1"/>
    <xf numFmtId="173" fontId="10" fillId="3" borderId="13" xfId="30" applyNumberFormat="1" applyFont="1" applyFill="1" applyBorder="1" applyProtection="1"/>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17" fillId="0" borderId="63" xfId="36" applyFont="1" applyBorder="1" applyAlignment="1" applyProtection="1">
      <alignment horizontal="left" vertical="center"/>
      <protection locked="0"/>
    </xf>
    <xf numFmtId="170" fontId="17" fillId="0" borderId="128" xfId="36" applyFont="1" applyBorder="1" applyAlignment="1" applyProtection="1">
      <alignment horizontal="left" vertical="center"/>
      <protection locked="0"/>
    </xf>
    <xf numFmtId="0" fontId="9" fillId="0" borderId="59" xfId="0" applyFont="1" applyBorder="1" applyProtection="1">
      <protection locked="0"/>
    </xf>
    <xf numFmtId="0" fontId="9" fillId="0" borderId="15" xfId="0" applyFont="1" applyBorder="1" applyProtection="1">
      <protection locked="0"/>
    </xf>
    <xf numFmtId="166" fontId="17" fillId="0" borderId="95" xfId="29" applyNumberFormat="1" applyFont="1" applyFill="1" applyBorder="1" applyAlignment="1" applyProtection="1">
      <alignment horizontal="right" vertical="center"/>
      <protection locked="0"/>
    </xf>
    <xf numFmtId="0" fontId="10" fillId="0" borderId="3" xfId="0" applyFont="1" applyBorder="1" applyProtection="1">
      <protection locked="0"/>
    </xf>
    <xf numFmtId="0" fontId="10" fillId="0" borderId="4" xfId="0" applyFont="1" applyBorder="1" applyAlignment="1" applyProtection="1">
      <alignment horizontal="right"/>
      <protection locked="0"/>
    </xf>
    <xf numFmtId="0" fontId="9" fillId="0" borderId="43" xfId="0" applyFont="1" applyBorder="1" applyProtection="1">
      <protection locked="0"/>
    </xf>
    <xf numFmtId="0" fontId="9" fillId="0" borderId="116" xfId="0" applyFont="1" applyBorder="1" applyProtection="1">
      <protection locked="0"/>
    </xf>
    <xf numFmtId="0" fontId="9" fillId="0" borderId="60" xfId="0" applyFont="1" applyBorder="1" applyProtection="1">
      <protection locked="0"/>
    </xf>
    <xf numFmtId="166" fontId="8" fillId="3" borderId="95" xfId="29" applyNumberFormat="1" applyFont="1" applyFill="1" applyBorder="1" applyAlignment="1" applyProtection="1">
      <alignment horizontal="right"/>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166" fontId="8" fillId="0" borderId="95" xfId="29" applyNumberFormat="1" applyFont="1" applyFill="1" applyBorder="1" applyAlignment="1" applyProtection="1">
      <alignment horizontal="right"/>
      <protection locked="0"/>
    </xf>
    <xf numFmtId="173" fontId="9" fillId="3" borderId="118" xfId="30" applyNumberFormat="1" applyFont="1" applyFill="1" applyBorder="1" applyProtection="1"/>
    <xf numFmtId="170" fontId="18" fillId="2" borderId="3" xfId="36" applyFont="1" applyFill="1" applyBorder="1" applyAlignment="1">
      <alignment vertical="center"/>
    </xf>
    <xf numFmtId="170" fontId="7" fillId="2" borderId="3" xfId="36" applyFont="1" applyFill="1" applyBorder="1" applyAlignment="1">
      <alignment vertical="center"/>
    </xf>
    <xf numFmtId="37" fontId="8" fillId="2" borderId="4" xfId="23" applyFont="1" applyFill="1" applyBorder="1"/>
    <xf numFmtId="37" fontId="8" fillId="2" borderId="5" xfId="23" applyFont="1" applyFill="1" applyBorder="1"/>
    <xf numFmtId="37" fontId="8" fillId="2" borderId="5" xfId="23" applyFont="1" applyFill="1" applyBorder="1" applyAlignment="1">
      <alignment vertical="center"/>
    </xf>
    <xf numFmtId="0" fontId="10" fillId="0" borderId="9" xfId="0" applyFont="1" applyBorder="1" applyProtection="1">
      <protection locked="0"/>
    </xf>
    <xf numFmtId="0" fontId="48" fillId="0" borderId="6" xfId="0" applyFont="1" applyBorder="1"/>
    <xf numFmtId="0" fontId="48" fillId="0" borderId="7" xfId="0" applyFont="1" applyBorder="1"/>
    <xf numFmtId="0" fontId="48" fillId="0" borderId="8" xfId="0" applyFont="1" applyBorder="1"/>
    <xf numFmtId="0" fontId="8" fillId="0" borderId="76" xfId="12" applyFont="1" applyBorder="1" applyAlignment="1">
      <alignment vertical="center"/>
    </xf>
    <xf numFmtId="166" fontId="8" fillId="7" borderId="2" xfId="29" applyNumberFormat="1" applyFont="1" applyFill="1" applyBorder="1" applyAlignment="1" applyProtection="1">
      <alignment vertical="center"/>
      <protection locked="0"/>
    </xf>
    <xf numFmtId="0" fontId="9" fillId="7" borderId="34" xfId="0" applyFont="1" applyFill="1" applyBorder="1" applyProtection="1">
      <protection locked="0"/>
    </xf>
    <xf numFmtId="0" fontId="8" fillId="7" borderId="35" xfId="12" applyFont="1" applyFill="1" applyBorder="1" applyAlignment="1" applyProtection="1">
      <alignment vertical="center"/>
      <protection locked="0"/>
    </xf>
    <xf numFmtId="0" fontId="8" fillId="0" borderId="11" xfId="12" applyFont="1" applyBorder="1" applyAlignment="1" applyProtection="1">
      <alignment vertical="center"/>
      <protection locked="0"/>
    </xf>
    <xf numFmtId="14" fontId="8" fillId="0" borderId="0" xfId="12" applyNumberFormat="1" applyFont="1"/>
    <xf numFmtId="9" fontId="8" fillId="0" borderId="0" xfId="30" applyFont="1" applyAlignment="1" applyProtection="1">
      <alignment vertical="center"/>
      <protection locked="0"/>
    </xf>
    <xf numFmtId="0" fontId="15" fillId="0" borderId="12" xfId="12" applyFont="1" applyBorder="1" applyAlignment="1" applyProtection="1">
      <alignment vertical="center"/>
      <protection locked="0"/>
    </xf>
    <xf numFmtId="0" fontId="8" fillId="0" borderId="13" xfId="12" applyFont="1" applyBorder="1" applyAlignment="1" applyProtection="1">
      <alignment vertical="center"/>
      <protection locked="0"/>
    </xf>
    <xf numFmtId="0" fontId="1" fillId="0" borderId="12" xfId="0" applyFont="1" applyBorder="1" applyProtection="1">
      <protection locked="0"/>
    </xf>
    <xf numFmtId="0" fontId="8" fillId="0" borderId="7" xfId="12" applyFont="1" applyBorder="1" applyAlignment="1">
      <alignment horizontal="right" vertical="center"/>
    </xf>
    <xf numFmtId="0" fontId="21" fillId="0" borderId="0" xfId="12" applyFont="1" applyAlignment="1" applyProtection="1">
      <alignment vertical="center"/>
      <protection locked="0"/>
    </xf>
    <xf numFmtId="166" fontId="9" fillId="3" borderId="34" xfId="29" applyNumberFormat="1" applyFont="1" applyFill="1" applyBorder="1" applyProtection="1"/>
    <xf numFmtId="166" fontId="9" fillId="3" borderId="35" xfId="29" applyNumberFormat="1" applyFont="1" applyFill="1" applyBorder="1" applyProtection="1"/>
    <xf numFmtId="166" fontId="9" fillId="3" borderId="93" xfId="29" applyNumberFormat="1" applyFont="1" applyFill="1" applyBorder="1" applyProtection="1"/>
    <xf numFmtId="166" fontId="9" fillId="3" borderId="70" xfId="29" applyNumberFormat="1" applyFont="1" applyFill="1" applyBorder="1" applyProtection="1"/>
    <xf numFmtId="0" fontId="9" fillId="3" borderId="2" xfId="30" applyNumberFormat="1" applyFont="1" applyFill="1" applyBorder="1" applyAlignment="1" applyProtection="1">
      <alignment horizontal="center"/>
    </xf>
    <xf numFmtId="9" fontId="9" fillId="3" borderId="2" xfId="30" applyFont="1" applyFill="1" applyBorder="1" applyAlignment="1" applyProtection="1">
      <alignment horizontal="center"/>
    </xf>
    <xf numFmtId="0" fontId="0" fillId="3" borderId="7" xfId="0" applyFill="1" applyBorder="1"/>
    <xf numFmtId="166" fontId="8" fillId="3" borderId="8" xfId="29" applyNumberFormat="1" applyFont="1" applyFill="1" applyBorder="1" applyAlignment="1" applyProtection="1">
      <alignment vertical="center"/>
    </xf>
    <xf numFmtId="0" fontId="0" fillId="3" borderId="125" xfId="0" applyFill="1" applyBorder="1"/>
    <xf numFmtId="0" fontId="0" fillId="3" borderId="124" xfId="0" applyFill="1" applyBorder="1"/>
    <xf numFmtId="10" fontId="8" fillId="3" borderId="117" xfId="30" applyNumberFormat="1" applyFont="1" applyFill="1" applyBorder="1" applyAlignment="1" applyProtection="1">
      <alignment vertical="center"/>
    </xf>
    <xf numFmtId="0" fontId="7" fillId="3" borderId="12" xfId="12" applyFont="1" applyFill="1" applyBorder="1" applyAlignment="1">
      <alignment vertical="center"/>
    </xf>
    <xf numFmtId="0" fontId="0" fillId="3" borderId="6" xfId="0" applyFill="1" applyBorder="1"/>
    <xf numFmtId="173" fontId="8" fillId="3" borderId="29" xfId="12" applyNumberFormat="1" applyFont="1" applyFill="1" applyBorder="1" applyAlignment="1">
      <alignment horizontal="center"/>
    </xf>
    <xf numFmtId="173" fontId="8" fillId="3" borderId="22" xfId="12" applyNumberFormat="1" applyFont="1" applyFill="1" applyBorder="1" applyAlignment="1">
      <alignment horizontal="center"/>
    </xf>
    <xf numFmtId="0" fontId="0" fillId="7" borderId="60" xfId="0" applyFill="1" applyBorder="1"/>
    <xf numFmtId="0" fontId="0" fillId="7" borderId="43" xfId="0" applyFill="1" applyBorder="1"/>
    <xf numFmtId="166" fontId="8" fillId="7" borderId="115" xfId="29" applyNumberFormat="1" applyFont="1" applyFill="1" applyBorder="1" applyAlignment="1" applyProtection="1">
      <alignment vertical="center"/>
      <protection locked="0"/>
    </xf>
    <xf numFmtId="0" fontId="9" fillId="0" borderId="18" xfId="0" applyFont="1" applyBorder="1" applyProtection="1">
      <protection locked="0"/>
    </xf>
    <xf numFmtId="9" fontId="8" fillId="7" borderId="2" xfId="30" applyFont="1" applyFill="1" applyBorder="1" applyAlignment="1" applyProtection="1">
      <alignment vertical="center"/>
      <protection locked="0"/>
    </xf>
    <xf numFmtId="37" fontId="7" fillId="0" borderId="9" xfId="23" applyFont="1" applyBorder="1"/>
    <xf numFmtId="9" fontId="8" fillId="0" borderId="0" xfId="30" applyFont="1" applyFill="1" applyBorder="1" applyAlignment="1" applyProtection="1">
      <alignment vertical="center"/>
      <protection locked="0"/>
    </xf>
    <xf numFmtId="0" fontId="9" fillId="3" borderId="6" xfId="0" applyFont="1" applyFill="1" applyBorder="1" applyProtection="1">
      <protection locked="0"/>
    </xf>
    <xf numFmtId="0" fontId="9" fillId="3" borderId="7" xfId="0" applyFont="1" applyFill="1" applyBorder="1" applyProtection="1">
      <protection locked="0"/>
    </xf>
    <xf numFmtId="0" fontId="47" fillId="3" borderId="7" xfId="0" applyFont="1" applyFill="1" applyBorder="1" applyProtection="1">
      <protection locked="0"/>
    </xf>
    <xf numFmtId="0" fontId="47" fillId="3" borderId="8" xfId="0" applyFont="1" applyFill="1" applyBorder="1" applyProtection="1">
      <protection locked="0"/>
    </xf>
    <xf numFmtId="0" fontId="10" fillId="0" borderId="64" xfId="0" applyFont="1" applyBorder="1" applyProtection="1">
      <protection locked="0"/>
    </xf>
    <xf numFmtId="0" fontId="9" fillId="0" borderId="65" xfId="0" applyFont="1" applyBorder="1" applyProtection="1">
      <protection locked="0"/>
    </xf>
    <xf numFmtId="3" fontId="8" fillId="0" borderId="7" xfId="23" applyNumberFormat="1" applyFont="1" applyBorder="1" applyAlignment="1">
      <alignment vertical="top"/>
    </xf>
    <xf numFmtId="3" fontId="8" fillId="0" borderId="5" xfId="23" applyNumberFormat="1" applyFont="1" applyBorder="1" applyAlignment="1">
      <alignment horizontal="center" vertical="center"/>
    </xf>
    <xf numFmtId="3" fontId="8" fillId="0" borderId="2" xfId="23" applyNumberFormat="1" applyFont="1" applyBorder="1" applyAlignment="1">
      <alignment horizontal="center" vertical="center"/>
    </xf>
    <xf numFmtId="171" fontId="8" fillId="3" borderId="11" xfId="28" applyNumberFormat="1" applyFont="1" applyFill="1" applyBorder="1" applyAlignment="1" applyProtection="1">
      <alignment horizontal="center" vertical="center"/>
    </xf>
    <xf numFmtId="171" fontId="8" fillId="3" borderId="2" xfId="28" applyNumberFormat="1" applyFont="1" applyFill="1" applyBorder="1" applyAlignment="1" applyProtection="1">
      <alignment vertical="center"/>
    </xf>
    <xf numFmtId="0" fontId="9" fillId="3" borderId="33" xfId="0" applyFont="1" applyFill="1" applyBorder="1"/>
    <xf numFmtId="171" fontId="8" fillId="3" borderId="34" xfId="13" applyNumberFormat="1" applyFont="1" applyFill="1" applyBorder="1" applyAlignment="1" applyProtection="1">
      <alignment horizontal="center" vertical="center"/>
    </xf>
    <xf numFmtId="0" fontId="8" fillId="3" borderId="35" xfId="12" applyFont="1" applyFill="1" applyBorder="1" applyAlignment="1">
      <alignment horizontal="center" vertical="center"/>
    </xf>
    <xf numFmtId="0" fontId="9" fillId="3" borderId="28" xfId="0" applyFont="1" applyFill="1" applyBorder="1"/>
    <xf numFmtId="171" fontId="8" fillId="3" borderId="22" xfId="13" applyNumberFormat="1" applyFont="1" applyFill="1" applyBorder="1" applyAlignment="1" applyProtection="1">
      <alignment horizontal="center" vertical="center"/>
    </xf>
    <xf numFmtId="171" fontId="8" fillId="3" borderId="29" xfId="13" applyNumberFormat="1" applyFont="1" applyFill="1" applyBorder="1" applyAlignment="1" applyProtection="1">
      <alignment horizontal="center" vertical="center"/>
    </xf>
    <xf numFmtId="0" fontId="10" fillId="3" borderId="36" xfId="0" applyFont="1" applyFill="1" applyBorder="1"/>
    <xf numFmtId="9" fontId="7" fillId="3" borderId="95" xfId="30" applyFont="1" applyFill="1" applyBorder="1" applyAlignment="1" applyProtection="1">
      <alignment horizontal="center" vertical="center"/>
    </xf>
    <xf numFmtId="9" fontId="7" fillId="3" borderId="37" xfId="30" applyFont="1" applyFill="1" applyBorder="1" applyAlignment="1" applyProtection="1">
      <alignment horizontal="center" vertical="center"/>
    </xf>
    <xf numFmtId="0" fontId="9" fillId="3" borderId="25" xfId="0" applyFont="1" applyFill="1" applyBorder="1"/>
    <xf numFmtId="171" fontId="8" fillId="3" borderId="28" xfId="28" applyNumberFormat="1" applyFont="1" applyFill="1" applyBorder="1" applyAlignment="1" applyProtection="1">
      <alignment vertical="center"/>
    </xf>
    <xf numFmtId="171" fontId="8" fillId="3" borderId="18" xfId="13" applyNumberFormat="1" applyFont="1" applyFill="1" applyBorder="1" applyAlignment="1" applyProtection="1">
      <alignment horizontal="center" vertical="center"/>
    </xf>
    <xf numFmtId="0" fontId="9" fillId="3" borderId="114" xfId="0" applyFont="1" applyFill="1" applyBorder="1"/>
    <xf numFmtId="0" fontId="59" fillId="0" borderId="0" xfId="0" applyFont="1"/>
    <xf numFmtId="0" fontId="58" fillId="0" borderId="0" xfId="0" applyFont="1" applyAlignment="1">
      <alignment horizontal="center"/>
    </xf>
    <xf numFmtId="0" fontId="61" fillId="0" borderId="0" xfId="43" applyFont="1" applyAlignment="1" applyProtection="1">
      <alignment horizontal="left" vertical="center"/>
    </xf>
    <xf numFmtId="0" fontId="59" fillId="0" borderId="0" xfId="0" applyFont="1" applyAlignment="1">
      <alignment horizontal="left"/>
    </xf>
    <xf numFmtId="170" fontId="67" fillId="0" borderId="0" xfId="36" applyFont="1" applyAlignment="1" applyProtection="1">
      <alignment horizontal="centerContinuous" vertical="center"/>
      <protection locked="0"/>
    </xf>
    <xf numFmtId="170" fontId="68" fillId="0" borderId="0" xfId="36" applyFont="1" applyAlignment="1" applyProtection="1">
      <alignment horizontal="centerContinuous" vertical="center"/>
      <protection locked="0"/>
    </xf>
    <xf numFmtId="170" fontId="69" fillId="0" borderId="0" xfId="36" applyFont="1" applyAlignment="1" applyProtection="1">
      <alignment horizontal="center" vertical="center"/>
      <protection locked="0"/>
    </xf>
    <xf numFmtId="170" fontId="69" fillId="0" borderId="0" xfId="36" applyFont="1" applyProtection="1">
      <protection locked="0"/>
    </xf>
    <xf numFmtId="37" fontId="69" fillId="0" borderId="0" xfId="42" applyFont="1" applyProtection="1">
      <protection locked="0"/>
    </xf>
    <xf numFmtId="170" fontId="68" fillId="0" borderId="0" xfId="36" applyFont="1" applyAlignment="1" applyProtection="1">
      <alignment horizontal="right"/>
      <protection locked="0"/>
    </xf>
    <xf numFmtId="170" fontId="68" fillId="0" borderId="0" xfId="36" applyFont="1" applyAlignment="1" applyProtection="1">
      <alignment horizontal="right" vertical="center"/>
      <protection locked="0"/>
    </xf>
    <xf numFmtId="170" fontId="68" fillId="0" borderId="0" xfId="36" applyFont="1" applyAlignment="1" applyProtection="1">
      <alignment horizontal="center" vertical="center"/>
      <protection locked="0"/>
    </xf>
    <xf numFmtId="170" fontId="71" fillId="0" borderId="0" xfId="36" applyFont="1" applyAlignment="1" applyProtection="1">
      <alignment horizontal="right" vertical="center"/>
      <protection locked="0"/>
    </xf>
    <xf numFmtId="170" fontId="72" fillId="0" borderId="0" xfId="36" applyFont="1" applyProtection="1">
      <protection locked="0"/>
    </xf>
    <xf numFmtId="170" fontId="67" fillId="0" borderId="0" xfId="36" applyFont="1" applyAlignment="1" applyProtection="1">
      <alignment horizontal="center" vertical="center"/>
      <protection locked="0"/>
    </xf>
    <xf numFmtId="170" fontId="68" fillId="0" borderId="0" xfId="36" applyFont="1" applyProtection="1">
      <protection locked="0"/>
    </xf>
    <xf numFmtId="170" fontId="71" fillId="0" borderId="20" xfId="36" applyFont="1" applyBorder="1" applyAlignment="1" applyProtection="1">
      <alignment horizontal="left" vertical="center"/>
      <protection locked="0"/>
    </xf>
    <xf numFmtId="170" fontId="68" fillId="0" borderId="21" xfId="36" applyFont="1" applyBorder="1" applyAlignment="1" applyProtection="1">
      <alignment horizontal="center" vertical="center"/>
      <protection locked="0"/>
    </xf>
    <xf numFmtId="170" fontId="79" fillId="0" borderId="0" xfId="36" applyFont="1" applyAlignment="1" applyProtection="1">
      <alignment horizontal="left" vertical="center"/>
      <protection locked="0"/>
    </xf>
    <xf numFmtId="170" fontId="71" fillId="0" borderId="0" xfId="36" applyFont="1" applyAlignment="1" applyProtection="1">
      <alignment horizontal="center" vertical="center"/>
      <protection locked="0"/>
    </xf>
    <xf numFmtId="177" fontId="71" fillId="0" borderId="0" xfId="36" applyNumberFormat="1" applyFont="1" applyAlignment="1" applyProtection="1">
      <alignment horizontal="center" vertical="center"/>
      <protection locked="0"/>
    </xf>
    <xf numFmtId="170" fontId="71" fillId="0" borderId="17" xfId="36" applyFont="1" applyBorder="1" applyAlignment="1" applyProtection="1">
      <alignment horizontal="left" vertical="center"/>
      <protection locked="0"/>
    </xf>
    <xf numFmtId="170" fontId="68" fillId="0" borderId="18" xfId="36" applyFont="1" applyBorder="1" applyAlignment="1" applyProtection="1">
      <alignment horizontal="center" vertical="center"/>
      <protection locked="0"/>
    </xf>
    <xf numFmtId="170" fontId="80" fillId="0" borderId="0" xfId="36" applyFont="1" applyAlignment="1" applyProtection="1">
      <alignment horizontal="left" vertical="center"/>
      <protection locked="0"/>
    </xf>
    <xf numFmtId="170" fontId="71" fillId="0" borderId="40" xfId="36" applyFont="1" applyBorder="1" applyAlignment="1" applyProtection="1">
      <alignment horizontal="left" vertical="center"/>
      <protection locked="0"/>
    </xf>
    <xf numFmtId="170" fontId="68" fillId="0" borderId="54" xfId="36" applyFont="1" applyBorder="1" applyAlignment="1" applyProtection="1">
      <alignment horizontal="center" vertical="center"/>
      <protection locked="0"/>
    </xf>
    <xf numFmtId="170" fontId="71" fillId="0" borderId="132" xfId="36" applyFont="1" applyBorder="1" applyAlignment="1" applyProtection="1">
      <alignment horizontal="left" vertical="center"/>
      <protection locked="0"/>
    </xf>
    <xf numFmtId="170" fontId="71" fillId="0" borderId="133" xfId="36" applyFont="1" applyBorder="1" applyAlignment="1" applyProtection="1">
      <alignment horizontal="center" vertical="center"/>
      <protection locked="0"/>
    </xf>
    <xf numFmtId="170" fontId="71" fillId="0" borderId="134" xfId="36" applyFont="1" applyBorder="1" applyAlignment="1" applyProtection="1">
      <alignment horizontal="center" vertical="center"/>
      <protection locked="0"/>
    </xf>
    <xf numFmtId="177" fontId="71" fillId="0" borderId="134" xfId="36" applyNumberFormat="1" applyFont="1" applyBorder="1" applyAlignment="1" applyProtection="1">
      <alignment horizontal="center" vertical="center"/>
      <protection locked="0"/>
    </xf>
    <xf numFmtId="170" fontId="71" fillId="0" borderId="15" xfId="36" applyFont="1" applyBorder="1" applyAlignment="1" applyProtection="1">
      <alignment horizontal="left" vertical="center"/>
      <protection locked="0"/>
    </xf>
    <xf numFmtId="170" fontId="71" fillId="0" borderId="15" xfId="36" applyFont="1" applyBorder="1" applyAlignment="1" applyProtection="1">
      <alignment horizontal="center" vertical="center"/>
      <protection locked="0"/>
    </xf>
    <xf numFmtId="177" fontId="71" fillId="0" borderId="15" xfId="36" applyNumberFormat="1" applyFont="1" applyBorder="1" applyAlignment="1" applyProtection="1">
      <alignment horizontal="center" vertical="center"/>
      <protection locked="0"/>
    </xf>
    <xf numFmtId="170" fontId="74" fillId="0" borderId="40" xfId="36" applyFont="1" applyBorder="1" applyAlignment="1" applyProtection="1">
      <alignment horizontal="left" vertical="center"/>
      <protection locked="0"/>
    </xf>
    <xf numFmtId="170" fontId="71" fillId="0" borderId="0" xfId="36" applyFont="1" applyAlignment="1" applyProtection="1">
      <alignment horizontal="left" vertical="center"/>
      <protection locked="0"/>
    </xf>
    <xf numFmtId="170" fontId="73" fillId="0" borderId="0" xfId="36" applyFont="1" applyAlignment="1" applyProtection="1">
      <alignment horizontal="center" vertical="center"/>
      <protection locked="0"/>
    </xf>
    <xf numFmtId="170" fontId="74" fillId="0" borderId="17" xfId="36" applyFont="1" applyBorder="1" applyAlignment="1" applyProtection="1">
      <alignment horizontal="left" vertical="center"/>
      <protection locked="0"/>
    </xf>
    <xf numFmtId="170" fontId="82" fillId="0" borderId="17" xfId="36" applyFont="1" applyBorder="1" applyAlignment="1" applyProtection="1">
      <alignment horizontal="left" vertical="center"/>
      <protection locked="0"/>
    </xf>
    <xf numFmtId="165" fontId="68" fillId="0" borderId="0" xfId="36" applyNumberFormat="1" applyFont="1" applyAlignment="1" applyProtection="1">
      <alignment horizontal="right"/>
      <protection locked="0"/>
    </xf>
    <xf numFmtId="165" fontId="65" fillId="0" borderId="0" xfId="36" quotePrefix="1" applyNumberFormat="1" applyFont="1" applyAlignment="1" applyProtection="1">
      <alignment horizontal="right"/>
      <protection locked="0"/>
    </xf>
    <xf numFmtId="3" fontId="71" fillId="0" borderId="0" xfId="36" applyNumberFormat="1" applyFont="1" applyAlignment="1" applyProtection="1">
      <alignment horizontal="right" vertical="center"/>
      <protection locked="0"/>
    </xf>
    <xf numFmtId="171" fontId="71" fillId="0" borderId="0" xfId="45" applyNumberFormat="1" applyFont="1" applyFill="1" applyBorder="1" applyAlignment="1" applyProtection="1">
      <alignment horizontal="center" vertical="center"/>
      <protection locked="0"/>
    </xf>
    <xf numFmtId="170" fontId="73" fillId="0" borderId="0" xfId="36" applyFont="1" applyAlignment="1" applyProtection="1">
      <alignment horizontal="left" vertical="center"/>
      <protection locked="0"/>
    </xf>
    <xf numFmtId="37" fontId="68" fillId="0" borderId="0" xfId="36" applyNumberFormat="1" applyFont="1" applyAlignment="1" applyProtection="1">
      <alignment horizontal="left" vertical="center"/>
      <protection locked="0"/>
    </xf>
    <xf numFmtId="170" fontId="68" fillId="0" borderId="0" xfId="36" applyFont="1" applyAlignment="1" applyProtection="1">
      <alignment horizontal="left" vertical="center"/>
      <protection locked="0"/>
    </xf>
    <xf numFmtId="171" fontId="71" fillId="0" borderId="0" xfId="45" applyNumberFormat="1" applyFont="1" applyFill="1" applyBorder="1" applyAlignment="1" applyProtection="1">
      <alignment horizontal="center" vertical="center"/>
    </xf>
    <xf numFmtId="170" fontId="83" fillId="0" borderId="0" xfId="36" applyFont="1" applyAlignment="1" applyProtection="1">
      <alignment horizontal="center" vertical="center"/>
      <protection locked="0"/>
    </xf>
    <xf numFmtId="171" fontId="71" fillId="3" borderId="19" xfId="45" applyNumberFormat="1" applyFont="1" applyFill="1" applyBorder="1" applyAlignment="1" applyProtection="1">
      <alignment horizontal="right" vertical="center"/>
    </xf>
    <xf numFmtId="171" fontId="71" fillId="3" borderId="22" xfId="45" applyNumberFormat="1" applyFont="1" applyFill="1" applyBorder="1" applyAlignment="1" applyProtection="1">
      <alignment horizontal="right" vertical="center"/>
    </xf>
    <xf numFmtId="170" fontId="68" fillId="0" borderId="17" xfId="36" applyFont="1" applyBorder="1" applyAlignment="1" applyProtection="1">
      <alignment horizontal="left" vertical="center"/>
      <protection locked="0"/>
    </xf>
    <xf numFmtId="170" fontId="68" fillId="0" borderId="40" xfId="36" applyFont="1" applyBorder="1" applyAlignment="1" applyProtection="1">
      <alignment horizontal="left" vertical="center"/>
      <protection locked="0"/>
    </xf>
    <xf numFmtId="170" fontId="69" fillId="0" borderId="54" xfId="36" applyFont="1" applyBorder="1" applyProtection="1">
      <protection locked="0"/>
    </xf>
    <xf numFmtId="170" fontId="71" fillId="0" borderId="22" xfId="36" applyFont="1" applyBorder="1" applyAlignment="1" applyProtection="1">
      <alignment horizontal="left" vertical="center"/>
      <protection locked="0"/>
    </xf>
    <xf numFmtId="170" fontId="68" fillId="0" borderId="22" xfId="36" applyFont="1" applyBorder="1" applyAlignment="1" applyProtection="1">
      <alignment horizontal="center" vertical="center"/>
      <protection locked="0"/>
    </xf>
    <xf numFmtId="170" fontId="71" fillId="0" borderId="126" xfId="36" applyFont="1" applyBorder="1" applyAlignment="1" applyProtection="1">
      <alignment horizontal="left" vertical="center"/>
      <protection locked="0"/>
    </xf>
    <xf numFmtId="170" fontId="68" fillId="0" borderId="169" xfId="36" applyFont="1" applyBorder="1" applyAlignment="1" applyProtection="1">
      <alignment horizontal="center" vertical="center"/>
      <protection locked="0"/>
    </xf>
    <xf numFmtId="170" fontId="83" fillId="0" borderId="0" xfId="36" applyFont="1" applyProtection="1">
      <protection locked="0"/>
    </xf>
    <xf numFmtId="170" fontId="69" fillId="0" borderId="0" xfId="36" applyFont="1" applyAlignment="1" applyProtection="1">
      <alignment horizontal="left" vertical="center"/>
      <protection locked="0"/>
    </xf>
    <xf numFmtId="170" fontId="73" fillId="0" borderId="0" xfId="36" applyFont="1" applyAlignment="1" applyProtection="1">
      <alignment horizontal="center"/>
      <protection locked="0"/>
    </xf>
    <xf numFmtId="170" fontId="68" fillId="11" borderId="144" xfId="36" applyFont="1" applyFill="1" applyBorder="1" applyAlignment="1" applyProtection="1">
      <alignment horizontal="center" vertical="center"/>
      <protection locked="0"/>
    </xf>
    <xf numFmtId="14" fontId="68" fillId="11" borderId="160" xfId="36" applyNumberFormat="1" applyFont="1" applyFill="1" applyBorder="1" applyAlignment="1" applyProtection="1">
      <alignment horizontal="left" vertical="center"/>
      <protection locked="0"/>
    </xf>
    <xf numFmtId="171" fontId="71" fillId="11" borderId="22" xfId="45" applyNumberFormat="1" applyFont="1" applyFill="1" applyBorder="1" applyAlignment="1" applyProtection="1">
      <alignment horizontal="right" vertical="center"/>
      <protection locked="0"/>
    </xf>
    <xf numFmtId="171" fontId="71" fillId="11" borderId="19" xfId="45" applyNumberFormat="1" applyFont="1" applyFill="1" applyBorder="1" applyAlignment="1" applyProtection="1">
      <alignment horizontal="right" vertical="center"/>
      <protection locked="0"/>
    </xf>
    <xf numFmtId="171" fontId="71" fillId="11" borderId="20" xfId="45" applyNumberFormat="1" applyFont="1" applyFill="1" applyBorder="1" applyAlignment="1" applyProtection="1">
      <alignment horizontal="right" vertical="center"/>
      <protection locked="0"/>
    </xf>
    <xf numFmtId="171" fontId="86" fillId="10" borderId="19" xfId="45" applyNumberFormat="1" applyFont="1" applyFill="1" applyBorder="1" applyAlignment="1" applyProtection="1">
      <alignment horizontal="right"/>
    </xf>
    <xf numFmtId="171" fontId="86" fillId="10" borderId="16" xfId="45" applyNumberFormat="1" applyFont="1" applyFill="1" applyBorder="1" applyAlignment="1" applyProtection="1">
      <alignment horizontal="right"/>
    </xf>
    <xf numFmtId="171" fontId="86" fillId="10" borderId="16" xfId="45" applyNumberFormat="1" applyFont="1" applyFill="1" applyBorder="1" applyAlignment="1" applyProtection="1">
      <alignment horizontal="right" vertical="center"/>
    </xf>
    <xf numFmtId="171" fontId="86" fillId="10" borderId="22" xfId="45" applyNumberFormat="1" applyFont="1" applyFill="1" applyBorder="1" applyAlignment="1" applyProtection="1">
      <alignment vertical="center"/>
    </xf>
    <xf numFmtId="171" fontId="86" fillId="10" borderId="19" xfId="45" applyNumberFormat="1" applyFont="1" applyFill="1" applyBorder="1" applyAlignment="1" applyProtection="1">
      <alignment horizontal="right" vertical="center"/>
    </xf>
    <xf numFmtId="171" fontId="86" fillId="10" borderId="22" xfId="45" applyNumberFormat="1" applyFont="1" applyFill="1" applyBorder="1" applyAlignment="1" applyProtection="1">
      <alignment horizontal="right"/>
    </xf>
    <xf numFmtId="171" fontId="86" fillId="10" borderId="22" xfId="45" applyNumberFormat="1" applyFont="1" applyFill="1" applyBorder="1" applyAlignment="1" applyProtection="1">
      <alignment horizontal="right" vertical="center"/>
    </xf>
    <xf numFmtId="171" fontId="86" fillId="10" borderId="16" xfId="45" applyNumberFormat="1" applyFont="1" applyFill="1" applyBorder="1" applyAlignment="1" applyProtection="1">
      <alignment horizontal="right" vertical="center"/>
      <protection locked="0"/>
    </xf>
    <xf numFmtId="171" fontId="86" fillId="10" borderId="40" xfId="45" applyNumberFormat="1" applyFont="1" applyFill="1" applyBorder="1" applyAlignment="1" applyProtection="1">
      <alignment horizontal="right"/>
    </xf>
    <xf numFmtId="171" fontId="86" fillId="10" borderId="22" xfId="45" applyNumberFormat="1" applyFont="1" applyFill="1" applyBorder="1" applyAlignment="1" applyProtection="1">
      <alignment horizontal="right" vertical="center"/>
      <protection locked="0"/>
    </xf>
    <xf numFmtId="170" fontId="68" fillId="12" borderId="17" xfId="36" applyFont="1" applyFill="1" applyBorder="1" applyProtection="1">
      <protection locked="0"/>
    </xf>
    <xf numFmtId="170" fontId="68" fillId="12" borderId="18" xfId="36" applyFont="1" applyFill="1" applyBorder="1" applyAlignment="1" applyProtection="1">
      <alignment horizontal="center" vertical="center"/>
      <protection locked="0"/>
    </xf>
    <xf numFmtId="170" fontId="71" fillId="12" borderId="17" xfId="36" applyFont="1" applyFill="1" applyBorder="1" applyAlignment="1" applyProtection="1">
      <alignment horizontal="left" vertical="center"/>
      <protection locked="0"/>
    </xf>
    <xf numFmtId="170" fontId="71" fillId="12" borderId="40" xfId="36" applyFont="1" applyFill="1" applyBorder="1" applyAlignment="1" applyProtection="1">
      <alignment horizontal="left" vertical="center"/>
      <protection locked="0"/>
    </xf>
    <xf numFmtId="170" fontId="67" fillId="12" borderId="55" xfId="36" applyFont="1" applyFill="1" applyBorder="1" applyAlignment="1" applyProtection="1">
      <alignment horizontal="left" vertical="center"/>
      <protection locked="0"/>
    </xf>
    <xf numFmtId="170" fontId="71" fillId="12" borderId="56" xfId="36" applyFont="1" applyFill="1" applyBorder="1" applyAlignment="1" applyProtection="1">
      <alignment horizontal="center" vertical="center"/>
      <protection locked="0"/>
    </xf>
    <xf numFmtId="177" fontId="71" fillId="12" borderId="134" xfId="36" applyNumberFormat="1" applyFont="1" applyFill="1" applyBorder="1" applyAlignment="1" applyProtection="1">
      <alignment horizontal="center" vertical="center"/>
      <protection locked="0"/>
    </xf>
    <xf numFmtId="170" fontId="68" fillId="12" borderId="22" xfId="36" applyFont="1" applyFill="1" applyBorder="1" applyAlignment="1" applyProtection="1">
      <alignment horizontal="center" vertical="center"/>
      <protection locked="0"/>
    </xf>
    <xf numFmtId="170" fontId="68" fillId="12" borderId="17" xfId="36" applyFont="1" applyFill="1" applyBorder="1" applyAlignment="1" applyProtection="1">
      <alignment horizontal="left" vertical="center"/>
      <protection locked="0"/>
    </xf>
    <xf numFmtId="170" fontId="68" fillId="12" borderId="22" xfId="36" applyFont="1" applyFill="1" applyBorder="1" applyAlignment="1" applyProtection="1">
      <alignment horizontal="left" vertical="center"/>
      <protection locked="0"/>
    </xf>
    <xf numFmtId="170" fontId="69" fillId="12" borderId="22" xfId="36" applyFont="1" applyFill="1" applyBorder="1" applyProtection="1">
      <protection locked="0"/>
    </xf>
    <xf numFmtId="170" fontId="71" fillId="12" borderId="22" xfId="36" applyFont="1" applyFill="1" applyBorder="1" applyAlignment="1" applyProtection="1">
      <alignment horizontal="left" vertical="center"/>
      <protection locked="0"/>
    </xf>
    <xf numFmtId="170" fontId="85" fillId="12" borderId="132" xfId="36" applyFont="1" applyFill="1" applyBorder="1" applyAlignment="1" applyProtection="1">
      <alignment horizontal="left" vertical="center"/>
      <protection locked="0"/>
    </xf>
    <xf numFmtId="170" fontId="68" fillId="12" borderId="155" xfId="36" applyFont="1" applyFill="1" applyBorder="1" applyAlignment="1" applyProtection="1">
      <alignment horizontal="center" vertical="center"/>
      <protection locked="0"/>
    </xf>
    <xf numFmtId="171" fontId="71" fillId="11" borderId="153" xfId="45" applyNumberFormat="1" applyFont="1" applyFill="1" applyBorder="1" applyAlignment="1" applyProtection="1">
      <alignment horizontal="center" vertical="center"/>
      <protection locked="0"/>
    </xf>
    <xf numFmtId="171" fontId="71" fillId="11" borderId="147" xfId="45" applyNumberFormat="1" applyFont="1" applyFill="1" applyBorder="1" applyAlignment="1" applyProtection="1">
      <alignment horizontal="center" vertical="center"/>
      <protection locked="0"/>
    </xf>
    <xf numFmtId="171" fontId="71" fillId="11" borderId="151" xfId="45" applyNumberFormat="1" applyFont="1" applyFill="1" applyBorder="1" applyAlignment="1" applyProtection="1">
      <alignment horizontal="center" vertical="center"/>
      <protection locked="0"/>
    </xf>
    <xf numFmtId="170" fontId="86" fillId="10" borderId="138" xfId="36" applyFont="1" applyFill="1" applyBorder="1" applyAlignment="1" applyProtection="1">
      <alignment horizontal="left" vertical="center"/>
      <protection locked="0"/>
    </xf>
    <xf numFmtId="170" fontId="86" fillId="10" borderId="92" xfId="36" applyFont="1" applyFill="1" applyBorder="1" applyAlignment="1" applyProtection="1">
      <alignment horizontal="center" vertical="center"/>
      <protection locked="0"/>
    </xf>
    <xf numFmtId="170" fontId="86" fillId="10" borderId="170" xfId="36" applyFont="1" applyFill="1" applyBorder="1" applyAlignment="1" applyProtection="1">
      <alignment horizontal="center" vertical="center"/>
      <protection locked="0"/>
    </xf>
    <xf numFmtId="171" fontId="86" fillId="10" borderId="139" xfId="45" applyNumberFormat="1" applyFont="1" applyFill="1" applyBorder="1" applyAlignment="1" applyProtection="1">
      <alignment horizontal="center" vertical="center"/>
    </xf>
    <xf numFmtId="171" fontId="86" fillId="10" borderId="161" xfId="45" applyNumberFormat="1" applyFont="1" applyFill="1" applyBorder="1" applyAlignment="1" applyProtection="1">
      <alignment horizontal="right"/>
    </xf>
    <xf numFmtId="171" fontId="86" fillId="10" borderId="162" xfId="45" applyNumberFormat="1" applyFont="1" applyFill="1" applyBorder="1" applyAlignment="1" applyProtection="1">
      <alignment horizontal="right"/>
    </xf>
    <xf numFmtId="171" fontId="86" fillId="10" borderId="94" xfId="45" applyNumberFormat="1" applyFont="1" applyFill="1" applyBorder="1" applyAlignment="1" applyProtection="1">
      <alignment horizontal="right"/>
    </xf>
    <xf numFmtId="171" fontId="86" fillId="10" borderId="145" xfId="45" applyNumberFormat="1" applyFont="1" applyFill="1" applyBorder="1" applyAlignment="1" applyProtection="1">
      <alignment horizontal="right"/>
    </xf>
    <xf numFmtId="171" fontId="68" fillId="11" borderId="19" xfId="45" applyNumberFormat="1" applyFont="1" applyFill="1" applyBorder="1" applyAlignment="1" applyProtection="1">
      <alignment horizontal="right"/>
      <protection locked="0"/>
    </xf>
    <xf numFmtId="171" fontId="68" fillId="11" borderId="22" xfId="45" applyNumberFormat="1" applyFont="1" applyFill="1" applyBorder="1" applyAlignment="1" applyProtection="1">
      <alignment horizontal="right"/>
      <protection locked="0"/>
    </xf>
    <xf numFmtId="37" fontId="65" fillId="0" borderId="0" xfId="42" applyFont="1" applyAlignment="1">
      <alignment horizontal="center"/>
    </xf>
    <xf numFmtId="37" fontId="68" fillId="0" borderId="0" xfId="42" applyFont="1"/>
    <xf numFmtId="37" fontId="68" fillId="0" borderId="0" xfId="42" applyFont="1" applyAlignment="1">
      <alignment horizontal="right"/>
    </xf>
    <xf numFmtId="0" fontId="68" fillId="0" borderId="132" xfId="42" applyNumberFormat="1" applyFont="1" applyBorder="1"/>
    <xf numFmtId="49" fontId="68" fillId="0" borderId="134" xfId="42" applyNumberFormat="1" applyFont="1" applyBorder="1"/>
    <xf numFmtId="14" fontId="68" fillId="0" borderId="160" xfId="42" applyNumberFormat="1" applyFont="1" applyBorder="1" applyProtection="1">
      <protection locked="0"/>
    </xf>
    <xf numFmtId="37" fontId="68" fillId="12" borderId="16" xfId="42" applyFont="1" applyFill="1" applyBorder="1"/>
    <xf numFmtId="37" fontId="65" fillId="12" borderId="16" xfId="42" applyFont="1" applyFill="1" applyBorder="1" applyAlignment="1">
      <alignment horizontal="center"/>
    </xf>
    <xf numFmtId="37" fontId="65" fillId="12" borderId="19" xfId="42" applyFont="1" applyFill="1" applyBorder="1"/>
    <xf numFmtId="37" fontId="65" fillId="12" borderId="19" xfId="42" applyFont="1" applyFill="1" applyBorder="1" applyAlignment="1">
      <alignment horizontal="center"/>
    </xf>
    <xf numFmtId="37" fontId="65" fillId="12" borderId="20" xfId="42" applyFont="1" applyFill="1" applyBorder="1" applyAlignment="1">
      <alignment horizontal="center"/>
    </xf>
    <xf numFmtId="37" fontId="65" fillId="12" borderId="21" xfId="42" applyFont="1" applyFill="1" applyBorder="1" applyAlignment="1">
      <alignment horizontal="center"/>
    </xf>
    <xf numFmtId="37" fontId="68" fillId="11" borderId="16" xfId="42" applyFont="1" applyFill="1" applyBorder="1" applyAlignment="1" applyProtection="1">
      <alignment vertical="center"/>
      <protection locked="0"/>
    </xf>
    <xf numFmtId="10" fontId="68" fillId="11" borderId="16" xfId="41" applyNumberFormat="1" applyFont="1" applyFill="1" applyBorder="1" applyAlignment="1" applyProtection="1">
      <alignment horizontal="center" vertical="center"/>
      <protection locked="0"/>
    </xf>
    <xf numFmtId="37" fontId="68" fillId="0" borderId="0" xfId="42" applyFont="1" applyAlignment="1">
      <alignment vertical="center"/>
    </xf>
    <xf numFmtId="37" fontId="68" fillId="0" borderId="22" xfId="42" applyFont="1" applyBorder="1" applyAlignment="1">
      <alignment vertical="center"/>
    </xf>
    <xf numFmtId="0" fontId="68" fillId="11" borderId="22" xfId="42" applyNumberFormat="1" applyFont="1" applyFill="1" applyBorder="1" applyAlignment="1" applyProtection="1">
      <alignment vertical="center"/>
      <protection locked="0"/>
    </xf>
    <xf numFmtId="37" fontId="68" fillId="11" borderId="22" xfId="42" applyFont="1" applyFill="1" applyBorder="1" applyAlignment="1" applyProtection="1">
      <alignment vertical="center"/>
      <protection locked="0"/>
    </xf>
    <xf numFmtId="37" fontId="68" fillId="11" borderId="22" xfId="42" applyFont="1" applyFill="1" applyBorder="1" applyAlignment="1" applyProtection="1">
      <alignment horizontal="center" vertical="center"/>
      <protection locked="0"/>
    </xf>
    <xf numFmtId="10" fontId="68" fillId="11" borderId="22" xfId="41" applyNumberFormat="1" applyFont="1" applyFill="1" applyBorder="1" applyAlignment="1" applyProtection="1">
      <alignment horizontal="center" vertical="center"/>
      <protection locked="0"/>
    </xf>
    <xf numFmtId="37" fontId="68" fillId="0" borderId="22" xfId="42" applyFont="1" applyBorder="1"/>
    <xf numFmtId="37" fontId="68" fillId="0" borderId="16" xfId="42" applyFont="1" applyBorder="1" applyAlignment="1" applyProtection="1">
      <alignment horizontal="center" vertical="center"/>
      <protection locked="0"/>
    </xf>
    <xf numFmtId="37" fontId="65" fillId="0" borderId="22" xfId="42" applyFont="1" applyBorder="1" applyAlignment="1">
      <alignment horizontal="right"/>
    </xf>
    <xf numFmtId="165" fontId="86" fillId="10" borderId="22" xfId="42" applyNumberFormat="1" applyFont="1" applyFill="1" applyBorder="1"/>
    <xf numFmtId="165" fontId="86" fillId="10" borderId="22" xfId="42" applyNumberFormat="1" applyFont="1" applyFill="1" applyBorder="1" applyAlignment="1">
      <alignment horizontal="center"/>
    </xf>
    <xf numFmtId="37" fontId="88" fillId="0" borderId="0" xfId="42" applyFont="1"/>
    <xf numFmtId="37" fontId="89" fillId="0" borderId="0" xfId="42" applyFont="1"/>
    <xf numFmtId="37" fontId="88" fillId="0" borderId="120" xfId="42" applyFont="1" applyBorder="1"/>
    <xf numFmtId="37" fontId="68" fillId="0" borderId="40" xfId="42" applyFont="1" applyBorder="1"/>
    <xf numFmtId="37" fontId="68" fillId="0" borderId="54" xfId="42" applyFont="1" applyBorder="1"/>
    <xf numFmtId="37" fontId="68" fillId="0" borderId="18" xfId="42" applyFont="1" applyBorder="1" applyAlignment="1">
      <alignment horizontal="center"/>
    </xf>
    <xf numFmtId="37" fontId="68" fillId="0" borderId="22" xfId="42" applyFont="1" applyBorder="1" applyAlignment="1">
      <alignment horizontal="center"/>
    </xf>
    <xf numFmtId="14" fontId="68" fillId="11" borderId="18" xfId="42" applyNumberFormat="1" applyFont="1" applyFill="1" applyBorder="1" applyAlignment="1" applyProtection="1">
      <alignment horizontal="center"/>
      <protection locked="0"/>
    </xf>
    <xf numFmtId="37" fontId="68" fillId="11" borderId="22" xfId="42" applyFont="1" applyFill="1" applyBorder="1" applyAlignment="1" applyProtection="1">
      <alignment horizontal="right"/>
      <protection locked="0"/>
    </xf>
    <xf numFmtId="37" fontId="68" fillId="11" borderId="160" xfId="42" applyFont="1" applyFill="1" applyBorder="1" applyProtection="1">
      <protection locked="0"/>
    </xf>
    <xf numFmtId="5" fontId="68" fillId="11" borderId="167" xfId="42" applyNumberFormat="1" applyFont="1" applyFill="1" applyBorder="1" applyProtection="1">
      <protection locked="0"/>
    </xf>
    <xf numFmtId="5" fontId="68" fillId="11" borderId="160" xfId="42" applyNumberFormat="1" applyFont="1" applyFill="1" applyBorder="1" applyProtection="1">
      <protection locked="0"/>
    </xf>
    <xf numFmtId="37" fontId="68" fillId="11" borderId="16" xfId="42" applyFont="1" applyFill="1" applyBorder="1" applyAlignment="1" applyProtection="1">
      <alignment horizontal="right"/>
      <protection locked="0"/>
    </xf>
    <xf numFmtId="166" fontId="68" fillId="0" borderId="0" xfId="46" quotePrefix="1" applyNumberFormat="1" applyFont="1" applyBorder="1" applyProtection="1"/>
    <xf numFmtId="0" fontId="68" fillId="0" borderId="0" xfId="42" applyNumberFormat="1" applyFont="1" applyAlignment="1">
      <alignment horizontal="right"/>
    </xf>
    <xf numFmtId="37" fontId="86" fillId="10" borderId="160" xfId="42" applyFont="1" applyFill="1" applyBorder="1"/>
    <xf numFmtId="37" fontId="90" fillId="0" borderId="22" xfId="42" applyFont="1" applyBorder="1" applyAlignment="1">
      <alignment vertical="center"/>
    </xf>
    <xf numFmtId="170" fontId="67" fillId="0" borderId="0" xfId="35" applyFont="1" applyAlignment="1">
      <alignment horizontal="centerContinuous" vertical="center"/>
    </xf>
    <xf numFmtId="170" fontId="71" fillId="0" borderId="0" xfId="35" applyFont="1" applyAlignment="1">
      <alignment horizontal="centerContinuous" vertical="center"/>
    </xf>
    <xf numFmtId="37" fontId="68" fillId="0" borderId="0" xfId="42" applyFont="1" applyAlignment="1">
      <alignment horizontal="centerContinuous"/>
    </xf>
    <xf numFmtId="170" fontId="68" fillId="0" borderId="0" xfId="35" applyFont="1" applyAlignment="1">
      <alignment horizontal="centerContinuous" vertical="center"/>
    </xf>
    <xf numFmtId="170" fontId="68" fillId="0" borderId="0" xfId="35" applyFont="1">
      <alignment vertical="center"/>
    </xf>
    <xf numFmtId="170" fontId="68" fillId="0" borderId="0" xfId="35" applyFont="1" applyAlignment="1">
      <alignment horizontal="right"/>
    </xf>
    <xf numFmtId="49" fontId="68" fillId="0" borderId="132" xfId="35" applyNumberFormat="1" applyFont="1" applyBorder="1" applyAlignment="1">
      <alignment horizontal="left" vertical="center"/>
    </xf>
    <xf numFmtId="170" fontId="68" fillId="0" borderId="0" xfId="35" applyFont="1" applyAlignment="1">
      <alignment horizontal="left" vertical="center"/>
    </xf>
    <xf numFmtId="14" fontId="68" fillId="0" borderId="160" xfId="35" applyNumberFormat="1" applyFont="1" applyBorder="1" applyAlignment="1">
      <alignment horizontal="left"/>
    </xf>
    <xf numFmtId="170" fontId="68" fillId="0" borderId="0" xfId="35" applyFont="1" applyAlignment="1">
      <alignment horizontal="left"/>
    </xf>
    <xf numFmtId="14" fontId="68" fillId="0" borderId="0" xfId="35" applyNumberFormat="1" applyFont="1" applyAlignment="1">
      <alignment horizontal="left"/>
    </xf>
    <xf numFmtId="9" fontId="68" fillId="11" borderId="160" xfId="41" applyFont="1" applyFill="1" applyBorder="1" applyAlignment="1" applyProtection="1">
      <alignment horizontal="center" vertical="center"/>
      <protection locked="0"/>
    </xf>
    <xf numFmtId="170" fontId="65" fillId="11" borderId="186" xfId="35" applyFont="1" applyFill="1" applyBorder="1" applyProtection="1">
      <alignment vertical="center"/>
      <protection locked="0"/>
    </xf>
    <xf numFmtId="170" fontId="71" fillId="12" borderId="192" xfId="35" applyFont="1" applyFill="1" applyBorder="1">
      <alignment vertical="center"/>
    </xf>
    <xf numFmtId="9" fontId="71" fillId="12" borderId="160" xfId="41" applyFont="1" applyFill="1" applyBorder="1" applyAlignment="1" applyProtection="1">
      <alignment vertical="center"/>
      <protection locked="0"/>
    </xf>
    <xf numFmtId="170" fontId="71" fillId="0" borderId="194" xfId="35" applyFont="1" applyBorder="1">
      <alignment vertical="center"/>
    </xf>
    <xf numFmtId="9" fontId="68" fillId="0" borderId="0" xfId="42" applyNumberFormat="1" applyFont="1"/>
    <xf numFmtId="170" fontId="71" fillId="0" borderId="184" xfId="35" applyFont="1" applyBorder="1">
      <alignment vertical="center"/>
    </xf>
    <xf numFmtId="170" fontId="77" fillId="11" borderId="183" xfId="35" applyFont="1" applyFill="1" applyBorder="1" applyAlignment="1" applyProtection="1">
      <alignment horizontal="center" vertical="center"/>
      <protection locked="0"/>
    </xf>
    <xf numFmtId="170" fontId="77" fillId="11" borderId="187" xfId="35" applyFont="1" applyFill="1" applyBorder="1" applyAlignment="1" applyProtection="1">
      <alignment horizontal="center" vertical="center"/>
      <protection locked="0"/>
    </xf>
    <xf numFmtId="170" fontId="86" fillId="10" borderId="181" xfId="35" applyFont="1" applyFill="1" applyBorder="1" applyAlignment="1">
      <alignment horizontal="center" vertical="center"/>
    </xf>
    <xf numFmtId="170" fontId="71" fillId="0" borderId="180" xfId="35" quotePrefix="1" applyFont="1" applyBorder="1" applyAlignment="1">
      <alignment horizontal="left" vertical="center"/>
    </xf>
    <xf numFmtId="165" fontId="68" fillId="11" borderId="179" xfId="35" applyNumberFormat="1" applyFont="1" applyFill="1" applyBorder="1" applyAlignment="1" applyProtection="1">
      <alignment horizontal="right" vertical="center"/>
      <protection locked="0"/>
    </xf>
    <xf numFmtId="165" fontId="71" fillId="11" borderId="179" xfId="35" applyNumberFormat="1" applyFont="1" applyFill="1" applyBorder="1" applyAlignment="1" applyProtection="1">
      <alignment horizontal="right" vertical="center"/>
      <protection locked="0"/>
    </xf>
    <xf numFmtId="165" fontId="86" fillId="10" borderId="178" xfId="35" applyNumberFormat="1" applyFont="1" applyFill="1" applyBorder="1" applyAlignment="1">
      <alignment horizontal="right" vertical="center"/>
    </xf>
    <xf numFmtId="170" fontId="71" fillId="0" borderId="177" xfId="35" applyFont="1" applyBorder="1">
      <alignment vertical="center"/>
    </xf>
    <xf numFmtId="165" fontId="68" fillId="11" borderId="40" xfId="35" applyNumberFormat="1" applyFont="1" applyFill="1" applyBorder="1" applyAlignment="1" applyProtection="1">
      <alignment horizontal="right" vertical="center"/>
      <protection locked="0"/>
    </xf>
    <xf numFmtId="165" fontId="71" fillId="11" borderId="40" xfId="35" applyNumberFormat="1" applyFont="1" applyFill="1" applyBorder="1" applyAlignment="1" applyProtection="1">
      <alignment horizontal="right" vertical="center"/>
      <protection locked="0"/>
    </xf>
    <xf numFmtId="165" fontId="86" fillId="10" borderId="173" xfId="35" applyNumberFormat="1" applyFont="1" applyFill="1" applyBorder="1" applyAlignment="1">
      <alignment horizontal="right" vertical="center"/>
    </xf>
    <xf numFmtId="170" fontId="71" fillId="0" borderId="176" xfId="35" applyFont="1" applyBorder="1">
      <alignment vertical="center"/>
    </xf>
    <xf numFmtId="165" fontId="71" fillId="9" borderId="173" xfId="35" applyNumberFormat="1" applyFont="1" applyFill="1" applyBorder="1" applyAlignment="1">
      <alignment horizontal="right" vertical="center"/>
    </xf>
    <xf numFmtId="170" fontId="68" fillId="0" borderId="175" xfId="35" applyFont="1" applyBorder="1">
      <alignment vertical="center"/>
    </xf>
    <xf numFmtId="165" fontId="68" fillId="11" borderId="17" xfId="35" applyNumberFormat="1" applyFont="1" applyFill="1" applyBorder="1" applyAlignment="1" applyProtection="1">
      <alignment horizontal="right" vertical="center"/>
      <protection locked="0"/>
    </xf>
    <xf numFmtId="165" fontId="71" fillId="11" borderId="17" xfId="35" applyNumberFormat="1" applyFont="1" applyFill="1" applyBorder="1" applyAlignment="1" applyProtection="1">
      <alignment horizontal="right" vertical="center"/>
      <protection locked="0"/>
    </xf>
    <xf numFmtId="170" fontId="71" fillId="0" borderId="174" xfId="35" applyFont="1" applyBorder="1">
      <alignment vertical="center"/>
    </xf>
    <xf numFmtId="165" fontId="86" fillId="10" borderId="20" xfId="35" applyNumberFormat="1" applyFont="1" applyFill="1" applyBorder="1" applyAlignment="1">
      <alignment horizontal="right" vertical="center"/>
    </xf>
    <xf numFmtId="165" fontId="86" fillId="10" borderId="183" xfId="35" applyNumberFormat="1" applyFont="1" applyFill="1" applyBorder="1" applyAlignment="1">
      <alignment horizontal="right" vertical="center"/>
    </xf>
    <xf numFmtId="165" fontId="86" fillId="10" borderId="181" xfId="35" applyNumberFormat="1" applyFont="1" applyFill="1" applyBorder="1" applyAlignment="1">
      <alignment horizontal="right" vertical="center"/>
    </xf>
    <xf numFmtId="170" fontId="71" fillId="0" borderId="0" xfId="35" applyFont="1">
      <alignment vertical="center"/>
    </xf>
    <xf numFmtId="2" fontId="68" fillId="0" borderId="0" xfId="42" applyNumberFormat="1" applyFont="1"/>
    <xf numFmtId="37" fontId="68" fillId="0" borderId="0" xfId="42" applyFont="1" applyAlignment="1">
      <alignment horizontal="left"/>
    </xf>
    <xf numFmtId="37" fontId="68" fillId="0" borderId="0" xfId="42" applyFont="1" applyAlignment="1">
      <alignment horizontal="center"/>
    </xf>
    <xf numFmtId="170" fontId="71" fillId="0" borderId="195" xfId="35" applyFont="1" applyBorder="1" applyAlignment="1">
      <alignment horizontal="left" vertical="center"/>
    </xf>
    <xf numFmtId="2" fontId="68" fillId="0" borderId="195" xfId="42" applyNumberFormat="1" applyFont="1" applyBorder="1" applyAlignment="1">
      <alignment horizontal="right"/>
    </xf>
    <xf numFmtId="10" fontId="68" fillId="0" borderId="195" xfId="42" applyNumberFormat="1" applyFont="1" applyBorder="1" applyAlignment="1">
      <alignment horizontal="right"/>
    </xf>
    <xf numFmtId="37" fontId="68" fillId="0" borderId="195" xfId="42" applyFont="1" applyBorder="1" applyAlignment="1">
      <alignment horizontal="right"/>
    </xf>
    <xf numFmtId="170" fontId="71" fillId="0" borderId="0" xfId="35" applyFont="1" applyAlignment="1">
      <alignment horizontal="left" vertical="center"/>
    </xf>
    <xf numFmtId="2" fontId="68" fillId="0" borderId="0" xfId="42" applyNumberFormat="1" applyFont="1" applyAlignment="1">
      <alignment horizontal="right"/>
    </xf>
    <xf numFmtId="10" fontId="68" fillId="0" borderId="0" xfId="42" applyNumberFormat="1" applyFont="1" applyAlignment="1">
      <alignment horizontal="right"/>
    </xf>
    <xf numFmtId="2" fontId="68" fillId="0" borderId="193" xfId="42" applyNumberFormat="1" applyFont="1" applyBorder="1" applyAlignment="1">
      <alignment horizontal="right"/>
    </xf>
    <xf numFmtId="10" fontId="68" fillId="0" borderId="193" xfId="42" applyNumberFormat="1" applyFont="1" applyBorder="1" applyAlignment="1">
      <alignment horizontal="right"/>
    </xf>
    <xf numFmtId="37" fontId="68" fillId="0" borderId="193" xfId="42" applyFont="1" applyBorder="1" applyAlignment="1">
      <alignment horizontal="right"/>
    </xf>
    <xf numFmtId="170" fontId="65" fillId="11" borderId="180" xfId="35" applyFont="1" applyFill="1" applyBorder="1" applyProtection="1">
      <alignment vertical="center"/>
      <protection locked="0"/>
    </xf>
    <xf numFmtId="170" fontId="86" fillId="10" borderId="171" xfId="35" applyFont="1" applyFill="1" applyBorder="1" applyAlignment="1">
      <alignment horizontal="center" vertical="center"/>
    </xf>
    <xf numFmtId="37" fontId="68" fillId="0" borderId="0" xfId="42" applyFont="1" applyAlignment="1">
      <alignment vertical="justify" wrapText="1"/>
    </xf>
    <xf numFmtId="170" fontId="68" fillId="0" borderId="0" xfId="35" applyFont="1" applyAlignment="1">
      <alignment vertical="justify" wrapText="1"/>
    </xf>
    <xf numFmtId="170" fontId="71" fillId="0" borderId="0" xfId="35" applyFont="1" applyAlignment="1">
      <alignment horizontal="right" vertical="center"/>
    </xf>
    <xf numFmtId="170" fontId="68" fillId="0" borderId="0" xfId="35" applyFont="1" applyAlignment="1">
      <alignment horizontal="centerContinuous" vertical="justify" wrapText="1"/>
    </xf>
    <xf numFmtId="170" fontId="65" fillId="11" borderId="186" xfId="35" applyFont="1" applyFill="1" applyBorder="1">
      <alignment vertical="center"/>
    </xf>
    <xf numFmtId="170" fontId="67" fillId="12" borderId="179" xfId="35" applyFont="1" applyFill="1" applyBorder="1" applyAlignment="1">
      <alignment horizontal="centerContinuous" vertical="center"/>
    </xf>
    <xf numFmtId="170" fontId="71" fillId="12" borderId="1" xfId="35" applyFont="1" applyFill="1" applyBorder="1" applyAlignment="1">
      <alignment horizontal="centerContinuous" vertical="center"/>
    </xf>
    <xf numFmtId="170" fontId="71" fillId="12" borderId="185" xfId="35" applyFont="1" applyFill="1" applyBorder="1" applyAlignment="1">
      <alignment horizontal="centerContinuous" vertical="center"/>
    </xf>
    <xf numFmtId="170" fontId="94" fillId="10" borderId="183" xfId="35" applyFont="1" applyFill="1" applyBorder="1" applyAlignment="1" applyProtection="1">
      <alignment horizontal="center" vertical="center"/>
      <protection locked="0"/>
    </xf>
    <xf numFmtId="170" fontId="94" fillId="10" borderId="182" xfId="35" applyFont="1" applyFill="1" applyBorder="1" applyAlignment="1" applyProtection="1">
      <alignment horizontal="center" vertical="center"/>
      <protection locked="0"/>
    </xf>
    <xf numFmtId="165" fontId="86" fillId="10" borderId="179" xfId="35" applyNumberFormat="1" applyFont="1" applyFill="1" applyBorder="1" applyAlignment="1">
      <alignment horizontal="right" vertical="center"/>
    </xf>
    <xf numFmtId="165" fontId="86" fillId="10" borderId="32" xfId="35" applyNumberFormat="1" applyFont="1" applyFill="1" applyBorder="1" applyAlignment="1">
      <alignment horizontal="right" vertical="center"/>
    </xf>
    <xf numFmtId="165" fontId="86" fillId="10" borderId="40" xfId="35" applyNumberFormat="1" applyFont="1" applyFill="1" applyBorder="1" applyAlignment="1">
      <alignment horizontal="right" vertical="center"/>
    </xf>
    <xf numFmtId="165" fontId="68" fillId="9" borderId="40" xfId="35" applyNumberFormat="1" applyFont="1" applyFill="1" applyBorder="1" applyAlignment="1">
      <alignment horizontal="right" vertical="center"/>
    </xf>
    <xf numFmtId="165" fontId="71" fillId="9" borderId="40" xfId="35" applyNumberFormat="1" applyFont="1" applyFill="1" applyBorder="1" applyAlignment="1">
      <alignment horizontal="right" vertical="center"/>
    </xf>
    <xf numFmtId="165" fontId="68" fillId="9" borderId="17" xfId="35" applyNumberFormat="1" applyFont="1" applyFill="1" applyBorder="1" applyAlignment="1">
      <alignment horizontal="right" vertical="center"/>
    </xf>
    <xf numFmtId="165" fontId="71" fillId="9" borderId="17" xfId="35" applyNumberFormat="1" applyFont="1" applyFill="1" applyBorder="1" applyAlignment="1">
      <alignment horizontal="right" vertical="center"/>
    </xf>
    <xf numFmtId="165" fontId="71" fillId="9" borderId="20" xfId="35" applyNumberFormat="1" applyFont="1" applyFill="1" applyBorder="1" applyAlignment="1">
      <alignment horizontal="right" vertical="center"/>
    </xf>
    <xf numFmtId="170" fontId="71" fillId="0" borderId="16" xfId="35" applyFont="1" applyBorder="1">
      <alignment vertical="center"/>
    </xf>
    <xf numFmtId="170" fontId="71" fillId="0" borderId="172" xfId="35" applyFont="1" applyBorder="1" applyAlignment="1">
      <alignment horizontal="center" vertical="center"/>
    </xf>
    <xf numFmtId="170" fontId="93" fillId="0" borderId="0" xfId="35" quotePrefix="1" applyFont="1" applyAlignment="1">
      <alignment vertical="top"/>
    </xf>
    <xf numFmtId="10" fontId="68" fillId="0" borderId="0" xfId="41" applyNumberFormat="1" applyFont="1" applyFill="1" applyBorder="1" applyAlignment="1" applyProtection="1">
      <alignment horizontal="center"/>
    </xf>
    <xf numFmtId="170" fontId="67" fillId="0" borderId="0" xfId="35" applyFont="1">
      <alignment vertical="center"/>
    </xf>
    <xf numFmtId="170" fontId="71" fillId="0" borderId="0" xfId="35" applyFont="1" applyAlignment="1">
      <alignment horizontal="center" vertical="center"/>
    </xf>
    <xf numFmtId="170" fontId="65" fillId="0" borderId="0" xfId="35" applyFont="1">
      <alignment vertical="center"/>
    </xf>
    <xf numFmtId="165" fontId="71" fillId="0" borderId="0" xfId="35" applyNumberFormat="1" applyFont="1" applyAlignment="1">
      <alignment horizontal="right" vertical="center"/>
    </xf>
    <xf numFmtId="170" fontId="68" fillId="0" borderId="0" xfId="35" applyFont="1" applyAlignment="1">
      <alignment horizontal="right" vertical="center"/>
    </xf>
    <xf numFmtId="37" fontId="68" fillId="0" borderId="134" xfId="42" applyFont="1" applyBorder="1" applyAlignment="1">
      <alignment horizontal="center" vertical="center"/>
    </xf>
    <xf numFmtId="37" fontId="68" fillId="0" borderId="0" xfId="42" applyFont="1" applyAlignment="1">
      <alignment horizontal="center" vertical="center"/>
    </xf>
    <xf numFmtId="3" fontId="68" fillId="0" borderId="0" xfId="42" applyNumberFormat="1" applyFont="1" applyAlignment="1">
      <alignment horizontal="right"/>
    </xf>
    <xf numFmtId="37" fontId="68" fillId="0" borderId="0" xfId="42" applyFont="1" applyAlignment="1">
      <alignment horizontal="right" vertical="center"/>
    </xf>
    <xf numFmtId="37" fontId="68" fillId="0" borderId="166" xfId="42" applyFont="1" applyBorder="1" applyAlignment="1">
      <alignment vertical="center"/>
    </xf>
    <xf numFmtId="37" fontId="68" fillId="0" borderId="40" xfId="42" applyFont="1" applyBorder="1" applyAlignment="1">
      <alignment vertical="center"/>
    </xf>
    <xf numFmtId="37" fontId="68" fillId="0" borderId="23" xfId="42" applyFont="1" applyBorder="1" applyAlignment="1">
      <alignment vertical="center"/>
    </xf>
    <xf numFmtId="37" fontId="68" fillId="0" borderId="18" xfId="42" applyFont="1" applyBorder="1" applyAlignment="1">
      <alignment vertical="center"/>
    </xf>
    <xf numFmtId="49" fontId="68" fillId="0" borderId="23" xfId="42" applyNumberFormat="1" applyFont="1" applyBorder="1" applyAlignment="1">
      <alignment vertical="center"/>
    </xf>
    <xf numFmtId="9" fontId="68" fillId="0" borderId="23" xfId="41" applyFont="1" applyFill="1" applyBorder="1" applyAlignment="1" applyProtection="1">
      <alignment horizontal="right" vertical="center"/>
    </xf>
    <xf numFmtId="37" fontId="97" fillId="0" borderId="132" xfId="42" applyFont="1" applyBorder="1" applyAlignment="1">
      <alignment vertical="center"/>
    </xf>
    <xf numFmtId="37" fontId="97" fillId="0" borderId="162" xfId="42" applyFont="1" applyBorder="1" applyAlignment="1">
      <alignment vertical="center"/>
    </xf>
    <xf numFmtId="37" fontId="97" fillId="0" borderId="133" xfId="42" applyFont="1" applyBorder="1" applyAlignment="1">
      <alignment vertical="center"/>
    </xf>
    <xf numFmtId="37" fontId="65" fillId="0" borderId="23" xfId="42" applyFont="1" applyBorder="1" applyAlignment="1">
      <alignment vertical="center"/>
    </xf>
    <xf numFmtId="10" fontId="68" fillId="0" borderId="23" xfId="42" applyNumberFormat="1" applyFont="1" applyBorder="1" applyAlignment="1">
      <alignment vertical="center"/>
    </xf>
    <xf numFmtId="37" fontId="98" fillId="0" borderId="23" xfId="42" applyFont="1" applyBorder="1" applyAlignment="1">
      <alignment horizontal="left" vertical="center"/>
    </xf>
    <xf numFmtId="37" fontId="68" fillId="0" borderId="136" xfId="42" applyFont="1" applyBorder="1" applyAlignment="1">
      <alignment vertical="center"/>
    </xf>
    <xf numFmtId="37" fontId="68" fillId="0" borderId="32" xfId="42" applyFont="1" applyBorder="1" applyAlignment="1">
      <alignment vertical="center"/>
    </xf>
    <xf numFmtId="37" fontId="68" fillId="0" borderId="148" xfId="42" applyFont="1" applyBorder="1" applyAlignment="1">
      <alignment vertical="center"/>
    </xf>
    <xf numFmtId="3" fontId="68" fillId="0" borderId="40" xfId="42" applyNumberFormat="1" applyFont="1" applyBorder="1" applyAlignment="1">
      <alignment vertical="center"/>
    </xf>
    <xf numFmtId="3" fontId="68" fillId="0" borderId="165" xfId="42" applyNumberFormat="1" applyFont="1" applyBorder="1" applyAlignment="1">
      <alignment vertical="center"/>
    </xf>
    <xf numFmtId="37" fontId="65" fillId="0" borderId="166" xfId="42" applyFont="1" applyBorder="1" applyAlignment="1">
      <alignment vertical="center"/>
    </xf>
    <xf numFmtId="37" fontId="65" fillId="0" borderId="40" xfId="42" applyFont="1" applyBorder="1" applyAlignment="1">
      <alignment vertical="center"/>
    </xf>
    <xf numFmtId="37" fontId="65" fillId="0" borderId="150" xfId="42" applyFont="1" applyBorder="1" applyAlignment="1">
      <alignment vertical="center" wrapText="1"/>
    </xf>
    <xf numFmtId="37" fontId="65" fillId="0" borderId="126" xfId="42" applyFont="1" applyBorder="1" applyAlignment="1">
      <alignment vertical="center" wrapText="1"/>
    </xf>
    <xf numFmtId="3" fontId="68" fillId="0" borderId="0" xfId="42" applyNumberFormat="1" applyFont="1" applyAlignment="1">
      <alignment vertical="center"/>
    </xf>
    <xf numFmtId="37" fontId="65" fillId="0" borderId="0" xfId="42" applyFont="1"/>
    <xf numFmtId="37" fontId="99" fillId="0" borderId="0" xfId="42" applyFont="1" applyAlignment="1">
      <alignment horizontal="left" vertical="center"/>
    </xf>
    <xf numFmtId="37" fontId="68" fillId="0" borderId="0" xfId="42" applyFont="1" applyAlignment="1">
      <alignment wrapText="1"/>
    </xf>
    <xf numFmtId="3" fontId="68" fillId="0" borderId="0" xfId="42" applyNumberFormat="1" applyFont="1"/>
    <xf numFmtId="37" fontId="68" fillId="0" borderId="0" xfId="42" applyFont="1" applyAlignment="1">
      <alignment horizontal="left" vertical="center"/>
    </xf>
    <xf numFmtId="3" fontId="68" fillId="0" borderId="0" xfId="42" applyNumberFormat="1" applyFont="1" applyAlignment="1">
      <alignment horizontal="left" vertical="center"/>
    </xf>
    <xf numFmtId="3" fontId="65" fillId="0" borderId="0" xfId="42" applyNumberFormat="1" applyFont="1" applyAlignment="1">
      <alignment wrapText="1"/>
    </xf>
    <xf numFmtId="165" fontId="86" fillId="10" borderId="160" xfId="35" applyNumberFormat="1" applyFont="1" applyFill="1" applyBorder="1" applyAlignment="1">
      <alignment horizontal="left" vertical="center"/>
    </xf>
    <xf numFmtId="165" fontId="86" fillId="10" borderId="15" xfId="35" applyNumberFormat="1" applyFont="1" applyFill="1" applyBorder="1" applyAlignment="1">
      <alignment horizontal="right" vertical="center"/>
    </xf>
    <xf numFmtId="3" fontId="86" fillId="10" borderId="165" xfId="42" applyNumberFormat="1" applyFont="1" applyFill="1" applyBorder="1" applyAlignment="1">
      <alignment vertical="center"/>
    </xf>
    <xf numFmtId="3" fontId="100" fillId="10" borderId="163" xfId="42" applyNumberFormat="1" applyFont="1" applyFill="1" applyBorder="1" applyAlignment="1">
      <alignment vertical="center"/>
    </xf>
    <xf numFmtId="165" fontId="86" fillId="10" borderId="40" xfId="42" applyNumberFormat="1" applyFont="1" applyFill="1" applyBorder="1" applyAlignment="1">
      <alignment vertical="center"/>
    </xf>
    <xf numFmtId="165" fontId="100" fillId="10" borderId="162" xfId="42" applyNumberFormat="1" applyFont="1" applyFill="1" applyBorder="1" applyAlignment="1">
      <alignment vertical="center"/>
    </xf>
    <xf numFmtId="171" fontId="86" fillId="10" borderId="40" xfId="45" applyNumberFormat="1" applyFont="1" applyFill="1" applyBorder="1" applyAlignment="1" applyProtection="1">
      <alignment vertical="center"/>
    </xf>
    <xf numFmtId="165" fontId="86" fillId="10" borderId="94" xfId="42" applyNumberFormat="1" applyFont="1" applyFill="1" applyBorder="1" applyAlignment="1">
      <alignment vertical="center" wrapText="1"/>
    </xf>
    <xf numFmtId="3" fontId="86" fillId="10" borderId="152" xfId="42" applyNumberFormat="1" applyFont="1" applyFill="1" applyBorder="1" applyAlignment="1">
      <alignment vertical="center" wrapText="1"/>
    </xf>
    <xf numFmtId="165" fontId="68" fillId="11" borderId="32" xfId="42" applyNumberFormat="1" applyFont="1" applyFill="1" applyBorder="1" applyAlignment="1" applyProtection="1">
      <alignment vertical="center"/>
      <protection locked="0"/>
    </xf>
    <xf numFmtId="3" fontId="68" fillId="11" borderId="40" xfId="42" applyNumberFormat="1" applyFont="1" applyFill="1" applyBorder="1" applyAlignment="1" applyProtection="1">
      <alignment vertical="center"/>
      <protection locked="0"/>
    </xf>
    <xf numFmtId="165" fontId="68" fillId="11" borderId="40" xfId="42" applyNumberFormat="1" applyFont="1" applyFill="1" applyBorder="1" applyAlignment="1" applyProtection="1">
      <alignment vertical="center"/>
      <protection locked="0"/>
    </xf>
    <xf numFmtId="10" fontId="68" fillId="11" borderId="23" xfId="42" applyNumberFormat="1" applyFont="1" applyFill="1" applyBorder="1" applyAlignment="1" applyProtection="1">
      <alignment vertical="center"/>
      <protection locked="0"/>
    </xf>
    <xf numFmtId="9" fontId="68" fillId="11" borderId="23" xfId="42" applyNumberFormat="1" applyFont="1" applyFill="1" applyBorder="1" applyAlignment="1" applyProtection="1">
      <alignment vertical="center"/>
      <protection locked="0"/>
    </xf>
    <xf numFmtId="3" fontId="68" fillId="12" borderId="132" xfId="42" applyNumberFormat="1" applyFont="1" applyFill="1" applyBorder="1" applyAlignment="1">
      <alignment horizontal="center" vertical="center"/>
    </xf>
    <xf numFmtId="3" fontId="68" fillId="12" borderId="163" xfId="42" applyNumberFormat="1" applyFont="1" applyFill="1" applyBorder="1" applyAlignment="1">
      <alignment horizontal="center" vertical="center"/>
    </xf>
    <xf numFmtId="37" fontId="68" fillId="12" borderId="57" xfId="42" applyFont="1" applyFill="1" applyBorder="1" applyAlignment="1">
      <alignment vertical="center"/>
    </xf>
    <xf numFmtId="37" fontId="68" fillId="12" borderId="55" xfId="42" applyFont="1" applyFill="1" applyBorder="1" applyAlignment="1">
      <alignment vertical="center"/>
    </xf>
    <xf numFmtId="37" fontId="68" fillId="12" borderId="56" xfId="42" applyFont="1" applyFill="1" applyBorder="1" applyAlignment="1">
      <alignment vertical="center"/>
    </xf>
    <xf numFmtId="3" fontId="68" fillId="12" borderId="145" xfId="42" applyNumberFormat="1" applyFont="1" applyFill="1" applyBorder="1" applyAlignment="1">
      <alignment vertical="center"/>
    </xf>
    <xf numFmtId="3" fontId="68" fillId="12" borderId="196" xfId="42" applyNumberFormat="1" applyFont="1" applyFill="1" applyBorder="1" applyAlignment="1">
      <alignment vertical="center"/>
    </xf>
    <xf numFmtId="37" fontId="68" fillId="12" borderId="136" xfId="42" applyFont="1" applyFill="1" applyBorder="1" applyAlignment="1">
      <alignment vertical="center"/>
    </xf>
    <xf numFmtId="37" fontId="68" fillId="12" borderId="32" xfId="42" applyFont="1" applyFill="1" applyBorder="1" applyAlignment="1">
      <alignment vertical="center"/>
    </xf>
    <xf numFmtId="37" fontId="65" fillId="12" borderId="0" xfId="42" applyFont="1" applyFill="1" applyAlignment="1">
      <alignment vertical="center"/>
    </xf>
    <xf numFmtId="37" fontId="68" fillId="12" borderId="0" xfId="42" applyFont="1" applyFill="1" applyAlignment="1">
      <alignment vertical="center"/>
    </xf>
    <xf numFmtId="3" fontId="68" fillId="12" borderId="32" xfId="42" applyNumberFormat="1" applyFont="1" applyFill="1" applyBorder="1" applyAlignment="1">
      <alignment vertical="center"/>
    </xf>
    <xf numFmtId="3" fontId="68" fillId="12" borderId="164" xfId="42" applyNumberFormat="1" applyFont="1" applyFill="1" applyBorder="1" applyAlignment="1">
      <alignment vertical="center"/>
    </xf>
    <xf numFmtId="14" fontId="68" fillId="0" borderId="92" xfId="42" applyNumberFormat="1" applyFont="1" applyBorder="1"/>
    <xf numFmtId="165" fontId="68" fillId="11" borderId="160" xfId="35" applyNumberFormat="1" applyFont="1" applyFill="1" applyBorder="1" applyAlignment="1" applyProtection="1">
      <alignment horizontal="left" vertical="center"/>
      <protection locked="0"/>
    </xf>
    <xf numFmtId="165" fontId="68" fillId="11" borderId="15" xfId="35" applyNumberFormat="1" applyFont="1" applyFill="1" applyBorder="1" applyAlignment="1" applyProtection="1">
      <alignment horizontal="right" vertical="center"/>
      <protection locked="0"/>
    </xf>
    <xf numFmtId="3" fontId="68" fillId="12" borderId="142" xfId="42" applyNumberFormat="1" applyFont="1" applyFill="1" applyBorder="1" applyAlignment="1">
      <alignment horizontal="center" vertical="center"/>
    </xf>
    <xf numFmtId="4" fontId="101" fillId="0" borderId="0" xfId="39" applyNumberFormat="1" applyFont="1"/>
    <xf numFmtId="4" fontId="69" fillId="0" borderId="0" xfId="39" applyNumberFormat="1" applyFont="1"/>
    <xf numFmtId="4" fontId="69" fillId="0" borderId="0" xfId="39" applyNumberFormat="1" applyFont="1" applyAlignment="1">
      <alignment horizontal="right"/>
    </xf>
    <xf numFmtId="9" fontId="69" fillId="0" borderId="160" xfId="41" applyFont="1" applyFill="1" applyBorder="1" applyProtection="1"/>
    <xf numFmtId="9" fontId="69" fillId="0" borderId="159" xfId="41" applyFont="1" applyFill="1" applyBorder="1" applyProtection="1"/>
    <xf numFmtId="49" fontId="69" fillId="0" borderId="132" xfId="39" applyNumberFormat="1" applyFont="1" applyBorder="1"/>
    <xf numFmtId="4" fontId="69" fillId="0" borderId="134" xfId="39" applyNumberFormat="1" applyFont="1" applyBorder="1"/>
    <xf numFmtId="14" fontId="69" fillId="0" borderId="160" xfId="39" applyNumberFormat="1" applyFont="1" applyBorder="1" applyProtection="1">
      <protection locked="0"/>
    </xf>
    <xf numFmtId="4" fontId="69" fillId="0" borderId="23" xfId="39" applyNumberFormat="1" applyFont="1" applyBorder="1"/>
    <xf numFmtId="3" fontId="69" fillId="0" borderId="0" xfId="39" applyNumberFormat="1" applyFont="1"/>
    <xf numFmtId="3" fontId="69" fillId="0" borderId="0" xfId="39" applyNumberFormat="1" applyFont="1" applyAlignment="1">
      <alignment horizontal="center" wrapText="1"/>
    </xf>
    <xf numFmtId="4" fontId="102" fillId="0" borderId="0" xfId="39" applyNumberFormat="1" applyFont="1" applyAlignment="1">
      <alignment horizontal="center"/>
    </xf>
    <xf numFmtId="4" fontId="102" fillId="0" borderId="0" xfId="39" applyNumberFormat="1" applyFont="1"/>
    <xf numFmtId="3" fontId="103" fillId="10" borderId="0" xfId="39" applyNumberFormat="1" applyFont="1" applyFill="1"/>
    <xf numFmtId="3" fontId="102" fillId="0" borderId="0" xfId="39" applyNumberFormat="1" applyFont="1"/>
    <xf numFmtId="3" fontId="104" fillId="10" borderId="0" xfId="39" applyNumberFormat="1" applyFont="1" applyFill="1"/>
    <xf numFmtId="3" fontId="101" fillId="0" borderId="0" xfId="39" applyNumberFormat="1" applyFont="1"/>
    <xf numFmtId="4" fontId="105" fillId="10" borderId="0" xfId="39" applyNumberFormat="1" applyFont="1" applyFill="1"/>
    <xf numFmtId="171" fontId="105" fillId="10" borderId="0" xfId="28" applyNumberFormat="1" applyFont="1" applyFill="1" applyProtection="1"/>
    <xf numFmtId="4" fontId="69" fillId="0" borderId="1" xfId="39" applyNumberFormat="1" applyFont="1" applyBorder="1"/>
    <xf numFmtId="0" fontId="69" fillId="0" borderId="0" xfId="39" applyFont="1"/>
    <xf numFmtId="37" fontId="65" fillId="0" borderId="0" xfId="42" applyFont="1" applyAlignment="1">
      <alignment horizontal="centerContinuous"/>
    </xf>
    <xf numFmtId="49" fontId="68" fillId="0" borderId="132" xfId="35" applyNumberFormat="1" applyFont="1" applyBorder="1" applyAlignment="1" applyProtection="1">
      <alignment horizontal="left" vertical="center"/>
      <protection locked="0"/>
    </xf>
    <xf numFmtId="37" fontId="65" fillId="0" borderId="133" xfId="42" applyFont="1" applyBorder="1" applyAlignment="1">
      <alignment horizontal="left"/>
    </xf>
    <xf numFmtId="37" fontId="68" fillId="0" borderId="134" xfId="42" applyFont="1" applyBorder="1" applyAlignment="1">
      <alignment horizontal="left"/>
    </xf>
    <xf numFmtId="37" fontId="68" fillId="0" borderId="136" xfId="42" applyFont="1" applyBorder="1" applyAlignment="1">
      <alignment horizontal="center"/>
    </xf>
    <xf numFmtId="37" fontId="68" fillId="0" borderId="20" xfId="42" applyFont="1" applyBorder="1"/>
    <xf numFmtId="37" fontId="68" fillId="0" borderId="21" xfId="42" applyFont="1" applyBorder="1"/>
    <xf numFmtId="37" fontId="65" fillId="0" borderId="22" xfId="42" applyFont="1" applyBorder="1" applyAlignment="1">
      <alignment vertical="center"/>
    </xf>
    <xf numFmtId="37" fontId="68" fillId="0" borderId="16" xfId="42" applyFont="1" applyBorder="1"/>
    <xf numFmtId="37" fontId="65" fillId="0" borderId="18" xfId="42" applyFont="1" applyBorder="1" applyAlignment="1">
      <alignment vertical="center"/>
    </xf>
    <xf numFmtId="37" fontId="68" fillId="0" borderId="198" xfId="42" applyFont="1" applyBorder="1" applyProtection="1">
      <protection locked="0"/>
    </xf>
    <xf numFmtId="37" fontId="68" fillId="0" borderId="198" xfId="42" applyFont="1" applyBorder="1"/>
    <xf numFmtId="37" fontId="68" fillId="0" borderId="93" xfId="42" applyFont="1" applyBorder="1"/>
    <xf numFmtId="37" fontId="68" fillId="0" borderId="19" xfId="42" applyFont="1" applyBorder="1"/>
    <xf numFmtId="37" fontId="99" fillId="0" borderId="22" xfId="42" applyFont="1" applyBorder="1" applyAlignment="1">
      <alignment horizontal="right" vertical="center"/>
    </xf>
    <xf numFmtId="37" fontId="65" fillId="0" borderId="19" xfId="42" applyFont="1" applyBorder="1" applyAlignment="1">
      <alignment vertical="center"/>
    </xf>
    <xf numFmtId="37" fontId="99" fillId="0" borderId="0" xfId="42" applyFont="1" applyAlignment="1">
      <alignment horizontal="right" vertical="center"/>
    </xf>
    <xf numFmtId="165" fontId="68" fillId="2" borderId="19" xfId="42" applyNumberFormat="1" applyFont="1" applyFill="1" applyBorder="1" applyAlignment="1">
      <alignment horizontal="right" vertical="center"/>
    </xf>
    <xf numFmtId="37" fontId="68" fillId="0" borderId="22" xfId="42" quotePrefix="1" applyFont="1" applyBorder="1" applyAlignment="1">
      <alignment vertical="center"/>
    </xf>
    <xf numFmtId="37" fontId="68" fillId="0" borderId="22" xfId="42" applyFont="1" applyBorder="1" applyProtection="1">
      <protection locked="0"/>
    </xf>
    <xf numFmtId="37" fontId="68" fillId="0" borderId="19" xfId="42" applyFont="1" applyBorder="1" applyProtection="1">
      <protection locked="0"/>
    </xf>
    <xf numFmtId="37" fontId="68" fillId="0" borderId="22" xfId="42" applyFont="1" applyBorder="1" applyAlignment="1" applyProtection="1">
      <alignment vertical="center"/>
      <protection locked="0"/>
    </xf>
    <xf numFmtId="37" fontId="65" fillId="0" borderId="155" xfId="42" applyFont="1" applyBorder="1" applyAlignment="1">
      <alignment vertical="center"/>
    </xf>
    <xf numFmtId="37" fontId="68" fillId="0" borderId="161" xfId="42" applyFont="1" applyBorder="1" applyAlignment="1">
      <alignment vertical="center"/>
    </xf>
    <xf numFmtId="37" fontId="98" fillId="0" borderId="0" xfId="42" applyFont="1" applyAlignment="1">
      <alignment vertical="center"/>
    </xf>
    <xf numFmtId="170" fontId="71" fillId="0" borderId="0" xfId="36" applyFont="1" applyAlignment="1">
      <alignment horizontal="left" vertical="center"/>
    </xf>
    <xf numFmtId="37" fontId="68" fillId="0" borderId="162" xfId="42" applyFont="1" applyBorder="1" applyAlignment="1">
      <alignment vertical="center"/>
    </xf>
    <xf numFmtId="170" fontId="71" fillId="0" borderId="20" xfId="36" applyFont="1" applyBorder="1" applyAlignment="1">
      <alignment horizontal="left" vertical="center"/>
    </xf>
    <xf numFmtId="170" fontId="71" fillId="0" borderId="17" xfId="36" applyFont="1" applyBorder="1" applyAlignment="1">
      <alignment horizontal="left" vertical="center"/>
    </xf>
    <xf numFmtId="170" fontId="71" fillId="0" borderId="43" xfId="36" applyFont="1" applyBorder="1" applyAlignment="1">
      <alignment horizontal="left" vertical="center"/>
    </xf>
    <xf numFmtId="37" fontId="65" fillId="0" borderId="133" xfId="42" applyFont="1" applyBorder="1" applyAlignment="1">
      <alignment vertical="center"/>
    </xf>
    <xf numFmtId="37" fontId="110" fillId="0" borderId="0" xfId="42" applyFont="1" applyAlignment="1">
      <alignment vertical="center"/>
    </xf>
    <xf numFmtId="37" fontId="68" fillId="8" borderId="22" xfId="42" applyFont="1" applyFill="1" applyBorder="1" applyProtection="1">
      <protection locked="0"/>
    </xf>
    <xf numFmtId="14" fontId="68" fillId="11" borderId="160" xfId="42" applyNumberFormat="1" applyFont="1" applyFill="1" applyBorder="1" applyAlignment="1" applyProtection="1">
      <alignment horizontal="centerContinuous"/>
      <protection locked="0"/>
    </xf>
    <xf numFmtId="37" fontId="68" fillId="11" borderId="22" xfId="42" applyFont="1" applyFill="1" applyBorder="1" applyAlignment="1" applyProtection="1">
      <alignment horizontal="right" vertical="center"/>
      <protection locked="0"/>
    </xf>
    <xf numFmtId="37" fontId="68" fillId="12" borderId="17" xfId="42" applyFont="1" applyFill="1" applyBorder="1" applyAlignment="1">
      <alignment horizontal="centerContinuous" vertical="justify"/>
    </xf>
    <xf numFmtId="37" fontId="68" fillId="12" borderId="18" xfId="42" applyFont="1" applyFill="1" applyBorder="1" applyAlignment="1">
      <alignment horizontal="centerContinuous" vertical="center"/>
    </xf>
    <xf numFmtId="37" fontId="68" fillId="12" borderId="22" xfId="42" applyFont="1" applyFill="1" applyBorder="1" applyAlignment="1">
      <alignment horizontal="center" vertical="center" wrapText="1"/>
    </xf>
    <xf numFmtId="37" fontId="83" fillId="12" borderId="22" xfId="42" applyFont="1" applyFill="1" applyBorder="1" applyAlignment="1">
      <alignment horizontal="center" vertical="center" wrapText="1"/>
    </xf>
    <xf numFmtId="170" fontId="106" fillId="12" borderId="22" xfId="36" applyFont="1" applyFill="1" applyBorder="1" applyAlignment="1" applyProtection="1">
      <alignment horizontal="center" vertical="center" wrapText="1"/>
      <protection locked="0"/>
    </xf>
    <xf numFmtId="165" fontId="86" fillId="10" borderId="22" xfId="42" applyNumberFormat="1" applyFont="1" applyFill="1" applyBorder="1" applyAlignment="1">
      <alignment horizontal="right" vertical="center"/>
    </xf>
    <xf numFmtId="171" fontId="86" fillId="10" borderId="197" xfId="28" applyNumberFormat="1" applyFont="1" applyFill="1" applyBorder="1"/>
    <xf numFmtId="171" fontId="86" fillId="10" borderId="182" xfId="28" applyNumberFormat="1" applyFont="1" applyFill="1" applyBorder="1"/>
    <xf numFmtId="165" fontId="86" fillId="10" borderId="19" xfId="42" applyNumberFormat="1" applyFont="1" applyFill="1" applyBorder="1" applyAlignment="1">
      <alignment horizontal="right" vertical="center"/>
    </xf>
    <xf numFmtId="0" fontId="88" fillId="11" borderId="22" xfId="42" applyNumberFormat="1" applyFont="1" applyFill="1" applyBorder="1" applyAlignment="1" applyProtection="1">
      <alignment vertical="center"/>
      <protection locked="0"/>
    </xf>
    <xf numFmtId="171" fontId="86" fillId="10" borderId="154" xfId="28" applyNumberFormat="1" applyFont="1" applyFill="1" applyBorder="1"/>
    <xf numFmtId="165" fontId="86" fillId="10" borderId="148" xfId="42" applyNumberFormat="1" applyFont="1" applyFill="1" applyBorder="1" applyAlignment="1">
      <alignment horizontal="right" vertical="center"/>
    </xf>
    <xf numFmtId="0" fontId="111" fillId="11" borderId="22" xfId="42" applyNumberFormat="1" applyFont="1" applyFill="1" applyBorder="1" applyAlignment="1" applyProtection="1">
      <alignment vertical="center"/>
      <protection locked="0"/>
    </xf>
    <xf numFmtId="37" fontId="81" fillId="12" borderId="209" xfId="42" applyFont="1" applyFill="1" applyBorder="1" applyAlignment="1">
      <alignment horizontal="center" vertical="center" wrapText="1"/>
    </xf>
    <xf numFmtId="37" fontId="81" fillId="12" borderId="145" xfId="42" applyFont="1" applyFill="1" applyBorder="1" applyAlignment="1">
      <alignment horizontal="center" vertical="center" wrapText="1"/>
    </xf>
    <xf numFmtId="37" fontId="81" fillId="12" borderId="210" xfId="42" applyFont="1" applyFill="1" applyBorder="1" applyAlignment="1">
      <alignment horizontal="center" vertical="center" wrapText="1"/>
    </xf>
    <xf numFmtId="37" fontId="81" fillId="12" borderId="18" xfId="42" applyFont="1" applyFill="1" applyBorder="1" applyAlignment="1">
      <alignment horizontal="center" vertical="center" wrapText="1"/>
    </xf>
    <xf numFmtId="37" fontId="109" fillId="12" borderId="22" xfId="42" applyFont="1" applyFill="1" applyBorder="1" applyAlignment="1">
      <alignment horizontal="center" vertical="center" wrapText="1"/>
    </xf>
    <xf numFmtId="37" fontId="70" fillId="0" borderId="0" xfId="42" applyFont="1"/>
    <xf numFmtId="37" fontId="68" fillId="0" borderId="0" xfId="42" applyFont="1" applyAlignment="1" applyProtection="1">
      <alignment horizontal="centerContinuous"/>
      <protection locked="0"/>
    </xf>
    <xf numFmtId="14" fontId="68" fillId="0" borderId="160" xfId="42" applyNumberFormat="1" applyFont="1" applyBorder="1" applyAlignment="1" applyProtection="1">
      <alignment vertical="center"/>
      <protection locked="0"/>
    </xf>
    <xf numFmtId="37" fontId="68" fillId="0" borderId="92" xfId="42" applyFont="1" applyBorder="1" applyAlignment="1">
      <alignment horizontal="centerContinuous"/>
    </xf>
    <xf numFmtId="37" fontId="65" fillId="0" borderId="136" xfId="42" applyFont="1" applyBorder="1"/>
    <xf numFmtId="37" fontId="68" fillId="0" borderId="136" xfId="42" applyFont="1" applyBorder="1"/>
    <xf numFmtId="37" fontId="68" fillId="0" borderId="157" xfId="42" applyFont="1" applyBorder="1"/>
    <xf numFmtId="37" fontId="68" fillId="0" borderId="15" xfId="42" applyFont="1" applyBorder="1"/>
    <xf numFmtId="37" fontId="87" fillId="0" borderId="0" xfId="42" applyFont="1"/>
    <xf numFmtId="37" fontId="68" fillId="0" borderId="136" xfId="42" applyFont="1" applyBorder="1" applyAlignment="1">
      <alignment horizontal="centerContinuous"/>
    </xf>
    <xf numFmtId="14" fontId="68" fillId="0" borderId="136" xfId="42" applyNumberFormat="1" applyFont="1" applyBorder="1"/>
    <xf numFmtId="14" fontId="68" fillId="0" borderId="0" xfId="42" applyNumberFormat="1" applyFont="1"/>
    <xf numFmtId="37" fontId="65" fillId="0" borderId="138" xfId="42" applyFont="1" applyBorder="1"/>
    <xf numFmtId="37" fontId="68" fillId="0" borderId="92" xfId="42" applyFont="1" applyBorder="1"/>
    <xf numFmtId="37" fontId="68" fillId="12" borderId="200" xfId="42" applyFont="1" applyFill="1" applyBorder="1"/>
    <xf numFmtId="37" fontId="65" fillId="12" borderId="200" xfId="42" applyFont="1" applyFill="1" applyBorder="1" applyAlignment="1">
      <alignment horizontal="left"/>
    </xf>
    <xf numFmtId="37" fontId="68" fillId="12" borderId="201" xfId="42" applyFont="1" applyFill="1" applyBorder="1" applyAlignment="1">
      <alignment horizontal="center" wrapText="1"/>
    </xf>
    <xf numFmtId="37" fontId="68" fillId="12" borderId="202" xfId="42" applyFont="1" applyFill="1" applyBorder="1" applyAlignment="1">
      <alignment horizontal="center" wrapText="1"/>
    </xf>
    <xf numFmtId="37" fontId="68" fillId="12" borderId="202" xfId="42" applyFont="1" applyFill="1" applyBorder="1" applyAlignment="1">
      <alignment horizontal="center"/>
    </xf>
    <xf numFmtId="37" fontId="68" fillId="12" borderId="199" xfId="42" applyFont="1" applyFill="1" applyBorder="1"/>
    <xf numFmtId="14" fontId="68" fillId="11" borderId="149" xfId="42" applyNumberFormat="1" applyFont="1" applyFill="1" applyBorder="1" applyAlignment="1" applyProtection="1">
      <alignment horizontal="right"/>
      <protection locked="0"/>
    </xf>
    <xf numFmtId="37" fontId="68" fillId="11" borderId="203" xfId="42" applyFont="1" applyFill="1" applyBorder="1" applyAlignment="1" applyProtection="1">
      <alignment horizontal="right"/>
      <protection locked="0"/>
    </xf>
    <xf numFmtId="37" fontId="83" fillId="11" borderId="156" xfId="42" applyFont="1" applyFill="1" applyBorder="1" applyProtection="1">
      <protection locked="0"/>
    </xf>
    <xf numFmtId="176" fontId="68" fillId="11" borderId="204" xfId="42" applyNumberFormat="1" applyFont="1" applyFill="1" applyBorder="1" applyAlignment="1" applyProtection="1">
      <alignment horizontal="right"/>
      <protection locked="0"/>
    </xf>
    <xf numFmtId="37" fontId="83" fillId="11" borderId="204" xfId="42" applyFont="1" applyFill="1" applyBorder="1" applyProtection="1">
      <protection locked="0"/>
    </xf>
    <xf numFmtId="37" fontId="83" fillId="11" borderId="158" xfId="42" applyFont="1" applyFill="1" applyBorder="1" applyProtection="1">
      <protection locked="0"/>
    </xf>
    <xf numFmtId="37" fontId="83" fillId="11" borderId="204" xfId="42" applyFont="1" applyFill="1" applyBorder="1" applyAlignment="1" applyProtection="1">
      <alignment horizontal="centerContinuous"/>
      <protection locked="0"/>
    </xf>
    <xf numFmtId="37" fontId="83" fillId="11" borderId="204" xfId="42" applyFont="1" applyFill="1" applyBorder="1" applyAlignment="1" applyProtection="1">
      <alignment horizontal="center"/>
      <protection locked="0"/>
    </xf>
    <xf numFmtId="3" fontId="83" fillId="11" borderId="204" xfId="42" applyNumberFormat="1" applyFont="1" applyFill="1" applyBorder="1" applyProtection="1">
      <protection locked="0"/>
    </xf>
    <xf numFmtId="14" fontId="68" fillId="11" borderId="147" xfId="42" applyNumberFormat="1" applyFont="1" applyFill="1" applyBorder="1" applyAlignment="1" applyProtection="1">
      <alignment horizontal="right"/>
      <protection locked="0"/>
    </xf>
    <xf numFmtId="14" fontId="68" fillId="11" borderId="165" xfId="42" applyNumberFormat="1" applyFont="1" applyFill="1" applyBorder="1" applyAlignment="1" applyProtection="1">
      <alignment horizontal="right"/>
      <protection locked="0"/>
    </xf>
    <xf numFmtId="176" fontId="68" fillId="11" borderId="158" xfId="42" applyNumberFormat="1" applyFont="1" applyFill="1" applyBorder="1" applyAlignment="1" applyProtection="1">
      <alignment horizontal="right"/>
      <protection locked="0"/>
    </xf>
    <xf numFmtId="14" fontId="68" fillId="11" borderId="205" xfId="42" applyNumberFormat="1" applyFont="1" applyFill="1" applyBorder="1" applyAlignment="1" applyProtection="1">
      <alignment horizontal="right"/>
      <protection locked="0"/>
    </xf>
    <xf numFmtId="176" fontId="68" fillId="11" borderId="205" xfId="42" applyNumberFormat="1" applyFont="1" applyFill="1" applyBorder="1" applyAlignment="1" applyProtection="1">
      <alignment horizontal="right"/>
      <protection locked="0"/>
    </xf>
    <xf numFmtId="37" fontId="83" fillId="11" borderId="205" xfId="42" applyFont="1" applyFill="1" applyBorder="1" applyProtection="1">
      <protection locked="0"/>
    </xf>
    <xf numFmtId="14" fontId="68" fillId="11" borderId="204" xfId="42" applyNumberFormat="1" applyFont="1" applyFill="1" applyBorder="1" applyAlignment="1" applyProtection="1">
      <alignment horizontal="right"/>
      <protection locked="0"/>
    </xf>
    <xf numFmtId="14" fontId="68" fillId="11" borderId="206" xfId="42" applyNumberFormat="1" applyFont="1" applyFill="1" applyBorder="1" applyAlignment="1" applyProtection="1">
      <alignment horizontal="right"/>
      <protection locked="0"/>
    </xf>
    <xf numFmtId="176" fontId="68" fillId="11" borderId="159" xfId="42" applyNumberFormat="1" applyFont="1" applyFill="1" applyBorder="1" applyAlignment="1" applyProtection="1">
      <alignment horizontal="right"/>
      <protection locked="0"/>
    </xf>
    <xf numFmtId="37" fontId="83" fillId="11" borderId="206" xfId="42" applyFont="1" applyFill="1" applyBorder="1" applyProtection="1">
      <protection locked="0"/>
    </xf>
    <xf numFmtId="37" fontId="68" fillId="11" borderId="134" xfId="42" applyFont="1" applyFill="1" applyBorder="1" applyProtection="1">
      <protection locked="0"/>
    </xf>
    <xf numFmtId="37" fontId="68" fillId="11" borderId="132" xfId="42" applyFont="1" applyFill="1" applyBorder="1" applyProtection="1">
      <protection locked="0"/>
    </xf>
    <xf numFmtId="0" fontId="65" fillId="0" borderId="0" xfId="40" applyFont="1" applyAlignment="1">
      <alignment horizontal="centerContinuous"/>
    </xf>
    <xf numFmtId="0" fontId="68" fillId="0" borderId="0" xfId="40" applyFont="1" applyAlignment="1">
      <alignment horizontal="centerContinuous"/>
    </xf>
    <xf numFmtId="0" fontId="68" fillId="0" borderId="0" xfId="40" applyFont="1"/>
    <xf numFmtId="0" fontId="65" fillId="0" borderId="0" xfId="40" applyFont="1" applyAlignment="1">
      <alignment horizontal="centerContinuous" vertical="center"/>
    </xf>
    <xf numFmtId="0" fontId="68" fillId="0" borderId="0" xfId="40" applyFont="1" applyAlignment="1">
      <alignment horizontal="right"/>
    </xf>
    <xf numFmtId="0" fontId="68" fillId="0" borderId="195" xfId="40" applyFont="1" applyBorder="1"/>
    <xf numFmtId="0" fontId="68" fillId="0" borderId="195" xfId="40" applyFont="1" applyBorder="1" applyAlignment="1">
      <alignment horizontal="right"/>
    </xf>
    <xf numFmtId="0" fontId="68" fillId="0" borderId="93" xfId="40" applyFont="1" applyBorder="1" applyAlignment="1">
      <alignment horizontal="center"/>
    </xf>
    <xf numFmtId="0" fontId="68" fillId="0" borderId="93" xfId="40" applyFont="1" applyBorder="1" applyAlignment="1">
      <alignment horizontal="left" vertical="center" wrapText="1"/>
    </xf>
    <xf numFmtId="0" fontId="68" fillId="3" borderId="120" xfId="40" applyFont="1" applyFill="1" applyBorder="1" applyAlignment="1" applyProtection="1">
      <alignment horizontal="center"/>
      <protection locked="0"/>
    </xf>
    <xf numFmtId="0" fontId="68" fillId="0" borderId="0" xfId="40" applyFont="1" applyAlignment="1">
      <alignment horizontal="center"/>
    </xf>
    <xf numFmtId="0" fontId="68" fillId="0" borderId="16" xfId="40" applyFont="1" applyBorder="1" applyAlignment="1">
      <alignment vertical="top"/>
    </xf>
    <xf numFmtId="0" fontId="68" fillId="0" borderId="23" xfId="40" applyFont="1" applyBorder="1" applyAlignment="1">
      <alignment vertical="center" wrapText="1"/>
    </xf>
    <xf numFmtId="0" fontId="68" fillId="3" borderId="54" xfId="40" applyFont="1" applyFill="1" applyBorder="1" applyProtection="1">
      <protection locked="0"/>
    </xf>
    <xf numFmtId="0" fontId="97" fillId="0" borderId="23" xfId="40" applyFont="1" applyBorder="1" applyAlignment="1">
      <alignment horizontal="right" vertical="center" wrapText="1"/>
    </xf>
    <xf numFmtId="0" fontId="68" fillId="0" borderId="22" xfId="40" applyFont="1" applyBorder="1" applyAlignment="1">
      <alignment vertical="top" wrapText="1"/>
    </xf>
    <xf numFmtId="0" fontId="68" fillId="0" borderId="43" xfId="40" applyFont="1" applyBorder="1" applyAlignment="1">
      <alignment vertical="top" wrapText="1"/>
    </xf>
    <xf numFmtId="0" fontId="68" fillId="3" borderId="18" xfId="40" applyFont="1" applyFill="1" applyBorder="1" applyProtection="1">
      <protection locked="0"/>
    </xf>
    <xf numFmtId="0" fontId="68" fillId="0" borderId="93" xfId="40" applyFont="1" applyBorder="1" applyAlignment="1">
      <alignment vertical="top" wrapText="1"/>
    </xf>
    <xf numFmtId="0" fontId="97" fillId="0" borderId="0" xfId="40" applyFont="1" applyAlignment="1">
      <alignment horizontal="right" vertical="top" wrapText="1"/>
    </xf>
    <xf numFmtId="0" fontId="68" fillId="3" borderId="120" xfId="40" applyFont="1" applyFill="1" applyBorder="1" applyProtection="1">
      <protection locked="0"/>
    </xf>
    <xf numFmtId="0" fontId="68" fillId="0" borderId="16" xfId="40" applyFont="1" applyBorder="1" applyAlignment="1">
      <alignment vertical="top" wrapText="1"/>
    </xf>
    <xf numFmtId="0" fontId="68" fillId="0" borderId="19" xfId="40" applyFont="1" applyBorder="1" applyAlignment="1">
      <alignment vertical="top"/>
    </xf>
    <xf numFmtId="0" fontId="97" fillId="0" borderId="15" xfId="40" applyFont="1" applyBorder="1" applyAlignment="1">
      <alignment horizontal="right" vertical="center" wrapText="1"/>
    </xf>
    <xf numFmtId="0" fontId="68" fillId="3" borderId="21" xfId="40" applyFont="1" applyFill="1" applyBorder="1" applyProtection="1">
      <protection locked="0"/>
    </xf>
    <xf numFmtId="0" fontId="68" fillId="0" borderId="22" xfId="40" applyFont="1" applyBorder="1" applyAlignment="1">
      <alignment vertical="top"/>
    </xf>
    <xf numFmtId="0" fontId="97" fillId="0" borderId="22" xfId="40" applyFont="1" applyBorder="1" applyAlignment="1">
      <alignment horizontal="right" vertical="center" wrapText="1"/>
    </xf>
    <xf numFmtId="0" fontId="68" fillId="3" borderId="22" xfId="40" applyFont="1" applyFill="1" applyBorder="1" applyProtection="1">
      <protection locked="0"/>
    </xf>
    <xf numFmtId="0" fontId="68" fillId="0" borderId="0" xfId="40" applyFont="1" applyAlignment="1">
      <alignment wrapText="1"/>
    </xf>
    <xf numFmtId="0" fontId="68" fillId="0" borderId="32" xfId="40" applyFont="1" applyBorder="1"/>
    <xf numFmtId="0" fontId="65" fillId="0" borderId="19" xfId="40" applyFont="1" applyBorder="1" applyAlignment="1">
      <alignment horizontal="centerContinuous"/>
    </xf>
    <xf numFmtId="13" fontId="65" fillId="0" borderId="93" xfId="40" applyNumberFormat="1" applyFont="1" applyBorder="1" applyAlignment="1">
      <alignment horizontal="centerContinuous"/>
    </xf>
    <xf numFmtId="0" fontId="68" fillId="0" borderId="20" xfId="40" applyFont="1" applyBorder="1"/>
    <xf numFmtId="0" fontId="68" fillId="0" borderId="15" xfId="40" applyFont="1" applyBorder="1"/>
    <xf numFmtId="0" fontId="68" fillId="0" borderId="21" xfId="40" applyFont="1" applyBorder="1"/>
    <xf numFmtId="0" fontId="65" fillId="13" borderId="207" xfId="40" applyFont="1" applyFill="1" applyBorder="1" applyAlignment="1">
      <alignment vertical="center"/>
    </xf>
    <xf numFmtId="0" fontId="65" fillId="13" borderId="208" xfId="40" applyFont="1" applyFill="1" applyBorder="1"/>
    <xf numFmtId="0" fontId="65" fillId="13" borderId="182" xfId="40" applyFont="1" applyFill="1" applyBorder="1" applyAlignment="1">
      <alignment horizontal="center" vertical="center" wrapText="1"/>
    </xf>
    <xf numFmtId="0" fontId="65" fillId="13" borderId="197" xfId="40" applyFont="1" applyFill="1" applyBorder="1" applyAlignment="1">
      <alignment horizontal="center" vertical="center" wrapText="1"/>
    </xf>
    <xf numFmtId="0" fontId="97" fillId="13" borderId="132" xfId="40" applyFont="1" applyFill="1" applyBorder="1"/>
    <xf numFmtId="0" fontId="97" fillId="13" borderId="133" xfId="40" applyFont="1" applyFill="1" applyBorder="1" applyAlignment="1">
      <alignment wrapText="1"/>
    </xf>
    <xf numFmtId="0" fontId="68" fillId="13" borderId="133" xfId="40" applyFont="1" applyFill="1" applyBorder="1"/>
    <xf numFmtId="0" fontId="68" fillId="13" borderId="134" xfId="40" applyFont="1" applyFill="1" applyBorder="1"/>
    <xf numFmtId="179" fontId="86" fillId="10" borderId="160" xfId="41" applyNumberFormat="1" applyFont="1" applyFill="1" applyBorder="1" applyAlignment="1" applyProtection="1">
      <alignment horizontal="center"/>
    </xf>
    <xf numFmtId="179" fontId="86" fillId="10" borderId="160" xfId="40" applyNumberFormat="1" applyFont="1" applyFill="1" applyBorder="1" applyAlignment="1">
      <alignment horizontal="center"/>
    </xf>
    <xf numFmtId="165" fontId="86" fillId="10" borderId="19" xfId="40" applyNumberFormat="1" applyFont="1" applyFill="1" applyBorder="1" applyAlignment="1">
      <alignment horizontal="center" vertical="center"/>
    </xf>
    <xf numFmtId="165" fontId="86" fillId="10" borderId="16" xfId="40" applyNumberFormat="1" applyFont="1" applyFill="1" applyBorder="1" applyAlignment="1">
      <alignment horizontal="center" vertical="center"/>
    </xf>
    <xf numFmtId="165" fontId="86" fillId="10" borderId="93" xfId="40" applyNumberFormat="1" applyFont="1" applyFill="1" applyBorder="1" applyAlignment="1">
      <alignment horizontal="center" vertical="center"/>
    </xf>
    <xf numFmtId="165" fontId="86" fillId="10" borderId="21" xfId="35" applyNumberFormat="1" applyFont="1" applyFill="1" applyBorder="1" applyAlignment="1">
      <alignment horizontal="center" vertical="center"/>
    </xf>
    <xf numFmtId="165" fontId="68" fillId="11" borderId="16" xfId="40" applyNumberFormat="1" applyFont="1" applyFill="1" applyBorder="1" applyAlignment="1" applyProtection="1">
      <alignment horizontal="center" vertical="center"/>
      <protection locked="0"/>
    </xf>
    <xf numFmtId="165" fontId="68" fillId="11" borderId="54" xfId="40" applyNumberFormat="1" applyFont="1" applyFill="1" applyBorder="1" applyAlignment="1" applyProtection="1">
      <alignment horizontal="center" vertical="center"/>
      <protection locked="0"/>
    </xf>
    <xf numFmtId="9" fontId="68" fillId="11" borderId="22" xfId="41" applyFont="1" applyFill="1" applyBorder="1" applyAlignment="1" applyProtection="1">
      <alignment horizontal="center" vertical="center"/>
      <protection locked="0"/>
    </xf>
    <xf numFmtId="9" fontId="68" fillId="11" borderId="18" xfId="41" applyFont="1" applyFill="1" applyBorder="1" applyAlignment="1" applyProtection="1">
      <alignment horizontal="center" vertical="center"/>
      <protection locked="0"/>
    </xf>
    <xf numFmtId="165" fontId="68" fillId="11" borderId="22" xfId="40" applyNumberFormat="1" applyFont="1" applyFill="1" applyBorder="1" applyAlignment="1" applyProtection="1">
      <alignment horizontal="center" vertical="center"/>
      <protection locked="0"/>
    </xf>
    <xf numFmtId="3" fontId="68" fillId="11" borderId="22" xfId="40" applyNumberFormat="1" applyFont="1" applyFill="1" applyBorder="1" applyAlignment="1" applyProtection="1">
      <alignment horizontal="center"/>
      <protection locked="0"/>
    </xf>
    <xf numFmtId="3" fontId="68" fillId="11" borderId="19" xfId="40" applyNumberFormat="1" applyFont="1" applyFill="1" applyBorder="1" applyAlignment="1" applyProtection="1">
      <alignment horizontal="center"/>
      <protection locked="0"/>
    </xf>
    <xf numFmtId="170" fontId="74" fillId="12" borderId="16" xfId="36" applyFont="1" applyFill="1" applyBorder="1" applyAlignment="1" applyProtection="1">
      <alignment horizontal="center" vertical="center"/>
      <protection locked="0"/>
    </xf>
    <xf numFmtId="170" fontId="75" fillId="12" borderId="16" xfId="36" applyFont="1" applyFill="1" applyBorder="1" applyAlignment="1" applyProtection="1">
      <alignment horizontal="center" vertical="center" wrapText="1"/>
      <protection locked="0"/>
    </xf>
    <xf numFmtId="170" fontId="74" fillId="12" borderId="93" xfId="36" applyFont="1" applyFill="1" applyBorder="1" applyAlignment="1" applyProtection="1">
      <alignment horizontal="center" vertical="center"/>
      <protection locked="0"/>
    </xf>
    <xf numFmtId="170" fontId="113" fillId="10" borderId="17" xfId="36" applyFont="1" applyFill="1" applyBorder="1" applyAlignment="1" applyProtection="1">
      <alignment horizontal="centerContinuous" vertical="center"/>
      <protection locked="0"/>
    </xf>
    <xf numFmtId="170" fontId="113" fillId="10" borderId="18" xfId="36" applyFont="1" applyFill="1" applyBorder="1" applyAlignment="1" applyProtection="1">
      <alignment horizontal="centerContinuous" vertical="center"/>
      <protection locked="0"/>
    </xf>
    <xf numFmtId="170" fontId="74" fillId="12" borderId="141" xfId="36" applyFont="1" applyFill="1" applyBorder="1" applyAlignment="1" applyProtection="1">
      <alignment horizontal="center" vertical="center"/>
      <protection locked="0"/>
    </xf>
    <xf numFmtId="170" fontId="84" fillId="12" borderId="22" xfId="36" applyFont="1" applyFill="1" applyBorder="1" applyAlignment="1" applyProtection="1">
      <alignment horizontal="center" vertical="center"/>
      <protection locked="0"/>
    </xf>
    <xf numFmtId="10" fontId="68" fillId="11" borderId="22" xfId="41" applyNumberFormat="1" applyFont="1" applyFill="1" applyBorder="1" applyAlignment="1" applyProtection="1">
      <alignment vertical="center"/>
      <protection locked="0"/>
    </xf>
    <xf numFmtId="0" fontId="68" fillId="11" borderId="22" xfId="42" applyNumberFormat="1" applyFont="1" applyFill="1" applyBorder="1" applyAlignment="1" applyProtection="1">
      <alignment horizontal="left" vertical="center"/>
      <protection locked="0"/>
    </xf>
    <xf numFmtId="37" fontId="86" fillId="10" borderId="22" xfId="42" applyFont="1" applyFill="1" applyBorder="1" applyAlignment="1">
      <alignment horizontal="center" vertical="center"/>
    </xf>
    <xf numFmtId="37" fontId="86" fillId="10" borderId="22" xfId="42" applyFont="1" applyFill="1" applyBorder="1" applyAlignment="1" applyProtection="1">
      <alignment horizontal="center" vertical="center"/>
      <protection locked="0"/>
    </xf>
    <xf numFmtId="171" fontId="68" fillId="11" borderId="22" xfId="45" applyNumberFormat="1" applyFont="1" applyFill="1" applyBorder="1" applyAlignment="1" applyProtection="1">
      <alignment horizontal="right" vertical="center"/>
      <protection locked="0"/>
    </xf>
    <xf numFmtId="170" fontId="67" fillId="12" borderId="132" xfId="36" applyFont="1" applyFill="1" applyBorder="1" applyAlignment="1" applyProtection="1">
      <alignment vertical="center"/>
      <protection locked="0"/>
    </xf>
    <xf numFmtId="170" fontId="67" fillId="12" borderId="133" xfId="36" applyFont="1" applyFill="1" applyBorder="1" applyAlignment="1" applyProtection="1">
      <alignment vertical="center"/>
      <protection locked="0"/>
    </xf>
    <xf numFmtId="170" fontId="67" fillId="12" borderId="134" xfId="36" applyFont="1" applyFill="1" applyBorder="1" applyAlignment="1" applyProtection="1">
      <alignment vertical="center"/>
      <protection locked="0"/>
    </xf>
    <xf numFmtId="170" fontId="104" fillId="10" borderId="0" xfId="36" applyFont="1" applyFill="1" applyProtection="1">
      <protection locked="0"/>
    </xf>
    <xf numFmtId="171" fontId="104" fillId="10" borderId="0" xfId="28" applyNumberFormat="1" applyFont="1" applyFill="1" applyProtection="1">
      <protection locked="0"/>
    </xf>
    <xf numFmtId="171" fontId="104" fillId="10" borderId="0" xfId="28" applyNumberFormat="1" applyFont="1" applyFill="1" applyBorder="1" applyProtection="1">
      <protection locked="0"/>
    </xf>
    <xf numFmtId="0" fontId="104" fillId="10" borderId="211" xfId="36" applyNumberFormat="1" applyFont="1" applyFill="1" applyBorder="1" applyProtection="1">
      <protection locked="0"/>
    </xf>
    <xf numFmtId="171" fontId="104" fillId="10" borderId="212" xfId="28" applyNumberFormat="1" applyFont="1" applyFill="1" applyBorder="1" applyProtection="1">
      <protection locked="0"/>
    </xf>
    <xf numFmtId="170" fontId="86" fillId="10" borderId="0" xfId="36" applyFont="1" applyFill="1" applyProtection="1">
      <protection locked="0"/>
    </xf>
    <xf numFmtId="166" fontId="86" fillId="10" borderId="0" xfId="29" applyNumberFormat="1" applyFont="1" applyFill="1" applyProtection="1">
      <protection locked="0"/>
    </xf>
    <xf numFmtId="9" fontId="86" fillId="10" borderId="212" xfId="30" applyFont="1" applyFill="1" applyBorder="1" applyProtection="1">
      <protection locked="0"/>
    </xf>
    <xf numFmtId="9" fontId="86" fillId="10" borderId="0" xfId="30" applyFont="1" applyFill="1" applyProtection="1">
      <protection locked="0"/>
    </xf>
    <xf numFmtId="166" fontId="86" fillId="10" borderId="211" xfId="29" applyNumberFormat="1" applyFont="1" applyFill="1" applyBorder="1" applyProtection="1">
      <protection locked="0"/>
    </xf>
    <xf numFmtId="170" fontId="104" fillId="10" borderId="0" xfId="36" applyFont="1" applyFill="1" applyAlignment="1" applyProtection="1">
      <alignment horizontal="right"/>
      <protection locked="0"/>
    </xf>
    <xf numFmtId="10" fontId="104" fillId="10" borderId="22" xfId="30" applyNumberFormat="1" applyFont="1" applyFill="1" applyBorder="1" applyProtection="1">
      <protection locked="0"/>
    </xf>
    <xf numFmtId="166" fontId="105" fillId="10" borderId="0" xfId="29" applyNumberFormat="1" applyFont="1" applyFill="1" applyProtection="1">
      <protection locked="0"/>
    </xf>
    <xf numFmtId="170" fontId="114" fillId="12" borderId="160" xfId="36" applyFont="1" applyFill="1" applyBorder="1" applyProtection="1">
      <protection locked="0"/>
    </xf>
    <xf numFmtId="166" fontId="104" fillId="10" borderId="0" xfId="29" applyNumberFormat="1" applyFont="1" applyFill="1" applyProtection="1">
      <protection locked="0"/>
    </xf>
    <xf numFmtId="170" fontId="69" fillId="0" borderId="0" xfId="36" applyFont="1"/>
    <xf numFmtId="171" fontId="71" fillId="14" borderId="19" xfId="45" applyNumberFormat="1" applyFont="1" applyFill="1" applyBorder="1" applyAlignment="1" applyProtection="1">
      <alignment horizontal="right" vertical="center"/>
    </xf>
    <xf numFmtId="171" fontId="71" fillId="14" borderId="20" xfId="45" applyNumberFormat="1" applyFont="1" applyFill="1" applyBorder="1" applyAlignment="1" applyProtection="1">
      <alignment horizontal="right" vertical="center"/>
    </xf>
    <xf numFmtId="171" fontId="71" fillId="14" borderId="22" xfId="45" applyNumberFormat="1" applyFont="1" applyFill="1" applyBorder="1" applyAlignment="1" applyProtection="1">
      <alignment horizontal="right" vertical="center"/>
    </xf>
    <xf numFmtId="171" fontId="71" fillId="14" borderId="17" xfId="45" applyNumberFormat="1" applyFont="1" applyFill="1" applyBorder="1" applyAlignment="1" applyProtection="1">
      <alignment horizontal="right" vertical="center"/>
    </xf>
    <xf numFmtId="171" fontId="71" fillId="14" borderId="19" xfId="45" applyNumberFormat="1" applyFont="1" applyFill="1" applyBorder="1" applyAlignment="1" applyProtection="1">
      <alignment horizontal="center" vertical="center"/>
    </xf>
    <xf numFmtId="171" fontId="68" fillId="14" borderId="19" xfId="45" applyNumberFormat="1" applyFont="1" applyFill="1" applyBorder="1" applyAlignment="1" applyProtection="1">
      <alignment horizontal="center" vertical="center"/>
    </xf>
    <xf numFmtId="171" fontId="71" fillId="14" borderId="22" xfId="45" applyNumberFormat="1" applyFont="1" applyFill="1" applyBorder="1" applyAlignment="1" applyProtection="1">
      <alignment horizontal="center" vertical="center"/>
    </xf>
    <xf numFmtId="37" fontId="68" fillId="14" borderId="22" xfId="42" applyFont="1" applyFill="1" applyBorder="1" applyAlignment="1" applyProtection="1">
      <alignment horizontal="right" vertical="center"/>
      <protection locked="0"/>
    </xf>
    <xf numFmtId="37" fontId="87" fillId="0" borderId="0" xfId="42" applyFont="1" applyProtection="1">
      <protection locked="0"/>
    </xf>
    <xf numFmtId="181" fontId="105" fillId="10" borderId="0" xfId="39" applyNumberFormat="1" applyFont="1" applyFill="1"/>
    <xf numFmtId="49" fontId="69" fillId="0" borderId="0" xfId="39" applyNumberFormat="1" applyFont="1"/>
    <xf numFmtId="171" fontId="71" fillId="14" borderId="22" xfId="45" applyNumberFormat="1" applyFont="1" applyFill="1" applyBorder="1" applyAlignment="1" applyProtection="1">
      <alignment horizontal="right" vertical="center"/>
      <protection locked="0"/>
    </xf>
    <xf numFmtId="10" fontId="104" fillId="10" borderId="160" xfId="39" applyNumberFormat="1" applyFont="1" applyFill="1" applyBorder="1" applyProtection="1">
      <protection locked="0"/>
    </xf>
    <xf numFmtId="3" fontId="104" fillId="10" borderId="0" xfId="39" applyNumberFormat="1" applyFont="1" applyFill="1" applyProtection="1">
      <protection locked="0"/>
    </xf>
    <xf numFmtId="37" fontId="68" fillId="14" borderId="22" xfId="42" applyFont="1" applyFill="1" applyBorder="1" applyAlignment="1">
      <alignment horizontal="right" vertical="center"/>
    </xf>
    <xf numFmtId="170" fontId="67" fillId="0" borderId="132" xfId="36" applyFont="1" applyBorder="1" applyAlignment="1" applyProtection="1">
      <alignment horizontal="left" vertical="center"/>
      <protection locked="0"/>
    </xf>
    <xf numFmtId="170" fontId="67" fillId="0" borderId="133" xfId="36" applyFont="1" applyBorder="1" applyAlignment="1" applyProtection="1">
      <alignment horizontal="center" vertical="center"/>
      <protection locked="0"/>
    </xf>
    <xf numFmtId="171" fontId="68" fillId="11" borderId="16"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vertical="center"/>
      <protection locked="0"/>
    </xf>
    <xf numFmtId="171" fontId="68" fillId="11" borderId="22" xfId="45" applyNumberFormat="1" applyFont="1" applyFill="1" applyBorder="1" applyAlignment="1" applyProtection="1">
      <alignment vertical="center"/>
      <protection locked="0"/>
    </xf>
    <xf numFmtId="171" fontId="68" fillId="3" borderId="22" xfId="45" applyNumberFormat="1" applyFont="1" applyFill="1" applyBorder="1" applyAlignment="1" applyProtection="1">
      <alignment horizontal="right" vertical="center"/>
      <protection locked="0"/>
    </xf>
    <xf numFmtId="171" fontId="68" fillId="3" borderId="19" xfId="45" applyNumberFormat="1" applyFont="1" applyFill="1" applyBorder="1" applyAlignment="1" applyProtection="1">
      <alignment horizontal="right" vertical="center"/>
      <protection locked="0"/>
    </xf>
    <xf numFmtId="171" fontId="68" fillId="11" borderId="20"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horizontal="right" vertical="center"/>
    </xf>
    <xf numFmtId="171" fontId="68" fillId="11" borderId="22" xfId="45" applyNumberFormat="1" applyFont="1" applyFill="1" applyBorder="1" applyAlignment="1" applyProtection="1">
      <alignment horizontal="right" vertical="center"/>
    </xf>
    <xf numFmtId="171" fontId="68" fillId="11" borderId="17" xfId="45" applyNumberFormat="1" applyFont="1" applyFill="1" applyBorder="1" applyAlignment="1" applyProtection="1">
      <alignment horizontal="right" vertical="center"/>
      <protection locked="0"/>
    </xf>
    <xf numFmtId="171" fontId="68" fillId="11" borderId="17" xfId="45" applyNumberFormat="1" applyFont="1" applyFill="1" applyBorder="1" applyAlignment="1" applyProtection="1">
      <alignment horizontal="right" vertical="center"/>
    </xf>
    <xf numFmtId="9" fontId="68" fillId="11" borderId="23" xfId="41" applyFont="1" applyFill="1" applyBorder="1" applyAlignment="1" applyProtection="1">
      <alignment horizontal="right" vertical="center"/>
    </xf>
    <xf numFmtId="0" fontId="52" fillId="0" borderId="92" xfId="0" applyFont="1" applyBorder="1" applyAlignment="1">
      <alignment horizontal="left" wrapText="1"/>
    </xf>
    <xf numFmtId="0" fontId="52" fillId="0" borderId="139" xfId="0" applyFont="1" applyBorder="1" applyAlignment="1">
      <alignment horizontal="left" wrapText="1"/>
    </xf>
    <xf numFmtId="0" fontId="52" fillId="0" borderId="0" xfId="0" quotePrefix="1" applyFont="1" applyAlignment="1">
      <alignment horizontal="left" wrapText="1"/>
    </xf>
    <xf numFmtId="0" fontId="52" fillId="0" borderId="137" xfId="0" quotePrefix="1" applyFont="1" applyBorder="1" applyAlignment="1">
      <alignment horizontal="left" wrapText="1"/>
    </xf>
    <xf numFmtId="0" fontId="52" fillId="0" borderId="0" xfId="0" applyFont="1" applyAlignment="1">
      <alignment horizontal="left" wrapText="1"/>
    </xf>
    <xf numFmtId="0" fontId="52" fillId="0" borderId="137" xfId="0" applyFont="1" applyBorder="1" applyAlignment="1">
      <alignment horizontal="left" wrapText="1"/>
    </xf>
    <xf numFmtId="0" fontId="51" fillId="0" borderId="133" xfId="0" quotePrefix="1" applyFont="1" applyBorder="1" applyAlignment="1">
      <alignment horizontal="left" wrapText="1"/>
    </xf>
    <xf numFmtId="0" fontId="51" fillId="0" borderId="134" xfId="0" quotePrefix="1" applyFont="1" applyBorder="1" applyAlignment="1">
      <alignment horizontal="left" wrapText="1"/>
    </xf>
    <xf numFmtId="0" fontId="51" fillId="0" borderId="56" xfId="0" quotePrefix="1" applyFont="1" applyBorder="1" applyAlignment="1">
      <alignment horizontal="left" wrapText="1"/>
    </xf>
    <xf numFmtId="0" fontId="51" fillId="0" borderId="135" xfId="0" quotePrefix="1" applyFont="1" applyBorder="1" applyAlignment="1">
      <alignment horizontal="left" wrapText="1"/>
    </xf>
    <xf numFmtId="0" fontId="51" fillId="0" borderId="0" xfId="0" quotePrefix="1" applyFont="1" applyAlignment="1">
      <alignment horizontal="left" wrapText="1"/>
    </xf>
    <xf numFmtId="0" fontId="51" fillId="0" borderId="137" xfId="0" quotePrefix="1" applyFont="1" applyBorder="1" applyAlignment="1">
      <alignment horizontal="left" wrapText="1"/>
    </xf>
    <xf numFmtId="0" fontId="51" fillId="0" borderId="0" xfId="0" applyFont="1" applyAlignment="1">
      <alignment horizontal="left" wrapText="1"/>
    </xf>
    <xf numFmtId="0" fontId="51" fillId="0" borderId="137" xfId="0" applyFont="1" applyBorder="1" applyAlignment="1">
      <alignment horizontal="left" wrapText="1"/>
    </xf>
    <xf numFmtId="0" fontId="53" fillId="2" borderId="138" xfId="0" applyFont="1" applyFill="1" applyBorder="1" applyAlignment="1">
      <alignment horizontal="left"/>
    </xf>
    <xf numFmtId="0" fontId="53" fillId="2" borderId="92" xfId="0" applyFont="1" applyFill="1" applyBorder="1" applyAlignment="1">
      <alignment horizontal="left"/>
    </xf>
    <xf numFmtId="0" fontId="53" fillId="2" borderId="139" xfId="0" applyFont="1" applyFill="1" applyBorder="1" applyAlignment="1">
      <alignment horizontal="left"/>
    </xf>
    <xf numFmtId="0" fontId="53" fillId="2" borderId="136" xfId="0" applyFont="1" applyFill="1" applyBorder="1" applyAlignment="1">
      <alignment horizontal="left"/>
    </xf>
    <xf numFmtId="0" fontId="53" fillId="2" borderId="0" xfId="0" applyFont="1" applyFill="1" applyAlignment="1">
      <alignment horizontal="left"/>
    </xf>
    <xf numFmtId="0" fontId="53" fillId="2" borderId="137" xfId="0" applyFont="1" applyFill="1" applyBorder="1" applyAlignment="1">
      <alignment horizontal="left"/>
    </xf>
    <xf numFmtId="0" fontId="53" fillId="2" borderId="132" xfId="0" applyFont="1" applyFill="1" applyBorder="1" applyAlignment="1">
      <alignment horizontal="left"/>
    </xf>
    <xf numFmtId="0" fontId="53" fillId="2" borderId="133" xfId="0" applyFont="1" applyFill="1" applyBorder="1" applyAlignment="1">
      <alignment horizontal="left"/>
    </xf>
    <xf numFmtId="0" fontId="53" fillId="2" borderId="134" xfId="0" applyFont="1" applyFill="1" applyBorder="1" applyAlignment="1">
      <alignment horizontal="left"/>
    </xf>
    <xf numFmtId="0" fontId="53" fillId="2" borderId="55" xfId="0" applyFont="1" applyFill="1" applyBorder="1" applyAlignment="1">
      <alignment horizontal="left"/>
    </xf>
    <xf numFmtId="0" fontId="53" fillId="2" borderId="56" xfId="0" applyFont="1" applyFill="1" applyBorder="1" applyAlignment="1">
      <alignment horizontal="left"/>
    </xf>
    <xf numFmtId="0" fontId="53" fillId="2" borderId="135" xfId="0" applyFont="1" applyFill="1" applyBorder="1" applyAlignment="1">
      <alignment horizontal="left"/>
    </xf>
    <xf numFmtId="0" fontId="30" fillId="2" borderId="132" xfId="0" applyFont="1" applyFill="1" applyBorder="1" applyAlignment="1">
      <alignment horizontal="left"/>
    </xf>
    <xf numFmtId="0" fontId="30" fillId="2" borderId="133" xfId="0" applyFont="1" applyFill="1" applyBorder="1" applyAlignment="1">
      <alignment horizontal="left"/>
    </xf>
    <xf numFmtId="0" fontId="30" fillId="2" borderId="134" xfId="0" applyFont="1" applyFill="1" applyBorder="1" applyAlignment="1">
      <alignment horizontal="left"/>
    </xf>
    <xf numFmtId="0" fontId="51" fillId="0" borderId="92" xfId="0" quotePrefix="1" applyFont="1" applyBorder="1" applyAlignment="1">
      <alignment horizontal="left" wrapText="1"/>
    </xf>
    <xf numFmtId="0" fontId="51" fillId="0" borderId="139" xfId="0" quotePrefix="1" applyFont="1" applyBorder="1" applyAlignment="1">
      <alignment horizontal="left" wrapText="1"/>
    </xf>
    <xf numFmtId="0" fontId="0" fillId="2" borderId="132" xfId="0" applyFill="1" applyBorder="1" applyAlignment="1">
      <alignment horizontal="center"/>
    </xf>
    <xf numFmtId="0" fontId="0" fillId="2" borderId="133" xfId="0" applyFill="1" applyBorder="1" applyAlignment="1">
      <alignment horizontal="center"/>
    </xf>
    <xf numFmtId="0" fontId="0" fillId="2" borderId="134" xfId="0" applyFill="1" applyBorder="1" applyAlignment="1">
      <alignment horizontal="center"/>
    </xf>
    <xf numFmtId="0" fontId="50" fillId="2" borderId="132" xfId="0" applyFont="1" applyFill="1" applyBorder="1" applyAlignment="1">
      <alignment horizontal="center"/>
    </xf>
    <xf numFmtId="0" fontId="50" fillId="2" borderId="133" xfId="0" applyFont="1" applyFill="1" applyBorder="1" applyAlignment="1">
      <alignment horizontal="center"/>
    </xf>
    <xf numFmtId="0" fontId="50" fillId="2" borderId="134" xfId="0" applyFont="1" applyFill="1" applyBorder="1" applyAlignment="1">
      <alignment horizontal="center"/>
    </xf>
    <xf numFmtId="0" fontId="30" fillId="2" borderId="55" xfId="0" applyFont="1" applyFill="1" applyBorder="1" applyAlignment="1">
      <alignment horizontal="left" vertical="center"/>
    </xf>
    <xf numFmtId="0" fontId="30" fillId="2" borderId="56" xfId="0" applyFont="1" applyFill="1" applyBorder="1" applyAlignment="1">
      <alignment horizontal="left" vertical="center"/>
    </xf>
    <xf numFmtId="0" fontId="30" fillId="2" borderId="135" xfId="0" applyFont="1" applyFill="1" applyBorder="1" applyAlignment="1">
      <alignment horizontal="left" vertical="center"/>
    </xf>
    <xf numFmtId="0" fontId="51" fillId="0" borderId="0" xfId="0" quotePrefix="1" applyFont="1" applyAlignment="1">
      <alignment horizontal="left" vertical="center" wrapText="1"/>
    </xf>
    <xf numFmtId="0" fontId="51" fillId="0" borderId="137" xfId="0" quotePrefix="1" applyFont="1" applyBorder="1" applyAlignment="1">
      <alignment horizontal="left" vertical="center" wrapText="1"/>
    </xf>
    <xf numFmtId="0" fontId="59" fillId="0" borderId="0" xfId="0" applyFont="1" applyAlignment="1">
      <alignment horizontal="left" vertical="top" wrapText="1"/>
    </xf>
    <xf numFmtId="0" fontId="63" fillId="0" borderId="132" xfId="0" applyFont="1" applyBorder="1" applyAlignment="1">
      <alignment horizontal="left" vertical="center" wrapText="1"/>
    </xf>
    <xf numFmtId="0" fontId="63" fillId="0" borderId="133" xfId="0" applyFont="1" applyBorder="1" applyAlignment="1">
      <alignment horizontal="left" vertical="center" wrapText="1"/>
    </xf>
    <xf numFmtId="0" fontId="63" fillId="0" borderId="134" xfId="0" applyFont="1" applyBorder="1" applyAlignment="1">
      <alignment horizontal="left" vertical="center" wrapText="1"/>
    </xf>
    <xf numFmtId="0" fontId="58" fillId="0" borderId="0" xfId="0" applyFont="1" applyAlignment="1">
      <alignment horizontal="center"/>
    </xf>
    <xf numFmtId="0" fontId="60" fillId="0" borderId="0" xfId="0" applyFont="1" applyAlignment="1">
      <alignment horizontal="center"/>
    </xf>
    <xf numFmtId="0" fontId="61" fillId="0" borderId="0" xfId="43" applyFont="1" applyAlignment="1" applyProtection="1">
      <alignment horizontal="left" vertical="center"/>
      <protection locked="0"/>
    </xf>
    <xf numFmtId="170" fontId="70" fillId="0" borderId="0" xfId="36" applyFont="1" applyAlignment="1" applyProtection="1">
      <alignment horizontal="center" vertical="center"/>
      <protection locked="0"/>
    </xf>
    <xf numFmtId="0" fontId="68" fillId="11" borderId="132" xfId="36" applyNumberFormat="1" applyFont="1" applyFill="1" applyBorder="1" applyAlignment="1" applyProtection="1">
      <alignment horizontal="center" vertical="center"/>
      <protection locked="0"/>
    </xf>
    <xf numFmtId="0" fontId="68" fillId="11" borderId="133" xfId="36" applyNumberFormat="1" applyFont="1" applyFill="1" applyBorder="1" applyAlignment="1" applyProtection="1">
      <alignment horizontal="center" vertical="center"/>
      <protection locked="0"/>
    </xf>
    <xf numFmtId="0" fontId="68" fillId="11" borderId="134" xfId="36" applyNumberFormat="1" applyFont="1" applyFill="1" applyBorder="1" applyAlignment="1" applyProtection="1">
      <alignment horizontal="center" vertical="center"/>
      <protection locked="0"/>
    </xf>
    <xf numFmtId="0" fontId="71" fillId="11" borderId="143" xfId="36" applyNumberFormat="1" applyFont="1" applyFill="1" applyBorder="1" applyAlignment="1" applyProtection="1">
      <alignment horizontal="left" vertical="center"/>
      <protection locked="0"/>
    </xf>
    <xf numFmtId="0" fontId="71" fillId="11" borderId="144" xfId="36" applyNumberFormat="1" applyFont="1" applyFill="1" applyBorder="1" applyAlignment="1" applyProtection="1">
      <alignment horizontal="left" vertical="center"/>
      <protection locked="0"/>
    </xf>
    <xf numFmtId="0" fontId="71" fillId="11" borderId="168" xfId="36" applyNumberFormat="1" applyFont="1" applyFill="1" applyBorder="1" applyAlignment="1" applyProtection="1">
      <alignment horizontal="left" vertical="center"/>
      <protection locked="0"/>
    </xf>
    <xf numFmtId="0" fontId="71" fillId="11" borderId="146" xfId="36" applyNumberFormat="1" applyFont="1" applyFill="1" applyBorder="1" applyAlignment="1" applyProtection="1">
      <alignment horizontal="left" vertical="center"/>
      <protection locked="0"/>
    </xf>
    <xf numFmtId="0" fontId="71" fillId="11" borderId="43" xfId="36" applyNumberFormat="1" applyFont="1" applyFill="1" applyBorder="1" applyAlignment="1" applyProtection="1">
      <alignment horizontal="left" vertical="center"/>
      <protection locked="0"/>
    </xf>
    <xf numFmtId="0" fontId="71" fillId="11" borderId="18" xfId="36" applyNumberFormat="1" applyFont="1" applyFill="1" applyBorder="1" applyAlignment="1" applyProtection="1">
      <alignment horizontal="left" vertical="center"/>
      <protection locked="0"/>
    </xf>
    <xf numFmtId="0" fontId="71" fillId="11" borderId="150" xfId="36" applyNumberFormat="1" applyFont="1" applyFill="1" applyBorder="1" applyAlignment="1" applyProtection="1">
      <alignment horizontal="left" vertical="center"/>
      <protection locked="0"/>
    </xf>
    <xf numFmtId="0" fontId="71" fillId="11" borderId="124" xfId="36" applyNumberFormat="1" applyFont="1" applyFill="1" applyBorder="1" applyAlignment="1" applyProtection="1">
      <alignment horizontal="left" vertical="center"/>
      <protection locked="0"/>
    </xf>
    <xf numFmtId="0" fontId="71" fillId="11" borderId="169" xfId="36" applyNumberFormat="1" applyFont="1" applyFill="1" applyBorder="1" applyAlignment="1" applyProtection="1">
      <alignment horizontal="left" vertical="center"/>
      <protection locked="0"/>
    </xf>
    <xf numFmtId="170" fontId="74" fillId="12" borderId="16" xfId="36" applyFont="1" applyFill="1" applyBorder="1" applyAlignment="1" applyProtection="1">
      <alignment horizontal="center" vertical="center"/>
      <protection locked="0"/>
    </xf>
    <xf numFmtId="37" fontId="73" fillId="12" borderId="93" xfId="42" applyFont="1" applyFill="1" applyBorder="1" applyAlignment="1" applyProtection="1">
      <alignment horizontal="center" vertical="center"/>
      <protection locked="0"/>
    </xf>
    <xf numFmtId="170" fontId="77" fillId="12" borderId="54" xfId="36" applyFont="1" applyFill="1" applyBorder="1" applyAlignment="1" applyProtection="1">
      <alignment horizontal="center" vertical="center" wrapText="1"/>
      <protection locked="0"/>
    </xf>
    <xf numFmtId="170" fontId="77" fillId="12" borderId="120" xfId="36" applyFont="1" applyFill="1" applyBorder="1" applyAlignment="1" applyProtection="1">
      <alignment horizontal="center" vertical="center" wrapText="1"/>
      <protection locked="0"/>
    </xf>
    <xf numFmtId="170" fontId="77" fillId="12" borderId="21" xfId="36" applyFont="1" applyFill="1" applyBorder="1" applyAlignment="1" applyProtection="1">
      <alignment horizontal="center" vertical="center" wrapText="1"/>
      <protection locked="0"/>
    </xf>
    <xf numFmtId="170" fontId="65" fillId="12" borderId="132" xfId="36" applyFont="1" applyFill="1" applyBorder="1" applyAlignment="1" applyProtection="1">
      <alignment horizontal="left" vertical="center"/>
      <protection locked="0"/>
    </xf>
    <xf numFmtId="37" fontId="69" fillId="12" borderId="133" xfId="42" applyFont="1" applyFill="1" applyBorder="1" applyAlignment="1" applyProtection="1">
      <alignment vertical="center"/>
      <protection locked="0"/>
    </xf>
    <xf numFmtId="37" fontId="69" fillId="12" borderId="92" xfId="42" applyFont="1" applyFill="1" applyBorder="1" applyAlignment="1" applyProtection="1">
      <alignment vertical="center"/>
      <protection locked="0"/>
    </xf>
    <xf numFmtId="37" fontId="69" fillId="12" borderId="134" xfId="42" applyFont="1" applyFill="1" applyBorder="1" applyAlignment="1" applyProtection="1">
      <alignment vertical="center"/>
      <protection locked="0"/>
    </xf>
    <xf numFmtId="170" fontId="67" fillId="12" borderId="132" xfId="36" applyFont="1" applyFill="1" applyBorder="1" applyAlignment="1" applyProtection="1">
      <alignment horizontal="left" vertical="center"/>
      <protection locked="0"/>
    </xf>
    <xf numFmtId="170" fontId="67" fillId="12" borderId="133" xfId="36" applyFont="1" applyFill="1" applyBorder="1" applyAlignment="1" applyProtection="1">
      <alignment horizontal="left" vertical="center"/>
      <protection locked="0"/>
    </xf>
    <xf numFmtId="170" fontId="67" fillId="12" borderId="134" xfId="36" applyFont="1" applyFill="1" applyBorder="1" applyAlignment="1" applyProtection="1">
      <alignment horizontal="left" vertical="center"/>
      <protection locked="0"/>
    </xf>
    <xf numFmtId="170" fontId="65" fillId="12" borderId="133" xfId="36" applyFont="1" applyFill="1" applyBorder="1" applyAlignment="1" applyProtection="1">
      <alignment horizontal="left" vertical="center"/>
      <protection locked="0"/>
    </xf>
    <xf numFmtId="170" fontId="65" fillId="12" borderId="134" xfId="36" applyFont="1" applyFill="1" applyBorder="1" applyAlignment="1" applyProtection="1">
      <alignment horizontal="left" vertical="center"/>
      <protection locked="0"/>
    </xf>
    <xf numFmtId="170" fontId="74" fillId="0" borderId="55" xfId="36" applyFont="1" applyBorder="1" applyAlignment="1" applyProtection="1">
      <alignment horizontal="center" vertical="center"/>
      <protection locked="0"/>
    </xf>
    <xf numFmtId="37" fontId="73" fillId="0" borderId="56" xfId="42" applyFont="1" applyBorder="1" applyAlignment="1" applyProtection="1">
      <alignment horizontal="center" vertical="center"/>
      <protection locked="0"/>
    </xf>
    <xf numFmtId="170" fontId="83" fillId="0" borderId="0" xfId="36" applyFont="1" applyAlignment="1">
      <alignment horizontal="left" wrapText="1"/>
    </xf>
    <xf numFmtId="37" fontId="69" fillId="12" borderId="133" xfId="42" applyFont="1" applyFill="1" applyBorder="1" applyProtection="1">
      <protection locked="0"/>
    </xf>
    <xf numFmtId="177" fontId="71" fillId="11" borderId="132" xfId="36" applyNumberFormat="1" applyFont="1" applyFill="1" applyBorder="1" applyAlignment="1" applyProtection="1">
      <alignment horizontal="center" vertical="center"/>
      <protection locked="0"/>
    </xf>
    <xf numFmtId="177" fontId="71" fillId="11" borderId="134" xfId="36" applyNumberFormat="1" applyFont="1" applyFill="1" applyBorder="1" applyAlignment="1" applyProtection="1">
      <alignment horizontal="center" vertical="center"/>
      <protection locked="0"/>
    </xf>
    <xf numFmtId="0" fontId="71" fillId="0" borderId="0" xfId="36" applyNumberFormat="1" applyFont="1" applyAlignment="1" applyProtection="1">
      <alignment horizontal="left" vertical="center"/>
      <protection locked="0"/>
    </xf>
    <xf numFmtId="170" fontId="86" fillId="10" borderId="150" xfId="36" applyFont="1" applyFill="1" applyBorder="1" applyAlignment="1" applyProtection="1">
      <alignment horizontal="center" vertical="center"/>
      <protection locked="0"/>
    </xf>
    <xf numFmtId="170" fontId="86" fillId="10" borderId="124" xfId="36" applyFont="1" applyFill="1" applyBorder="1" applyAlignment="1" applyProtection="1">
      <alignment horizontal="center" vertical="center"/>
      <protection locked="0"/>
    </xf>
    <xf numFmtId="170" fontId="86" fillId="10" borderId="151" xfId="36" applyFont="1" applyFill="1" applyBorder="1" applyAlignment="1" applyProtection="1">
      <alignment horizontal="center" vertical="center"/>
      <protection locked="0"/>
    </xf>
    <xf numFmtId="170" fontId="114" fillId="12" borderId="132" xfId="36" applyFont="1" applyFill="1" applyBorder="1" applyAlignment="1" applyProtection="1">
      <alignment horizontal="center"/>
      <protection locked="0"/>
    </xf>
    <xf numFmtId="170" fontId="114" fillId="12" borderId="133" xfId="36" applyFont="1" applyFill="1" applyBorder="1" applyAlignment="1" applyProtection="1">
      <alignment horizontal="center"/>
      <protection locked="0"/>
    </xf>
    <xf numFmtId="170" fontId="114" fillId="12" borderId="134" xfId="36" applyFont="1" applyFill="1" applyBorder="1" applyAlignment="1" applyProtection="1">
      <alignment horizontal="center"/>
      <protection locked="0"/>
    </xf>
    <xf numFmtId="37" fontId="68" fillId="11" borderId="16" xfId="42" applyFont="1" applyFill="1" applyBorder="1" applyAlignment="1" applyProtection="1">
      <alignment horizontal="center" vertical="center"/>
      <protection locked="0"/>
    </xf>
    <xf numFmtId="37" fontId="68" fillId="11" borderId="19" xfId="42" applyFont="1" applyFill="1" applyBorder="1" applyAlignment="1" applyProtection="1">
      <alignment horizontal="center" vertical="center"/>
      <protection locked="0"/>
    </xf>
    <xf numFmtId="37" fontId="86" fillId="10" borderId="132" xfId="42" applyFont="1" applyFill="1" applyBorder="1" applyAlignment="1">
      <alignment horizontal="center"/>
    </xf>
    <xf numFmtId="37" fontId="86" fillId="10" borderId="134" xfId="42" applyFont="1" applyFill="1" applyBorder="1" applyAlignment="1">
      <alignment horizontal="center"/>
    </xf>
    <xf numFmtId="37" fontId="68" fillId="0" borderId="17" xfId="42" applyFont="1" applyBorder="1" applyAlignment="1">
      <alignment horizontal="right"/>
    </xf>
    <xf numFmtId="37" fontId="68" fillId="0" borderId="18" xfId="42" applyFont="1" applyBorder="1" applyAlignment="1">
      <alignment horizontal="right"/>
    </xf>
    <xf numFmtId="37" fontId="68" fillId="0" borderId="0" xfId="42" applyFont="1" applyAlignment="1">
      <alignment horizontal="right"/>
    </xf>
    <xf numFmtId="37" fontId="68" fillId="0" borderId="137" xfId="42" applyFont="1" applyBorder="1" applyAlignment="1">
      <alignment horizontal="right"/>
    </xf>
    <xf numFmtId="37" fontId="68" fillId="0" borderId="20" xfId="42" applyFont="1" applyBorder="1" applyAlignment="1">
      <alignment horizontal="right"/>
    </xf>
    <xf numFmtId="37" fontId="68" fillId="0" borderId="21" xfId="42" applyFont="1" applyBorder="1" applyAlignment="1">
      <alignment horizontal="right"/>
    </xf>
    <xf numFmtId="171" fontId="68" fillId="11" borderId="55" xfId="28" applyNumberFormat="1" applyFont="1" applyFill="1" applyBorder="1" applyAlignment="1" applyProtection="1">
      <alignment horizontal="center"/>
      <protection locked="0"/>
    </xf>
    <xf numFmtId="171" fontId="68" fillId="11" borderId="135" xfId="28" applyNumberFormat="1" applyFont="1" applyFill="1" applyBorder="1" applyAlignment="1" applyProtection="1">
      <alignment horizontal="center"/>
      <protection locked="0"/>
    </xf>
    <xf numFmtId="179" fontId="68" fillId="11" borderId="132" xfId="30" applyNumberFormat="1" applyFont="1" applyFill="1" applyBorder="1" applyAlignment="1" applyProtection="1">
      <alignment horizontal="center"/>
      <protection locked="0"/>
    </xf>
    <xf numFmtId="179" fontId="68" fillId="11" borderId="134" xfId="30" applyNumberFormat="1" applyFont="1" applyFill="1" applyBorder="1" applyAlignment="1" applyProtection="1">
      <alignment horizontal="center"/>
      <protection locked="0"/>
    </xf>
    <xf numFmtId="178" fontId="68" fillId="11" borderId="132" xfId="42" applyNumberFormat="1" applyFont="1" applyFill="1" applyBorder="1" applyAlignment="1" applyProtection="1">
      <alignment horizontal="center"/>
      <protection locked="0"/>
    </xf>
    <xf numFmtId="178" fontId="68" fillId="11" borderId="134" xfId="42" applyNumberFormat="1" applyFont="1" applyFill="1" applyBorder="1" applyAlignment="1" applyProtection="1">
      <alignment horizontal="center"/>
      <protection locked="0"/>
    </xf>
    <xf numFmtId="37" fontId="65" fillId="0" borderId="23" xfId="42" applyFont="1" applyBorder="1" applyAlignment="1">
      <alignment horizontal="center"/>
    </xf>
    <xf numFmtId="37" fontId="68" fillId="11" borderId="16" xfId="42" applyFont="1" applyFill="1" applyBorder="1" applyAlignment="1" applyProtection="1">
      <alignment vertical="center"/>
      <protection locked="0"/>
    </xf>
    <xf numFmtId="37" fontId="68" fillId="11" borderId="19" xfId="42" applyFont="1" applyFill="1" applyBorder="1" applyAlignment="1" applyProtection="1">
      <alignment vertical="center"/>
      <protection locked="0"/>
    </xf>
    <xf numFmtId="37" fontId="65" fillId="0" borderId="0" xfId="42" applyFont="1" applyAlignment="1">
      <alignment horizontal="center"/>
    </xf>
    <xf numFmtId="37" fontId="65" fillId="12" borderId="17" xfId="42" applyFont="1" applyFill="1" applyBorder="1" applyAlignment="1">
      <alignment horizontal="center"/>
    </xf>
    <xf numFmtId="37" fontId="65" fillId="12" borderId="18" xfId="42" applyFont="1" applyFill="1" applyBorder="1" applyAlignment="1">
      <alignment horizontal="center"/>
    </xf>
    <xf numFmtId="37" fontId="70" fillId="0" borderId="0" xfId="42" applyFont="1" applyAlignment="1">
      <alignment horizontal="center"/>
    </xf>
    <xf numFmtId="37" fontId="90" fillId="0" borderId="16" xfId="42" applyFont="1" applyBorder="1" applyAlignment="1">
      <alignment horizontal="left" vertical="center"/>
    </xf>
    <xf numFmtId="37" fontId="90" fillId="0" borderId="19" xfId="42" applyFont="1" applyBorder="1" applyAlignment="1">
      <alignment horizontal="left" vertical="center"/>
    </xf>
    <xf numFmtId="37" fontId="68" fillId="0" borderId="16" xfId="42" applyFont="1" applyBorder="1" applyAlignment="1">
      <alignment horizontal="left" vertical="center"/>
    </xf>
    <xf numFmtId="37" fontId="68" fillId="0" borderId="19" xfId="42" applyFont="1" applyBorder="1" applyAlignment="1">
      <alignment horizontal="left" vertical="center"/>
    </xf>
    <xf numFmtId="170" fontId="91" fillId="0" borderId="0" xfId="35" applyFont="1" applyAlignment="1">
      <alignment horizontal="center" vertical="center"/>
    </xf>
    <xf numFmtId="49" fontId="68" fillId="0" borderId="132" xfId="35" applyNumberFormat="1" applyFont="1" applyBorder="1" applyAlignment="1">
      <alignment horizontal="left" vertical="center"/>
    </xf>
    <xf numFmtId="49" fontId="68" fillId="0" borderId="133" xfId="35" applyNumberFormat="1" applyFont="1" applyBorder="1" applyAlignment="1">
      <alignment horizontal="left" vertical="center"/>
    </xf>
    <xf numFmtId="49" fontId="68" fillId="0" borderId="134" xfId="35" applyNumberFormat="1" applyFont="1" applyBorder="1" applyAlignment="1">
      <alignment horizontal="left" vertical="center"/>
    </xf>
    <xf numFmtId="170" fontId="93" fillId="0" borderId="0" xfId="35" quotePrefix="1" applyFont="1" applyAlignment="1">
      <alignment horizontal="left" vertical="top" wrapText="1"/>
    </xf>
    <xf numFmtId="170" fontId="71" fillId="12" borderId="189" xfId="35" applyFont="1" applyFill="1" applyBorder="1" applyAlignment="1">
      <alignment horizontal="right" vertical="center"/>
    </xf>
    <xf numFmtId="170" fontId="71" fillId="12" borderId="191" xfId="35" applyFont="1" applyFill="1" applyBorder="1" applyAlignment="1">
      <alignment horizontal="right" vertical="center"/>
    </xf>
    <xf numFmtId="170" fontId="71" fillId="12" borderId="190" xfId="35" applyFont="1" applyFill="1" applyBorder="1" applyAlignment="1">
      <alignment horizontal="left" vertical="center"/>
    </xf>
    <xf numFmtId="170" fontId="71" fillId="12" borderId="189" xfId="35" applyFont="1" applyFill="1" applyBorder="1" applyAlignment="1">
      <alignment horizontal="left" vertical="center"/>
    </xf>
    <xf numFmtId="170" fontId="71" fillId="12" borderId="188" xfId="35" applyFont="1" applyFill="1" applyBorder="1" applyAlignment="1">
      <alignment horizontal="left" vertical="center"/>
    </xf>
    <xf numFmtId="165" fontId="86" fillId="10" borderId="173" xfId="35" applyNumberFormat="1" applyFont="1" applyFill="1" applyBorder="1" applyAlignment="1">
      <alignment horizontal="center" vertical="center"/>
    </xf>
    <xf numFmtId="165" fontId="86" fillId="10" borderId="171" xfId="35" applyNumberFormat="1" applyFont="1" applyFill="1" applyBorder="1" applyAlignment="1">
      <alignment horizontal="center" vertical="center"/>
    </xf>
    <xf numFmtId="170" fontId="71" fillId="11" borderId="16" xfId="35" applyFont="1" applyFill="1" applyBorder="1" applyAlignment="1" applyProtection="1">
      <alignment horizontal="center" vertical="center"/>
      <protection locked="0"/>
    </xf>
    <xf numFmtId="170" fontId="71" fillId="11" borderId="172" xfId="35" applyFont="1" applyFill="1" applyBorder="1" applyAlignment="1" applyProtection="1">
      <alignment horizontal="center" vertical="center"/>
      <protection locked="0"/>
    </xf>
    <xf numFmtId="37" fontId="65" fillId="0" borderId="0" xfId="42" applyFont="1" applyAlignment="1">
      <alignment horizontal="center" vertical="center"/>
    </xf>
    <xf numFmtId="37" fontId="65" fillId="0" borderId="124" xfId="42" applyFont="1" applyBorder="1" applyAlignment="1">
      <alignment horizontal="left" vertical="center" wrapText="1"/>
    </xf>
    <xf numFmtId="37" fontId="65" fillId="0" borderId="169" xfId="42" applyFont="1" applyBorder="1" applyAlignment="1">
      <alignment horizontal="left" vertical="center" wrapText="1"/>
    </xf>
    <xf numFmtId="37" fontId="68" fillId="11" borderId="15" xfId="42" applyFont="1" applyFill="1" applyBorder="1" applyAlignment="1" applyProtection="1">
      <alignment horizontal="left" vertical="center"/>
      <protection locked="0"/>
    </xf>
    <xf numFmtId="14" fontId="68" fillId="11" borderId="15" xfId="42" applyNumberFormat="1" applyFont="1" applyFill="1" applyBorder="1" applyAlignment="1" applyProtection="1">
      <alignment horizontal="center"/>
      <protection locked="0"/>
    </xf>
    <xf numFmtId="37" fontId="68" fillId="11" borderId="43" xfId="42" applyFont="1" applyFill="1" applyBorder="1" applyAlignment="1" applyProtection="1">
      <alignment horizontal="left" vertical="center"/>
      <protection locked="0"/>
    </xf>
    <xf numFmtId="37" fontId="68" fillId="11" borderId="18" xfId="42" applyFont="1" applyFill="1" applyBorder="1" applyAlignment="1" applyProtection="1">
      <alignment horizontal="left" vertical="center"/>
      <protection locked="0"/>
    </xf>
    <xf numFmtId="37" fontId="68" fillId="11" borderId="124" xfId="42" applyFont="1" applyFill="1" applyBorder="1" applyAlignment="1" applyProtection="1">
      <alignment horizontal="left" vertical="center"/>
      <protection locked="0"/>
    </xf>
    <xf numFmtId="37" fontId="68" fillId="11" borderId="169" xfId="42" applyFont="1" applyFill="1" applyBorder="1" applyAlignment="1" applyProtection="1">
      <alignment horizontal="left" vertical="center"/>
      <protection locked="0"/>
    </xf>
    <xf numFmtId="37" fontId="70" fillId="0" borderId="0" xfId="42" applyFont="1" applyAlignment="1">
      <alignment horizontal="center" vertical="center"/>
    </xf>
    <xf numFmtId="4" fontId="69" fillId="0" borderId="0" xfId="39" applyNumberFormat="1" applyFont="1" applyAlignment="1">
      <alignment horizontal="right"/>
    </xf>
    <xf numFmtId="3" fontId="69" fillId="0" borderId="0" xfId="39" applyNumberFormat="1" applyFont="1" applyAlignment="1">
      <alignment horizontal="left" wrapText="1"/>
    </xf>
    <xf numFmtId="4" fontId="101" fillId="0" borderId="0" xfId="39" applyNumberFormat="1" applyFont="1" applyAlignment="1">
      <alignment horizontal="center"/>
    </xf>
    <xf numFmtId="0" fontId="68" fillId="11" borderId="15" xfId="42" applyNumberFormat="1" applyFont="1" applyFill="1" applyBorder="1" applyAlignment="1" applyProtection="1">
      <alignment horizontal="left"/>
      <protection locked="0"/>
    </xf>
    <xf numFmtId="180" fontId="68" fillId="11" borderId="15" xfId="42" applyNumberFormat="1" applyFont="1" applyFill="1" applyBorder="1" applyAlignment="1" applyProtection="1">
      <alignment horizontal="left"/>
      <protection locked="0"/>
    </xf>
    <xf numFmtId="37" fontId="68" fillId="0" borderId="136" xfId="42" applyFont="1" applyBorder="1" applyAlignment="1">
      <alignment horizontal="center"/>
    </xf>
    <xf numFmtId="37" fontId="68" fillId="0" borderId="0" xfId="42" applyFont="1" applyAlignment="1">
      <alignment horizontal="center"/>
    </xf>
    <xf numFmtId="37" fontId="112" fillId="0" borderId="0" xfId="42" applyFont="1" applyAlignment="1">
      <alignment horizontal="center"/>
    </xf>
    <xf numFmtId="0" fontId="68" fillId="0" borderId="0" xfId="40" applyFont="1" applyAlignment="1">
      <alignment horizontal="left" vertical="top" wrapText="1"/>
    </xf>
    <xf numFmtId="49" fontId="68" fillId="0" borderId="132" xfId="40" applyNumberFormat="1" applyFont="1" applyBorder="1" applyAlignment="1">
      <alignment horizontal="left"/>
    </xf>
    <xf numFmtId="49" fontId="68" fillId="0" borderId="133" xfId="40" applyNumberFormat="1" applyFont="1" applyBorder="1" applyAlignment="1">
      <alignment horizontal="left"/>
    </xf>
    <xf numFmtId="49" fontId="68" fillId="0" borderId="134" xfId="40" applyNumberFormat="1" applyFont="1" applyBorder="1" applyAlignment="1">
      <alignment horizontal="left"/>
    </xf>
    <xf numFmtId="14" fontId="68" fillId="0" borderId="55" xfId="40" applyNumberFormat="1" applyFont="1" applyBorder="1" applyAlignment="1">
      <alignment horizontal="left"/>
    </xf>
    <xf numFmtId="14" fontId="68" fillId="0" borderId="56" xfId="40" applyNumberFormat="1" applyFont="1" applyBorder="1" applyAlignment="1">
      <alignment horizontal="left"/>
    </xf>
    <xf numFmtId="0" fontId="70" fillId="0" borderId="0" xfId="40" applyFont="1" applyAlignment="1">
      <alignment horizontal="center" vertical="center"/>
    </xf>
    <xf numFmtId="43" fontId="7" fillId="2" borderId="6" xfId="12" applyNumberFormat="1" applyFont="1" applyFill="1" applyBorder="1" applyAlignment="1">
      <alignment horizontal="center" vertical="center"/>
    </xf>
    <xf numFmtId="43" fontId="7" fillId="2" borderId="7" xfId="12" applyNumberFormat="1" applyFont="1" applyFill="1" applyBorder="1" applyAlignment="1">
      <alignment horizontal="center" vertical="center"/>
    </xf>
    <xf numFmtId="43" fontId="7" fillId="2" borderId="8" xfId="12" applyNumberFormat="1" applyFont="1" applyFill="1" applyBorder="1" applyAlignment="1">
      <alignment horizontal="center" vertical="center"/>
    </xf>
    <xf numFmtId="0" fontId="7" fillId="2" borderId="3" xfId="12" quotePrefix="1" applyFont="1" applyFill="1" applyBorder="1" applyAlignment="1">
      <alignment horizontal="center" vertical="center"/>
    </xf>
    <xf numFmtId="0" fontId="7" fillId="2" borderId="4" xfId="12" quotePrefix="1" applyFont="1" applyFill="1" applyBorder="1" applyAlignment="1">
      <alignment horizontal="center" vertical="center"/>
    </xf>
    <xf numFmtId="0" fontId="7" fillId="2" borderId="5" xfId="12" quotePrefix="1" applyFont="1" applyFill="1" applyBorder="1" applyAlignment="1">
      <alignment horizontal="center" vertical="center"/>
    </xf>
    <xf numFmtId="0" fontId="10" fillId="2" borderId="6" xfId="0" applyFont="1" applyFill="1" applyBorder="1" applyAlignment="1">
      <alignment horizontal="center"/>
    </xf>
    <xf numFmtId="0" fontId="10" fillId="2" borderId="7" xfId="0" applyFont="1" applyFill="1" applyBorder="1" applyAlignment="1">
      <alignment horizontal="center"/>
    </xf>
    <xf numFmtId="0" fontId="10" fillId="2" borderId="8" xfId="0" applyFont="1" applyFill="1" applyBorder="1" applyAlignment="1">
      <alignment horizontal="center"/>
    </xf>
    <xf numFmtId="0" fontId="7" fillId="2" borderId="3" xfId="12" applyFont="1" applyFill="1" applyBorder="1" applyAlignment="1">
      <alignment horizontal="center" vertical="center"/>
    </xf>
    <xf numFmtId="0" fontId="7" fillId="2" borderId="4" xfId="12" applyFont="1" applyFill="1" applyBorder="1" applyAlignment="1">
      <alignment horizontal="center" vertical="center"/>
    </xf>
    <xf numFmtId="0" fontId="7" fillId="2" borderId="5" xfId="12" applyFont="1" applyFill="1" applyBorder="1" applyAlignment="1">
      <alignment horizontal="center" vertical="center"/>
    </xf>
    <xf numFmtId="49" fontId="8" fillId="0" borderId="11" xfId="12" applyNumberFormat="1" applyFont="1" applyBorder="1" applyAlignment="1" applyProtection="1">
      <alignment vertical="top" wrapText="1"/>
      <protection locked="0"/>
    </xf>
    <xf numFmtId="49" fontId="8" fillId="0" borderId="12" xfId="12" applyNumberFormat="1" applyFont="1" applyBorder="1" applyAlignment="1" applyProtection="1">
      <alignment vertical="top" wrapText="1"/>
      <protection locked="0"/>
    </xf>
    <xf numFmtId="49" fontId="8" fillId="0" borderId="13" xfId="12" applyNumberFormat="1" applyFont="1" applyBorder="1" applyAlignment="1" applyProtection="1">
      <alignment vertical="top" wrapText="1"/>
      <protection locked="0"/>
    </xf>
    <xf numFmtId="49" fontId="8" fillId="0" borderId="9" xfId="12" applyNumberFormat="1" applyFont="1" applyBorder="1" applyAlignment="1" applyProtection="1">
      <alignment vertical="top" wrapText="1"/>
      <protection locked="0"/>
    </xf>
    <xf numFmtId="49" fontId="8" fillId="0" borderId="0" xfId="12" applyNumberFormat="1" applyFont="1" applyAlignment="1" applyProtection="1">
      <alignment vertical="top" wrapText="1"/>
      <protection locked="0"/>
    </xf>
    <xf numFmtId="49" fontId="8" fillId="0" borderId="10" xfId="12" applyNumberFormat="1" applyFont="1" applyBorder="1" applyAlignment="1" applyProtection="1">
      <alignment vertical="top" wrapText="1"/>
      <protection locked="0"/>
    </xf>
    <xf numFmtId="0" fontId="15" fillId="2" borderId="3" xfId="1" applyFont="1" applyFill="1" applyBorder="1" applyAlignment="1">
      <alignment horizontal="center"/>
    </xf>
    <xf numFmtId="0" fontId="15" fillId="2" borderId="4" xfId="1" applyFont="1" applyFill="1" applyBorder="1" applyAlignment="1">
      <alignment horizontal="center"/>
    </xf>
    <xf numFmtId="0" fontId="15" fillId="2" borderId="5" xfId="1" applyFont="1" applyFill="1" applyBorder="1" applyAlignment="1">
      <alignment horizontal="center"/>
    </xf>
    <xf numFmtId="0" fontId="22" fillId="2" borderId="3" xfId="1" applyFont="1" applyFill="1" applyBorder="1" applyAlignment="1">
      <alignment horizontal="center" vertical="center"/>
    </xf>
    <xf numFmtId="0" fontId="22" fillId="2" borderId="4" xfId="1" applyFont="1" applyFill="1" applyBorder="1" applyAlignment="1">
      <alignment horizontal="center" vertical="center"/>
    </xf>
    <xf numFmtId="0" fontId="22" fillId="2" borderId="5" xfId="1" applyFont="1" applyFill="1" applyBorder="1" applyAlignment="1">
      <alignment horizontal="center" vertical="center"/>
    </xf>
    <xf numFmtId="0" fontId="7" fillId="3" borderId="95" xfId="12" quotePrefix="1" applyFont="1" applyFill="1" applyBorder="1" applyAlignment="1">
      <alignment horizontal="center" vertical="center"/>
    </xf>
    <xf numFmtId="0" fontId="8" fillId="3" borderId="22" xfId="12" applyFont="1" applyFill="1" applyBorder="1" applyAlignment="1">
      <alignment horizontal="center" vertical="center"/>
    </xf>
    <xf numFmtId="0" fontId="7" fillId="3" borderId="95" xfId="12" applyFont="1" applyFill="1" applyBorder="1" applyAlignment="1">
      <alignment horizontal="center" vertical="center"/>
    </xf>
    <xf numFmtId="171" fontId="7" fillId="2" borderId="6" xfId="13" applyNumberFormat="1" applyFont="1" applyFill="1" applyBorder="1" applyAlignment="1" applyProtection="1">
      <alignment horizontal="center" vertical="center"/>
    </xf>
    <xf numFmtId="171" fontId="7" fillId="2" borderId="7" xfId="13" applyNumberFormat="1" applyFont="1" applyFill="1" applyBorder="1" applyAlignment="1" applyProtection="1">
      <alignment horizontal="center" vertical="center"/>
    </xf>
    <xf numFmtId="171" fontId="7" fillId="2" borderId="8" xfId="13" applyNumberFormat="1" applyFont="1" applyFill="1" applyBorder="1" applyAlignment="1" applyProtection="1">
      <alignment horizontal="center" vertical="center"/>
    </xf>
    <xf numFmtId="49" fontId="8" fillId="0" borderId="6" xfId="12" applyNumberFormat="1" applyFont="1" applyBorder="1" applyAlignment="1" applyProtection="1">
      <alignment vertical="top" wrapText="1"/>
      <protection locked="0"/>
    </xf>
    <xf numFmtId="49" fontId="8" fillId="0" borderId="7" xfId="12" applyNumberFormat="1" applyFont="1" applyBorder="1" applyAlignment="1" applyProtection="1">
      <alignment vertical="top" wrapText="1"/>
      <protection locked="0"/>
    </xf>
    <xf numFmtId="49" fontId="8" fillId="0" borderId="8" xfId="12" applyNumberFormat="1" applyFont="1" applyBorder="1" applyAlignment="1" applyProtection="1">
      <alignment vertical="top" wrapText="1"/>
      <protection locked="0"/>
    </xf>
    <xf numFmtId="0" fontId="7" fillId="2" borderId="6" xfId="12" quotePrefix="1" applyFont="1" applyFill="1" applyBorder="1" applyAlignment="1">
      <alignment horizontal="center" vertical="center"/>
    </xf>
    <xf numFmtId="0" fontId="7" fillId="2" borderId="7" xfId="12" quotePrefix="1" applyFont="1" applyFill="1" applyBorder="1" applyAlignment="1">
      <alignment horizontal="center" vertical="center"/>
    </xf>
    <xf numFmtId="0" fontId="7" fillId="2" borderId="8" xfId="12" quotePrefix="1" applyFont="1" applyFill="1" applyBorder="1" applyAlignment="1">
      <alignment horizontal="center" vertical="center"/>
    </xf>
    <xf numFmtId="0" fontId="8" fillId="3" borderId="34" xfId="12" applyFont="1" applyFill="1" applyBorder="1" applyAlignment="1">
      <alignment horizontal="center" vertical="center"/>
    </xf>
    <xf numFmtId="0" fontId="7" fillId="3" borderId="22" xfId="12" applyFont="1" applyFill="1" applyBorder="1" applyAlignment="1">
      <alignment horizontal="center" vertical="center"/>
    </xf>
    <xf numFmtId="0" fontId="8" fillId="3" borderId="95" xfId="12" applyFont="1" applyFill="1" applyBorder="1" applyAlignment="1">
      <alignment horizontal="center" vertical="center"/>
    </xf>
    <xf numFmtId="0" fontId="7" fillId="3" borderId="34" xfId="12" applyFont="1" applyFill="1" applyBorder="1" applyAlignment="1">
      <alignment horizontal="center" vertical="center"/>
    </xf>
    <xf numFmtId="49" fontId="8" fillId="0" borderId="9" xfId="12" applyNumberFormat="1" applyFont="1" applyBorder="1" applyAlignment="1" applyProtection="1">
      <alignment horizontal="left" vertical="top" wrapText="1"/>
      <protection locked="0"/>
    </xf>
    <xf numFmtId="49" fontId="8" fillId="0" borderId="0" xfId="12" applyNumberFormat="1" applyFont="1" applyAlignment="1" applyProtection="1">
      <alignment horizontal="left" vertical="top" wrapText="1"/>
      <protection locked="0"/>
    </xf>
    <xf numFmtId="49" fontId="8" fillId="0" borderId="10" xfId="12" applyNumberFormat="1" applyFont="1" applyBorder="1" applyAlignment="1" applyProtection="1">
      <alignment horizontal="left" vertical="top" wrapText="1"/>
      <protection locked="0"/>
    </xf>
    <xf numFmtId="9" fontId="8" fillId="3" borderId="22" xfId="18" applyFont="1" applyFill="1" applyBorder="1" applyAlignment="1" applyProtection="1">
      <alignment horizontal="center" vertical="center"/>
    </xf>
    <xf numFmtId="0" fontId="8" fillId="0" borderId="0" xfId="12" applyFont="1" applyAlignment="1">
      <alignment horizontal="center" vertical="center"/>
    </xf>
    <xf numFmtId="0" fontId="7" fillId="2" borderId="6" xfId="12" applyFont="1" applyFill="1" applyBorder="1" applyAlignment="1">
      <alignment horizontal="center" vertical="center"/>
    </xf>
    <xf numFmtId="0" fontId="7" fillId="2" borderId="7" xfId="12" applyFont="1" applyFill="1" applyBorder="1" applyAlignment="1">
      <alignment horizontal="center" vertical="center"/>
    </xf>
    <xf numFmtId="0" fontId="7" fillId="2" borderId="8" xfId="12" applyFont="1" applyFill="1" applyBorder="1" applyAlignment="1">
      <alignment horizontal="center" vertical="center"/>
    </xf>
    <xf numFmtId="0" fontId="7" fillId="0" borderId="11" xfId="12" applyFont="1" applyBorder="1" applyAlignment="1">
      <alignment horizontal="center" vertical="center"/>
    </xf>
    <xf numFmtId="0" fontId="7" fillId="0" borderId="13" xfId="12" applyFont="1" applyBorder="1" applyAlignment="1">
      <alignment horizontal="center" vertical="center"/>
    </xf>
    <xf numFmtId="0" fontId="7" fillId="3" borderId="22" xfId="12" quotePrefix="1" applyFont="1" applyFill="1" applyBorder="1" applyAlignment="1">
      <alignment horizontal="center" vertical="center"/>
    </xf>
    <xf numFmtId="175" fontId="8" fillId="3" borderId="22" xfId="13" applyNumberFormat="1" applyFont="1" applyFill="1" applyBorder="1" applyAlignment="1" applyProtection="1">
      <alignment horizontal="center" vertical="center"/>
    </xf>
    <xf numFmtId="171" fontId="7" fillId="3" borderId="95" xfId="12" applyNumberFormat="1" applyFont="1" applyFill="1" applyBorder="1" applyAlignment="1">
      <alignment horizontal="center" vertical="center"/>
    </xf>
    <xf numFmtId="0" fontId="8" fillId="3" borderId="22" xfId="12" quotePrefix="1" applyFont="1" applyFill="1" applyBorder="1" applyAlignment="1">
      <alignment horizontal="center" vertical="center"/>
    </xf>
    <xf numFmtId="0" fontId="7" fillId="2" borderId="3" xfId="12" applyFont="1" applyFill="1" applyBorder="1" applyAlignment="1">
      <alignment horizontal="left" vertical="center"/>
    </xf>
    <xf numFmtId="0" fontId="7" fillId="2" borderId="5" xfId="12" applyFont="1" applyFill="1" applyBorder="1" applyAlignment="1">
      <alignment horizontal="left" vertical="center"/>
    </xf>
    <xf numFmtId="0" fontId="9" fillId="0" borderId="7" xfId="0" applyFont="1" applyBorder="1" applyAlignment="1">
      <alignment horizontal="center"/>
    </xf>
    <xf numFmtId="0" fontId="9" fillId="0" borderId="8" xfId="0" applyFont="1" applyBorder="1" applyAlignment="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10" fillId="2" borderId="5" xfId="0" applyFont="1" applyFill="1" applyBorder="1" applyAlignment="1">
      <alignment horizontal="center"/>
    </xf>
    <xf numFmtId="0" fontId="8" fillId="3" borderId="140" xfId="12" applyFont="1" applyFill="1" applyBorder="1" applyAlignment="1">
      <alignment horizontal="center" vertical="center"/>
    </xf>
    <xf numFmtId="0" fontId="8" fillId="3" borderId="128" xfId="12" applyFont="1" applyFill="1" applyBorder="1" applyAlignment="1">
      <alignment horizontal="center" vertical="center"/>
    </xf>
    <xf numFmtId="0" fontId="8" fillId="3" borderId="17" xfId="12" applyFont="1" applyFill="1" applyBorder="1" applyAlignment="1">
      <alignment horizontal="center" vertical="center"/>
    </xf>
    <xf numFmtId="0" fontId="8" fillId="3" borderId="18" xfId="12" applyFont="1" applyFill="1" applyBorder="1" applyAlignment="1">
      <alignment horizontal="center" vertical="center"/>
    </xf>
    <xf numFmtId="0" fontId="9" fillId="3" borderId="111" xfId="0" applyFont="1" applyFill="1" applyBorder="1" applyAlignment="1">
      <alignment horizontal="center"/>
    </xf>
    <xf numFmtId="0" fontId="9" fillId="3" borderId="65" xfId="0" applyFont="1" applyFill="1" applyBorder="1" applyAlignment="1">
      <alignment horizontal="center"/>
    </xf>
    <xf numFmtId="171" fontId="8" fillId="3" borderId="3" xfId="28" applyNumberFormat="1" applyFont="1" applyFill="1" applyBorder="1" applyAlignment="1" applyProtection="1">
      <alignment horizontal="center" vertical="center"/>
    </xf>
    <xf numFmtId="171" fontId="8" fillId="3" borderId="4" xfId="28" applyNumberFormat="1" applyFont="1" applyFill="1" applyBorder="1" applyAlignment="1" applyProtection="1">
      <alignment horizontal="center" vertical="center"/>
    </xf>
    <xf numFmtId="171" fontId="8" fillId="3" borderId="5" xfId="28" applyNumberFormat="1" applyFont="1" applyFill="1" applyBorder="1" applyAlignment="1" applyProtection="1">
      <alignment horizontal="center" vertical="center"/>
    </xf>
    <xf numFmtId="0" fontId="9" fillId="3" borderId="95" xfId="0" applyFont="1" applyFill="1" applyBorder="1" applyAlignment="1">
      <alignment horizontal="center"/>
    </xf>
    <xf numFmtId="0" fontId="9" fillId="3" borderId="22" xfId="0" applyFont="1" applyFill="1" applyBorder="1" applyAlignment="1">
      <alignment horizontal="center"/>
    </xf>
    <xf numFmtId="0" fontId="10" fillId="3" borderId="22" xfId="0" applyFont="1" applyFill="1" applyBorder="1" applyAlignment="1">
      <alignment horizontal="center"/>
    </xf>
    <xf numFmtId="166" fontId="9" fillId="3" borderId="3" xfId="29" applyNumberFormat="1" applyFont="1" applyFill="1" applyBorder="1" applyAlignment="1" applyProtection="1">
      <alignment horizontal="center"/>
    </xf>
    <xf numFmtId="166" fontId="9" fillId="3" borderId="68" xfId="29" applyNumberFormat="1" applyFont="1" applyFill="1" applyBorder="1" applyAlignment="1" applyProtection="1">
      <alignment horizontal="center"/>
    </xf>
    <xf numFmtId="0" fontId="9" fillId="3" borderId="34" xfId="0" applyFont="1" applyFill="1" applyBorder="1" applyAlignment="1">
      <alignment horizontal="center"/>
    </xf>
    <xf numFmtId="0" fontId="46" fillId="2" borderId="6" xfId="0" applyFont="1" applyFill="1" applyBorder="1" applyAlignment="1">
      <alignment horizontal="center" vertical="center"/>
    </xf>
    <xf numFmtId="0" fontId="46" fillId="2" borderId="7" xfId="0" applyFont="1" applyFill="1" applyBorder="1" applyAlignment="1">
      <alignment horizontal="center" vertical="center"/>
    </xf>
    <xf numFmtId="0" fontId="46" fillId="2" borderId="8" xfId="0" applyFont="1" applyFill="1" applyBorder="1" applyAlignment="1">
      <alignment horizontal="center" vertical="center"/>
    </xf>
    <xf numFmtId="0" fontId="46" fillId="2" borderId="11" xfId="0" applyFont="1" applyFill="1" applyBorder="1" applyAlignment="1">
      <alignment horizontal="center" vertical="center"/>
    </xf>
    <xf numFmtId="0" fontId="46" fillId="2" borderId="12" xfId="0" applyFont="1" applyFill="1" applyBorder="1" applyAlignment="1">
      <alignment horizontal="center" vertical="center"/>
    </xf>
    <xf numFmtId="0" fontId="46" fillId="2" borderId="13" xfId="0" applyFont="1" applyFill="1" applyBorder="1" applyAlignment="1">
      <alignment horizontal="center" vertical="center"/>
    </xf>
    <xf numFmtId="0" fontId="46" fillId="2" borderId="3" xfId="0" applyFont="1" applyFill="1" applyBorder="1" applyAlignment="1">
      <alignment horizontal="center" vertical="center"/>
    </xf>
    <xf numFmtId="0" fontId="46" fillId="2" borderId="4" xfId="0" applyFont="1" applyFill="1" applyBorder="1" applyAlignment="1">
      <alignment horizontal="center" vertical="center"/>
    </xf>
    <xf numFmtId="0" fontId="46" fillId="2" borderId="5" xfId="0" applyFont="1" applyFill="1" applyBorder="1" applyAlignment="1">
      <alignment horizontal="center" vertical="center"/>
    </xf>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166" fontId="9" fillId="3" borderId="0" xfId="29" applyNumberFormat="1" applyFont="1" applyFill="1" applyBorder="1" applyAlignment="1" applyProtection="1">
      <alignment horizontal="right"/>
    </xf>
    <xf numFmtId="9" fontId="9" fillId="3" borderId="0" xfId="30" applyFont="1" applyFill="1" applyBorder="1" applyAlignment="1" applyProtection="1">
      <alignment horizontal="right"/>
    </xf>
    <xf numFmtId="166" fontId="9" fillId="3" borderId="92" xfId="29" applyNumberFormat="1" applyFont="1" applyFill="1" applyBorder="1" applyAlignment="1" applyProtection="1">
      <alignment horizontal="right"/>
    </xf>
    <xf numFmtId="0" fontId="10" fillId="3" borderId="11" xfId="0" applyFont="1" applyFill="1" applyBorder="1" applyAlignment="1">
      <alignment horizontal="left"/>
    </xf>
    <xf numFmtId="0" fontId="10" fillId="3" borderId="12" xfId="0" applyFont="1" applyFill="1" applyBorder="1" applyAlignment="1">
      <alignment horizontal="left"/>
    </xf>
    <xf numFmtId="166" fontId="10" fillId="3" borderId="12" xfId="29" applyNumberFormat="1" applyFont="1" applyFill="1" applyBorder="1" applyAlignment="1" applyProtection="1">
      <alignment horizontal="center"/>
    </xf>
    <xf numFmtId="0" fontId="34" fillId="2" borderId="6" xfId="0" applyFont="1" applyFill="1" applyBorder="1" applyAlignment="1">
      <alignment horizontal="center" vertical="center"/>
    </xf>
    <xf numFmtId="0" fontId="34" fillId="2" borderId="7"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9" xfId="0" applyFont="1" applyFill="1" applyBorder="1" applyAlignment="1">
      <alignment horizontal="center" vertical="center"/>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12" xfId="0" applyFont="1" applyFill="1" applyBorder="1" applyAlignment="1">
      <alignment horizontal="center" vertical="center"/>
    </xf>
    <xf numFmtId="0" fontId="34" fillId="2" borderId="13" xfId="0" applyFont="1" applyFill="1" applyBorder="1" applyAlignment="1">
      <alignment horizontal="center" vertical="center"/>
    </xf>
    <xf numFmtId="0" fontId="7" fillId="3" borderId="3" xfId="12" applyFont="1" applyFill="1" applyBorder="1" applyAlignment="1">
      <alignment horizontal="right"/>
    </xf>
    <xf numFmtId="0" fontId="7" fillId="3" borderId="4" xfId="12" applyFont="1" applyFill="1" applyBorder="1" applyAlignment="1">
      <alignment horizontal="right"/>
    </xf>
    <xf numFmtId="0" fontId="7" fillId="2" borderId="6" xfId="12" applyFont="1" applyFill="1" applyBorder="1" applyAlignment="1">
      <alignment horizontal="center" wrapText="1"/>
    </xf>
    <xf numFmtId="0" fontId="7" fillId="2" borderId="8" xfId="12" applyFont="1" applyFill="1" applyBorder="1" applyAlignment="1">
      <alignment horizontal="center" wrapText="1"/>
    </xf>
    <xf numFmtId="0" fontId="7" fillId="2" borderId="6" xfId="12" applyFont="1" applyFill="1" applyBorder="1" applyAlignment="1" applyProtection="1">
      <alignment horizontal="center"/>
      <protection locked="0"/>
    </xf>
    <xf numFmtId="0" fontId="7" fillId="2" borderId="8" xfId="12" applyFont="1" applyFill="1" applyBorder="1" applyAlignment="1" applyProtection="1">
      <alignment horizontal="center"/>
      <protection locked="0"/>
    </xf>
    <xf numFmtId="0" fontId="8" fillId="0" borderId="103" xfId="12" applyFont="1" applyBorder="1" applyAlignment="1" applyProtection="1">
      <alignment horizontal="center"/>
      <protection locked="0"/>
    </xf>
    <xf numFmtId="0" fontId="8" fillId="0" borderId="102" xfId="12" applyFont="1" applyBorder="1" applyAlignment="1" applyProtection="1">
      <alignment horizontal="center"/>
      <protection locked="0"/>
    </xf>
    <xf numFmtId="0" fontId="7" fillId="2" borderId="6" xfId="12" applyFont="1" applyFill="1" applyBorder="1" applyAlignment="1">
      <alignment horizontal="center"/>
    </xf>
    <xf numFmtId="0" fontId="7" fillId="2" borderId="8" xfId="12" applyFont="1" applyFill="1" applyBorder="1" applyAlignment="1">
      <alignment horizontal="center"/>
    </xf>
    <xf numFmtId="0" fontId="8" fillId="0" borderId="0" xfId="1" applyFont="1" applyAlignment="1" applyProtection="1">
      <alignment horizontal="left"/>
      <protection locked="0"/>
    </xf>
    <xf numFmtId="0" fontId="8" fillId="3" borderId="3" xfId="12" applyFont="1" applyFill="1" applyBorder="1" applyAlignment="1">
      <alignment horizontal="center"/>
    </xf>
    <xf numFmtId="0" fontId="8" fillId="3" borderId="5" xfId="12" applyFont="1" applyFill="1" applyBorder="1" applyAlignment="1">
      <alignment horizontal="center"/>
    </xf>
    <xf numFmtId="171" fontId="8" fillId="3" borderId="17" xfId="12" applyNumberFormat="1" applyFont="1" applyFill="1" applyBorder="1" applyAlignment="1">
      <alignment horizontal="left" vertical="center"/>
    </xf>
    <xf numFmtId="171" fontId="8" fillId="3" borderId="115" xfId="12" applyNumberFormat="1" applyFont="1" applyFill="1" applyBorder="1" applyAlignment="1">
      <alignment horizontal="left" vertical="center"/>
    </xf>
    <xf numFmtId="0" fontId="8" fillId="0" borderId="0" xfId="12" applyFont="1" applyAlignment="1" applyProtection="1">
      <alignment horizontal="center"/>
      <protection locked="0"/>
    </xf>
    <xf numFmtId="171" fontId="8" fillId="0" borderId="9" xfId="13" applyNumberFormat="1" applyFont="1" applyFill="1" applyBorder="1" applyAlignment="1" applyProtection="1">
      <alignment horizontal="center" vertical="center"/>
      <protection locked="0"/>
    </xf>
    <xf numFmtId="171" fontId="8" fillId="0" borderId="0" xfId="13" applyNumberFormat="1" applyFont="1" applyFill="1" applyBorder="1" applyAlignment="1" applyProtection="1">
      <alignment horizontal="center" vertical="center"/>
      <protection locked="0"/>
    </xf>
    <xf numFmtId="171" fontId="7" fillId="2" borderId="3" xfId="13" applyNumberFormat="1" applyFont="1" applyFill="1" applyBorder="1" applyAlignment="1" applyProtection="1">
      <alignment horizontal="center" vertical="center"/>
    </xf>
    <xf numFmtId="171" fontId="7" fillId="2" borderId="4" xfId="13" applyNumberFormat="1" applyFont="1" applyFill="1" applyBorder="1" applyAlignment="1" applyProtection="1">
      <alignment horizontal="center" vertical="center"/>
    </xf>
    <xf numFmtId="171" fontId="7" fillId="2" borderId="5" xfId="13" applyNumberFormat="1" applyFont="1" applyFill="1" applyBorder="1" applyAlignment="1" applyProtection="1">
      <alignment horizontal="center" vertical="center"/>
    </xf>
    <xf numFmtId="171" fontId="10" fillId="3" borderId="12" xfId="12" applyNumberFormat="1" applyFont="1" applyFill="1" applyBorder="1" applyAlignment="1">
      <alignment horizontal="left" vertical="center"/>
    </xf>
    <xf numFmtId="171" fontId="42" fillId="3" borderId="13" xfId="12" applyNumberFormat="1" applyFont="1" applyFill="1" applyBorder="1" applyAlignment="1">
      <alignment horizontal="left" vertical="center"/>
    </xf>
    <xf numFmtId="0" fontId="7" fillId="2" borderId="3" xfId="12" applyFont="1" applyFill="1" applyBorder="1" applyAlignment="1">
      <alignment horizontal="center"/>
    </xf>
    <xf numFmtId="0" fontId="8" fillId="2" borderId="4" xfId="12" applyFont="1" applyFill="1" applyBorder="1" applyAlignment="1">
      <alignment horizontal="center"/>
    </xf>
    <xf numFmtId="0" fontId="8" fillId="2" borderId="5" xfId="12" applyFont="1" applyFill="1" applyBorder="1" applyAlignment="1">
      <alignment horizont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166" fontId="9" fillId="3" borderId="4" xfId="29" applyNumberFormat="1" applyFont="1" applyFill="1" applyBorder="1" applyAlignment="1" applyProtection="1">
      <alignment horizontal="center"/>
    </xf>
    <xf numFmtId="166" fontId="9" fillId="3" borderId="5" xfId="29" applyNumberFormat="1" applyFont="1" applyFill="1" applyBorder="1" applyAlignment="1" applyProtection="1">
      <alignment horizontal="center"/>
    </xf>
    <xf numFmtId="171" fontId="8" fillId="3" borderId="111" xfId="12" applyNumberFormat="1" applyFont="1" applyFill="1" applyBorder="1" applyAlignment="1">
      <alignment horizontal="left" vertical="center"/>
    </xf>
    <xf numFmtId="171" fontId="8" fillId="3" borderId="112" xfId="12" applyNumberFormat="1" applyFont="1" applyFill="1" applyBorder="1" applyAlignment="1">
      <alignment horizontal="left" vertical="center"/>
    </xf>
    <xf numFmtId="171" fontId="7" fillId="2" borderId="80" xfId="13" applyNumberFormat="1" applyFont="1" applyFill="1" applyBorder="1" applyAlignment="1" applyProtection="1">
      <alignment horizontal="center"/>
    </xf>
    <xf numFmtId="171" fontId="7" fillId="2" borderId="79" xfId="13" applyNumberFormat="1" applyFont="1" applyFill="1" applyBorder="1" applyAlignment="1" applyProtection="1">
      <alignment horizontal="center"/>
    </xf>
    <xf numFmtId="171" fontId="7" fillId="2" borderId="77" xfId="13" applyNumberFormat="1" applyFont="1" applyFill="1" applyBorder="1" applyAlignment="1" applyProtection="1">
      <alignment horizontal="center"/>
    </xf>
    <xf numFmtId="0" fontId="8" fillId="0" borderId="11" xfId="12" applyFont="1" applyBorder="1" applyAlignment="1" applyProtection="1">
      <alignment horizontal="center"/>
      <protection locked="0"/>
    </xf>
    <xf numFmtId="0" fontId="8" fillId="0" borderId="12" xfId="12" applyFont="1" applyBorder="1" applyAlignment="1" applyProtection="1">
      <alignment horizontal="center"/>
      <protection locked="0"/>
    </xf>
    <xf numFmtId="171" fontId="7" fillId="2" borderId="73" xfId="13" applyNumberFormat="1" applyFont="1" applyFill="1" applyBorder="1" applyAlignment="1" applyProtection="1">
      <alignment horizontal="center"/>
    </xf>
    <xf numFmtId="171" fontId="7" fillId="2" borderId="69" xfId="13" applyNumberFormat="1" applyFont="1" applyFill="1" applyBorder="1" applyAlignment="1" applyProtection="1">
      <alignment horizontal="center"/>
    </xf>
    <xf numFmtId="171" fontId="7" fillId="2" borderId="70" xfId="13" applyNumberFormat="1" applyFont="1" applyFill="1" applyBorder="1" applyAlignment="1" applyProtection="1">
      <alignment horizontal="center"/>
    </xf>
    <xf numFmtId="0" fontId="7" fillId="2" borderId="4" xfId="12" applyFont="1" applyFill="1" applyBorder="1" applyAlignment="1">
      <alignment horizontal="center"/>
    </xf>
    <xf numFmtId="0" fontId="7" fillId="2" borderId="5" xfId="12" applyFont="1" applyFill="1" applyBorder="1" applyAlignment="1">
      <alignment horizontal="center"/>
    </xf>
    <xf numFmtId="0" fontId="8" fillId="3" borderId="124" xfId="12" applyFont="1" applyFill="1" applyBorder="1" applyAlignment="1">
      <alignment horizontal="left" vertical="center"/>
    </xf>
    <xf numFmtId="0" fontId="8" fillId="3" borderId="117" xfId="12" applyFont="1" applyFill="1" applyBorder="1" applyAlignment="1">
      <alignment horizontal="left" vertical="center"/>
    </xf>
    <xf numFmtId="0" fontId="8" fillId="3" borderId="125" xfId="12" applyFont="1" applyFill="1" applyBorder="1" applyAlignment="1">
      <alignment horizontal="left" vertical="center"/>
    </xf>
    <xf numFmtId="0" fontId="8" fillId="0" borderId="32" xfId="12" applyFont="1" applyBorder="1" applyAlignment="1">
      <alignment horizontal="left" vertical="center" wrapText="1"/>
    </xf>
    <xf numFmtId="0" fontId="31" fillId="0" borderId="0" xfId="12" applyFont="1" applyAlignment="1">
      <alignment horizontal="left" vertical="center" wrapText="1"/>
    </xf>
    <xf numFmtId="0" fontId="31" fillId="0" borderId="120" xfId="12" applyFont="1" applyBorder="1" applyAlignment="1">
      <alignment horizontal="left" vertical="center" wrapText="1"/>
    </xf>
    <xf numFmtId="0" fontId="31" fillId="0" borderId="20" xfId="12" applyFont="1" applyBorder="1" applyAlignment="1">
      <alignment horizontal="left" vertical="center" wrapText="1"/>
    </xf>
    <xf numFmtId="0" fontId="31" fillId="0" borderId="15" xfId="12" applyFont="1" applyBorder="1" applyAlignment="1">
      <alignment horizontal="left" vertical="center" wrapText="1"/>
    </xf>
    <xf numFmtId="0" fontId="31" fillId="0" borderId="21" xfId="12" applyFont="1" applyBorder="1" applyAlignment="1">
      <alignment horizontal="left" vertical="center" wrapText="1"/>
    </xf>
    <xf numFmtId="171" fontId="7" fillId="0" borderId="0" xfId="13" applyNumberFormat="1" applyFont="1" applyFill="1" applyBorder="1" applyAlignment="1" applyProtection="1">
      <alignment horizontal="center"/>
      <protection locked="0"/>
    </xf>
    <xf numFmtId="0" fontId="8" fillId="0" borderId="0" xfId="12" applyFont="1" applyAlignment="1" applyProtection="1">
      <alignment horizontal="left" vertical="center"/>
      <protection locked="0"/>
    </xf>
    <xf numFmtId="0" fontId="37" fillId="0" borderId="0" xfId="12" applyFont="1" applyAlignment="1" applyProtection="1">
      <alignment horizontal="left" vertical="center"/>
      <protection locked="0"/>
    </xf>
    <xf numFmtId="0" fontId="8" fillId="0" borderId="0" xfId="12" applyFont="1" applyAlignment="1" applyProtection="1">
      <alignment horizontal="center" vertical="center"/>
      <protection locked="0"/>
    </xf>
    <xf numFmtId="37" fontId="7" fillId="2" borderId="14" xfId="23" applyFont="1" applyFill="1" applyBorder="1" applyAlignment="1">
      <alignment horizontal="center" vertical="center"/>
    </xf>
    <xf numFmtId="37" fontId="7" fillId="2" borderId="46" xfId="23" applyFont="1" applyFill="1" applyBorder="1" applyAlignment="1">
      <alignment horizontal="center" vertical="center"/>
    </xf>
    <xf numFmtId="37" fontId="7" fillId="2" borderId="14" xfId="23" applyFont="1" applyFill="1" applyBorder="1" applyAlignment="1">
      <alignment horizontal="center" vertical="center" wrapText="1"/>
    </xf>
    <xf numFmtId="37" fontId="7" fillId="2" borderId="46" xfId="23" applyFont="1" applyFill="1" applyBorder="1" applyAlignment="1">
      <alignment horizontal="center" vertical="center" wrapText="1"/>
    </xf>
    <xf numFmtId="37" fontId="7" fillId="2" borderId="14" xfId="23" applyFont="1" applyFill="1" applyBorder="1" applyAlignment="1">
      <alignment horizontal="center" wrapText="1"/>
    </xf>
    <xf numFmtId="37" fontId="7" fillId="2" borderId="46" xfId="23" applyFont="1" applyFill="1" applyBorder="1" applyAlignment="1">
      <alignment horizontal="center" wrapText="1"/>
    </xf>
    <xf numFmtId="37" fontId="7" fillId="2" borderId="3" xfId="23" applyFont="1" applyFill="1" applyBorder="1" applyAlignment="1">
      <alignment horizontal="center"/>
    </xf>
    <xf numFmtId="37" fontId="7" fillId="2" borderId="5" xfId="23" applyFont="1" applyFill="1" applyBorder="1" applyAlignment="1">
      <alignment horizontal="center"/>
    </xf>
    <xf numFmtId="37" fontId="8" fillId="0" borderId="22" xfId="23" applyFont="1" applyBorder="1" applyAlignment="1" applyProtection="1">
      <alignment horizontal="left"/>
      <protection locked="0"/>
    </xf>
    <xf numFmtId="37" fontId="7" fillId="0" borderId="17" xfId="23" applyFont="1" applyBorder="1" applyAlignment="1" applyProtection="1">
      <alignment horizontal="center"/>
      <protection locked="0"/>
    </xf>
    <xf numFmtId="37" fontId="7" fillId="0" borderId="18" xfId="23" applyFont="1" applyBorder="1" applyAlignment="1" applyProtection="1">
      <alignment horizontal="center"/>
      <protection locked="0"/>
    </xf>
    <xf numFmtId="37" fontId="8" fillId="0" borderId="17" xfId="23" applyFont="1" applyBorder="1" applyAlignment="1" applyProtection="1">
      <alignment horizontal="left"/>
      <protection locked="0"/>
    </xf>
    <xf numFmtId="37" fontId="8" fillId="0" borderId="18" xfId="23" applyFont="1" applyBorder="1" applyAlignment="1" applyProtection="1">
      <alignment horizontal="left"/>
      <protection locked="0"/>
    </xf>
    <xf numFmtId="170" fontId="18" fillId="0" borderId="14" xfId="36" applyFont="1" applyBorder="1" applyAlignment="1">
      <alignment horizontal="center" vertical="center" wrapText="1"/>
    </xf>
    <xf numFmtId="170" fontId="18" fillId="0" borderId="46" xfId="36" applyFont="1" applyBorder="1" applyAlignment="1">
      <alignment horizontal="center" vertical="center" wrapText="1"/>
    </xf>
    <xf numFmtId="170" fontId="18" fillId="0" borderId="14" xfId="36" applyFont="1" applyBorder="1" applyAlignment="1">
      <alignment horizontal="center" vertical="center"/>
    </xf>
    <xf numFmtId="170" fontId="18" fillId="0" borderId="46" xfId="36" applyFont="1" applyBorder="1" applyAlignment="1">
      <alignment horizontal="center" vertical="center"/>
    </xf>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170" fontId="17" fillId="0" borderId="64" xfId="36" applyFont="1" applyBorder="1" applyAlignment="1" applyProtection="1">
      <alignment horizontal="left" vertical="center"/>
      <protection locked="0"/>
    </xf>
    <xf numFmtId="170" fontId="17" fillId="0" borderId="65" xfId="36" applyFont="1" applyBorder="1" applyAlignment="1" applyProtection="1">
      <alignment horizontal="left" vertical="center"/>
      <protection locked="0"/>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170" fontId="8" fillId="0" borderId="42" xfId="36" applyFont="1" applyBorder="1" applyAlignment="1" applyProtection="1">
      <alignment horizontal="left"/>
      <protection locked="0"/>
    </xf>
    <xf numFmtId="170" fontId="8" fillId="0" borderId="54" xfId="36" applyFont="1" applyBorder="1" applyAlignment="1" applyProtection="1">
      <alignment horizontal="left"/>
      <protection locked="0"/>
    </xf>
    <xf numFmtId="170" fontId="18" fillId="3" borderId="3" xfId="36" applyFont="1" applyFill="1" applyBorder="1" applyAlignment="1">
      <alignment horizontal="left" vertical="center"/>
    </xf>
    <xf numFmtId="170" fontId="18" fillId="3" borderId="68" xfId="36" applyFont="1" applyFill="1" applyBorder="1" applyAlignment="1">
      <alignment horizontal="left" vertical="center"/>
    </xf>
    <xf numFmtId="0" fontId="22" fillId="2" borderId="6" xfId="1" applyFont="1" applyFill="1" applyBorder="1" applyAlignment="1">
      <alignment horizontal="center" vertical="center"/>
    </xf>
    <xf numFmtId="0" fontId="22" fillId="2" borderId="7" xfId="1" applyFont="1" applyFill="1" applyBorder="1" applyAlignment="1">
      <alignment horizontal="center" vertical="center"/>
    </xf>
    <xf numFmtId="0" fontId="22" fillId="2" borderId="8" xfId="1" applyFont="1" applyFill="1" applyBorder="1" applyAlignment="1">
      <alignment horizontal="center" vertical="center"/>
    </xf>
    <xf numFmtId="0" fontId="22" fillId="2" borderId="11" xfId="1" applyFont="1" applyFill="1" applyBorder="1" applyAlignment="1">
      <alignment horizontal="center" vertical="center"/>
    </xf>
    <xf numFmtId="0" fontId="22" fillId="2" borderId="12" xfId="1" applyFont="1" applyFill="1" applyBorder="1" applyAlignment="1">
      <alignment horizontal="center" vertical="center"/>
    </xf>
    <xf numFmtId="0" fontId="22" fillId="2" borderId="13" xfId="1" applyFont="1" applyFill="1" applyBorder="1" applyAlignment="1">
      <alignment horizontal="center" vertical="center"/>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7" fillId="3" borderId="3" xfId="36" applyFont="1" applyFill="1" applyBorder="1" applyAlignment="1">
      <alignment horizontal="left" vertical="center"/>
    </xf>
    <xf numFmtId="170" fontId="7" fillId="3" borderId="68" xfId="36" applyFont="1" applyFill="1" applyBorder="1" applyAlignment="1">
      <alignment horizontal="left" vertical="center"/>
    </xf>
    <xf numFmtId="170" fontId="8" fillId="0" borderId="60" xfId="36" applyFont="1" applyBorder="1" applyAlignment="1" applyProtection="1">
      <alignment horizontal="left" vertical="center"/>
      <protection locked="0"/>
    </xf>
    <xf numFmtId="170" fontId="8" fillId="0" borderId="18" xfId="36" applyFont="1" applyBorder="1" applyAlignment="1" applyProtection="1">
      <alignment horizontal="left" vertical="center"/>
      <protection locked="0"/>
    </xf>
    <xf numFmtId="166" fontId="9" fillId="0" borderId="140" xfId="29" applyNumberFormat="1" applyFont="1" applyBorder="1" applyAlignment="1" applyProtection="1">
      <alignment horizontal="right"/>
      <protection locked="0"/>
    </xf>
    <xf numFmtId="166" fontId="9" fillId="0" borderId="110" xfId="29" applyNumberFormat="1" applyFont="1" applyBorder="1" applyAlignment="1" applyProtection="1">
      <alignment horizontal="right"/>
      <protection locked="0"/>
    </xf>
    <xf numFmtId="166" fontId="9" fillId="0" borderId="17" xfId="29" applyNumberFormat="1" applyFont="1" applyBorder="1" applyAlignment="1" applyProtection="1">
      <alignment horizontal="right"/>
      <protection locked="0"/>
    </xf>
    <xf numFmtId="166" fontId="9" fillId="0" borderId="115" xfId="29" applyNumberFormat="1" applyFont="1" applyBorder="1" applyAlignment="1" applyProtection="1">
      <alignment horizontal="right"/>
      <protection locked="0"/>
    </xf>
    <xf numFmtId="9" fontId="9" fillId="3" borderId="92" xfId="30" applyFont="1" applyFill="1" applyBorder="1" applyAlignment="1" applyProtection="1">
      <alignment horizontal="right"/>
    </xf>
    <xf numFmtId="9" fontId="9" fillId="3" borderId="118" xfId="30" applyFont="1" applyFill="1" applyBorder="1" applyAlignment="1" applyProtection="1">
      <alignment horizontal="right"/>
    </xf>
    <xf numFmtId="0" fontId="10" fillId="3" borderId="9" xfId="0" applyFont="1" applyFill="1" applyBorder="1" applyAlignment="1">
      <alignment horizontal="left" wrapText="1"/>
    </xf>
    <xf numFmtId="0" fontId="10" fillId="3" borderId="0" xfId="0" applyFont="1" applyFill="1" applyAlignment="1">
      <alignment horizontal="left" wrapText="1"/>
    </xf>
    <xf numFmtId="166" fontId="10" fillId="3" borderId="7" xfId="29" applyNumberFormat="1" applyFont="1" applyFill="1" applyBorder="1" applyAlignment="1" applyProtection="1">
      <alignment horizontal="center"/>
    </xf>
    <xf numFmtId="166" fontId="10" fillId="3" borderId="8" xfId="29" applyNumberFormat="1" applyFont="1" applyFill="1" applyBorder="1" applyAlignment="1" applyProtection="1">
      <alignment horizontal="center"/>
    </xf>
    <xf numFmtId="166" fontId="9" fillId="3" borderId="56" xfId="29" applyNumberFormat="1" applyFont="1" applyFill="1" applyBorder="1" applyAlignment="1" applyProtection="1">
      <alignment horizontal="center"/>
    </xf>
    <xf numFmtId="166" fontId="9" fillId="3" borderId="62" xfId="29" applyNumberFormat="1" applyFont="1" applyFill="1" applyBorder="1" applyAlignment="1" applyProtection="1">
      <alignment horizont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66" fontId="9" fillId="7" borderId="3" xfId="29" applyNumberFormat="1" applyFont="1" applyFill="1" applyBorder="1" applyAlignment="1" applyProtection="1">
      <alignment horizontal="center"/>
      <protection locked="0"/>
    </xf>
    <xf numFmtId="166" fontId="9" fillId="7" borderId="5" xfId="29" applyNumberFormat="1" applyFont="1" applyFill="1" applyBorder="1" applyAlignment="1" applyProtection="1">
      <alignment horizontal="center"/>
      <protection locked="0"/>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10" fillId="2" borderId="3" xfId="0" applyFont="1" applyFill="1" applyBorder="1" applyAlignment="1" applyProtection="1">
      <alignment horizontal="left"/>
      <protection locked="0"/>
    </xf>
    <xf numFmtId="0" fontId="10" fillId="2" borderId="4" xfId="0" applyFont="1" applyFill="1" applyBorder="1" applyAlignment="1" applyProtection="1">
      <alignment horizontal="left"/>
      <protection locked="0"/>
    </xf>
    <xf numFmtId="0" fontId="10" fillId="2" borderId="5" xfId="0" applyFont="1" applyFill="1" applyBorder="1" applyAlignment="1" applyProtection="1">
      <alignment horizontal="left"/>
      <protection locked="0"/>
    </xf>
    <xf numFmtId="166" fontId="9" fillId="0" borderId="111" xfId="29" applyNumberFormat="1" applyFont="1" applyBorder="1" applyAlignment="1" applyProtection="1">
      <alignment horizontal="right"/>
      <protection locked="0"/>
    </xf>
    <xf numFmtId="166" fontId="9" fillId="0" borderId="112" xfId="29" applyNumberFormat="1" applyFont="1" applyBorder="1" applyAlignment="1" applyProtection="1">
      <alignment horizontal="right"/>
      <protection locked="0"/>
    </xf>
    <xf numFmtId="0" fontId="10" fillId="0" borderId="72" xfId="0" applyFont="1" applyBorder="1" applyAlignment="1" applyProtection="1">
      <alignment horizontal="center"/>
      <protection locked="0"/>
    </xf>
    <xf numFmtId="0" fontId="10" fillId="0" borderId="5" xfId="0" applyFont="1" applyBorder="1" applyAlignment="1" applyProtection="1">
      <alignment horizontal="center"/>
      <protection locked="0"/>
    </xf>
    <xf numFmtId="166" fontId="9" fillId="3" borderId="72" xfId="29" applyNumberFormat="1" applyFont="1" applyFill="1" applyBorder="1" applyAlignment="1" applyProtection="1">
      <alignment horizontal="right"/>
    </xf>
    <xf numFmtId="166" fontId="9" fillId="3" borderId="5" xfId="29" applyNumberFormat="1" applyFont="1" applyFill="1" applyBorder="1" applyAlignment="1" applyProtection="1">
      <alignment horizontal="right"/>
    </xf>
    <xf numFmtId="0" fontId="10" fillId="0" borderId="111" xfId="0" applyFont="1" applyBorder="1" applyAlignment="1" applyProtection="1">
      <alignment horizontal="center"/>
      <protection locked="0"/>
    </xf>
    <xf numFmtId="0" fontId="10" fillId="0" borderId="112" xfId="0" applyFont="1" applyBorder="1" applyAlignment="1" applyProtection="1">
      <alignment horizontal="center"/>
      <protection locked="0"/>
    </xf>
    <xf numFmtId="166" fontId="9" fillId="3" borderId="88" xfId="29" applyNumberFormat="1" applyFont="1" applyFill="1" applyBorder="1" applyAlignment="1" applyProtection="1">
      <alignment horizontal="center"/>
    </xf>
    <xf numFmtId="166" fontId="9" fillId="3" borderId="90" xfId="29" applyNumberFormat="1" applyFont="1" applyFill="1" applyBorder="1" applyAlignment="1" applyProtection="1">
      <alignment horizontal="center"/>
    </xf>
    <xf numFmtId="166" fontId="9" fillId="3" borderId="0" xfId="0" applyNumberFormat="1" applyFont="1" applyFill="1" applyAlignment="1">
      <alignment horizontal="center"/>
    </xf>
    <xf numFmtId="0" fontId="9" fillId="3" borderId="10" xfId="0" applyFont="1" applyFill="1" applyBorder="1" applyAlignment="1">
      <alignment horizontal="center"/>
    </xf>
    <xf numFmtId="166" fontId="10" fillId="3" borderId="0" xfId="29" applyNumberFormat="1" applyFont="1" applyFill="1" applyBorder="1" applyAlignment="1" applyProtection="1">
      <alignment horizontal="center"/>
    </xf>
    <xf numFmtId="166" fontId="10" fillId="3" borderId="10" xfId="29" applyNumberFormat="1" applyFont="1" applyFill="1" applyBorder="1" applyAlignment="1" applyProtection="1">
      <alignment horizontal="center"/>
    </xf>
    <xf numFmtId="37" fontId="7" fillId="2" borderId="6" xfId="23" applyFont="1" applyFill="1" applyBorder="1" applyAlignment="1">
      <alignment horizontal="center" vertical="center"/>
    </xf>
    <xf numFmtId="37" fontId="7" fillId="2" borderId="8" xfId="23" applyFont="1" applyFill="1" applyBorder="1" applyAlignment="1">
      <alignment horizontal="center" vertical="center"/>
    </xf>
    <xf numFmtId="0" fontId="27" fillId="2" borderId="3" xfId="0" applyFont="1" applyFill="1" applyBorder="1" applyAlignment="1">
      <alignment horizontal="center"/>
    </xf>
    <xf numFmtId="0" fontId="27" fillId="2" borderId="4" xfId="0" applyFont="1" applyFill="1" applyBorder="1" applyAlignment="1">
      <alignment horizontal="center"/>
    </xf>
    <xf numFmtId="0" fontId="27" fillId="2" borderId="5" xfId="0" applyFont="1" applyFill="1" applyBorder="1" applyAlignment="1">
      <alignment horizontal="center"/>
    </xf>
    <xf numFmtId="166" fontId="9" fillId="3" borderId="44" xfId="29" applyNumberFormat="1" applyFont="1" applyFill="1" applyBorder="1" applyAlignment="1" applyProtection="1">
      <alignment horizontal="center"/>
    </xf>
    <xf numFmtId="166" fontId="9" fillId="3" borderId="89" xfId="29" applyNumberFormat="1" applyFont="1" applyFill="1" applyBorder="1" applyAlignment="1" applyProtection="1">
      <alignment horizontal="center"/>
    </xf>
    <xf numFmtId="37" fontId="7" fillId="0" borderId="6" xfId="23" applyFont="1" applyBorder="1" applyAlignment="1">
      <alignment horizontal="center" vertical="center"/>
    </xf>
    <xf numFmtId="37" fontId="7" fillId="0" borderId="8" xfId="23" applyFont="1" applyBorder="1" applyAlignment="1">
      <alignment horizontal="center" vertical="center"/>
    </xf>
    <xf numFmtId="37" fontId="7" fillId="3" borderId="12" xfId="23" applyFont="1" applyFill="1" applyBorder="1" applyAlignment="1">
      <alignment horizontal="left" vertical="center" wrapText="1"/>
    </xf>
    <xf numFmtId="37" fontId="7" fillId="3" borderId="71" xfId="23" applyFont="1" applyFill="1" applyBorder="1" applyAlignment="1">
      <alignment horizontal="left" vertical="center" wrapText="1"/>
    </xf>
    <xf numFmtId="4" fontId="7" fillId="2" borderId="3" xfId="39" applyNumberFormat="1" applyFont="1" applyFill="1" applyBorder="1" applyAlignment="1">
      <alignment horizontal="center"/>
    </xf>
    <xf numFmtId="4" fontId="7" fillId="2" borderId="4" xfId="39" applyNumberFormat="1" applyFont="1" applyFill="1" applyBorder="1" applyAlignment="1">
      <alignment horizontal="center"/>
    </xf>
    <xf numFmtId="4" fontId="7" fillId="2" borderId="5" xfId="39" applyNumberFormat="1" applyFont="1" applyFill="1" applyBorder="1" applyAlignment="1">
      <alignment horizontal="center"/>
    </xf>
    <xf numFmtId="4" fontId="31" fillId="2" borderId="4" xfId="39" applyNumberFormat="1" applyFont="1" applyFill="1" applyBorder="1" applyAlignment="1">
      <alignment horizontal="center"/>
    </xf>
    <xf numFmtId="0" fontId="9" fillId="0" borderId="6" xfId="0" applyFont="1" applyBorder="1" applyAlignment="1">
      <alignment horizontal="center"/>
    </xf>
    <xf numFmtId="0" fontId="8" fillId="0" borderId="0" xfId="1" applyFont="1" applyAlignment="1">
      <alignment horizontal="left"/>
    </xf>
    <xf numFmtId="0" fontId="8" fillId="0" borderId="103" xfId="12" applyFont="1" applyBorder="1" applyAlignment="1">
      <alignment horizontal="center"/>
    </xf>
    <xf numFmtId="0" fontId="8" fillId="0" borderId="102" xfId="12" applyFont="1" applyBorder="1" applyAlignment="1">
      <alignment horizontal="center"/>
    </xf>
    <xf numFmtId="0" fontId="8" fillId="0" borderId="9" xfId="12" applyFont="1" applyBorder="1" applyAlignment="1" applyProtection="1">
      <alignment horizontal="center"/>
      <protection locked="0"/>
    </xf>
    <xf numFmtId="37" fontId="7" fillId="2" borderId="3" xfId="23" applyFont="1" applyFill="1" applyBorder="1" applyAlignment="1">
      <alignment horizontal="center" vertical="center"/>
    </xf>
    <xf numFmtId="37" fontId="7" fillId="2" borderId="5" xfId="23" applyFont="1" applyFill="1" applyBorder="1" applyAlignment="1">
      <alignment horizontal="center" vertical="center"/>
    </xf>
    <xf numFmtId="0" fontId="11" fillId="2" borderId="3" xfId="0" applyFont="1" applyFill="1" applyBorder="1" applyAlignment="1">
      <alignment horizontal="center"/>
    </xf>
    <xf numFmtId="0" fontId="11" fillId="2" borderId="4" xfId="0" applyFont="1" applyFill="1" applyBorder="1" applyAlignment="1">
      <alignment horizontal="center"/>
    </xf>
    <xf numFmtId="0" fontId="11" fillId="2" borderId="5" xfId="0" applyFont="1" applyFill="1" applyBorder="1" applyAlignment="1">
      <alignment horizontal="center"/>
    </xf>
    <xf numFmtId="0" fontId="9" fillId="3" borderId="6" xfId="0" applyFont="1" applyFill="1" applyBorder="1" applyAlignment="1">
      <alignment horizontal="center"/>
    </xf>
    <xf numFmtId="0" fontId="9" fillId="3" borderId="7" xfId="0" applyFont="1" applyFill="1" applyBorder="1" applyAlignment="1">
      <alignment horizontal="center"/>
    </xf>
    <xf numFmtId="0" fontId="8" fillId="0" borderId="130" xfId="12" applyFont="1" applyBorder="1" applyAlignment="1" applyProtection="1">
      <alignment horizontal="center"/>
      <protection locked="0"/>
    </xf>
    <xf numFmtId="0" fontId="46" fillId="2" borderId="9" xfId="0" applyFont="1" applyFill="1" applyBorder="1" applyAlignment="1">
      <alignment horizontal="center" vertical="center"/>
    </xf>
    <xf numFmtId="0" fontId="46" fillId="2" borderId="0" xfId="0" applyFont="1" applyFill="1" applyAlignment="1">
      <alignment horizontal="center" vertical="center"/>
    </xf>
    <xf numFmtId="0" fontId="46" fillId="2" borderId="10" xfId="0" applyFont="1" applyFill="1" applyBorder="1" applyAlignment="1">
      <alignment horizontal="center" vertical="center"/>
    </xf>
    <xf numFmtId="171" fontId="9" fillId="3" borderId="0" xfId="28" applyNumberFormat="1" applyFont="1" applyFill="1" applyBorder="1" applyAlignment="1" applyProtection="1">
      <alignment horizontal="center"/>
    </xf>
    <xf numFmtId="0" fontId="47" fillId="0" borderId="7" xfId="0" applyFont="1" applyBorder="1" applyAlignment="1" applyProtection="1">
      <alignment horizontal="center"/>
      <protection locked="0"/>
    </xf>
    <xf numFmtId="173" fontId="10" fillId="3" borderId="12" xfId="30" applyNumberFormat="1" applyFont="1" applyFill="1" applyBorder="1" applyAlignment="1" applyProtection="1">
      <alignment horizontal="center"/>
    </xf>
    <xf numFmtId="171" fontId="9" fillId="3" borderId="92" xfId="28" applyNumberFormat="1" applyFont="1" applyFill="1" applyBorder="1" applyAlignment="1" applyProtection="1">
      <alignment horizontal="center"/>
    </xf>
  </cellXfs>
  <cellStyles count="47">
    <cellStyle name="Comma" xfId="28" builtinId="3"/>
    <cellStyle name="Comma 2" xfId="13" xr:uid="{00000000-0005-0000-0000-000001000000}"/>
    <cellStyle name="Comma 2 2" xfId="15" xr:uid="{00000000-0005-0000-0000-000002000000}"/>
    <cellStyle name="Comma 2 3" xfId="26" xr:uid="{00000000-0005-0000-0000-000003000000}"/>
    <cellStyle name="Comma 3" xfId="14" xr:uid="{00000000-0005-0000-0000-000004000000}"/>
    <cellStyle name="Comma 4" xfId="2" xr:uid="{00000000-0005-0000-0000-000005000000}"/>
    <cellStyle name="Comma 5" xfId="45" xr:uid="{4CEAAD80-13A1-4C21-8616-C78990A5486C}"/>
    <cellStyle name="Comma0" xfId="3" xr:uid="{00000000-0005-0000-0000-000006000000}"/>
    <cellStyle name="Currency" xfId="29" builtinId="4"/>
    <cellStyle name="Currency 2" xfId="22" xr:uid="{00000000-0005-0000-0000-000008000000}"/>
    <cellStyle name="Currency 3" xfId="16" xr:uid="{00000000-0005-0000-0000-000009000000}"/>
    <cellStyle name="Currency 4" xfId="4" xr:uid="{00000000-0005-0000-0000-00000A000000}"/>
    <cellStyle name="Currency 5" xfId="46" xr:uid="{66CD31E5-57B4-4C3E-B837-6B5051A79B0E}"/>
    <cellStyle name="Currency0" xfId="5" xr:uid="{00000000-0005-0000-0000-00000B000000}"/>
    <cellStyle name="Date" xfId="6" xr:uid="{00000000-0005-0000-0000-00000C000000}"/>
    <cellStyle name="Date 2" xfId="31" xr:uid="{00000000-0005-0000-0000-00000D000000}"/>
    <cellStyle name="Fixed" xfId="7" xr:uid="{00000000-0005-0000-0000-00000E000000}"/>
    <cellStyle name="Fixed 2" xfId="32" xr:uid="{00000000-0005-0000-0000-00000F000000}"/>
    <cellStyle name="Heading 1 2" xfId="8" xr:uid="{00000000-0005-0000-0000-000010000000}"/>
    <cellStyle name="Heading 2 2" xfId="9" xr:uid="{00000000-0005-0000-0000-000011000000}"/>
    <cellStyle name="Heading1" xfId="33" xr:uid="{00000000-0005-0000-0000-000012000000}"/>
    <cellStyle name="Heading2" xfId="34" xr:uid="{00000000-0005-0000-0000-000013000000}"/>
    <cellStyle name="Hyperlink" xfId="43" builtinId="8"/>
    <cellStyle name="Normal" xfId="0" builtinId="0"/>
    <cellStyle name="Normal 2" xfId="12" xr:uid="{00000000-0005-0000-0000-000015000000}"/>
    <cellStyle name="Normal 2 2" xfId="21" xr:uid="{00000000-0005-0000-0000-000016000000}"/>
    <cellStyle name="Normal 2 2 2" xfId="24" xr:uid="{00000000-0005-0000-0000-000017000000}"/>
    <cellStyle name="Normal 3" xfId="17" xr:uid="{00000000-0005-0000-0000-000018000000}"/>
    <cellStyle name="Normal 3 2" xfId="25" xr:uid="{00000000-0005-0000-0000-000019000000}"/>
    <cellStyle name="Normal 4" xfId="23" xr:uid="{00000000-0005-0000-0000-00001A000000}"/>
    <cellStyle name="Normal 5" xfId="1" xr:uid="{00000000-0005-0000-0000-00001B000000}"/>
    <cellStyle name="Normal 6" xfId="38" xr:uid="{00000000-0005-0000-0000-00001C000000}"/>
    <cellStyle name="Normal 7" xfId="42" xr:uid="{69C48B17-1530-4E04-99E0-539A89032DAC}"/>
    <cellStyle name="Normal 8" xfId="44" xr:uid="{A9058E5D-E169-471B-9B95-8CE1026546C5}"/>
    <cellStyle name="Normal_Casa Vallita UW HOME" xfId="39" xr:uid="{00000000-0005-0000-0000-00001D000000}"/>
    <cellStyle name="Normal_RNTSKED-" xfId="35" xr:uid="{00000000-0005-0000-0000-00001E000000}"/>
    <cellStyle name="Normal_Sheet1" xfId="40" xr:uid="{EE33D640-9533-46B6-A6FA-50845A5677A4}"/>
    <cellStyle name="Normal_SKED-A" xfId="36" xr:uid="{00000000-0005-0000-0000-00001F000000}"/>
    <cellStyle name="Percent" xfId="30" builtinId="5"/>
    <cellStyle name="Percent 2" xfId="18" xr:uid="{00000000-0005-0000-0000-000021000000}"/>
    <cellStyle name="Percent 2 2" xfId="19" xr:uid="{00000000-0005-0000-0000-000022000000}"/>
    <cellStyle name="Percent 2 3" xfId="27" xr:uid="{00000000-0005-0000-0000-000023000000}"/>
    <cellStyle name="Percent 3" xfId="20" xr:uid="{00000000-0005-0000-0000-000024000000}"/>
    <cellStyle name="Percent 4" xfId="10" xr:uid="{00000000-0005-0000-0000-000025000000}"/>
    <cellStyle name="Percent 5" xfId="41" xr:uid="{14061661-64AF-4535-B5AF-C11ACB3EADED}"/>
    <cellStyle name="Total 2" xfId="11" xr:uid="{00000000-0005-0000-0000-000026000000}"/>
    <cellStyle name="Total 3" xfId="37" xr:uid="{00000000-0005-0000-0000-000027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8F0F0"/>
      <color rgb="FF00918F"/>
      <color rgb="FFFBB040"/>
      <color rgb="FFB54325"/>
      <color rgb="FFFFFFCC"/>
      <color rgb="FF92CDDC"/>
      <color rgb="FFFFFF66"/>
      <color rgb="FFFFFFFF"/>
      <color rgb="FFFCD268"/>
      <color rgb="FFFDE0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500-000002000000}"/>
            </a:ext>
          </a:extLst>
        </xdr:cNvPr>
        <xdr:cNvSpPr txBox="1"/>
      </xdr:nvSpPr>
      <xdr:spPr>
        <a:xfrm>
          <a:off x="217714" y="692149"/>
          <a:ext cx="5361215" cy="8220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$50/ LI 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8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41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nderwriting/temp/HOME/2009/Casa%20Vallita%20UW%20HO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etup"/>
      <sheetName val="MFA Insured First"/>
      <sheetName val="Sources"/>
      <sheetName val="Costs"/>
      <sheetName val="Unit Tiers"/>
      <sheetName val="Expenses"/>
      <sheetName val="Construction Period"/>
      <sheetName val="Lease-up"/>
      <sheetName val="CF Projection"/>
      <sheetName val="Loan Schedule - First Mortgage"/>
      <sheetName val="Loan Schedule - HOME-IO"/>
      <sheetName val="Loan Schedule - Home Amortizing"/>
      <sheetName val="Loan Schedule - Other Amort"/>
      <sheetName val="Loan Schedule - Other-IO"/>
      <sheetName val="HOME Subsidy Analysis"/>
      <sheetName val="HOME Build Up"/>
      <sheetName val="Board Summary"/>
      <sheetName val="HUD Feasibility"/>
      <sheetName val="HUD Certification"/>
      <sheetName val="Participation Info"/>
      <sheetName val="Draw Schedule"/>
    </sheetNames>
    <sheetDataSet>
      <sheetData sheetId="0"/>
      <sheetData sheetId="1"/>
      <sheetData sheetId="2"/>
      <sheetData sheetId="3"/>
      <sheetData sheetId="4"/>
      <sheetData sheetId="5"/>
      <sheetData sheetId="6" refreshError="1"/>
      <sheetData sheetId="7" refreshError="1"/>
      <sheetData sheetId="8" refreshError="1"/>
      <sheetData sheetId="9"/>
      <sheetData sheetId="10"/>
      <sheetData sheetId="11" refreshError="1"/>
      <sheetData sheetId="12"/>
      <sheetData sheetId="13"/>
      <sheetData sheetId="14"/>
      <sheetData sheetId="15" refreshError="1"/>
      <sheetData sheetId="16"/>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fa.internal.housingnm.org/SFT_HD/"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439"/>
  <sheetViews>
    <sheetView showGridLines="0" zoomScale="85" zoomScaleNormal="85" workbookViewId="0">
      <selection activeCell="F5" sqref="F5"/>
    </sheetView>
  </sheetViews>
  <sheetFormatPr defaultRowHeight="15" x14ac:dyDescent="0.25"/>
  <cols>
    <col min="1" max="1" width="0.85546875" customWidth="1"/>
    <col min="2" max="2" width="10.28515625" customWidth="1"/>
    <col min="3" max="4" width="9.140625" customWidth="1"/>
  </cols>
  <sheetData>
    <row r="1" spans="1:16" ht="14.25" customHeight="1" thickBot="1" x14ac:dyDescent="0.3">
      <c r="A1" s="1612"/>
      <c r="B1" s="1613"/>
      <c r="C1" s="1613"/>
      <c r="D1" s="1613"/>
      <c r="E1" s="1613"/>
      <c r="F1" s="1613"/>
      <c r="G1" s="1613"/>
      <c r="H1" s="1613"/>
      <c r="I1" s="1613"/>
      <c r="J1" s="1613"/>
      <c r="K1" s="1613"/>
      <c r="L1" s="1613"/>
      <c r="M1" s="1613"/>
      <c r="N1" s="1613"/>
      <c r="O1" s="1613"/>
      <c r="P1" s="1614"/>
    </row>
    <row r="2" spans="1:16" ht="34.5" customHeight="1" thickBot="1" x14ac:dyDescent="0.55000000000000004">
      <c r="A2" s="1615" t="s">
        <v>491</v>
      </c>
      <c r="B2" s="1616"/>
      <c r="C2" s="1616"/>
      <c r="D2" s="1616"/>
      <c r="E2" s="1616"/>
      <c r="F2" s="1616"/>
      <c r="G2" s="1616"/>
      <c r="H2" s="1616"/>
      <c r="I2" s="1616"/>
      <c r="J2" s="1616"/>
      <c r="K2" s="1616"/>
      <c r="L2" s="1616"/>
      <c r="M2" s="1616"/>
      <c r="N2" s="1616"/>
      <c r="O2" s="1616"/>
      <c r="P2" s="1617"/>
    </row>
    <row r="3" spans="1:16" ht="15.75" customHeight="1" thickBot="1" x14ac:dyDescent="0.3">
      <c r="A3" s="1618" t="s">
        <v>477</v>
      </c>
      <c r="B3" s="1619"/>
      <c r="C3" s="1619"/>
      <c r="D3" s="1619"/>
      <c r="E3" s="1619"/>
      <c r="F3" s="1619"/>
      <c r="G3" s="1619"/>
      <c r="H3" s="1619"/>
      <c r="I3" s="1619"/>
      <c r="J3" s="1619"/>
      <c r="K3" s="1619"/>
      <c r="L3" s="1619"/>
      <c r="M3" s="1619"/>
      <c r="N3" s="1619"/>
      <c r="O3" s="1619"/>
      <c r="P3" s="1620"/>
    </row>
    <row r="4" spans="1:16" ht="34.5" customHeight="1" x14ac:dyDescent="0.25">
      <c r="A4" s="946"/>
      <c r="B4" s="1589" t="s">
        <v>496</v>
      </c>
      <c r="C4" s="1589"/>
      <c r="D4" s="1589"/>
      <c r="E4" s="1589"/>
      <c r="F4" s="1589"/>
      <c r="G4" s="1589"/>
      <c r="H4" s="1589"/>
      <c r="I4" s="1589"/>
      <c r="J4" s="1589"/>
      <c r="K4" s="1589"/>
      <c r="L4" s="1589"/>
      <c r="M4" s="1589"/>
      <c r="N4" s="1589"/>
      <c r="O4" s="1589"/>
      <c r="P4" s="1590"/>
    </row>
    <row r="5" spans="1:16" ht="15.75" customHeight="1" x14ac:dyDescent="0.25">
      <c r="A5" s="950"/>
      <c r="B5" s="966" t="s">
        <v>497</v>
      </c>
      <c r="C5" s="952"/>
      <c r="D5" s="952"/>
      <c r="E5" s="952"/>
      <c r="F5" s="952"/>
      <c r="G5" s="952"/>
      <c r="H5" s="952"/>
      <c r="I5" s="952"/>
      <c r="J5" s="952"/>
      <c r="K5" s="952"/>
      <c r="L5" s="952"/>
      <c r="M5" s="953"/>
      <c r="N5" s="953"/>
      <c r="O5" s="953"/>
      <c r="P5" s="954"/>
    </row>
    <row r="6" spans="1:16" ht="15.75" customHeight="1" x14ac:dyDescent="0.25">
      <c r="A6" s="950"/>
      <c r="B6" s="967" t="s">
        <v>498</v>
      </c>
      <c r="C6" s="952"/>
      <c r="D6" s="952"/>
      <c r="E6" s="952"/>
      <c r="F6" s="952"/>
      <c r="G6" s="952"/>
      <c r="H6" s="952"/>
      <c r="I6" s="952"/>
      <c r="J6" s="952"/>
      <c r="K6" s="952"/>
      <c r="L6" s="952"/>
      <c r="M6" s="953"/>
      <c r="N6" s="953"/>
      <c r="O6" s="953"/>
      <c r="P6" s="954"/>
    </row>
    <row r="7" spans="1:16" ht="15.75" customHeight="1" x14ac:dyDescent="0.25">
      <c r="A7" s="950"/>
      <c r="B7" s="967" t="s">
        <v>499</v>
      </c>
      <c r="C7" s="953"/>
      <c r="D7" s="952"/>
      <c r="E7" s="952"/>
      <c r="F7" s="952"/>
      <c r="G7" s="952"/>
      <c r="H7" s="952"/>
      <c r="I7" s="952"/>
      <c r="J7" s="952"/>
      <c r="K7" s="952"/>
      <c r="L7" s="952"/>
      <c r="M7" s="953"/>
      <c r="N7" s="953"/>
      <c r="O7" s="953"/>
      <c r="P7" s="954"/>
    </row>
    <row r="8" spans="1:16" ht="15.75" customHeight="1" x14ac:dyDescent="0.25">
      <c r="A8" s="950"/>
      <c r="B8" s="955"/>
      <c r="C8" s="967" t="s">
        <v>503</v>
      </c>
      <c r="D8" s="952"/>
      <c r="E8" s="952"/>
      <c r="F8" s="952"/>
      <c r="G8" s="952"/>
      <c r="H8" s="952"/>
      <c r="I8" s="952"/>
      <c r="J8" s="952"/>
      <c r="K8" s="952"/>
      <c r="L8" s="952"/>
      <c r="M8" s="953"/>
      <c r="N8" s="953"/>
      <c r="O8" s="953"/>
      <c r="P8" s="954"/>
    </row>
    <row r="9" spans="1:16" ht="15.75" customHeight="1" x14ac:dyDescent="0.25">
      <c r="A9" s="950"/>
      <c r="B9" s="967" t="s">
        <v>500</v>
      </c>
      <c r="C9" s="952"/>
      <c r="D9" s="952"/>
      <c r="E9" s="952"/>
      <c r="F9" s="952"/>
      <c r="G9" s="952"/>
      <c r="H9" s="952"/>
      <c r="I9" s="952"/>
      <c r="J9" s="952"/>
      <c r="K9" s="952"/>
      <c r="L9" s="952"/>
      <c r="M9" s="953"/>
      <c r="N9" s="953"/>
      <c r="O9" s="953"/>
      <c r="P9" s="954"/>
    </row>
    <row r="10" spans="1:16" ht="15.75" customHeight="1" x14ac:dyDescent="0.25">
      <c r="A10" s="950"/>
      <c r="B10" s="967" t="s">
        <v>501</v>
      </c>
      <c r="C10" s="952"/>
      <c r="D10" s="952"/>
      <c r="E10" s="952"/>
      <c r="F10" s="952"/>
      <c r="G10" s="952"/>
      <c r="H10" s="952"/>
      <c r="I10" s="952"/>
      <c r="J10" s="952"/>
      <c r="K10" s="952"/>
      <c r="L10" s="952"/>
      <c r="M10" s="953"/>
      <c r="N10" s="953"/>
      <c r="O10" s="953"/>
      <c r="P10" s="954"/>
    </row>
    <row r="11" spans="1:16" ht="31.5" customHeight="1" x14ac:dyDescent="0.25">
      <c r="A11" s="950"/>
      <c r="B11" s="1621" t="s">
        <v>502</v>
      </c>
      <c r="C11" s="1621"/>
      <c r="D11" s="1621"/>
      <c r="E11" s="1621"/>
      <c r="F11" s="1621"/>
      <c r="G11" s="1621"/>
      <c r="H11" s="1621"/>
      <c r="I11" s="1621"/>
      <c r="J11" s="1621"/>
      <c r="K11" s="1621"/>
      <c r="L11" s="1621"/>
      <c r="M11" s="1621"/>
      <c r="N11" s="1621"/>
      <c r="O11" s="1621"/>
      <c r="P11" s="1622"/>
    </row>
    <row r="12" spans="1:16" ht="15.75" customHeight="1" x14ac:dyDescent="0.25">
      <c r="A12" s="950"/>
      <c r="C12" s="967" t="s">
        <v>504</v>
      </c>
      <c r="D12" s="952"/>
      <c r="E12" s="952"/>
      <c r="F12" s="952"/>
      <c r="G12" s="952"/>
      <c r="H12" s="952"/>
      <c r="I12" s="952"/>
      <c r="J12" s="952"/>
      <c r="K12" s="952"/>
      <c r="L12" s="952"/>
      <c r="M12" s="953"/>
      <c r="N12" s="953"/>
      <c r="O12" s="953"/>
      <c r="P12" s="954"/>
    </row>
    <row r="13" spans="1:16" ht="31.5" customHeight="1" x14ac:dyDescent="0.25">
      <c r="A13" s="950"/>
      <c r="C13" s="1621" t="s">
        <v>562</v>
      </c>
      <c r="D13" s="1621"/>
      <c r="E13" s="1621"/>
      <c r="F13" s="1621"/>
      <c r="G13" s="1621"/>
      <c r="H13" s="1621"/>
      <c r="I13" s="1621"/>
      <c r="J13" s="1621"/>
      <c r="K13" s="1621"/>
      <c r="L13" s="1621"/>
      <c r="M13" s="1621"/>
      <c r="N13" s="1621"/>
      <c r="O13" s="1621"/>
      <c r="P13" s="1622"/>
    </row>
    <row r="14" spans="1:16" ht="15.75" customHeight="1" thickBot="1" x14ac:dyDescent="0.3">
      <c r="A14" s="950"/>
      <c r="C14" s="967" t="s">
        <v>505</v>
      </c>
      <c r="D14" s="952"/>
      <c r="E14" s="952"/>
      <c r="F14" s="952"/>
      <c r="G14" s="952"/>
      <c r="H14" s="952"/>
      <c r="I14" s="952"/>
      <c r="J14" s="952"/>
      <c r="K14" s="952"/>
      <c r="L14" s="952"/>
      <c r="M14" s="953"/>
      <c r="N14" s="953"/>
      <c r="O14" s="953"/>
      <c r="P14" s="954"/>
    </row>
    <row r="15" spans="1:16" ht="15.75" customHeight="1" thickBot="1" x14ac:dyDescent="0.3">
      <c r="A15" s="1601" t="s">
        <v>494</v>
      </c>
      <c r="B15" s="1602"/>
      <c r="C15" s="1602"/>
      <c r="D15" s="1602"/>
      <c r="E15" s="1602"/>
      <c r="F15" s="1602"/>
      <c r="G15" s="1602"/>
      <c r="H15" s="1602"/>
      <c r="I15" s="1602"/>
      <c r="J15" s="1602"/>
      <c r="K15" s="1602"/>
      <c r="L15" s="1602"/>
      <c r="M15" s="1602"/>
      <c r="N15" s="1602"/>
      <c r="O15" s="1602"/>
      <c r="P15" s="1603"/>
    </row>
    <row r="16" spans="1:16" ht="15.75" customHeight="1" x14ac:dyDescent="0.25">
      <c r="A16" s="958"/>
      <c r="B16" s="968" t="s">
        <v>506</v>
      </c>
      <c r="C16" s="948"/>
      <c r="D16" s="948"/>
      <c r="E16" s="948"/>
      <c r="F16" s="948"/>
      <c r="G16" s="948"/>
      <c r="H16" s="948"/>
      <c r="I16" s="948"/>
      <c r="J16" s="948"/>
      <c r="K16" s="948"/>
      <c r="L16" s="948"/>
      <c r="M16" s="948"/>
      <c r="N16" s="948"/>
      <c r="O16" s="948"/>
      <c r="P16" s="949"/>
    </row>
    <row r="17" spans="1:16" ht="15.75" customHeight="1" thickBot="1" x14ac:dyDescent="0.3">
      <c r="A17" s="959"/>
      <c r="B17" s="969" t="s">
        <v>507</v>
      </c>
      <c r="C17" s="956"/>
      <c r="D17" s="956"/>
      <c r="E17" s="956"/>
      <c r="F17" s="956"/>
      <c r="G17" s="956"/>
      <c r="H17" s="956"/>
      <c r="I17" s="956"/>
      <c r="J17" s="956"/>
      <c r="K17" s="956"/>
      <c r="L17" s="956"/>
      <c r="M17" s="956"/>
      <c r="N17" s="956"/>
      <c r="O17" s="956"/>
      <c r="P17" s="957"/>
    </row>
    <row r="18" spans="1:16" ht="15.75" customHeight="1" thickBot="1" x14ac:dyDescent="0.3">
      <c r="A18" s="1601" t="s">
        <v>478</v>
      </c>
      <c r="B18" s="1602"/>
      <c r="C18" s="1602"/>
      <c r="D18" s="1602"/>
      <c r="E18" s="1602"/>
      <c r="F18" s="1602"/>
      <c r="G18" s="1602"/>
      <c r="H18" s="1602"/>
      <c r="I18" s="1602"/>
      <c r="J18" s="1602"/>
      <c r="K18" s="1602"/>
      <c r="L18" s="1602"/>
      <c r="M18" s="1602"/>
      <c r="N18" s="1602"/>
      <c r="O18" s="1602"/>
      <c r="P18" s="1603"/>
    </row>
    <row r="19" spans="1:16" ht="15.75" customHeight="1" x14ac:dyDescent="0.25">
      <c r="A19" s="958"/>
      <c r="B19" s="968" t="s">
        <v>508</v>
      </c>
      <c r="C19" s="948"/>
      <c r="D19" s="948"/>
      <c r="E19" s="948"/>
      <c r="F19" s="948"/>
      <c r="G19" s="948"/>
      <c r="H19" s="948"/>
      <c r="I19" s="948"/>
      <c r="J19" s="948"/>
      <c r="K19" s="948"/>
      <c r="L19" s="948"/>
      <c r="M19" s="948"/>
      <c r="N19" s="948"/>
      <c r="O19" s="948"/>
      <c r="P19" s="949"/>
    </row>
    <row r="20" spans="1:16" ht="15.75" customHeight="1" x14ac:dyDescent="0.25">
      <c r="A20" s="960"/>
      <c r="B20" s="970" t="s">
        <v>509</v>
      </c>
      <c r="C20" s="953"/>
      <c r="D20" s="953"/>
      <c r="E20" s="953"/>
      <c r="F20" s="953"/>
      <c r="G20" s="953"/>
      <c r="H20" s="953"/>
      <c r="I20" s="953"/>
      <c r="J20" s="953"/>
      <c r="K20" s="953"/>
      <c r="L20" s="953"/>
      <c r="M20" s="953"/>
      <c r="N20" s="953"/>
      <c r="O20" s="953"/>
      <c r="P20" s="954"/>
    </row>
    <row r="21" spans="1:16" ht="15.75" customHeight="1" thickBot="1" x14ac:dyDescent="0.3">
      <c r="A21" s="959"/>
      <c r="B21" s="969" t="s">
        <v>510</v>
      </c>
      <c r="C21" s="956"/>
      <c r="D21" s="956"/>
      <c r="E21" s="956"/>
      <c r="F21" s="956"/>
      <c r="G21" s="956"/>
      <c r="H21" s="956"/>
      <c r="I21" s="956"/>
      <c r="J21" s="956"/>
      <c r="K21" s="956"/>
      <c r="L21" s="956"/>
      <c r="M21" s="956"/>
      <c r="N21" s="956"/>
      <c r="O21" s="956"/>
      <c r="P21" s="957"/>
    </row>
    <row r="22" spans="1:16" ht="15.75" customHeight="1" thickBot="1" x14ac:dyDescent="0.3">
      <c r="A22" s="1601" t="s">
        <v>479</v>
      </c>
      <c r="B22" s="1602"/>
      <c r="C22" s="1602"/>
      <c r="D22" s="1602"/>
      <c r="E22" s="1602"/>
      <c r="F22" s="1602"/>
      <c r="G22" s="1602"/>
      <c r="H22" s="1602"/>
      <c r="I22" s="1602"/>
      <c r="J22" s="1602"/>
      <c r="K22" s="1602"/>
      <c r="L22" s="1602"/>
      <c r="M22" s="1602"/>
      <c r="N22" s="1602"/>
      <c r="O22" s="1602"/>
      <c r="P22" s="1603"/>
    </row>
    <row r="23" spans="1:16" ht="15.75" customHeight="1" thickBot="1" x14ac:dyDescent="0.3">
      <c r="A23" s="961"/>
      <c r="B23" s="971" t="s">
        <v>511</v>
      </c>
      <c r="C23" s="962"/>
      <c r="D23" s="962"/>
      <c r="E23" s="962"/>
      <c r="F23" s="962"/>
      <c r="G23" s="962"/>
      <c r="H23" s="962"/>
      <c r="I23" s="962"/>
      <c r="J23" s="962"/>
      <c r="K23" s="962"/>
      <c r="L23" s="962"/>
      <c r="M23" s="962"/>
      <c r="N23" s="962"/>
      <c r="O23" s="962"/>
      <c r="P23" s="963"/>
    </row>
    <row r="24" spans="1:16" ht="15.75" customHeight="1" thickBot="1" x14ac:dyDescent="0.3">
      <c r="A24" s="1604" t="s">
        <v>480</v>
      </c>
      <c r="B24" s="1605"/>
      <c r="C24" s="1605"/>
      <c r="D24" s="1605"/>
      <c r="E24" s="1605"/>
      <c r="F24" s="1605"/>
      <c r="G24" s="1605"/>
      <c r="H24" s="1605"/>
      <c r="I24" s="1605"/>
      <c r="J24" s="1605"/>
      <c r="K24" s="1605"/>
      <c r="L24" s="1605"/>
      <c r="M24" s="1605"/>
      <c r="N24" s="1605"/>
      <c r="O24" s="1605"/>
      <c r="P24" s="1606"/>
    </row>
    <row r="25" spans="1:16" ht="15.75" customHeight="1" x14ac:dyDescent="0.25">
      <c r="A25" s="958"/>
      <c r="B25" s="965" t="s">
        <v>512</v>
      </c>
      <c r="C25" s="947"/>
      <c r="D25" s="947"/>
      <c r="E25" s="947"/>
      <c r="F25" s="947"/>
      <c r="G25" s="948"/>
      <c r="H25" s="948"/>
      <c r="I25" s="948"/>
      <c r="J25" s="948"/>
      <c r="K25" s="948"/>
      <c r="L25" s="948"/>
      <c r="M25" s="948"/>
      <c r="N25" s="948"/>
      <c r="O25" s="948"/>
      <c r="P25" s="949"/>
    </row>
    <row r="26" spans="1:16" ht="15.75" customHeight="1" x14ac:dyDescent="0.25">
      <c r="A26" s="960"/>
      <c r="B26" s="966" t="s">
        <v>513</v>
      </c>
      <c r="C26" s="951"/>
      <c r="D26" s="951"/>
      <c r="E26" s="951"/>
      <c r="F26" s="951"/>
      <c r="G26" s="953"/>
      <c r="H26" s="953"/>
      <c r="I26" s="953"/>
      <c r="J26" s="953"/>
      <c r="K26" s="953"/>
      <c r="L26" s="953"/>
      <c r="M26" s="953"/>
      <c r="N26" s="953"/>
      <c r="O26" s="953"/>
      <c r="P26" s="954"/>
    </row>
    <row r="27" spans="1:16" ht="15.75" customHeight="1" x14ac:dyDescent="0.25">
      <c r="A27" s="960"/>
      <c r="B27" s="951"/>
      <c r="C27" s="966" t="s">
        <v>563</v>
      </c>
      <c r="D27" s="951"/>
      <c r="E27" s="951"/>
      <c r="F27" s="951"/>
      <c r="G27" s="953"/>
      <c r="H27" s="953"/>
      <c r="I27" s="953"/>
      <c r="J27" s="953"/>
      <c r="K27" s="953"/>
      <c r="L27" s="953"/>
      <c r="M27" s="953"/>
      <c r="N27" s="953"/>
      <c r="O27" s="953"/>
      <c r="P27" s="954"/>
    </row>
    <row r="28" spans="1:16" ht="15.75" customHeight="1" x14ac:dyDescent="0.25">
      <c r="A28" s="960"/>
      <c r="B28" s="951"/>
      <c r="C28" s="966" t="s">
        <v>514</v>
      </c>
      <c r="D28" s="951"/>
      <c r="E28" s="951"/>
      <c r="F28" s="951"/>
      <c r="G28" s="953"/>
      <c r="H28" s="953"/>
      <c r="I28" s="953"/>
      <c r="J28" s="953"/>
      <c r="K28" s="953"/>
      <c r="L28" s="953"/>
      <c r="M28" s="953"/>
      <c r="N28" s="953"/>
      <c r="O28" s="953"/>
      <c r="P28" s="954"/>
    </row>
    <row r="29" spans="1:16" ht="47.25" customHeight="1" thickBot="1" x14ac:dyDescent="0.3">
      <c r="A29" s="960"/>
      <c r="B29" s="951"/>
      <c r="C29" s="951"/>
      <c r="D29" s="1593" t="s">
        <v>492</v>
      </c>
      <c r="E29" s="1593"/>
      <c r="F29" s="1593"/>
      <c r="G29" s="1593"/>
      <c r="H29" s="1593"/>
      <c r="I29" s="1593"/>
      <c r="J29" s="1593"/>
      <c r="K29" s="1593"/>
      <c r="L29" s="1593"/>
      <c r="M29" s="1593"/>
      <c r="N29" s="1593"/>
      <c r="O29" s="1593"/>
      <c r="P29" s="1594"/>
    </row>
    <row r="30" spans="1:16" ht="15.75" customHeight="1" thickBot="1" x14ac:dyDescent="0.3">
      <c r="A30" s="1607" t="s">
        <v>613</v>
      </c>
      <c r="B30" s="1608"/>
      <c r="C30" s="1608"/>
      <c r="D30" s="1608"/>
      <c r="E30" s="1608"/>
      <c r="F30" s="1608"/>
      <c r="G30" s="1608"/>
      <c r="H30" s="1608"/>
      <c r="I30" s="1608"/>
      <c r="J30" s="1608"/>
      <c r="K30" s="1608"/>
      <c r="L30" s="1608"/>
      <c r="M30" s="1608"/>
      <c r="N30" s="1608"/>
      <c r="O30" s="1608"/>
      <c r="P30" s="1609"/>
    </row>
    <row r="31" spans="1:16" ht="15.75" customHeight="1" x14ac:dyDescent="0.25">
      <c r="A31" s="958"/>
      <c r="B31" s="965" t="s">
        <v>512</v>
      </c>
      <c r="C31" s="947"/>
      <c r="D31" s="947"/>
      <c r="E31" s="947"/>
      <c r="F31" s="947"/>
      <c r="G31" s="948"/>
      <c r="H31" s="948"/>
      <c r="I31" s="948"/>
      <c r="J31" s="948"/>
      <c r="K31" s="948"/>
      <c r="L31" s="948"/>
      <c r="M31" s="948"/>
      <c r="N31" s="948"/>
      <c r="O31" s="948"/>
      <c r="P31" s="949"/>
    </row>
    <row r="32" spans="1:16" ht="15.75" customHeight="1" x14ac:dyDescent="0.25">
      <c r="A32" s="960"/>
      <c r="B32" s="966" t="s">
        <v>515</v>
      </c>
      <c r="C32" s="951"/>
      <c r="D32" s="951"/>
      <c r="E32" s="951"/>
      <c r="F32" s="951"/>
      <c r="G32" s="953"/>
      <c r="H32" s="953"/>
      <c r="I32" s="953"/>
      <c r="J32" s="953"/>
      <c r="K32" s="953"/>
      <c r="L32" s="953"/>
      <c r="M32" s="953"/>
      <c r="N32" s="953"/>
      <c r="O32" s="953"/>
      <c r="P32" s="954"/>
    </row>
    <row r="33" spans="1:16" ht="15.75" customHeight="1" x14ac:dyDescent="0.25">
      <c r="A33" s="960"/>
      <c r="B33" s="966" t="s">
        <v>516</v>
      </c>
      <c r="C33" s="951"/>
      <c r="D33" s="951"/>
      <c r="E33" s="951"/>
      <c r="F33" s="951"/>
      <c r="G33" s="953"/>
      <c r="H33" s="953"/>
      <c r="I33" s="953"/>
      <c r="J33" s="953"/>
      <c r="K33" s="953"/>
      <c r="L33" s="953"/>
      <c r="M33" s="953"/>
      <c r="N33" s="953"/>
      <c r="O33" s="953"/>
      <c r="P33" s="954"/>
    </row>
    <row r="34" spans="1:16" ht="15.75" customHeight="1" x14ac:dyDescent="0.25">
      <c r="A34" s="960"/>
      <c r="B34" s="966" t="s">
        <v>517</v>
      </c>
      <c r="C34" s="951"/>
      <c r="D34" s="951"/>
      <c r="E34" s="951"/>
      <c r="F34" s="951"/>
      <c r="G34" s="953"/>
      <c r="H34" s="953"/>
      <c r="I34" s="953"/>
      <c r="J34" s="953"/>
      <c r="K34" s="953"/>
      <c r="L34" s="953"/>
      <c r="M34" s="953"/>
      <c r="N34" s="953"/>
      <c r="O34" s="953"/>
      <c r="P34" s="954"/>
    </row>
    <row r="35" spans="1:16" ht="15.75" customHeight="1" x14ac:dyDescent="0.25">
      <c r="A35" s="960"/>
      <c r="B35" s="966" t="s">
        <v>518</v>
      </c>
      <c r="C35" s="951"/>
      <c r="D35" s="951"/>
      <c r="E35" s="951"/>
      <c r="F35" s="951"/>
      <c r="G35" s="953"/>
      <c r="H35" s="953"/>
      <c r="I35" s="953"/>
      <c r="J35" s="953"/>
      <c r="K35" s="953"/>
      <c r="L35" s="953"/>
      <c r="M35" s="953"/>
      <c r="N35" s="953"/>
      <c r="O35" s="953"/>
      <c r="P35" s="954"/>
    </row>
    <row r="36" spans="1:16" ht="15.75" customHeight="1" x14ac:dyDescent="0.25">
      <c r="A36" s="960"/>
      <c r="B36" s="951"/>
      <c r="C36" s="966" t="s">
        <v>519</v>
      </c>
      <c r="D36" s="951"/>
      <c r="E36" s="951"/>
      <c r="F36" s="951"/>
      <c r="G36" s="953"/>
      <c r="H36" s="953"/>
      <c r="I36" s="953"/>
      <c r="J36" s="953"/>
      <c r="K36" s="953"/>
      <c r="L36" s="953"/>
      <c r="M36" s="953"/>
      <c r="N36" s="953"/>
      <c r="O36" s="953"/>
      <c r="P36" s="954"/>
    </row>
    <row r="37" spans="1:16" ht="15.75" customHeight="1" x14ac:dyDescent="0.25">
      <c r="A37" s="960"/>
      <c r="B37" s="951"/>
      <c r="C37" s="966" t="s">
        <v>520</v>
      </c>
      <c r="D37" s="951"/>
      <c r="E37" s="951"/>
      <c r="F37" s="951"/>
      <c r="G37" s="953"/>
      <c r="H37" s="953"/>
      <c r="I37" s="953"/>
      <c r="J37" s="953"/>
      <c r="K37" s="953"/>
      <c r="L37" s="953"/>
      <c r="M37" s="953"/>
      <c r="N37" s="953"/>
      <c r="O37" s="953"/>
      <c r="P37" s="954"/>
    </row>
    <row r="38" spans="1:16" ht="15.75" customHeight="1" x14ac:dyDescent="0.25">
      <c r="A38" s="960"/>
      <c r="B38" s="966" t="s">
        <v>521</v>
      </c>
      <c r="C38" s="951"/>
      <c r="D38" s="951"/>
      <c r="E38" s="951"/>
      <c r="F38" s="951"/>
      <c r="G38" s="953"/>
      <c r="H38" s="953"/>
      <c r="I38" s="953"/>
      <c r="J38" s="953"/>
      <c r="K38" s="953"/>
      <c r="L38" s="953"/>
      <c r="M38" s="953"/>
      <c r="N38" s="953"/>
      <c r="O38" s="953"/>
      <c r="P38" s="954"/>
    </row>
    <row r="39" spans="1:16" ht="15.75" customHeight="1" x14ac:dyDescent="0.25">
      <c r="A39" s="960"/>
      <c r="B39" s="951"/>
      <c r="C39" s="966" t="s">
        <v>522</v>
      </c>
      <c r="D39" s="951"/>
      <c r="E39" s="951"/>
      <c r="F39" s="951"/>
      <c r="G39" s="953"/>
      <c r="H39" s="953"/>
      <c r="I39" s="953"/>
      <c r="J39" s="953"/>
      <c r="K39" s="953"/>
      <c r="L39" s="953"/>
      <c r="M39" s="953"/>
      <c r="N39" s="953"/>
      <c r="O39" s="953"/>
      <c r="P39" s="954"/>
    </row>
    <row r="40" spans="1:16" ht="15.75" customHeight="1" thickBot="1" x14ac:dyDescent="0.3">
      <c r="A40" s="959"/>
      <c r="B40" s="972" t="s">
        <v>523</v>
      </c>
      <c r="C40" s="964"/>
      <c r="D40" s="964"/>
      <c r="E40" s="964"/>
      <c r="F40" s="964"/>
      <c r="G40" s="956"/>
      <c r="H40" s="956"/>
      <c r="I40" s="956"/>
      <c r="J40" s="956"/>
      <c r="K40" s="956"/>
      <c r="L40" s="956"/>
      <c r="M40" s="956"/>
      <c r="N40" s="956"/>
      <c r="O40" s="956"/>
      <c r="P40" s="957"/>
    </row>
    <row r="41" spans="1:16" ht="15.75" customHeight="1" thickBot="1" x14ac:dyDescent="0.3">
      <c r="A41" s="1601" t="s">
        <v>481</v>
      </c>
      <c r="B41" s="1602"/>
      <c r="C41" s="1602"/>
      <c r="D41" s="1602"/>
      <c r="E41" s="1602"/>
      <c r="F41" s="1602"/>
      <c r="G41" s="1602"/>
      <c r="H41" s="1602"/>
      <c r="I41" s="1602"/>
      <c r="J41" s="1602"/>
      <c r="K41" s="1602"/>
      <c r="L41" s="1602"/>
      <c r="M41" s="1602"/>
      <c r="N41" s="1602"/>
      <c r="O41" s="1602"/>
      <c r="P41" s="1603"/>
    </row>
    <row r="42" spans="1:16" ht="15.75" customHeight="1" x14ac:dyDescent="0.25">
      <c r="A42" s="958"/>
      <c r="B42" s="965" t="s">
        <v>512</v>
      </c>
      <c r="C42" s="947"/>
      <c r="D42" s="947"/>
      <c r="E42" s="947"/>
      <c r="F42" s="947"/>
      <c r="G42" s="948"/>
      <c r="H42" s="948"/>
      <c r="I42" s="948"/>
      <c r="J42" s="948"/>
      <c r="K42" s="948"/>
      <c r="L42" s="948"/>
      <c r="M42" s="948"/>
      <c r="N42" s="948"/>
      <c r="O42" s="948"/>
      <c r="P42" s="949"/>
    </row>
    <row r="43" spans="1:16" ht="15.75" customHeight="1" x14ac:dyDescent="0.25">
      <c r="A43" s="960"/>
      <c r="B43" s="966" t="s">
        <v>515</v>
      </c>
      <c r="C43" s="951"/>
      <c r="D43" s="951"/>
      <c r="E43" s="951"/>
      <c r="F43" s="951"/>
      <c r="G43" s="953"/>
      <c r="H43" s="953"/>
      <c r="I43" s="953"/>
      <c r="J43" s="953"/>
      <c r="K43" s="953"/>
      <c r="L43" s="953"/>
      <c r="M43" s="953"/>
      <c r="N43" s="953"/>
      <c r="O43" s="953"/>
      <c r="P43" s="954"/>
    </row>
    <row r="44" spans="1:16" ht="15.75" customHeight="1" x14ac:dyDescent="0.25">
      <c r="A44" s="960"/>
      <c r="B44" s="966" t="s">
        <v>524</v>
      </c>
      <c r="C44" s="951"/>
      <c r="D44" s="951"/>
      <c r="E44" s="951"/>
      <c r="F44" s="951"/>
      <c r="G44" s="953"/>
      <c r="H44" s="953"/>
      <c r="I44" s="953"/>
      <c r="J44" s="953"/>
      <c r="K44" s="953"/>
      <c r="L44" s="953"/>
      <c r="M44" s="953"/>
      <c r="N44" s="953"/>
      <c r="O44" s="953"/>
      <c r="P44" s="954"/>
    </row>
    <row r="45" spans="1:16" ht="15.75" customHeight="1" x14ac:dyDescent="0.25">
      <c r="A45" s="960"/>
      <c r="B45" s="951"/>
      <c r="C45" s="966" t="s">
        <v>525</v>
      </c>
      <c r="D45" s="951"/>
      <c r="E45" s="951"/>
      <c r="F45" s="951"/>
      <c r="G45" s="953"/>
      <c r="H45" s="953"/>
      <c r="I45" s="953"/>
      <c r="J45" s="953"/>
      <c r="K45" s="953"/>
      <c r="L45" s="953"/>
      <c r="M45" s="953"/>
      <c r="N45" s="953"/>
      <c r="O45" s="953"/>
      <c r="P45" s="954"/>
    </row>
    <row r="46" spans="1:16" ht="15.75" customHeight="1" x14ac:dyDescent="0.25">
      <c r="A46" s="960"/>
      <c r="B46" s="966" t="s">
        <v>526</v>
      </c>
      <c r="C46" s="951"/>
      <c r="D46" s="951"/>
      <c r="E46" s="951"/>
      <c r="F46" s="951"/>
      <c r="G46" s="953"/>
      <c r="H46" s="953"/>
      <c r="I46" s="953"/>
      <c r="J46" s="953"/>
      <c r="K46" s="953"/>
      <c r="L46" s="953"/>
      <c r="M46" s="953"/>
      <c r="N46" s="953"/>
      <c r="O46" s="953"/>
      <c r="P46" s="954"/>
    </row>
    <row r="47" spans="1:16" ht="15.75" customHeight="1" x14ac:dyDescent="0.25">
      <c r="A47" s="960"/>
      <c r="B47" s="951"/>
      <c r="C47" s="966" t="s">
        <v>527</v>
      </c>
      <c r="D47" s="951"/>
      <c r="E47" s="951"/>
      <c r="F47" s="951"/>
      <c r="G47" s="953"/>
      <c r="H47" s="953"/>
      <c r="I47" s="953"/>
      <c r="J47" s="953"/>
      <c r="K47" s="953"/>
      <c r="L47" s="953"/>
      <c r="M47" s="953"/>
      <c r="N47" s="953"/>
      <c r="O47" s="953"/>
      <c r="P47" s="954"/>
    </row>
    <row r="48" spans="1:16" ht="15.75" customHeight="1" x14ac:dyDescent="0.25">
      <c r="A48" s="960"/>
      <c r="B48" s="951"/>
      <c r="C48" s="966" t="s">
        <v>528</v>
      </c>
      <c r="D48" s="951"/>
      <c r="E48" s="951"/>
      <c r="F48" s="951"/>
      <c r="G48" s="953"/>
      <c r="H48" s="953"/>
      <c r="I48" s="953"/>
      <c r="J48" s="953"/>
      <c r="K48" s="953"/>
      <c r="L48" s="953"/>
      <c r="M48" s="953"/>
      <c r="N48" s="953"/>
      <c r="O48" s="953"/>
      <c r="P48" s="954"/>
    </row>
    <row r="49" spans="1:16" ht="15.75" customHeight="1" x14ac:dyDescent="0.25">
      <c r="A49" s="960"/>
      <c r="B49" s="966" t="s">
        <v>529</v>
      </c>
      <c r="C49" s="951"/>
      <c r="D49" s="951"/>
      <c r="E49" s="951"/>
      <c r="F49" s="951"/>
      <c r="G49" s="953"/>
      <c r="H49" s="953"/>
      <c r="I49" s="953"/>
      <c r="J49" s="953"/>
      <c r="K49" s="953"/>
      <c r="L49" s="953"/>
      <c r="M49" s="953"/>
      <c r="N49" s="953"/>
      <c r="O49" s="953"/>
      <c r="P49" s="954"/>
    </row>
    <row r="50" spans="1:16" ht="15.75" customHeight="1" thickBot="1" x14ac:dyDescent="0.3">
      <c r="A50" s="959"/>
      <c r="B50" s="964" t="s">
        <v>493</v>
      </c>
      <c r="C50" s="964"/>
      <c r="D50" s="964"/>
      <c r="E50" s="964"/>
      <c r="F50" s="964"/>
      <c r="G50" s="956"/>
      <c r="H50" s="956"/>
      <c r="I50" s="956"/>
      <c r="J50" s="956"/>
      <c r="K50" s="956"/>
      <c r="L50" s="956"/>
      <c r="M50" s="956"/>
      <c r="N50" s="956"/>
      <c r="O50" s="956"/>
      <c r="P50" s="957"/>
    </row>
    <row r="51" spans="1:16" ht="15.75" customHeight="1" thickBot="1" x14ac:dyDescent="0.3">
      <c r="A51" s="1601" t="s">
        <v>482</v>
      </c>
      <c r="B51" s="1602"/>
      <c r="C51" s="1602"/>
      <c r="D51" s="1602"/>
      <c r="E51" s="1602"/>
      <c r="F51" s="1602"/>
      <c r="G51" s="1602"/>
      <c r="H51" s="1602"/>
      <c r="I51" s="1602"/>
      <c r="J51" s="1602"/>
      <c r="K51" s="1602"/>
      <c r="L51" s="1602"/>
      <c r="M51" s="1602"/>
      <c r="N51" s="1602"/>
      <c r="O51" s="1602"/>
      <c r="P51" s="1603"/>
    </row>
    <row r="52" spans="1:16" ht="15.75" customHeight="1" x14ac:dyDescent="0.25">
      <c r="A52" s="958"/>
      <c r="B52" s="965" t="s">
        <v>530</v>
      </c>
      <c r="C52" s="947"/>
      <c r="D52" s="947"/>
      <c r="E52" s="947"/>
      <c r="F52" s="947"/>
      <c r="G52" s="948"/>
      <c r="H52" s="948"/>
      <c r="I52" s="948"/>
      <c r="J52" s="948"/>
      <c r="K52" s="948"/>
      <c r="L52" s="948"/>
      <c r="M52" s="948"/>
      <c r="N52" s="948"/>
      <c r="O52" s="948"/>
      <c r="P52" s="949"/>
    </row>
    <row r="53" spans="1:16" ht="15.75" customHeight="1" x14ac:dyDescent="0.25">
      <c r="A53" s="960"/>
      <c r="B53" s="966" t="s">
        <v>531</v>
      </c>
      <c r="C53" s="951"/>
      <c r="D53" s="951"/>
      <c r="E53" s="951"/>
      <c r="F53" s="951"/>
      <c r="G53" s="953"/>
      <c r="H53" s="953"/>
      <c r="I53" s="953"/>
      <c r="J53" s="953"/>
      <c r="K53" s="953"/>
      <c r="L53" s="953"/>
      <c r="M53" s="953"/>
      <c r="N53" s="953"/>
      <c r="O53" s="953"/>
      <c r="P53" s="954"/>
    </row>
    <row r="54" spans="1:16" ht="15.75" customHeight="1" x14ac:dyDescent="0.25">
      <c r="A54" s="960"/>
      <c r="B54" s="966" t="s">
        <v>532</v>
      </c>
      <c r="C54" s="951"/>
      <c r="D54" s="951"/>
      <c r="E54" s="951"/>
      <c r="F54" s="951"/>
      <c r="G54" s="953"/>
      <c r="H54" s="953"/>
      <c r="I54" s="953"/>
      <c r="J54" s="953"/>
      <c r="K54" s="953"/>
      <c r="L54" s="953"/>
      <c r="M54" s="953"/>
      <c r="N54" s="953"/>
      <c r="O54" s="953"/>
      <c r="P54" s="954"/>
    </row>
    <row r="55" spans="1:16" ht="15.75" customHeight="1" x14ac:dyDescent="0.25">
      <c r="A55" s="960"/>
      <c r="B55" s="966" t="s">
        <v>533</v>
      </c>
      <c r="C55" s="951"/>
      <c r="D55" s="951"/>
      <c r="E55" s="951"/>
      <c r="F55" s="951"/>
      <c r="G55" s="953"/>
      <c r="H55" s="953"/>
      <c r="I55" s="953"/>
      <c r="J55" s="953"/>
      <c r="K55" s="953"/>
      <c r="L55" s="953"/>
      <c r="M55" s="953"/>
      <c r="N55" s="953"/>
      <c r="O55" s="953"/>
      <c r="P55" s="954"/>
    </row>
    <row r="56" spans="1:16" ht="15.75" customHeight="1" x14ac:dyDescent="0.25">
      <c r="A56" s="960"/>
      <c r="B56" s="966" t="s">
        <v>534</v>
      </c>
      <c r="C56" s="951"/>
      <c r="D56" s="951"/>
      <c r="E56" s="951"/>
      <c r="F56" s="951"/>
      <c r="G56" s="953"/>
      <c r="H56" s="953"/>
      <c r="I56" s="953"/>
      <c r="J56" s="953"/>
      <c r="K56" s="953"/>
      <c r="L56" s="953"/>
      <c r="M56" s="953"/>
      <c r="N56" s="953"/>
      <c r="O56" s="953"/>
      <c r="P56" s="954"/>
    </row>
    <row r="57" spans="1:16" ht="15.75" customHeight="1" x14ac:dyDescent="0.25">
      <c r="A57" s="960"/>
      <c r="B57" s="966" t="s">
        <v>625</v>
      </c>
      <c r="C57" s="951"/>
      <c r="D57" s="951"/>
      <c r="E57" s="951"/>
      <c r="F57" s="951"/>
      <c r="G57" s="953"/>
      <c r="H57" s="953"/>
      <c r="I57" s="953"/>
      <c r="J57" s="953"/>
      <c r="K57" s="953"/>
      <c r="L57" s="953"/>
      <c r="M57" s="953"/>
      <c r="N57" s="953"/>
      <c r="O57" s="953"/>
      <c r="P57" s="954"/>
    </row>
    <row r="58" spans="1:16" ht="15.75" customHeight="1" thickBot="1" x14ac:dyDescent="0.3">
      <c r="A58" s="959"/>
      <c r="B58" s="964"/>
      <c r="C58" s="972" t="s">
        <v>626</v>
      </c>
      <c r="D58" s="964"/>
      <c r="E58" s="964"/>
      <c r="F58" s="964"/>
      <c r="G58" s="956"/>
      <c r="H58" s="956"/>
      <c r="I58" s="956"/>
      <c r="J58" s="956"/>
      <c r="K58" s="956"/>
      <c r="L58" s="956"/>
      <c r="M58" s="956"/>
      <c r="N58" s="956"/>
      <c r="O58" s="956"/>
      <c r="P58" s="957"/>
    </row>
    <row r="59" spans="1:16" ht="15.75" customHeight="1" thickBot="1" x14ac:dyDescent="0.3">
      <c r="A59" s="1601" t="s">
        <v>483</v>
      </c>
      <c r="B59" s="1602"/>
      <c r="C59" s="1602"/>
      <c r="D59" s="1602"/>
      <c r="E59" s="1602"/>
      <c r="F59" s="1602"/>
      <c r="G59" s="1602"/>
      <c r="H59" s="1602"/>
      <c r="I59" s="1602"/>
      <c r="J59" s="1602"/>
      <c r="K59" s="1602"/>
      <c r="L59" s="1602"/>
      <c r="M59" s="1602"/>
      <c r="N59" s="1602"/>
      <c r="O59" s="1602"/>
      <c r="P59" s="1603"/>
    </row>
    <row r="60" spans="1:16" ht="15.75" customHeight="1" x14ac:dyDescent="0.25">
      <c r="A60" s="958"/>
      <c r="B60" s="965" t="s">
        <v>512</v>
      </c>
      <c r="C60" s="947"/>
      <c r="D60" s="947"/>
      <c r="E60" s="947"/>
      <c r="F60" s="947"/>
      <c r="G60" s="948"/>
      <c r="H60" s="948"/>
      <c r="I60" s="948"/>
      <c r="J60" s="948"/>
      <c r="K60" s="948"/>
      <c r="L60" s="948"/>
      <c r="M60" s="948"/>
      <c r="N60" s="948"/>
      <c r="O60" s="948"/>
      <c r="P60" s="949"/>
    </row>
    <row r="61" spans="1:16" ht="15.75" customHeight="1" x14ac:dyDescent="0.25">
      <c r="A61" s="960"/>
      <c r="B61" s="966" t="s">
        <v>535</v>
      </c>
      <c r="C61" s="951"/>
      <c r="D61" s="951"/>
      <c r="E61" s="951"/>
      <c r="F61" s="951"/>
      <c r="G61" s="953"/>
      <c r="H61" s="953"/>
      <c r="I61" s="953"/>
      <c r="J61" s="953"/>
      <c r="K61" s="953"/>
      <c r="L61" s="953"/>
      <c r="M61" s="953"/>
      <c r="N61" s="953"/>
      <c r="O61" s="953"/>
      <c r="P61" s="954"/>
    </row>
    <row r="62" spans="1:16" ht="15.75" customHeight="1" x14ac:dyDescent="0.25">
      <c r="A62" s="960"/>
      <c r="B62" s="966" t="s">
        <v>536</v>
      </c>
      <c r="C62" s="951"/>
      <c r="D62" s="951"/>
      <c r="E62" s="951"/>
      <c r="F62" s="951"/>
      <c r="G62" s="953"/>
      <c r="H62" s="953"/>
      <c r="I62" s="953"/>
      <c r="J62" s="953"/>
      <c r="K62" s="953"/>
      <c r="L62" s="953"/>
      <c r="M62" s="953"/>
      <c r="N62" s="953"/>
      <c r="O62" s="953"/>
      <c r="P62" s="954"/>
    </row>
    <row r="63" spans="1:16" ht="32.25" customHeight="1" x14ac:dyDescent="0.25">
      <c r="A63" s="960"/>
      <c r="B63" s="951"/>
      <c r="C63" s="1591" t="s">
        <v>537</v>
      </c>
      <c r="D63" s="1591"/>
      <c r="E63" s="1591"/>
      <c r="F63" s="1591"/>
      <c r="G63" s="1591"/>
      <c r="H63" s="1591"/>
      <c r="I63" s="1591"/>
      <c r="J63" s="1591"/>
      <c r="K63" s="1591"/>
      <c r="L63" s="1591"/>
      <c r="M63" s="1591"/>
      <c r="N63" s="1591"/>
      <c r="O63" s="1591"/>
      <c r="P63" s="1592"/>
    </row>
    <row r="64" spans="1:16" ht="15.75" customHeight="1" x14ac:dyDescent="0.25">
      <c r="A64" s="960"/>
      <c r="B64" s="966" t="s">
        <v>538</v>
      </c>
      <c r="C64" s="951"/>
      <c r="D64" s="951"/>
      <c r="E64" s="951"/>
      <c r="F64" s="951"/>
      <c r="G64" s="953"/>
      <c r="H64" s="953"/>
      <c r="I64" s="953"/>
      <c r="J64" s="953"/>
      <c r="K64" s="953"/>
      <c r="L64" s="953"/>
      <c r="M64" s="953"/>
      <c r="N64" s="953"/>
      <c r="O64" s="953"/>
      <c r="P64" s="954"/>
    </row>
    <row r="65" spans="1:16" ht="31.5" customHeight="1" thickBot="1" x14ac:dyDescent="0.3">
      <c r="A65" s="959"/>
      <c r="B65" s="1610" t="s">
        <v>564</v>
      </c>
      <c r="C65" s="1610"/>
      <c r="D65" s="1610"/>
      <c r="E65" s="1610"/>
      <c r="F65" s="1610"/>
      <c r="G65" s="1610"/>
      <c r="H65" s="1610"/>
      <c r="I65" s="1610"/>
      <c r="J65" s="1610"/>
      <c r="K65" s="1610"/>
      <c r="L65" s="1610"/>
      <c r="M65" s="1610"/>
      <c r="N65" s="1610"/>
      <c r="O65" s="1610"/>
      <c r="P65" s="1611"/>
    </row>
    <row r="66" spans="1:16" ht="15.75" customHeight="1" thickBot="1" x14ac:dyDescent="0.3">
      <c r="A66" s="1604" t="s">
        <v>484</v>
      </c>
      <c r="B66" s="1605"/>
      <c r="C66" s="1605"/>
      <c r="D66" s="1605"/>
      <c r="E66" s="1605"/>
      <c r="F66" s="1605"/>
      <c r="G66" s="1605"/>
      <c r="H66" s="1605"/>
      <c r="I66" s="1605"/>
      <c r="J66" s="1605"/>
      <c r="K66" s="1605"/>
      <c r="L66" s="1605"/>
      <c r="M66" s="1605"/>
      <c r="N66" s="1605"/>
      <c r="O66" s="1605"/>
      <c r="P66" s="1606"/>
    </row>
    <row r="67" spans="1:16" ht="34.5" customHeight="1" thickBot="1" x14ac:dyDescent="0.3">
      <c r="A67" s="961"/>
      <c r="B67" s="1587" t="s">
        <v>539</v>
      </c>
      <c r="C67" s="1587"/>
      <c r="D67" s="1587"/>
      <c r="E67" s="1587"/>
      <c r="F67" s="1587"/>
      <c r="G67" s="1587"/>
      <c r="H67" s="1587"/>
      <c r="I67" s="1587"/>
      <c r="J67" s="1587"/>
      <c r="K67" s="1587"/>
      <c r="L67" s="1587"/>
      <c r="M67" s="1587"/>
      <c r="N67" s="1587"/>
      <c r="O67" s="1587"/>
      <c r="P67" s="1588"/>
    </row>
    <row r="68" spans="1:16" ht="15.75" customHeight="1" thickBot="1" x14ac:dyDescent="0.3">
      <c r="A68" s="1598" t="s">
        <v>485</v>
      </c>
      <c r="B68" s="1599"/>
      <c r="C68" s="1599"/>
      <c r="D68" s="1599"/>
      <c r="E68" s="1599"/>
      <c r="F68" s="1599"/>
      <c r="G68" s="1599"/>
      <c r="H68" s="1599"/>
      <c r="I68" s="1599"/>
      <c r="J68" s="1599"/>
      <c r="K68" s="1599"/>
      <c r="L68" s="1599"/>
      <c r="M68" s="1599"/>
      <c r="N68" s="1599"/>
      <c r="O68" s="1599"/>
      <c r="P68" s="1600"/>
    </row>
    <row r="69" spans="1:16" ht="15.75" customHeight="1" x14ac:dyDescent="0.25">
      <c r="A69" s="958"/>
      <c r="B69" s="965" t="s">
        <v>540</v>
      </c>
      <c r="C69" s="947"/>
      <c r="D69" s="947"/>
      <c r="E69" s="947"/>
      <c r="F69" s="947"/>
      <c r="G69" s="948"/>
      <c r="H69" s="948"/>
      <c r="I69" s="948"/>
      <c r="J69" s="948"/>
      <c r="K69" s="948"/>
      <c r="L69" s="948"/>
      <c r="M69" s="948"/>
      <c r="N69" s="948"/>
      <c r="O69" s="948"/>
      <c r="P69" s="949"/>
    </row>
    <row r="70" spans="1:16" ht="15.75" customHeight="1" x14ac:dyDescent="0.25">
      <c r="A70" s="960"/>
      <c r="B70" s="966" t="s">
        <v>541</v>
      </c>
      <c r="C70" s="951"/>
      <c r="D70" s="951"/>
      <c r="E70" s="951"/>
      <c r="F70" s="951"/>
      <c r="G70" s="953"/>
      <c r="H70" s="953"/>
      <c r="I70" s="953"/>
      <c r="J70" s="953"/>
      <c r="K70" s="953"/>
      <c r="L70" s="953"/>
      <c r="M70" s="953"/>
      <c r="N70" s="953"/>
      <c r="O70" s="953"/>
      <c r="P70" s="954"/>
    </row>
    <row r="71" spans="1:16" ht="15.75" customHeight="1" x14ac:dyDescent="0.25">
      <c r="A71" s="960"/>
      <c r="B71" s="966" t="s">
        <v>542</v>
      </c>
      <c r="C71" s="951"/>
      <c r="D71" s="951"/>
      <c r="E71" s="951"/>
      <c r="F71" s="951"/>
      <c r="G71" s="953"/>
      <c r="H71" s="953"/>
      <c r="I71" s="953"/>
      <c r="J71" s="953"/>
      <c r="K71" s="953"/>
      <c r="L71" s="953"/>
      <c r="M71" s="953"/>
      <c r="N71" s="953"/>
      <c r="O71" s="953"/>
      <c r="P71" s="954"/>
    </row>
    <row r="72" spans="1:16" ht="15.75" customHeight="1" x14ac:dyDescent="0.25">
      <c r="A72" s="960"/>
      <c r="B72" s="951"/>
      <c r="C72" s="966" t="s">
        <v>565</v>
      </c>
      <c r="D72" s="951"/>
      <c r="E72" s="951"/>
      <c r="F72" s="951"/>
      <c r="G72" s="953"/>
      <c r="H72" s="953"/>
      <c r="I72" s="953"/>
      <c r="J72" s="953"/>
      <c r="K72" s="953"/>
      <c r="L72" s="953"/>
      <c r="M72" s="953"/>
      <c r="N72" s="953"/>
      <c r="O72" s="953"/>
      <c r="P72" s="954"/>
    </row>
    <row r="73" spans="1:16" ht="15.75" customHeight="1" x14ac:dyDescent="0.25">
      <c r="A73" s="960"/>
      <c r="B73" s="951"/>
      <c r="C73" s="966" t="s">
        <v>543</v>
      </c>
      <c r="D73" s="951"/>
      <c r="E73" s="951"/>
      <c r="F73" s="951"/>
      <c r="G73" s="953"/>
      <c r="H73" s="953"/>
      <c r="I73" s="953"/>
      <c r="J73" s="953"/>
      <c r="K73" s="953"/>
      <c r="L73" s="953"/>
      <c r="M73" s="953"/>
      <c r="N73" s="953"/>
      <c r="O73" s="953"/>
      <c r="P73" s="954"/>
    </row>
    <row r="74" spans="1:16" ht="15.75" customHeight="1" x14ac:dyDescent="0.25">
      <c r="A74" s="960"/>
      <c r="B74" s="951"/>
      <c r="C74" s="951"/>
      <c r="D74" s="966" t="s">
        <v>544</v>
      </c>
      <c r="F74" s="951"/>
      <c r="G74" s="953"/>
      <c r="H74" s="953"/>
      <c r="I74" s="953"/>
      <c r="J74" s="953"/>
      <c r="K74" s="953"/>
      <c r="L74" s="953"/>
      <c r="M74" s="953"/>
      <c r="N74" s="953"/>
      <c r="O74" s="953"/>
      <c r="P74" s="954"/>
    </row>
    <row r="75" spans="1:16" ht="15.75" customHeight="1" x14ac:dyDescent="0.25">
      <c r="A75" s="960"/>
      <c r="B75" s="951"/>
      <c r="C75" s="951"/>
      <c r="D75" s="966" t="s">
        <v>545</v>
      </c>
      <c r="F75" s="951"/>
      <c r="G75" s="953"/>
      <c r="H75" s="953"/>
      <c r="I75" s="953"/>
      <c r="J75" s="953"/>
      <c r="K75" s="953"/>
      <c r="L75" s="953"/>
      <c r="M75" s="953"/>
      <c r="N75" s="953"/>
      <c r="O75" s="953"/>
      <c r="P75" s="954"/>
    </row>
    <row r="76" spans="1:16" ht="15.75" customHeight="1" x14ac:dyDescent="0.25">
      <c r="A76" s="960"/>
      <c r="B76" s="951"/>
      <c r="C76" s="951"/>
      <c r="D76" s="966" t="s">
        <v>546</v>
      </c>
      <c r="F76" s="951"/>
      <c r="G76" s="953"/>
      <c r="H76" s="953"/>
      <c r="I76" s="953"/>
      <c r="J76" s="953"/>
      <c r="K76" s="953"/>
      <c r="L76" s="953"/>
      <c r="M76" s="953"/>
      <c r="N76" s="953"/>
      <c r="O76" s="953"/>
      <c r="P76" s="954"/>
    </row>
    <row r="77" spans="1:16" ht="15.75" customHeight="1" x14ac:dyDescent="0.25">
      <c r="A77" s="960"/>
      <c r="B77" s="951"/>
      <c r="C77" s="951"/>
      <c r="D77" s="951"/>
      <c r="E77" s="966" t="s">
        <v>547</v>
      </c>
      <c r="G77" s="953"/>
      <c r="H77" s="953"/>
      <c r="I77" s="953"/>
      <c r="J77" s="953"/>
      <c r="K77" s="953"/>
      <c r="L77" s="953"/>
      <c r="M77" s="953"/>
      <c r="N77" s="953"/>
      <c r="O77" s="953"/>
      <c r="P77" s="954"/>
    </row>
    <row r="78" spans="1:16" ht="15.75" customHeight="1" x14ac:dyDescent="0.25">
      <c r="A78" s="960"/>
      <c r="B78" s="951"/>
      <c r="C78" s="951"/>
      <c r="D78" s="951"/>
      <c r="E78" s="966" t="s">
        <v>561</v>
      </c>
      <c r="G78" s="966"/>
      <c r="H78" s="966"/>
      <c r="I78" s="966"/>
      <c r="J78" s="966"/>
      <c r="K78" s="966"/>
      <c r="L78" s="966"/>
      <c r="M78" s="966"/>
      <c r="N78" s="966"/>
      <c r="O78" s="966"/>
      <c r="P78" s="973"/>
    </row>
    <row r="79" spans="1:16" ht="30.75" customHeight="1" thickBot="1" x14ac:dyDescent="0.3">
      <c r="A79" s="960"/>
      <c r="B79" s="951"/>
      <c r="C79" s="951"/>
      <c r="D79" s="951"/>
      <c r="E79" s="1593" t="s">
        <v>495</v>
      </c>
      <c r="F79" s="1593"/>
      <c r="G79" s="1593"/>
      <c r="H79" s="1593"/>
      <c r="I79" s="1593"/>
      <c r="J79" s="1593"/>
      <c r="K79" s="1593"/>
      <c r="L79" s="1593"/>
      <c r="M79" s="1593"/>
      <c r="N79" s="1593"/>
      <c r="O79" s="1593"/>
      <c r="P79" s="1594"/>
    </row>
    <row r="80" spans="1:16" ht="15.75" customHeight="1" thickBot="1" x14ac:dyDescent="0.3">
      <c r="A80" s="1601" t="s">
        <v>486</v>
      </c>
      <c r="B80" s="1602"/>
      <c r="C80" s="1602"/>
      <c r="D80" s="1602"/>
      <c r="E80" s="1602"/>
      <c r="F80" s="1602"/>
      <c r="G80" s="1602"/>
      <c r="H80" s="1602"/>
      <c r="I80" s="1602"/>
      <c r="J80" s="1602"/>
      <c r="K80" s="1602"/>
      <c r="L80" s="1602"/>
      <c r="M80" s="1602"/>
      <c r="N80" s="1602"/>
      <c r="O80" s="1602"/>
      <c r="P80" s="1603"/>
    </row>
    <row r="81" spans="1:16" ht="32.25" customHeight="1" x14ac:dyDescent="0.25">
      <c r="A81" s="958"/>
      <c r="B81" s="1589" t="s">
        <v>548</v>
      </c>
      <c r="C81" s="1589"/>
      <c r="D81" s="1589"/>
      <c r="E81" s="1589"/>
      <c r="F81" s="1589"/>
      <c r="G81" s="1589"/>
      <c r="H81" s="1589"/>
      <c r="I81" s="1589"/>
      <c r="J81" s="1589"/>
      <c r="K81" s="1589"/>
      <c r="L81" s="1589"/>
      <c r="M81" s="1589"/>
      <c r="N81" s="1589"/>
      <c r="O81" s="1589"/>
      <c r="P81" s="1590"/>
    </row>
    <row r="82" spans="1:16" ht="32.25" customHeight="1" x14ac:dyDescent="0.25">
      <c r="A82" s="960"/>
      <c r="B82" s="1591" t="s">
        <v>549</v>
      </c>
      <c r="C82" s="1591"/>
      <c r="D82" s="1591"/>
      <c r="E82" s="1591"/>
      <c r="F82" s="1591"/>
      <c r="G82" s="1591"/>
      <c r="H82" s="1591"/>
      <c r="I82" s="1591"/>
      <c r="J82" s="1591"/>
      <c r="K82" s="1591"/>
      <c r="L82" s="1591"/>
      <c r="M82" s="1591"/>
      <c r="N82" s="1591"/>
      <c r="O82" s="1591"/>
      <c r="P82" s="1592"/>
    </row>
    <row r="83" spans="1:16" ht="33.75" customHeight="1" x14ac:dyDescent="0.25">
      <c r="A83" s="960"/>
      <c r="B83" s="1591" t="s">
        <v>550</v>
      </c>
      <c r="C83" s="1591"/>
      <c r="D83" s="1591"/>
      <c r="E83" s="1591"/>
      <c r="F83" s="1591"/>
      <c r="G83" s="1591"/>
      <c r="H83" s="1591"/>
      <c r="I83" s="1591"/>
      <c r="J83" s="1591"/>
      <c r="K83" s="1591"/>
      <c r="L83" s="1591"/>
      <c r="M83" s="1591"/>
      <c r="N83" s="1591"/>
      <c r="O83" s="1591"/>
      <c r="P83" s="1592"/>
    </row>
    <row r="84" spans="1:16" ht="15.75" customHeight="1" x14ac:dyDescent="0.25">
      <c r="A84" s="960"/>
      <c r="B84" s="951"/>
      <c r="C84" s="951" t="s">
        <v>488</v>
      </c>
      <c r="D84" s="951"/>
      <c r="E84" s="951"/>
      <c r="F84" s="951"/>
      <c r="G84" s="953"/>
      <c r="H84" s="953"/>
      <c r="I84" s="953"/>
      <c r="J84" s="953"/>
      <c r="K84" s="953"/>
      <c r="L84" s="953"/>
      <c r="M84" s="953"/>
      <c r="N84" s="953"/>
      <c r="O84" s="953"/>
      <c r="P84" s="954"/>
    </row>
    <row r="85" spans="1:16" ht="15.75" customHeight="1" x14ac:dyDescent="0.25">
      <c r="A85" s="960"/>
      <c r="B85" s="966" t="s">
        <v>551</v>
      </c>
      <c r="C85" s="951"/>
      <c r="D85" s="951"/>
      <c r="E85" s="951"/>
      <c r="F85" s="951"/>
      <c r="G85" s="953"/>
      <c r="H85" s="953"/>
      <c r="I85" s="953"/>
      <c r="J85" s="953"/>
      <c r="K85" s="953"/>
      <c r="L85" s="953"/>
      <c r="M85" s="953"/>
      <c r="N85" s="953"/>
      <c r="O85" s="953"/>
      <c r="P85" s="954"/>
    </row>
    <row r="86" spans="1:16" ht="15.75" customHeight="1" thickBot="1" x14ac:dyDescent="0.3">
      <c r="A86" s="959"/>
      <c r="B86" s="972" t="s">
        <v>552</v>
      </c>
      <c r="C86" s="964"/>
      <c r="D86" s="964"/>
      <c r="E86" s="964"/>
      <c r="F86" s="964"/>
      <c r="G86" s="956"/>
      <c r="H86" s="956"/>
      <c r="I86" s="956"/>
      <c r="J86" s="956"/>
      <c r="K86" s="956"/>
      <c r="L86" s="956"/>
      <c r="M86" s="956"/>
      <c r="N86" s="956"/>
      <c r="O86" s="956"/>
      <c r="P86" s="957"/>
    </row>
    <row r="87" spans="1:16" ht="15.75" customHeight="1" thickBot="1" x14ac:dyDescent="0.3">
      <c r="A87" s="1595" t="s">
        <v>566</v>
      </c>
      <c r="B87" s="1596"/>
      <c r="C87" s="1596"/>
      <c r="D87" s="1596"/>
      <c r="E87" s="1596"/>
      <c r="F87" s="1596"/>
      <c r="G87" s="1596"/>
      <c r="H87" s="1596"/>
      <c r="I87" s="1596"/>
      <c r="J87" s="1596"/>
      <c r="K87" s="1596"/>
      <c r="L87" s="1596"/>
      <c r="M87" s="1596"/>
      <c r="N87" s="1596"/>
      <c r="O87" s="1596"/>
      <c r="P87" s="1597"/>
    </row>
    <row r="88" spans="1:16" ht="15.75" customHeight="1" x14ac:dyDescent="0.25">
      <c r="A88" s="958"/>
      <c r="B88" s="965" t="s">
        <v>553</v>
      </c>
      <c r="C88" s="947"/>
      <c r="D88" s="947"/>
      <c r="E88" s="947"/>
      <c r="F88" s="947"/>
      <c r="G88" s="948"/>
      <c r="H88" s="948"/>
      <c r="I88" s="948"/>
      <c r="J88" s="948"/>
      <c r="K88" s="948"/>
      <c r="L88" s="948"/>
      <c r="M88" s="948"/>
      <c r="N88" s="948"/>
      <c r="O88" s="948"/>
      <c r="P88" s="949"/>
    </row>
    <row r="89" spans="1:16" ht="15.75" customHeight="1" x14ac:dyDescent="0.25">
      <c r="A89" s="960"/>
      <c r="B89" s="966" t="s">
        <v>554</v>
      </c>
      <c r="C89" s="951"/>
      <c r="D89" s="951"/>
      <c r="E89" s="951"/>
      <c r="F89" s="951"/>
      <c r="G89" s="953"/>
      <c r="H89" s="953"/>
      <c r="I89" s="953"/>
      <c r="J89" s="953"/>
      <c r="K89" s="953"/>
      <c r="L89" s="953"/>
      <c r="M89" s="953"/>
      <c r="N89" s="953"/>
      <c r="O89" s="953"/>
      <c r="P89" s="954"/>
    </row>
    <row r="90" spans="1:16" ht="15.75" customHeight="1" x14ac:dyDescent="0.25">
      <c r="A90" s="960"/>
      <c r="B90" s="966" t="s">
        <v>567</v>
      </c>
      <c r="C90" s="951"/>
      <c r="D90" s="951"/>
      <c r="E90" s="951"/>
      <c r="F90" s="951"/>
      <c r="G90" s="953"/>
      <c r="H90" s="953"/>
      <c r="I90" s="953"/>
      <c r="J90" s="953"/>
      <c r="K90" s="953"/>
      <c r="L90" s="953"/>
      <c r="M90" s="953"/>
      <c r="N90" s="953"/>
      <c r="O90" s="953"/>
      <c r="P90" s="954"/>
    </row>
    <row r="91" spans="1:16" ht="32.25" customHeight="1" x14ac:dyDescent="0.25">
      <c r="A91" s="960"/>
      <c r="B91" s="1591" t="s">
        <v>555</v>
      </c>
      <c r="C91" s="1591"/>
      <c r="D91" s="1591"/>
      <c r="E91" s="1591"/>
      <c r="F91" s="1591"/>
      <c r="G91" s="1591"/>
      <c r="H91" s="1591"/>
      <c r="I91" s="1591"/>
      <c r="J91" s="1591"/>
      <c r="K91" s="1591"/>
      <c r="L91" s="1591"/>
      <c r="M91" s="1591"/>
      <c r="N91" s="1591"/>
      <c r="O91" s="1591"/>
      <c r="P91" s="1592"/>
    </row>
    <row r="92" spans="1:16" ht="15.75" customHeight="1" x14ac:dyDescent="0.25">
      <c r="A92" s="960"/>
      <c r="B92" s="951" t="s">
        <v>489</v>
      </c>
      <c r="C92" s="953"/>
      <c r="D92" s="953"/>
      <c r="E92" s="953"/>
      <c r="F92" s="953"/>
      <c r="G92" s="953"/>
      <c r="H92" s="953"/>
      <c r="I92" s="953"/>
      <c r="J92" s="953"/>
      <c r="K92" s="953"/>
      <c r="L92" s="953"/>
      <c r="M92" s="953"/>
      <c r="N92" s="953"/>
      <c r="O92" s="953"/>
      <c r="P92" s="954"/>
    </row>
    <row r="93" spans="1:16" ht="31.5" customHeight="1" x14ac:dyDescent="0.25">
      <c r="A93" s="960"/>
      <c r="B93" s="1583" t="s">
        <v>556</v>
      </c>
      <c r="C93" s="1583"/>
      <c r="D93" s="1583"/>
      <c r="E93" s="1583"/>
      <c r="F93" s="1583"/>
      <c r="G93" s="1583"/>
      <c r="H93" s="1583"/>
      <c r="I93" s="1583"/>
      <c r="J93" s="1583"/>
      <c r="K93" s="1583"/>
      <c r="L93" s="1583"/>
      <c r="M93" s="1583"/>
      <c r="N93" s="1583"/>
      <c r="O93" s="1583"/>
      <c r="P93" s="1584"/>
    </row>
    <row r="94" spans="1:16" ht="15.75" customHeight="1" x14ac:dyDescent="0.25">
      <c r="A94" s="960"/>
      <c r="B94" s="953"/>
      <c r="C94" s="966" t="s">
        <v>570</v>
      </c>
      <c r="D94" s="953"/>
      <c r="E94" s="953"/>
      <c r="F94" s="953"/>
      <c r="G94" s="953"/>
      <c r="H94" s="953"/>
      <c r="I94" s="953"/>
      <c r="J94" s="953"/>
      <c r="K94" s="953"/>
      <c r="L94" s="953"/>
      <c r="M94" s="953"/>
      <c r="N94" s="953"/>
      <c r="O94" s="953"/>
      <c r="P94" s="954"/>
    </row>
    <row r="95" spans="1:16" ht="15.75" customHeight="1" x14ac:dyDescent="0.25">
      <c r="A95" s="960" t="s">
        <v>44</v>
      </c>
      <c r="B95" s="953"/>
      <c r="C95" s="970" t="s">
        <v>557</v>
      </c>
      <c r="D95" s="953"/>
      <c r="E95" s="953"/>
      <c r="F95" s="953"/>
      <c r="G95" s="953"/>
      <c r="H95" s="953"/>
      <c r="I95" s="953"/>
      <c r="J95" s="953"/>
      <c r="K95" s="953"/>
      <c r="L95" s="953"/>
      <c r="M95" s="953"/>
      <c r="N95" s="953"/>
      <c r="O95" s="953"/>
      <c r="P95" s="954"/>
    </row>
    <row r="96" spans="1:16" ht="15.75" customHeight="1" x14ac:dyDescent="0.25">
      <c r="A96" s="960"/>
      <c r="B96" s="953"/>
      <c r="D96" s="1583" t="s">
        <v>568</v>
      </c>
      <c r="E96" s="1583"/>
      <c r="F96" s="1583"/>
      <c r="G96" s="1583"/>
      <c r="H96" s="1583"/>
      <c r="I96" s="1583"/>
      <c r="J96" s="1583"/>
      <c r="K96" s="1583"/>
      <c r="L96" s="1583"/>
      <c r="M96" s="1583"/>
      <c r="N96" s="1583"/>
      <c r="O96" s="1583"/>
      <c r="P96" s="1584"/>
    </row>
    <row r="97" spans="1:16" ht="34.5" customHeight="1" x14ac:dyDescent="0.25">
      <c r="A97" s="960"/>
      <c r="B97" s="953"/>
      <c r="D97" s="1583" t="s">
        <v>558</v>
      </c>
      <c r="E97" s="1583"/>
      <c r="F97" s="1583"/>
      <c r="G97" s="1583"/>
      <c r="H97" s="1583"/>
      <c r="I97" s="1583"/>
      <c r="J97" s="1583"/>
      <c r="K97" s="1583"/>
      <c r="L97" s="1583"/>
      <c r="M97" s="1583"/>
      <c r="N97" s="1583"/>
      <c r="O97" s="1583"/>
      <c r="P97" s="1584"/>
    </row>
    <row r="98" spans="1:16" ht="32.25" customHeight="1" x14ac:dyDescent="0.25">
      <c r="A98" s="960"/>
      <c r="B98" s="953"/>
      <c r="C98" s="970"/>
      <c r="D98" s="953"/>
      <c r="E98" s="1585" t="s">
        <v>569</v>
      </c>
      <c r="F98" s="1585"/>
      <c r="G98" s="1585"/>
      <c r="H98" s="1585"/>
      <c r="I98" s="1585"/>
      <c r="J98" s="1585"/>
      <c r="K98" s="1585"/>
      <c r="L98" s="1585"/>
      <c r="M98" s="1585"/>
      <c r="N98" s="1585"/>
      <c r="O98" s="1585"/>
      <c r="P98" s="1586"/>
    </row>
    <row r="99" spans="1:16" ht="33.75" customHeight="1" x14ac:dyDescent="0.25">
      <c r="A99" s="960"/>
      <c r="B99" s="953"/>
      <c r="C99" s="953"/>
      <c r="D99" s="1583" t="s">
        <v>571</v>
      </c>
      <c r="E99" s="1583"/>
      <c r="F99" s="1583"/>
      <c r="G99" s="1583"/>
      <c r="H99" s="1583"/>
      <c r="I99" s="1583"/>
      <c r="J99" s="1583"/>
      <c r="K99" s="1583"/>
      <c r="L99" s="1583"/>
      <c r="M99" s="1583"/>
      <c r="N99" s="1583"/>
      <c r="O99" s="1583"/>
      <c r="P99" s="1584"/>
    </row>
    <row r="100" spans="1:16" ht="31.5" customHeight="1" x14ac:dyDescent="0.25">
      <c r="A100" s="960"/>
      <c r="B100" s="953"/>
      <c r="C100" s="953"/>
      <c r="D100" s="953"/>
      <c r="E100" s="1583" t="s">
        <v>559</v>
      </c>
      <c r="F100" s="1583"/>
      <c r="G100" s="1583"/>
      <c r="H100" s="1583"/>
      <c r="I100" s="1583"/>
      <c r="J100" s="1583"/>
      <c r="K100" s="1583"/>
      <c r="L100" s="1583"/>
      <c r="M100" s="1583"/>
      <c r="N100" s="1583"/>
      <c r="O100" s="1583"/>
      <c r="P100" s="1584"/>
    </row>
    <row r="101" spans="1:16" ht="30.75" customHeight="1" x14ac:dyDescent="0.25">
      <c r="A101" s="960"/>
      <c r="B101" s="953"/>
      <c r="C101" s="953"/>
      <c r="D101" s="953"/>
      <c r="E101" s="953"/>
      <c r="F101" s="1583" t="s">
        <v>560</v>
      </c>
      <c r="G101" s="1583"/>
      <c r="H101" s="1583"/>
      <c r="I101" s="1583"/>
      <c r="J101" s="1583"/>
      <c r="K101" s="1583"/>
      <c r="L101" s="1583"/>
      <c r="M101" s="1583"/>
      <c r="N101" s="1583"/>
      <c r="O101" s="1583"/>
      <c r="P101" s="1584"/>
    </row>
    <row r="102" spans="1:16" ht="31.5" customHeight="1" thickBot="1" x14ac:dyDescent="0.3">
      <c r="A102" s="959"/>
      <c r="B102" s="956"/>
      <c r="C102" s="956"/>
      <c r="D102" s="956"/>
      <c r="E102" s="956"/>
      <c r="F102" s="1581" t="s">
        <v>490</v>
      </c>
      <c r="G102" s="1581"/>
      <c r="H102" s="1581"/>
      <c r="I102" s="1581"/>
      <c r="J102" s="1581"/>
      <c r="K102" s="1581"/>
      <c r="L102" s="1581"/>
      <c r="M102" s="1581"/>
      <c r="N102" s="1581"/>
      <c r="O102" s="1581"/>
      <c r="P102" s="1582"/>
    </row>
    <row r="103" spans="1:16" x14ac:dyDescent="0.25">
      <c r="A103" s="1"/>
      <c r="B103" s="1"/>
      <c r="C103" s="1"/>
      <c r="D103" s="1"/>
    </row>
    <row r="104" spans="1:16" x14ac:dyDescent="0.25">
      <c r="A104" s="1"/>
      <c r="B104" s="1"/>
      <c r="C104" s="1"/>
      <c r="D104" s="1"/>
    </row>
    <row r="105" spans="1:16" x14ac:dyDescent="0.25">
      <c r="A105" s="1"/>
      <c r="B105" s="1"/>
      <c r="C105" s="1"/>
      <c r="D105" s="1"/>
    </row>
    <row r="106" spans="1:16" x14ac:dyDescent="0.25">
      <c r="A106" s="1"/>
      <c r="B106" s="1"/>
      <c r="C106" s="1"/>
      <c r="D106" s="1"/>
    </row>
    <row r="107" spans="1:16" x14ac:dyDescent="0.25">
      <c r="A107" s="1"/>
      <c r="B107" s="1"/>
      <c r="C107" s="1"/>
      <c r="D107" s="1"/>
    </row>
    <row r="108" spans="1:16" x14ac:dyDescent="0.25">
      <c r="A108" s="1"/>
      <c r="B108" s="1"/>
      <c r="C108" s="1"/>
      <c r="D108" s="1"/>
    </row>
    <row r="109" spans="1:16" x14ac:dyDescent="0.25">
      <c r="A109" s="1"/>
      <c r="B109" s="1"/>
      <c r="C109" s="1"/>
      <c r="D109" s="1"/>
    </row>
    <row r="110" spans="1:16" x14ac:dyDescent="0.25">
      <c r="A110" s="1"/>
      <c r="B110" s="1"/>
      <c r="C110" s="1"/>
      <c r="D110" s="1"/>
    </row>
    <row r="111" spans="1:16" x14ac:dyDescent="0.25">
      <c r="A111" s="1"/>
      <c r="B111" s="1"/>
      <c r="C111" s="1"/>
      <c r="D111" s="1"/>
    </row>
    <row r="112" spans="1:16" x14ac:dyDescent="0.25">
      <c r="A112" s="1"/>
      <c r="B112" s="1"/>
      <c r="C112" s="1"/>
      <c r="D112" s="1"/>
    </row>
    <row r="113" spans="1:4" x14ac:dyDescent="0.25">
      <c r="A113" s="1"/>
      <c r="B113" s="1"/>
      <c r="C113" s="1"/>
      <c r="D113" s="1"/>
    </row>
    <row r="114" spans="1:4" x14ac:dyDescent="0.25">
      <c r="A114" s="1"/>
      <c r="B114" s="1"/>
      <c r="C114" s="1"/>
      <c r="D114" s="1"/>
    </row>
    <row r="115" spans="1:4" x14ac:dyDescent="0.25">
      <c r="A115" s="1"/>
      <c r="B115" s="1"/>
      <c r="C115" s="1"/>
      <c r="D115" s="1"/>
    </row>
    <row r="116" spans="1:4" x14ac:dyDescent="0.25">
      <c r="A116" s="1"/>
      <c r="B116" s="1"/>
      <c r="C116" s="1"/>
      <c r="D116" s="1"/>
    </row>
    <row r="117" spans="1:4" x14ac:dyDescent="0.25">
      <c r="A117" s="1"/>
      <c r="B117" s="1"/>
      <c r="C117" s="1"/>
      <c r="D117" s="1"/>
    </row>
    <row r="118" spans="1:4" x14ac:dyDescent="0.25">
      <c r="A118" s="1"/>
      <c r="B118" s="1"/>
      <c r="C118" s="1"/>
      <c r="D118" s="1"/>
    </row>
    <row r="119" spans="1:4" x14ac:dyDescent="0.25">
      <c r="A119" s="1"/>
      <c r="B119" s="1"/>
      <c r="C119" s="1"/>
      <c r="D119" s="1"/>
    </row>
    <row r="120" spans="1:4" x14ac:dyDescent="0.25">
      <c r="A120" s="1"/>
      <c r="B120" s="1"/>
      <c r="C120" s="1"/>
      <c r="D120" s="1"/>
    </row>
    <row r="121" spans="1:4" x14ac:dyDescent="0.25">
      <c r="A121" s="1"/>
      <c r="B121" s="1"/>
      <c r="C121" s="1"/>
      <c r="D121" s="1"/>
    </row>
    <row r="122" spans="1:4" x14ac:dyDescent="0.25">
      <c r="A122" s="1"/>
      <c r="B122" s="1"/>
      <c r="C122" s="1"/>
      <c r="D122" s="1"/>
    </row>
    <row r="123" spans="1:4" x14ac:dyDescent="0.25">
      <c r="A123" s="1"/>
      <c r="B123" s="1"/>
      <c r="C123" s="1"/>
      <c r="D123" s="1"/>
    </row>
    <row r="124" spans="1:4" x14ac:dyDescent="0.25">
      <c r="A124" s="1"/>
      <c r="B124" s="1"/>
      <c r="C124" s="1"/>
      <c r="D124" s="1"/>
    </row>
    <row r="125" spans="1:4" x14ac:dyDescent="0.25">
      <c r="A125" s="1"/>
      <c r="B125" s="1"/>
      <c r="C125" s="1"/>
      <c r="D125" s="1"/>
    </row>
    <row r="126" spans="1:4" x14ac:dyDescent="0.25">
      <c r="A126" s="1"/>
      <c r="B126" s="1"/>
      <c r="C126" s="1"/>
      <c r="D126" s="1"/>
    </row>
    <row r="127" spans="1:4" x14ac:dyDescent="0.25">
      <c r="A127" s="1"/>
      <c r="B127" s="1"/>
      <c r="C127" s="1"/>
      <c r="D127" s="1"/>
    </row>
    <row r="128" spans="1:4" x14ac:dyDescent="0.25">
      <c r="A128" s="1"/>
      <c r="B128" s="1"/>
      <c r="C128" s="1"/>
      <c r="D128" s="1"/>
    </row>
    <row r="129" spans="1:4" x14ac:dyDescent="0.25">
      <c r="A129" s="1"/>
      <c r="B129" s="1"/>
      <c r="C129" s="1"/>
      <c r="D129" s="1"/>
    </row>
    <row r="130" spans="1:4" x14ac:dyDescent="0.25">
      <c r="A130" s="1"/>
      <c r="B130" s="1"/>
      <c r="C130" s="1"/>
      <c r="D130" s="1"/>
    </row>
    <row r="131" spans="1:4" x14ac:dyDescent="0.25">
      <c r="A131" s="1"/>
      <c r="B131" s="1"/>
      <c r="C131" s="1"/>
      <c r="D131" s="1"/>
    </row>
    <row r="132" spans="1:4" x14ac:dyDescent="0.25">
      <c r="A132" s="1"/>
      <c r="B132" s="1"/>
      <c r="C132" s="1"/>
      <c r="D132" s="1"/>
    </row>
    <row r="133" spans="1:4" x14ac:dyDescent="0.25">
      <c r="A133" s="1"/>
      <c r="B133" s="1"/>
      <c r="C133" s="1"/>
      <c r="D133" s="1"/>
    </row>
    <row r="134" spans="1:4" x14ac:dyDescent="0.25">
      <c r="A134" s="1"/>
      <c r="B134" s="1"/>
      <c r="C134" s="1"/>
      <c r="D134" s="1"/>
    </row>
    <row r="135" spans="1:4" x14ac:dyDescent="0.25">
      <c r="A135" s="1"/>
      <c r="B135" s="1"/>
      <c r="C135" s="1"/>
      <c r="D135" s="1"/>
    </row>
    <row r="136" spans="1:4" x14ac:dyDescent="0.25">
      <c r="A136" s="1"/>
      <c r="B136" s="1"/>
      <c r="C136" s="1"/>
      <c r="D136" s="1"/>
    </row>
    <row r="137" spans="1:4" x14ac:dyDescent="0.25">
      <c r="A137" s="1"/>
      <c r="B137" s="1"/>
      <c r="C137" s="1"/>
      <c r="D137" s="1"/>
    </row>
    <row r="138" spans="1:4" x14ac:dyDescent="0.25">
      <c r="A138" s="1"/>
      <c r="B138" s="1"/>
      <c r="C138" s="1"/>
      <c r="D138" s="1"/>
    </row>
    <row r="139" spans="1:4" x14ac:dyDescent="0.25">
      <c r="A139" s="1"/>
      <c r="B139" s="1"/>
      <c r="C139" s="1"/>
      <c r="D139" s="1"/>
    </row>
    <row r="140" spans="1:4" x14ac:dyDescent="0.25">
      <c r="A140" s="1"/>
      <c r="B140" s="1"/>
      <c r="C140" s="1"/>
      <c r="D140" s="1"/>
    </row>
    <row r="141" spans="1:4" x14ac:dyDescent="0.25">
      <c r="A141" s="1"/>
      <c r="B141" s="1"/>
      <c r="C141" s="1"/>
      <c r="D141" s="1"/>
    </row>
    <row r="142" spans="1:4" x14ac:dyDescent="0.25">
      <c r="A142" s="1"/>
      <c r="B142" s="1"/>
      <c r="C142" s="1"/>
      <c r="D142" s="1"/>
    </row>
    <row r="143" spans="1:4" x14ac:dyDescent="0.25">
      <c r="A143" s="1"/>
      <c r="B143" s="1"/>
      <c r="C143" s="1"/>
      <c r="D143" s="1"/>
    </row>
    <row r="144" spans="1:4" x14ac:dyDescent="0.25">
      <c r="A144" s="1"/>
      <c r="B144" s="1"/>
      <c r="C144" s="1"/>
      <c r="D144" s="1"/>
    </row>
    <row r="145" spans="1:4" x14ac:dyDescent="0.25">
      <c r="A145" s="1"/>
      <c r="B145" s="1"/>
      <c r="C145" s="1"/>
      <c r="D145" s="1"/>
    </row>
    <row r="146" spans="1:4" x14ac:dyDescent="0.25">
      <c r="A146" s="1"/>
      <c r="B146" s="1"/>
      <c r="C146" s="1"/>
      <c r="D146" s="1"/>
    </row>
    <row r="147" spans="1:4" x14ac:dyDescent="0.25">
      <c r="A147" s="1"/>
      <c r="B147" s="1"/>
      <c r="C147" s="1"/>
      <c r="D147" s="1"/>
    </row>
    <row r="148" spans="1:4" x14ac:dyDescent="0.25">
      <c r="A148" s="1"/>
      <c r="B148" s="1"/>
      <c r="C148" s="1"/>
      <c r="D148" s="1"/>
    </row>
    <row r="149" spans="1:4" x14ac:dyDescent="0.25">
      <c r="A149" s="1"/>
      <c r="B149" s="1"/>
      <c r="C149" s="1"/>
      <c r="D149" s="1"/>
    </row>
    <row r="150" spans="1:4" x14ac:dyDescent="0.25">
      <c r="A150" s="1"/>
      <c r="B150" s="1"/>
      <c r="C150" s="1"/>
      <c r="D150" s="1"/>
    </row>
    <row r="151" spans="1:4" x14ac:dyDescent="0.25">
      <c r="A151" s="1"/>
      <c r="B151" s="1"/>
      <c r="C151" s="1"/>
      <c r="D151" s="1"/>
    </row>
    <row r="152" spans="1:4" x14ac:dyDescent="0.25">
      <c r="A152" s="1"/>
      <c r="B152" s="1"/>
      <c r="C152" s="1"/>
      <c r="D152" s="1"/>
    </row>
    <row r="153" spans="1:4" x14ac:dyDescent="0.25">
      <c r="A153" s="1"/>
      <c r="B153" s="1"/>
      <c r="C153" s="1"/>
      <c r="D153" s="1"/>
    </row>
    <row r="154" spans="1:4" x14ac:dyDescent="0.25">
      <c r="A154" s="1"/>
      <c r="B154" s="1"/>
      <c r="C154" s="1"/>
      <c r="D154" s="1"/>
    </row>
    <row r="155" spans="1:4" x14ac:dyDescent="0.25">
      <c r="A155" s="1"/>
      <c r="B155" s="1"/>
      <c r="C155" s="1"/>
      <c r="D155" s="1"/>
    </row>
    <row r="156" spans="1:4" x14ac:dyDescent="0.25">
      <c r="A156" s="1"/>
      <c r="B156" s="1"/>
      <c r="C156" s="1"/>
      <c r="D156" s="1"/>
    </row>
    <row r="157" spans="1:4" x14ac:dyDescent="0.25">
      <c r="A157" s="1"/>
      <c r="B157" s="1"/>
      <c r="C157" s="1"/>
      <c r="D157" s="1"/>
    </row>
    <row r="158" spans="1:4" x14ac:dyDescent="0.25">
      <c r="A158" s="1"/>
      <c r="B158" s="1"/>
      <c r="C158" s="1"/>
      <c r="D158" s="1"/>
    </row>
    <row r="159" spans="1:4" x14ac:dyDescent="0.25">
      <c r="A159" s="1"/>
      <c r="B159" s="1"/>
      <c r="C159" s="1"/>
      <c r="D159" s="1"/>
    </row>
    <row r="160" spans="1:4"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sheetData>
  <mergeCells count="35">
    <mergeCell ref="A1:P1"/>
    <mergeCell ref="A2:P2"/>
    <mergeCell ref="A3:P3"/>
    <mergeCell ref="A15:P15"/>
    <mergeCell ref="A18:P18"/>
    <mergeCell ref="B4:P4"/>
    <mergeCell ref="B11:P11"/>
    <mergeCell ref="C13:P13"/>
    <mergeCell ref="A80:P80"/>
    <mergeCell ref="A24:P24"/>
    <mergeCell ref="A22:P22"/>
    <mergeCell ref="A30:P30"/>
    <mergeCell ref="A41:P41"/>
    <mergeCell ref="A51:P51"/>
    <mergeCell ref="A59:P59"/>
    <mergeCell ref="A66:P66"/>
    <mergeCell ref="D29:P29"/>
    <mergeCell ref="C63:P63"/>
    <mergeCell ref="B65:P65"/>
    <mergeCell ref="F102:P102"/>
    <mergeCell ref="D97:P97"/>
    <mergeCell ref="E98:P98"/>
    <mergeCell ref="D99:P99"/>
    <mergeCell ref="B67:P67"/>
    <mergeCell ref="B81:P81"/>
    <mergeCell ref="B82:P82"/>
    <mergeCell ref="B83:P83"/>
    <mergeCell ref="E79:P79"/>
    <mergeCell ref="A87:P87"/>
    <mergeCell ref="B91:P91"/>
    <mergeCell ref="B93:P93"/>
    <mergeCell ref="D96:P96"/>
    <mergeCell ref="E100:P100"/>
    <mergeCell ref="F101:P101"/>
    <mergeCell ref="A68:P68"/>
  </mergeCells>
  <pageMargins left="0.7" right="0.7" top="0.75" bottom="0.75" header="0.3" footer="0.3"/>
  <pageSetup scale="88" fitToHeight="0" orientation="landscape" r:id="rId1"/>
  <rowBreaks count="2" manualBreakCount="2">
    <brk id="29" max="16383" man="1"/>
    <brk id="8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A3DB8-E579-494E-A6C6-3F42B1A8DA61}">
  <sheetPr codeName="Sheet10">
    <pageSetUpPr fitToPage="1"/>
  </sheetPr>
  <dimension ref="A1:M42"/>
  <sheetViews>
    <sheetView topLeftCell="A3" zoomScaleNormal="100" workbookViewId="0">
      <selection activeCell="L28" sqref="L28"/>
    </sheetView>
  </sheetViews>
  <sheetFormatPr defaultColWidth="9.7109375" defaultRowHeight="14.25" x14ac:dyDescent="0.2"/>
  <cols>
    <col min="1" max="1" width="4.42578125" style="1164" customWidth="1"/>
    <col min="2" max="3" width="2.85546875" style="1164" customWidth="1"/>
    <col min="4" max="5" width="9.7109375" style="1164"/>
    <col min="6" max="6" width="15.42578125" style="1164" customWidth="1"/>
    <col min="7" max="7" width="14.140625" style="1164" customWidth="1"/>
    <col min="8" max="8" width="12.5703125" style="1164" customWidth="1"/>
    <col min="9" max="9" width="19.7109375" style="1164" customWidth="1"/>
    <col min="10" max="10" width="12.85546875" style="1164" customWidth="1"/>
    <col min="11" max="11" width="11.5703125" style="1164" customWidth="1"/>
    <col min="12" max="16384" width="9.7109375" style="1164"/>
  </cols>
  <sheetData>
    <row r="1" spans="1:13" x14ac:dyDescent="0.2">
      <c r="B1" s="1371" t="s">
        <v>818</v>
      </c>
      <c r="C1" s="1207"/>
      <c r="D1" s="1207"/>
      <c r="E1" s="1207"/>
      <c r="F1" s="1207"/>
      <c r="G1" s="1207"/>
      <c r="H1" s="1207"/>
      <c r="I1" s="1207"/>
    </row>
    <row r="2" spans="1:13" ht="15" customHeight="1" x14ac:dyDescent="0.2">
      <c r="A2" s="1728" t="s">
        <v>811</v>
      </c>
      <c r="B2" s="1728"/>
      <c r="C2" s="1728"/>
      <c r="D2" s="1728"/>
      <c r="E2" s="1728"/>
      <c r="F2" s="1728"/>
      <c r="G2" s="1728"/>
      <c r="H2" s="1728"/>
      <c r="I2" s="1728"/>
      <c r="J2" s="1424"/>
      <c r="K2" s="1424"/>
      <c r="L2" s="1424"/>
      <c r="M2" s="1424"/>
    </row>
    <row r="3" spans="1:13" ht="15" thickBot="1" x14ac:dyDescent="0.25">
      <c r="B3" s="1371" t="s">
        <v>683</v>
      </c>
      <c r="C3" s="1207"/>
      <c r="D3" s="1207"/>
      <c r="E3" s="1207"/>
      <c r="F3" s="1207"/>
      <c r="G3" s="1207"/>
      <c r="H3" s="1207"/>
      <c r="I3" s="1207"/>
    </row>
    <row r="4" spans="1:13" ht="24" customHeight="1" thickBot="1" x14ac:dyDescent="0.25">
      <c r="C4" s="1207"/>
      <c r="D4" s="1210" t="s">
        <v>0</v>
      </c>
      <c r="E4" s="1698">
        <f>'3a - Dev Cost Budget (A)'!C4</f>
        <v>0</v>
      </c>
      <c r="F4" s="1699"/>
      <c r="G4" s="1700"/>
      <c r="H4" s="1425" t="s">
        <v>629</v>
      </c>
      <c r="I4" s="1426">
        <f>'3b - Sources of Funds (A-1)'!I4</f>
        <v>0</v>
      </c>
    </row>
    <row r="5" spans="1:13" ht="15" thickBot="1" x14ac:dyDescent="0.25">
      <c r="B5" s="1208"/>
      <c r="C5" s="1207"/>
      <c r="D5" s="1207"/>
      <c r="E5" s="1207"/>
      <c r="F5" s="1207"/>
      <c r="G5" s="1207"/>
      <c r="H5" s="1427"/>
      <c r="I5" s="1207"/>
    </row>
    <row r="6" spans="1:13" ht="45.6" customHeight="1" thickBot="1" x14ac:dyDescent="0.25">
      <c r="B6" s="1443"/>
      <c r="C6" s="1438"/>
      <c r="D6" s="1439" t="s">
        <v>684</v>
      </c>
      <c r="E6" s="1438"/>
      <c r="F6" s="1438"/>
      <c r="G6" s="1440" t="s">
        <v>685</v>
      </c>
      <c r="H6" s="1441" t="s">
        <v>686</v>
      </c>
      <c r="I6" s="1442" t="s">
        <v>791</v>
      </c>
    </row>
    <row r="7" spans="1:13" ht="18" customHeight="1" thickTop="1" x14ac:dyDescent="0.2">
      <c r="B7" s="1428" t="s">
        <v>687</v>
      </c>
      <c r="G7" s="1444"/>
      <c r="H7" s="1445"/>
      <c r="I7" s="1446"/>
    </row>
    <row r="8" spans="1:13" ht="18" customHeight="1" x14ac:dyDescent="0.2">
      <c r="B8" s="1429"/>
      <c r="C8" s="1164" t="s">
        <v>688</v>
      </c>
      <c r="G8" s="1444"/>
      <c r="H8" s="1447"/>
      <c r="I8" s="1448"/>
    </row>
    <row r="9" spans="1:13" ht="18" customHeight="1" x14ac:dyDescent="0.2">
      <c r="B9" s="1429"/>
      <c r="C9" s="1164" t="s">
        <v>689</v>
      </c>
      <c r="G9" s="1444"/>
      <c r="H9" s="1447"/>
      <c r="I9" s="1448"/>
    </row>
    <row r="10" spans="1:13" ht="18" customHeight="1" x14ac:dyDescent="0.2">
      <c r="B10" s="1429"/>
      <c r="C10" s="1164" t="s">
        <v>690</v>
      </c>
      <c r="G10" s="1444"/>
      <c r="H10" s="1447"/>
      <c r="I10" s="1448"/>
    </row>
    <row r="11" spans="1:13" ht="18" customHeight="1" x14ac:dyDescent="0.2">
      <c r="B11" s="1430"/>
      <c r="C11" s="1431" t="s">
        <v>691</v>
      </c>
      <c r="D11" s="1431"/>
      <c r="E11" s="1431"/>
      <c r="F11" s="1431"/>
      <c r="G11" s="1444"/>
      <c r="H11" s="1447"/>
      <c r="I11" s="1448"/>
    </row>
    <row r="12" spans="1:13" ht="18" customHeight="1" x14ac:dyDescent="0.2">
      <c r="B12" s="1428" t="s">
        <v>692</v>
      </c>
      <c r="G12" s="1444"/>
      <c r="H12" s="1447"/>
      <c r="I12" s="1448"/>
    </row>
    <row r="13" spans="1:13" ht="18" customHeight="1" x14ac:dyDescent="0.2">
      <c r="B13" s="1429"/>
      <c r="C13" s="1432" t="s">
        <v>628</v>
      </c>
      <c r="G13" s="1444"/>
      <c r="H13" s="1447"/>
      <c r="I13" s="1448"/>
    </row>
    <row r="14" spans="1:13" ht="18" customHeight="1" x14ac:dyDescent="0.2">
      <c r="B14" s="1429"/>
      <c r="D14" s="1164" t="s">
        <v>315</v>
      </c>
      <c r="G14" s="1444"/>
      <c r="H14" s="1447"/>
      <c r="I14" s="1448"/>
    </row>
    <row r="15" spans="1:13" ht="18" customHeight="1" x14ac:dyDescent="0.2">
      <c r="B15" s="1429"/>
      <c r="D15" s="1164" t="s">
        <v>693</v>
      </c>
      <c r="G15" s="1444"/>
      <c r="H15" s="1447"/>
      <c r="I15" s="1448"/>
    </row>
    <row r="16" spans="1:13" ht="18" customHeight="1" x14ac:dyDescent="0.2">
      <c r="B16" s="1429"/>
      <c r="D16" s="1164" t="s">
        <v>694</v>
      </c>
      <c r="G16" s="1444"/>
      <c r="H16" s="1447"/>
      <c r="I16" s="1448"/>
    </row>
    <row r="17" spans="2:10" ht="18" customHeight="1" x14ac:dyDescent="0.2">
      <c r="B17" s="1429"/>
      <c r="C17" s="1432" t="s">
        <v>695</v>
      </c>
      <c r="G17" s="1444"/>
      <c r="H17" s="1447"/>
      <c r="I17" s="1448"/>
    </row>
    <row r="18" spans="2:10" ht="18" customHeight="1" x14ac:dyDescent="0.2">
      <c r="B18" s="1429"/>
      <c r="D18" s="1164" t="s">
        <v>315</v>
      </c>
      <c r="G18" s="1444"/>
      <c r="H18" s="1447"/>
      <c r="I18" s="1448"/>
    </row>
    <row r="19" spans="2:10" ht="18" customHeight="1" x14ac:dyDescent="0.2">
      <c r="B19" s="1429"/>
      <c r="D19" s="1164" t="s">
        <v>693</v>
      </c>
      <c r="G19" s="1444"/>
      <c r="H19" s="1447"/>
      <c r="I19" s="1449"/>
    </row>
    <row r="20" spans="2:10" ht="18" customHeight="1" x14ac:dyDescent="0.2">
      <c r="B20" s="1429"/>
      <c r="D20" s="1164" t="s">
        <v>694</v>
      </c>
      <c r="G20" s="1444"/>
      <c r="H20" s="1447"/>
      <c r="I20" s="1450"/>
      <c r="J20" s="1433"/>
    </row>
    <row r="21" spans="2:10" ht="18" customHeight="1" x14ac:dyDescent="0.2">
      <c r="B21" s="1429"/>
      <c r="C21" s="1432" t="s">
        <v>696</v>
      </c>
      <c r="G21" s="1444"/>
      <c r="H21" s="1447"/>
      <c r="I21" s="1451"/>
      <c r="J21" s="1375"/>
    </row>
    <row r="22" spans="2:10" ht="18" customHeight="1" x14ac:dyDescent="0.2">
      <c r="B22" s="1429"/>
      <c r="D22" s="1164" t="s">
        <v>697</v>
      </c>
      <c r="G22" s="1444"/>
      <c r="H22" s="1447"/>
      <c r="I22" s="1452"/>
      <c r="J22" s="1434"/>
    </row>
    <row r="23" spans="2:10" ht="18" customHeight="1" x14ac:dyDescent="0.2">
      <c r="B23" s="1429"/>
      <c r="D23" s="1164" t="s">
        <v>698</v>
      </c>
      <c r="G23" s="1444"/>
      <c r="H23" s="1447"/>
      <c r="I23" s="1452"/>
      <c r="J23" s="1434"/>
    </row>
    <row r="24" spans="2:10" ht="18" customHeight="1" x14ac:dyDescent="0.2">
      <c r="B24" s="1429"/>
      <c r="D24" s="1164" t="s">
        <v>699</v>
      </c>
      <c r="G24" s="1444"/>
      <c r="H24" s="1447"/>
      <c r="I24" s="1452"/>
      <c r="J24" s="1435"/>
    </row>
    <row r="25" spans="2:10" ht="18" customHeight="1" thickBot="1" x14ac:dyDescent="0.25">
      <c r="B25" s="1429"/>
      <c r="C25" s="1432" t="s">
        <v>700</v>
      </c>
      <c r="G25" s="1444"/>
      <c r="H25" s="1447"/>
      <c r="I25" s="1448"/>
    </row>
    <row r="26" spans="2:10" ht="18" customHeight="1" thickBot="1" x14ac:dyDescent="0.25">
      <c r="B26" s="1429"/>
      <c r="D26" s="1165" t="s">
        <v>701</v>
      </c>
      <c r="E26" s="1464"/>
      <c r="F26" s="1463"/>
      <c r="G26" s="1453"/>
      <c r="H26" s="1447"/>
      <c r="I26" s="1448"/>
    </row>
    <row r="27" spans="2:10" ht="18" customHeight="1" x14ac:dyDescent="0.2">
      <c r="B27" s="1429"/>
      <c r="D27" s="1164" t="s">
        <v>315</v>
      </c>
      <c r="G27" s="1444"/>
      <c r="H27" s="1447"/>
      <c r="I27" s="1448"/>
    </row>
    <row r="28" spans="2:10" ht="18" customHeight="1" x14ac:dyDescent="0.2">
      <c r="B28" s="1429"/>
      <c r="D28" s="1164" t="s">
        <v>702</v>
      </c>
      <c r="G28" s="1444"/>
      <c r="H28" s="1447"/>
      <c r="I28" s="1448"/>
    </row>
    <row r="29" spans="2:10" ht="18" customHeight="1" x14ac:dyDescent="0.2">
      <c r="B29" s="1429"/>
      <c r="D29" s="1164" t="s">
        <v>694</v>
      </c>
      <c r="G29" s="1444"/>
      <c r="H29" s="1447"/>
      <c r="I29" s="1448"/>
    </row>
    <row r="30" spans="2:10" ht="18" customHeight="1" thickBot="1" x14ac:dyDescent="0.25">
      <c r="B30" s="1429"/>
      <c r="C30" s="1432" t="s">
        <v>700</v>
      </c>
      <c r="G30" s="1444"/>
      <c r="H30" s="1447"/>
      <c r="I30" s="1448"/>
    </row>
    <row r="31" spans="2:10" ht="18" customHeight="1" thickBot="1" x14ac:dyDescent="0.25">
      <c r="B31" s="1429"/>
      <c r="D31" s="1165" t="s">
        <v>701</v>
      </c>
      <c r="E31" s="1464"/>
      <c r="F31" s="1463"/>
      <c r="G31" s="1453"/>
      <c r="H31" s="1447"/>
      <c r="I31" s="1448"/>
    </row>
    <row r="32" spans="2:10" ht="18" customHeight="1" x14ac:dyDescent="0.2">
      <c r="B32" s="1429"/>
      <c r="D32" s="1164" t="s">
        <v>315</v>
      </c>
      <c r="G32" s="1444"/>
      <c r="H32" s="1447"/>
      <c r="I32" s="1448"/>
    </row>
    <row r="33" spans="2:9" ht="18" customHeight="1" x14ac:dyDescent="0.2">
      <c r="B33" s="1429"/>
      <c r="D33" s="1164" t="s">
        <v>702</v>
      </c>
      <c r="G33" s="1444"/>
      <c r="H33" s="1447"/>
      <c r="I33" s="1448"/>
    </row>
    <row r="34" spans="2:9" ht="18" customHeight="1" thickBot="1" x14ac:dyDescent="0.25">
      <c r="B34" s="1430"/>
      <c r="C34" s="1431"/>
      <c r="D34" s="1431" t="s">
        <v>694</v>
      </c>
      <c r="E34" s="1431"/>
      <c r="F34" s="1431"/>
      <c r="G34" s="1454"/>
      <c r="H34" s="1455"/>
      <c r="I34" s="1449"/>
    </row>
    <row r="35" spans="2:9" ht="18" customHeight="1" x14ac:dyDescent="0.2">
      <c r="B35" s="1428" t="s">
        <v>703</v>
      </c>
      <c r="G35" s="1456"/>
      <c r="H35" s="1457"/>
      <c r="I35" s="1458"/>
    </row>
    <row r="36" spans="2:9" ht="18" customHeight="1" x14ac:dyDescent="0.2">
      <c r="B36" s="1428" t="s">
        <v>704</v>
      </c>
      <c r="G36" s="1459"/>
      <c r="H36" s="1447"/>
      <c r="I36" s="1448"/>
    </row>
    <row r="37" spans="2:9" ht="18" customHeight="1" x14ac:dyDescent="0.2">
      <c r="B37" s="1428" t="s">
        <v>705</v>
      </c>
      <c r="G37" s="1459"/>
      <c r="H37" s="1447"/>
      <c r="I37" s="1448"/>
    </row>
    <row r="38" spans="2:9" ht="18" customHeight="1" x14ac:dyDescent="0.2">
      <c r="B38" s="1428" t="s">
        <v>706</v>
      </c>
      <c r="G38" s="1459"/>
      <c r="H38" s="1447"/>
      <c r="I38" s="1448"/>
    </row>
    <row r="39" spans="2:9" ht="18" customHeight="1" x14ac:dyDescent="0.2">
      <c r="B39" s="1428" t="s">
        <v>707</v>
      </c>
      <c r="G39" s="1459"/>
      <c r="H39" s="1447"/>
      <c r="I39" s="1448"/>
    </row>
    <row r="40" spans="2:9" ht="18" customHeight="1" x14ac:dyDescent="0.2">
      <c r="B40" s="1428" t="s">
        <v>708</v>
      </c>
      <c r="G40" s="1459"/>
      <c r="H40" s="1447"/>
      <c r="I40" s="1448"/>
    </row>
    <row r="41" spans="2:9" ht="18" customHeight="1" x14ac:dyDescent="0.2">
      <c r="B41" s="1428" t="s">
        <v>709</v>
      </c>
      <c r="G41" s="1459"/>
      <c r="H41" s="1447"/>
      <c r="I41" s="1448"/>
    </row>
    <row r="42" spans="2:9" ht="18" customHeight="1" thickBot="1" x14ac:dyDescent="0.25">
      <c r="B42" s="1436" t="s">
        <v>710</v>
      </c>
      <c r="C42" s="1437"/>
      <c r="D42" s="1437"/>
      <c r="E42" s="1437"/>
      <c r="F42" s="1437"/>
      <c r="G42" s="1460"/>
      <c r="H42" s="1461"/>
      <c r="I42" s="1462"/>
    </row>
  </sheetData>
  <sheetProtection selectLockedCells="1"/>
  <mergeCells count="2">
    <mergeCell ref="E4:G4"/>
    <mergeCell ref="A2:I2"/>
  </mergeCells>
  <printOptions horizontalCentered="1" verticalCentered="1"/>
  <pageMargins left="0.5" right="0.5" top="0.15" bottom="0.15" header="0.5" footer="0.39"/>
  <pageSetup scale="92" orientation="portrait" r:id="rId1"/>
  <headerFooter alignWithMargins="0">
    <oddFooter>&amp;R&amp;8Revised December 7,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24F51-968C-462F-89AE-C5A4869B6FD6}">
  <sheetPr codeName="Sheet11"/>
  <dimension ref="A1:F31"/>
  <sheetViews>
    <sheetView topLeftCell="A7" zoomScaleNormal="100" workbookViewId="0">
      <selection activeCell="C23" sqref="C23:C24"/>
    </sheetView>
  </sheetViews>
  <sheetFormatPr defaultColWidth="9.7109375" defaultRowHeight="14.25" x14ac:dyDescent="0.2"/>
  <cols>
    <col min="1" max="1" width="10.140625" style="1467" customWidth="1"/>
    <col min="2" max="2" width="38.5703125" style="1467" customWidth="1"/>
    <col min="3" max="3" width="19" style="1467" customWidth="1"/>
    <col min="4" max="4" width="20.5703125" style="1467" customWidth="1"/>
    <col min="5" max="5" width="17.140625" style="1467" customWidth="1"/>
    <col min="6" max="6" width="1.85546875" style="1467" customWidth="1"/>
    <col min="7" max="7" width="3" style="1467" customWidth="1"/>
    <col min="8" max="16384" width="9.7109375" style="1467"/>
  </cols>
  <sheetData>
    <row r="1" spans="1:5" ht="17.45" customHeight="1" x14ac:dyDescent="0.2">
      <c r="A1" s="1465" t="s">
        <v>818</v>
      </c>
      <c r="B1" s="1466"/>
      <c r="C1" s="1466"/>
      <c r="D1" s="1466"/>
      <c r="E1" s="1466"/>
    </row>
    <row r="2" spans="1:5" ht="17.45" customHeight="1" x14ac:dyDescent="0.2">
      <c r="A2" s="1468" t="s">
        <v>711</v>
      </c>
      <c r="B2" s="1466"/>
      <c r="C2" s="1466"/>
      <c r="D2" s="1466"/>
      <c r="E2" s="1466"/>
    </row>
    <row r="3" spans="1:5" ht="17.45" customHeight="1" thickBot="1" x14ac:dyDescent="0.25">
      <c r="A3" s="1735" t="s">
        <v>812</v>
      </c>
      <c r="B3" s="1735"/>
      <c r="C3" s="1735"/>
      <c r="D3" s="1735"/>
      <c r="E3" s="1735"/>
    </row>
    <row r="4" spans="1:5" ht="15.75" customHeight="1" thickBot="1" x14ac:dyDescent="0.25">
      <c r="A4" s="1469"/>
      <c r="B4" s="1469" t="s">
        <v>0</v>
      </c>
      <c r="C4" s="1730">
        <f>'3a - Dev Cost Budget (A)'!C4</f>
        <v>0</v>
      </c>
      <c r="D4" s="1731"/>
      <c r="E4" s="1732"/>
    </row>
    <row r="5" spans="1:5" ht="17.25" customHeight="1" thickBot="1" x14ac:dyDescent="0.25">
      <c r="A5" s="1470"/>
      <c r="B5" s="1471" t="s">
        <v>629</v>
      </c>
      <c r="C5" s="1733">
        <f>'3b - Sources of Funds (A-1)'!I4</f>
        <v>0</v>
      </c>
      <c r="D5" s="1734"/>
      <c r="E5" s="1734"/>
    </row>
    <row r="6" spans="1:5" ht="28.5" customHeight="1" thickTop="1" thickBot="1" x14ac:dyDescent="0.25">
      <c r="A6" s="1500"/>
      <c r="B6" s="1501"/>
      <c r="C6" s="1502" t="s">
        <v>794</v>
      </c>
      <c r="D6" s="1503" t="s">
        <v>795</v>
      </c>
      <c r="E6" s="1503" t="s">
        <v>630</v>
      </c>
    </row>
    <row r="7" spans="1:5" s="1475" customFormat="1" ht="33" customHeight="1" thickTop="1" x14ac:dyDescent="0.2">
      <c r="A7" s="1472"/>
      <c r="B7" s="1473" t="s">
        <v>712</v>
      </c>
      <c r="C7" s="1513" t="e">
        <f>'3a - Dev Cost Budget (A)'!F98</f>
        <v>#DIV/0!</v>
      </c>
      <c r="D7" s="1513" t="e">
        <f>'3a - Dev Cost Budget (A)'!G98</f>
        <v>#DIV/0!</v>
      </c>
      <c r="E7" s="1474"/>
    </row>
    <row r="8" spans="1:5" ht="35.25" customHeight="1" x14ac:dyDescent="0.2">
      <c r="A8" s="1476" t="s">
        <v>713</v>
      </c>
      <c r="B8" s="1477" t="s">
        <v>714</v>
      </c>
      <c r="C8" s="1514"/>
      <c r="D8" s="1515"/>
      <c r="E8" s="1478"/>
    </row>
    <row r="9" spans="1:5" ht="33.75" customHeight="1" x14ac:dyDescent="0.2">
      <c r="A9" s="1476" t="s">
        <v>713</v>
      </c>
      <c r="B9" s="1477" t="s">
        <v>715</v>
      </c>
      <c r="C9" s="1514"/>
      <c r="D9" s="1515"/>
      <c r="E9" s="1478"/>
    </row>
    <row r="10" spans="1:5" ht="33.75" customHeight="1" x14ac:dyDescent="0.2">
      <c r="A10" s="1476" t="s">
        <v>713</v>
      </c>
      <c r="B10" s="1477" t="s">
        <v>716</v>
      </c>
      <c r="C10" s="1514"/>
      <c r="D10" s="1515"/>
      <c r="E10" s="1478"/>
    </row>
    <row r="11" spans="1:5" ht="35.25" customHeight="1" x14ac:dyDescent="0.2">
      <c r="A11" s="1476" t="s">
        <v>713</v>
      </c>
      <c r="B11" s="1477" t="s">
        <v>717</v>
      </c>
      <c r="C11" s="1514"/>
      <c r="D11" s="1515"/>
      <c r="E11" s="1478"/>
    </row>
    <row r="12" spans="1:5" ht="24" customHeight="1" x14ac:dyDescent="0.2">
      <c r="A12" s="1476" t="s">
        <v>718</v>
      </c>
      <c r="B12" s="1479" t="s">
        <v>286</v>
      </c>
      <c r="C12" s="1511" t="e">
        <f>C7-C8-C9-C10-C11</f>
        <v>#DIV/0!</v>
      </c>
      <c r="D12" s="1511" t="e">
        <f>D7-D8-D9-D10-D11</f>
        <v>#DIV/0!</v>
      </c>
      <c r="E12" s="1478"/>
    </row>
    <row r="13" spans="1:5" ht="41.25" customHeight="1" x14ac:dyDescent="0.2">
      <c r="A13" s="1480" t="s">
        <v>719</v>
      </c>
      <c r="B13" s="1481" t="s">
        <v>842</v>
      </c>
      <c r="C13" s="1516">
        <v>1</v>
      </c>
      <c r="D13" s="1517">
        <v>1.3</v>
      </c>
      <c r="E13" s="1482"/>
    </row>
    <row r="14" spans="1:5" ht="24" customHeight="1" x14ac:dyDescent="0.2">
      <c r="A14" s="1483" t="s">
        <v>718</v>
      </c>
      <c r="B14" s="1484" t="str">
        <f>+B12</f>
        <v>Eligible Basis</v>
      </c>
      <c r="C14" s="1512" t="e">
        <f>C13*C12</f>
        <v>#DIV/0!</v>
      </c>
      <c r="D14" s="1512" t="e">
        <f>D13*D12</f>
        <v>#DIV/0!</v>
      </c>
      <c r="E14" s="1485"/>
    </row>
    <row r="15" spans="1:5" ht="68.25" customHeight="1" x14ac:dyDescent="0.2">
      <c r="A15" s="1486" t="s">
        <v>719</v>
      </c>
      <c r="B15" s="1477" t="s">
        <v>720</v>
      </c>
      <c r="C15" s="1176">
        <v>1</v>
      </c>
      <c r="D15" s="1176">
        <v>1</v>
      </c>
      <c r="E15" s="1478"/>
    </row>
    <row r="16" spans="1:5" ht="24" customHeight="1" x14ac:dyDescent="0.2">
      <c r="A16" s="1476" t="s">
        <v>718</v>
      </c>
      <c r="B16" s="1479" t="s">
        <v>721</v>
      </c>
      <c r="C16" s="1511" t="e">
        <f>C15*C14</f>
        <v>#DIV/0!</v>
      </c>
      <c r="D16" s="1511" t="e">
        <f>D15*D14</f>
        <v>#DIV/0!</v>
      </c>
      <c r="E16" s="1478"/>
    </row>
    <row r="17" spans="1:6" ht="33.75" customHeight="1" x14ac:dyDescent="0.2">
      <c r="A17" s="1480" t="str">
        <f>+A15</f>
        <v>Multiplied by:</v>
      </c>
      <c r="B17" s="1481" t="s">
        <v>722</v>
      </c>
      <c r="C17" s="1516">
        <v>0.04</v>
      </c>
      <c r="D17" s="1517">
        <v>0.09</v>
      </c>
      <c r="E17" s="1482"/>
    </row>
    <row r="18" spans="1:6" ht="30.75" customHeight="1" x14ac:dyDescent="0.2">
      <c r="A18" s="1487" t="s">
        <v>718</v>
      </c>
      <c r="B18" s="1488" t="s">
        <v>723</v>
      </c>
      <c r="C18" s="1510" t="e">
        <f>C17*C16</f>
        <v>#DIV/0!</v>
      </c>
      <c r="D18" s="1510" t="e">
        <f>D17*D16</f>
        <v>#DIV/0!</v>
      </c>
      <c r="E18" s="1489"/>
    </row>
    <row r="19" spans="1:6" ht="24" customHeight="1" x14ac:dyDescent="0.2">
      <c r="A19" s="1490"/>
      <c r="B19" s="1491" t="s">
        <v>724</v>
      </c>
      <c r="C19" s="1518"/>
      <c r="D19" s="1518"/>
      <c r="E19" s="1492"/>
    </row>
    <row r="20" spans="1:6" ht="15" thickBot="1" x14ac:dyDescent="0.25">
      <c r="B20" s="1493"/>
    </row>
    <row r="21" spans="1:6" ht="24" customHeight="1" thickBot="1" x14ac:dyDescent="0.25">
      <c r="A21" s="1504" t="s">
        <v>725</v>
      </c>
      <c r="B21" s="1505"/>
      <c r="C21" s="1506"/>
      <c r="D21" s="1506"/>
      <c r="E21" s="1507"/>
      <c r="F21" s="1466"/>
    </row>
    <row r="22" spans="1:6" ht="24" customHeight="1" x14ac:dyDescent="0.2">
      <c r="A22" s="1494"/>
      <c r="B22" s="1495" t="s">
        <v>726</v>
      </c>
      <c r="C22" s="1496"/>
      <c r="D22" s="1495" t="s">
        <v>727</v>
      </c>
      <c r="E22" s="1496"/>
    </row>
    <row r="23" spans="1:6" ht="24" customHeight="1" x14ac:dyDescent="0.2">
      <c r="A23" s="1494"/>
      <c r="B23" s="1467" t="s">
        <v>728</v>
      </c>
      <c r="C23" s="1519"/>
      <c r="D23" s="1475" t="s">
        <v>356</v>
      </c>
      <c r="E23" s="1519"/>
    </row>
    <row r="24" spans="1:6" ht="24" customHeight="1" thickBot="1" x14ac:dyDescent="0.25">
      <c r="A24" s="1494"/>
      <c r="B24" s="1467" t="s">
        <v>729</v>
      </c>
      <c r="C24" s="1520"/>
      <c r="D24" s="1475" t="s">
        <v>352</v>
      </c>
      <c r="E24" s="1519"/>
    </row>
    <row r="25" spans="1:6" ht="24" customHeight="1" thickBot="1" x14ac:dyDescent="0.25">
      <c r="A25" s="1494"/>
      <c r="B25" s="1467" t="s">
        <v>730</v>
      </c>
      <c r="C25" s="1508" t="str">
        <f>IF($C$23=0,"",C24/C23)</f>
        <v/>
      </c>
      <c r="D25" s="1475" t="s">
        <v>730</v>
      </c>
      <c r="E25" s="1509" t="str">
        <f>IF($E$23=0,"",E24/E23)</f>
        <v/>
      </c>
    </row>
    <row r="26" spans="1:6" x14ac:dyDescent="0.2">
      <c r="A26" s="1497"/>
      <c r="B26" s="1498"/>
      <c r="C26" s="1498"/>
      <c r="D26" s="1498"/>
      <c r="E26" s="1499"/>
    </row>
    <row r="29" spans="1:6" ht="0.75" customHeight="1" x14ac:dyDescent="0.2"/>
    <row r="30" spans="1:6" ht="21" customHeight="1" x14ac:dyDescent="0.2">
      <c r="A30" s="1729" t="s">
        <v>796</v>
      </c>
      <c r="B30" s="1729"/>
      <c r="C30" s="1729"/>
      <c r="D30" s="1729"/>
      <c r="E30" s="1729"/>
    </row>
    <row r="31" spans="1:6" ht="27.95" customHeight="1" x14ac:dyDescent="0.2">
      <c r="A31" s="1729"/>
      <c r="B31" s="1729"/>
      <c r="C31" s="1729"/>
      <c r="D31" s="1729"/>
      <c r="E31" s="1729"/>
    </row>
  </sheetData>
  <sheetProtection formatCells="0" selectLockedCells="1"/>
  <mergeCells count="4">
    <mergeCell ref="A30:E31"/>
    <mergeCell ref="C4:E4"/>
    <mergeCell ref="C5:E5"/>
    <mergeCell ref="A3:E3"/>
  </mergeCells>
  <printOptions horizontalCentered="1" verticalCentered="1"/>
  <pageMargins left="0" right="0" top="0" bottom="0" header="0" footer="0"/>
  <pageSetup scale="80" orientation="portrait" horizontalDpi="300" verticalDpi="300" r:id="rId1"/>
  <headerFooter alignWithMargins="0">
    <oddFooter>&amp;R&amp;8Revised October 20,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6">
    <pageSetUpPr fitToPage="1"/>
  </sheetPr>
  <dimension ref="A1:AE67"/>
  <sheetViews>
    <sheetView showGridLines="0" zoomScale="70" zoomScaleNormal="70" workbookViewId="0">
      <selection activeCell="B18" sqref="B18:J18"/>
    </sheetView>
  </sheetViews>
  <sheetFormatPr defaultColWidth="9.140625" defaultRowHeight="12.75" x14ac:dyDescent="0.2"/>
  <cols>
    <col min="1" max="1" width="2.7109375" style="186" customWidth="1"/>
    <col min="2" max="2" width="15.5703125" style="186" customWidth="1"/>
    <col min="3" max="5" width="6.42578125" style="186" customWidth="1"/>
    <col min="6" max="6" width="15.7109375" style="186" customWidth="1"/>
    <col min="7" max="7" width="2.42578125" style="186" customWidth="1"/>
    <col min="8" max="8" width="16.28515625" style="186" customWidth="1"/>
    <col min="9" max="9" width="13.42578125" style="186" customWidth="1"/>
    <col min="10" max="10" width="12.42578125" style="186" customWidth="1"/>
    <col min="11" max="11" width="2.7109375" style="186" customWidth="1"/>
    <col min="12" max="12" width="13.28515625" style="186" customWidth="1"/>
    <col min="13" max="13" width="14.42578125" style="186" customWidth="1"/>
    <col min="14" max="14" width="16.7109375" style="186" customWidth="1"/>
    <col min="15" max="15" width="13.28515625" style="186" customWidth="1"/>
    <col min="16" max="16" width="13.140625" style="186" customWidth="1"/>
    <col min="17" max="17" width="2.7109375" style="186" customWidth="1"/>
    <col min="18" max="18" width="15.85546875" style="186" customWidth="1"/>
    <col min="19" max="19" width="13.7109375" style="186" customWidth="1"/>
    <col min="20" max="20" width="13.85546875" style="186" customWidth="1"/>
    <col min="21" max="22" width="15.85546875" style="186" customWidth="1"/>
    <col min="23" max="16384" width="9.140625" style="186"/>
  </cols>
  <sheetData>
    <row r="1" spans="2:31" ht="15.75" customHeight="1" thickBot="1" x14ac:dyDescent="0.3">
      <c r="B1" s="1754" t="e">
        <f>#REF!</f>
        <v>#REF!</v>
      </c>
      <c r="C1" s="1755"/>
      <c r="D1" s="1755"/>
      <c r="E1" s="1755"/>
      <c r="F1" s="1755"/>
      <c r="G1" s="1755"/>
      <c r="H1" s="1755"/>
      <c r="I1" s="1755"/>
      <c r="J1" s="1755"/>
      <c r="K1" s="1755"/>
      <c r="L1" s="1755"/>
      <c r="M1" s="1755"/>
      <c r="N1" s="1755"/>
      <c r="O1" s="1755"/>
      <c r="P1" s="1755"/>
      <c r="Q1" s="1755"/>
      <c r="R1" s="1755"/>
      <c r="S1" s="1755"/>
      <c r="T1" s="1755"/>
      <c r="U1" s="1755"/>
      <c r="V1" s="1756"/>
      <c r="W1" s="185"/>
    </row>
    <row r="2" spans="2:31" ht="34.5" customHeight="1" thickBot="1" x14ac:dyDescent="0.3">
      <c r="B2" s="1757" t="s">
        <v>377</v>
      </c>
      <c r="C2" s="1758"/>
      <c r="D2" s="1758"/>
      <c r="E2" s="1758"/>
      <c r="F2" s="1758"/>
      <c r="G2" s="1758"/>
      <c r="H2" s="1758"/>
      <c r="I2" s="1758"/>
      <c r="J2" s="1758"/>
      <c r="K2" s="1758"/>
      <c r="L2" s="1758"/>
      <c r="M2" s="1758"/>
      <c r="N2" s="1758"/>
      <c r="O2" s="1758"/>
      <c r="P2" s="1758"/>
      <c r="Q2" s="1758"/>
      <c r="R2" s="1758"/>
      <c r="S2" s="1758"/>
      <c r="T2" s="1758"/>
      <c r="U2" s="1758"/>
      <c r="V2" s="1759"/>
      <c r="W2" s="185"/>
    </row>
    <row r="3" spans="2:31" ht="14.25" customHeight="1" thickBot="1" x14ac:dyDescent="0.3">
      <c r="B3" s="653" t="s">
        <v>442</v>
      </c>
      <c r="C3" s="654"/>
      <c r="D3" s="654"/>
      <c r="E3" s="715"/>
      <c r="F3" s="187"/>
      <c r="G3" s="187"/>
      <c r="H3" s="187"/>
      <c r="I3" s="187"/>
      <c r="J3" s="187"/>
      <c r="K3" s="188"/>
      <c r="L3" s="188"/>
      <c r="M3" s="188"/>
      <c r="N3" s="188"/>
      <c r="O3" s="188"/>
      <c r="P3" s="188"/>
      <c r="Q3" s="188"/>
      <c r="R3" s="188"/>
      <c r="S3" s="188"/>
      <c r="T3" s="188"/>
      <c r="U3" s="189"/>
      <c r="V3" s="190"/>
      <c r="W3" s="185"/>
    </row>
    <row r="4" spans="2:31" s="191" customFormat="1" ht="14.25" customHeight="1" thickBot="1" x14ac:dyDescent="0.25">
      <c r="B4" s="1766"/>
      <c r="C4" s="1767"/>
      <c r="D4" s="1767"/>
      <c r="E4" s="1767"/>
      <c r="F4" s="1767"/>
      <c r="G4" s="1767"/>
      <c r="H4" s="1767"/>
      <c r="I4" s="1767"/>
      <c r="J4" s="1768"/>
      <c r="L4" s="216" t="s">
        <v>359</v>
      </c>
      <c r="M4" s="217"/>
      <c r="N4" s="218"/>
      <c r="O4" s="216" t="s">
        <v>393</v>
      </c>
      <c r="P4" s="216" t="s">
        <v>360</v>
      </c>
      <c r="Q4" s="218"/>
      <c r="R4" s="206" t="s">
        <v>358</v>
      </c>
      <c r="S4" s="218"/>
      <c r="T4" s="218"/>
      <c r="U4" s="206" t="s">
        <v>393</v>
      </c>
      <c r="V4" s="206" t="s">
        <v>360</v>
      </c>
      <c r="W4" s="21"/>
    </row>
    <row r="5" spans="2:31" s="191" customFormat="1" ht="14.25" customHeight="1" thickBot="1" x14ac:dyDescent="0.25">
      <c r="B5" s="1751"/>
      <c r="C5" s="1752"/>
      <c r="D5" s="1752"/>
      <c r="E5" s="1752"/>
      <c r="F5" s="1752"/>
      <c r="G5" s="1752"/>
      <c r="H5" s="1752"/>
      <c r="I5" s="1752"/>
      <c r="J5" s="1753"/>
      <c r="L5" s="1769" t="s">
        <v>361</v>
      </c>
      <c r="M5" s="1770"/>
      <c r="N5" s="1770"/>
      <c r="O5" s="1770"/>
      <c r="P5" s="1771"/>
      <c r="Q5" s="218"/>
      <c r="R5" s="1769" t="s">
        <v>21</v>
      </c>
      <c r="S5" s="1770"/>
      <c r="T5" s="1770"/>
      <c r="U5" s="1770"/>
      <c r="V5" s="1771"/>
      <c r="AC5" s="21"/>
      <c r="AD5" s="21"/>
      <c r="AE5" s="21"/>
    </row>
    <row r="6" spans="2:31" s="191" customFormat="1" ht="14.25" customHeight="1" x14ac:dyDescent="0.2">
      <c r="B6" s="1751"/>
      <c r="C6" s="1752"/>
      <c r="D6" s="1752"/>
      <c r="E6" s="1752"/>
      <c r="F6" s="1752"/>
      <c r="G6" s="1752"/>
      <c r="H6" s="1752"/>
      <c r="I6" s="1752"/>
      <c r="J6" s="1753"/>
      <c r="L6" s="857" t="e">
        <f>+(#REF!/2)+(SUM(#REF!)/2)</f>
        <v>#REF!</v>
      </c>
      <c r="M6" s="1772" t="s">
        <v>403</v>
      </c>
      <c r="N6" s="1772"/>
      <c r="O6" s="858" t="e">
        <f>+('Operating Exps (CO)'!G62/2)+(SUM('Sources (CO)'!H6:H13)/2)</f>
        <v>#REF!</v>
      </c>
      <c r="P6" s="859" t="e">
        <f>+('Operating Exps (8609)'!G62/2)+(SUM('Sources (8609)'!H6:H13)/2)</f>
        <v>#REF!</v>
      </c>
      <c r="Q6" s="218"/>
      <c r="R6" s="640" t="e">
        <f>+'Tax Credit Eligibility'!C24+'Tax Credit Eligibility'!F24</f>
        <v>#REF!</v>
      </c>
      <c r="S6" s="1772" t="s">
        <v>364</v>
      </c>
      <c r="T6" s="1772"/>
      <c r="U6" s="582" t="e">
        <f>+'Tax Credit Eligibility (CO)'!C25+'Tax Credit Eligibility (CO)'!F25</f>
        <v>#REF!</v>
      </c>
      <c r="V6" s="840" t="e">
        <f>+'Tax Credit Eligibility (8609)'!C25+'Tax Credit Eligibility (8609)'!F25</f>
        <v>#DIV/0!</v>
      </c>
      <c r="AD6" s="21"/>
      <c r="AE6" s="21"/>
    </row>
    <row r="7" spans="2:31" s="191" customFormat="1" ht="14.25" customHeight="1" x14ac:dyDescent="0.2">
      <c r="B7" s="1776"/>
      <c r="C7" s="1777"/>
      <c r="D7" s="1777"/>
      <c r="E7" s="1777"/>
      <c r="F7" s="1777"/>
      <c r="G7" s="1777"/>
      <c r="H7" s="1777"/>
      <c r="I7" s="1777"/>
      <c r="J7" s="1778"/>
      <c r="L7" s="860" t="e">
        <f>+#REF!</f>
        <v>#REF!</v>
      </c>
      <c r="M7" s="1761" t="s">
        <v>404</v>
      </c>
      <c r="N7" s="1761"/>
      <c r="O7" s="817">
        <f>+'Cost-Basis (CO)'!M79</f>
        <v>0</v>
      </c>
      <c r="P7" s="861">
        <f>+'Cost Cert. (8609)'!M79</f>
        <v>0</v>
      </c>
      <c r="Q7" s="218"/>
      <c r="R7" s="686" t="e">
        <f>+R6*10</f>
        <v>#REF!</v>
      </c>
      <c r="S7" s="1761" t="s">
        <v>365</v>
      </c>
      <c r="T7" s="1761"/>
      <c r="U7" s="817" t="e">
        <f>U6*10</f>
        <v>#REF!</v>
      </c>
      <c r="V7" s="861" t="e">
        <f>V6*10</f>
        <v>#DIV/0!</v>
      </c>
      <c r="AD7" s="21"/>
      <c r="AE7" s="21"/>
    </row>
    <row r="8" spans="2:31" s="191" customFormat="1" ht="14.25" customHeight="1" thickBot="1" x14ac:dyDescent="0.25">
      <c r="B8" s="1776"/>
      <c r="C8" s="1777"/>
      <c r="D8" s="1777"/>
      <c r="E8" s="1777"/>
      <c r="F8" s="1777"/>
      <c r="G8" s="1777"/>
      <c r="H8" s="1777"/>
      <c r="I8" s="1777"/>
      <c r="J8" s="1778"/>
      <c r="L8" s="862" t="e">
        <f>+L7-L6</f>
        <v>#REF!</v>
      </c>
      <c r="M8" s="1762" t="s">
        <v>241</v>
      </c>
      <c r="N8" s="1762"/>
      <c r="O8" s="863" t="e">
        <f>+O7-O6</f>
        <v>#REF!</v>
      </c>
      <c r="P8" s="864" t="e">
        <f>+P7-P6</f>
        <v>#REF!</v>
      </c>
      <c r="Q8" s="218"/>
      <c r="R8" s="865" t="e">
        <f>+#REF!</f>
        <v>#REF!</v>
      </c>
      <c r="S8" s="1761" t="s">
        <v>293</v>
      </c>
      <c r="T8" s="1761"/>
      <c r="U8" s="818" t="e">
        <f>+#REF!</f>
        <v>#REF!</v>
      </c>
      <c r="V8" s="866" t="e">
        <f>+#REF!</f>
        <v>#REF!</v>
      </c>
      <c r="AD8" s="21"/>
      <c r="AE8" s="21"/>
    </row>
    <row r="9" spans="2:31" s="191" customFormat="1" ht="14.25" customHeight="1" thickBot="1" x14ac:dyDescent="0.25">
      <c r="B9" s="1751"/>
      <c r="C9" s="1752"/>
      <c r="D9" s="1752"/>
      <c r="E9" s="1752"/>
      <c r="F9" s="1752"/>
      <c r="G9" s="1752"/>
      <c r="H9" s="1752"/>
      <c r="I9" s="1752"/>
      <c r="J9" s="1753"/>
      <c r="L9" s="219" t="e">
        <f>IF(L6=#REF!,"","VALUE!")</f>
        <v>#REF!</v>
      </c>
      <c r="M9" s="219"/>
      <c r="N9" s="219"/>
      <c r="O9" s="219" t="e">
        <f>IF(O6='Cost-Basis (CO)'!M80,"","VALUE!")</f>
        <v>#REF!</v>
      </c>
      <c r="P9" s="219" t="e">
        <f>IF(P6='Cost Cert. (8609)'!M80,"","VALUE!")</f>
        <v>#REF!</v>
      </c>
      <c r="Q9" s="218"/>
      <c r="R9" s="867">
        <f>+'Tax Credit Eligibility'!F27</f>
        <v>0</v>
      </c>
      <c r="S9" s="1761" t="s">
        <v>294</v>
      </c>
      <c r="T9" s="1761"/>
      <c r="U9" s="819">
        <f>+'Tax Credit Eligibility (CO)'!F28</f>
        <v>0</v>
      </c>
      <c r="V9" s="868">
        <f>+'Tax Credit Eligibility (8609)'!F28</f>
        <v>0</v>
      </c>
      <c r="AD9" s="21"/>
      <c r="AE9" s="21"/>
    </row>
    <row r="10" spans="2:31" s="191" customFormat="1" ht="14.25" customHeight="1" thickBot="1" x14ac:dyDescent="0.25">
      <c r="B10" s="1751"/>
      <c r="C10" s="1752"/>
      <c r="D10" s="1752"/>
      <c r="E10" s="1752"/>
      <c r="F10" s="1752"/>
      <c r="G10" s="1752"/>
      <c r="H10" s="1752"/>
      <c r="I10" s="1752"/>
      <c r="J10" s="1753"/>
      <c r="L10" s="206" t="s">
        <v>358</v>
      </c>
      <c r="M10" s="218"/>
      <c r="N10" s="1"/>
      <c r="O10" s="220" t="s">
        <v>393</v>
      </c>
      <c r="P10" s="206" t="s">
        <v>360</v>
      </c>
      <c r="Q10" s="218"/>
      <c r="R10" s="844" t="e">
        <f>+R7*R8*R9</f>
        <v>#REF!</v>
      </c>
      <c r="S10" s="1762" t="s">
        <v>368</v>
      </c>
      <c r="T10" s="1762"/>
      <c r="U10" s="845" t="e">
        <f>+U7*U8*U9</f>
        <v>#REF!</v>
      </c>
      <c r="V10" s="846" t="e">
        <f>+V7*V8*V9</f>
        <v>#DIV/0!</v>
      </c>
      <c r="AD10" s="21"/>
      <c r="AE10" s="21"/>
    </row>
    <row r="11" spans="2:31" s="191" customFormat="1" ht="14.25" customHeight="1" thickBot="1" x14ac:dyDescent="0.25">
      <c r="B11" s="1751"/>
      <c r="C11" s="1752"/>
      <c r="D11" s="1752"/>
      <c r="E11" s="1752"/>
      <c r="F11" s="1752"/>
      <c r="G11" s="1752"/>
      <c r="H11" s="1752"/>
      <c r="I11" s="1752"/>
      <c r="J11" s="1753"/>
      <c r="L11" s="1763" t="s">
        <v>366</v>
      </c>
      <c r="M11" s="1764"/>
      <c r="N11" s="1764"/>
      <c r="O11" s="1764"/>
      <c r="P11" s="1765"/>
      <c r="Q11" s="218"/>
      <c r="R11" s="219" t="e">
        <f>IF(ROUND(R10,0)='Tax Credit Eligibility'!E32,"","VALUE!")</f>
        <v>#REF!</v>
      </c>
      <c r="S11" s="218"/>
      <c r="T11" s="218"/>
      <c r="U11" s="219" t="e">
        <f>IF(ROUND(U10,0)='Tax Credit Eligibility (CO)'!E33,"","VALUE!")</f>
        <v>#REF!</v>
      </c>
      <c r="V11" s="721" t="e">
        <f>IF(ROUND(V10,0)='Tax Credit Eligibility (8609)'!E33,"","VALUE!")</f>
        <v>#DIV/0!</v>
      </c>
      <c r="AD11" s="21"/>
      <c r="AE11" s="21"/>
    </row>
    <row r="12" spans="2:31" s="191" customFormat="1" ht="14.25" customHeight="1" thickBot="1" x14ac:dyDescent="0.25">
      <c r="B12" s="1751"/>
      <c r="C12" s="1752"/>
      <c r="D12" s="1752"/>
      <c r="E12" s="1752"/>
      <c r="F12" s="1752"/>
      <c r="G12" s="1752"/>
      <c r="H12" s="1752"/>
      <c r="I12" s="1752"/>
      <c r="J12" s="1753"/>
      <c r="L12" s="640" t="e">
        <f>+#REF!</f>
        <v>#REF!</v>
      </c>
      <c r="M12" s="1772" t="s">
        <v>367</v>
      </c>
      <c r="N12" s="1772"/>
      <c r="O12" s="582">
        <f>+'Operating Exps (CO)'!G14</f>
        <v>0</v>
      </c>
      <c r="P12" s="840">
        <f>+'Operating Exps (8609)'!G14</f>
        <v>0</v>
      </c>
      <c r="Q12" s="230"/>
      <c r="R12" s="206" t="s">
        <v>358</v>
      </c>
      <c r="S12" s="1780"/>
      <c r="T12" s="1780"/>
      <c r="U12" s="206" t="s">
        <v>393</v>
      </c>
      <c r="V12" s="206" t="s">
        <v>360</v>
      </c>
      <c r="AD12" s="21"/>
      <c r="AE12" s="21"/>
    </row>
    <row r="13" spans="2:31" s="191" customFormat="1" ht="14.25" customHeight="1" thickBot="1" x14ac:dyDescent="0.25">
      <c r="B13" s="1751"/>
      <c r="C13" s="1752"/>
      <c r="D13" s="1752"/>
      <c r="E13" s="1752"/>
      <c r="F13" s="1752"/>
      <c r="G13" s="1752"/>
      <c r="H13" s="1752"/>
      <c r="I13" s="1752"/>
      <c r="J13" s="1753"/>
      <c r="L13" s="855">
        <v>0.06</v>
      </c>
      <c r="M13" s="1761" t="s">
        <v>369</v>
      </c>
      <c r="N13" s="1761"/>
      <c r="O13" s="816">
        <v>0.06</v>
      </c>
      <c r="P13" s="856">
        <v>0.06</v>
      </c>
      <c r="Q13" s="218"/>
      <c r="R13" s="1769" t="s">
        <v>374</v>
      </c>
      <c r="S13" s="1770"/>
      <c r="T13" s="1770"/>
      <c r="U13" s="1770"/>
      <c r="V13" s="1771"/>
      <c r="AD13" s="21"/>
      <c r="AE13" s="21"/>
    </row>
    <row r="14" spans="2:31" s="191" customFormat="1" ht="14.25" customHeight="1" x14ac:dyDescent="0.2">
      <c r="B14" s="1751"/>
      <c r="C14" s="1752"/>
      <c r="D14" s="1752"/>
      <c r="E14" s="1752"/>
      <c r="F14" s="1752"/>
      <c r="G14" s="1752"/>
      <c r="H14" s="1752"/>
      <c r="I14" s="1752"/>
      <c r="J14" s="1753"/>
      <c r="L14" s="850" t="e">
        <f>+L12*L13</f>
        <v>#REF!</v>
      </c>
      <c r="M14" s="1773" t="s">
        <v>370</v>
      </c>
      <c r="N14" s="1773"/>
      <c r="O14" s="815">
        <f>+O12*O13</f>
        <v>0</v>
      </c>
      <c r="P14" s="851">
        <f>+P12*P13</f>
        <v>0</v>
      </c>
      <c r="Q14" s="218"/>
      <c r="R14" s="640" t="e">
        <f>+'Tax Credit Eligibility'!C14</f>
        <v>#REF!</v>
      </c>
      <c r="S14" s="1772" t="s">
        <v>286</v>
      </c>
      <c r="T14" s="1772"/>
      <c r="U14" s="582" t="e">
        <f>+'Tax Credit Eligibility (CO)'!C15</f>
        <v>#REF!</v>
      </c>
      <c r="V14" s="840">
        <f>+'Tax Credit Eligibility (8609)'!C15</f>
        <v>0</v>
      </c>
      <c r="AD14" s="21"/>
      <c r="AE14" s="21"/>
    </row>
    <row r="15" spans="2:31" s="191" customFormat="1" ht="14.25" customHeight="1" thickBot="1" x14ac:dyDescent="0.25">
      <c r="B15" s="1751"/>
      <c r="C15" s="1752"/>
      <c r="D15" s="1752"/>
      <c r="E15" s="1752"/>
      <c r="F15" s="1752"/>
      <c r="G15" s="1752"/>
      <c r="H15" s="1752"/>
      <c r="I15" s="1752"/>
      <c r="J15" s="1753"/>
      <c r="L15" s="852" t="e">
        <f>+#REF!</f>
        <v>#REF!</v>
      </c>
      <c r="M15" s="1774" t="s">
        <v>371</v>
      </c>
      <c r="N15" s="1774"/>
      <c r="O15" s="853" t="e">
        <f>+'Operating Exps (CO)'!G19</f>
        <v>#REF!</v>
      </c>
      <c r="P15" s="854" t="e">
        <f>+'Operating Exps (8609)'!G19</f>
        <v>#REF!</v>
      </c>
      <c r="Q15" s="218"/>
      <c r="R15" s="869">
        <v>1</v>
      </c>
      <c r="S15" s="1761" t="s">
        <v>405</v>
      </c>
      <c r="T15" s="1761"/>
      <c r="U15" s="820">
        <v>1</v>
      </c>
      <c r="V15" s="870">
        <v>1</v>
      </c>
      <c r="AC15" s="1010"/>
      <c r="AD15" s="21"/>
      <c r="AE15" s="21"/>
    </row>
    <row r="16" spans="2:31" s="191" customFormat="1" ht="14.25" customHeight="1" thickBot="1" x14ac:dyDescent="0.25">
      <c r="B16" s="1751"/>
      <c r="C16" s="1752"/>
      <c r="D16" s="1752"/>
      <c r="E16" s="1752"/>
      <c r="F16" s="1752"/>
      <c r="G16" s="1752"/>
      <c r="H16" s="1752"/>
      <c r="I16" s="1752"/>
      <c r="J16" s="1753"/>
      <c r="L16" s="219" t="e">
        <f>IF(L15&gt;L14,"VALUE!", "")</f>
        <v>#REF!</v>
      </c>
      <c r="M16" s="219"/>
      <c r="N16" s="219"/>
      <c r="O16" s="219" t="e">
        <f>IF(O15&gt;O14,"VALUE!", "")</f>
        <v>#REF!</v>
      </c>
      <c r="P16" s="219" t="e">
        <f>IF(P15&gt;P14,"VALUE!", "")</f>
        <v>#REF!</v>
      </c>
      <c r="Q16" s="218"/>
      <c r="R16" s="686" t="e">
        <f>+R15*R14</f>
        <v>#REF!</v>
      </c>
      <c r="S16" s="1789" t="s">
        <v>288</v>
      </c>
      <c r="T16" s="1789"/>
      <c r="U16" s="583" t="e">
        <f>+U14*U15</f>
        <v>#REF!</v>
      </c>
      <c r="V16" s="843">
        <f>+V15*V14</f>
        <v>0</v>
      </c>
      <c r="AD16" s="21"/>
      <c r="AE16" s="21"/>
    </row>
    <row r="17" spans="2:31" s="191" customFormat="1" ht="14.25" customHeight="1" thickBot="1" x14ac:dyDescent="0.25">
      <c r="B17" s="1751"/>
      <c r="C17" s="1752"/>
      <c r="D17" s="1752"/>
      <c r="E17" s="1752"/>
      <c r="F17" s="1752"/>
      <c r="G17" s="1752"/>
      <c r="H17" s="1752"/>
      <c r="I17" s="1752"/>
      <c r="J17" s="1753"/>
      <c r="L17" s="220" t="s">
        <v>358</v>
      </c>
      <c r="M17" s="1"/>
      <c r="N17" s="1"/>
      <c r="O17" s="220" t="s">
        <v>393</v>
      </c>
      <c r="P17" s="220" t="s">
        <v>360</v>
      </c>
      <c r="Q17" s="218"/>
      <c r="R17" s="871" t="e">
        <f>+'Tax Credit Eligibility'!C19</f>
        <v>#REF!</v>
      </c>
      <c r="S17" s="1761" t="s">
        <v>289</v>
      </c>
      <c r="T17" s="1761"/>
      <c r="U17" s="821" t="e">
        <f>+'Tax Credit Eligibility (CO)'!C20</f>
        <v>#DIV/0!</v>
      </c>
      <c r="V17" s="872" t="e">
        <f>+'Tax Credit Eligibility (8609)'!C20</f>
        <v>#DIV/0!</v>
      </c>
      <c r="AD17" s="21"/>
      <c r="AE17" s="21"/>
    </row>
    <row r="18" spans="2:31" s="191" customFormat="1" ht="14.25" customHeight="1" thickBot="1" x14ac:dyDescent="0.25">
      <c r="B18" s="1751"/>
      <c r="C18" s="1752"/>
      <c r="D18" s="1752"/>
      <c r="E18" s="1752"/>
      <c r="F18" s="1752"/>
      <c r="G18" s="1752"/>
      <c r="H18" s="1752"/>
      <c r="I18" s="1752"/>
      <c r="J18" s="1753"/>
      <c r="L18" s="1742" t="s">
        <v>402</v>
      </c>
      <c r="M18" s="1743"/>
      <c r="N18" s="1743"/>
      <c r="O18" s="1743"/>
      <c r="P18" s="1744"/>
      <c r="Q18" s="218"/>
      <c r="R18" s="686" t="e">
        <f>+R16*R17</f>
        <v>#REF!</v>
      </c>
      <c r="S18" s="1761" t="s">
        <v>290</v>
      </c>
      <c r="T18" s="1761"/>
      <c r="U18" s="583" t="e">
        <f>+U17*U16</f>
        <v>#DIV/0!</v>
      </c>
      <c r="V18" s="843" t="e">
        <f>+V17*V16</f>
        <v>#DIV/0!</v>
      </c>
      <c r="AD18" s="21"/>
      <c r="AE18" s="21"/>
    </row>
    <row r="19" spans="2:31" s="191" customFormat="1" ht="14.25" customHeight="1" x14ac:dyDescent="0.2">
      <c r="B19" s="1751"/>
      <c r="C19" s="1752"/>
      <c r="D19" s="1752"/>
      <c r="E19" s="1752"/>
      <c r="F19" s="1752"/>
      <c r="G19" s="1752"/>
      <c r="H19" s="1752"/>
      <c r="I19" s="1752"/>
      <c r="J19" s="1753"/>
      <c r="L19" s="847" t="e">
        <f>+#REF!</f>
        <v>#REF!</v>
      </c>
      <c r="M19" s="1775" t="s">
        <v>362</v>
      </c>
      <c r="N19" s="1775"/>
      <c r="O19" s="848">
        <f>+'Cost-Basis (CO)'!H21</f>
        <v>0</v>
      </c>
      <c r="P19" s="849">
        <f>+'Cost Cert. (8609)'!H21</f>
        <v>0</v>
      </c>
      <c r="Q19" s="218"/>
      <c r="R19" s="873">
        <f>+'Tax Credit Eligibility'!C21</f>
        <v>0</v>
      </c>
      <c r="S19" s="1787" t="s">
        <v>375</v>
      </c>
      <c r="T19" s="1787"/>
      <c r="U19" s="822">
        <f>+'Tax Credit Eligibility (CO)'!C22</f>
        <v>0</v>
      </c>
      <c r="V19" s="874">
        <f>+'Tax Credit Eligibility (8609)'!C22</f>
        <v>0</v>
      </c>
      <c r="AD19" s="21"/>
      <c r="AE19" s="21"/>
    </row>
    <row r="20" spans="2:31" s="191" customFormat="1" ht="14.25" customHeight="1" thickBot="1" x14ac:dyDescent="0.25">
      <c r="B20" s="1751"/>
      <c r="C20" s="1752"/>
      <c r="D20" s="1752"/>
      <c r="E20" s="1752"/>
      <c r="F20" s="1752"/>
      <c r="G20" s="1752"/>
      <c r="H20" s="1752"/>
      <c r="I20" s="1752"/>
      <c r="J20" s="1753"/>
      <c r="L20" s="686" t="e">
        <f>+(#REF!+#REF!)*0.02</f>
        <v>#REF!</v>
      </c>
      <c r="M20" s="1761" t="s">
        <v>419</v>
      </c>
      <c r="N20" s="1761"/>
      <c r="O20" s="583" t="e">
        <f>+('Construction Costs (CO)'!E45+'Cost-Basis (CO)'!D24)*0.02</f>
        <v>#REF!</v>
      </c>
      <c r="P20" s="843">
        <f>+('Construction Costs (8609)'!E45)*0.02</f>
        <v>0</v>
      </c>
      <c r="Q20" s="218"/>
      <c r="R20" s="875" t="e">
        <f>+ROUND(R18*R19,0)</f>
        <v>#REF!</v>
      </c>
      <c r="S20" s="1760" t="s">
        <v>406</v>
      </c>
      <c r="T20" s="1760"/>
      <c r="U20" s="845" t="e">
        <f>+ROUND(U19*U18,0)</f>
        <v>#DIV/0!</v>
      </c>
      <c r="V20" s="846" t="e">
        <f>+ROUND(V19*V18,0)</f>
        <v>#DIV/0!</v>
      </c>
      <c r="AD20" s="21"/>
      <c r="AE20" s="21"/>
    </row>
    <row r="21" spans="2:31" s="191" customFormat="1" ht="14.25" customHeight="1" thickBot="1" x14ac:dyDescent="0.25">
      <c r="B21" s="1751"/>
      <c r="C21" s="1752"/>
      <c r="D21" s="1752"/>
      <c r="E21" s="1752"/>
      <c r="F21" s="1752"/>
      <c r="G21" s="1752"/>
      <c r="H21" s="1752"/>
      <c r="I21" s="1752"/>
      <c r="J21" s="1753"/>
      <c r="L21" s="850" t="e">
        <f>+#REF!</f>
        <v>#REF!</v>
      </c>
      <c r="M21" s="1773" t="s">
        <v>363</v>
      </c>
      <c r="N21" s="1773"/>
      <c r="O21" s="815">
        <f>+'Cost-Basis (CO)'!H22</f>
        <v>0</v>
      </c>
      <c r="P21" s="851">
        <f>+'Cost Cert. (8609)'!H22</f>
        <v>0</v>
      </c>
      <c r="Q21" s="218"/>
      <c r="R21" s="222" t="e">
        <f>IF(R20='Tax Credit Eligibility'!C24,"","VALUE!")</f>
        <v>#REF!</v>
      </c>
      <c r="S21" s="223"/>
      <c r="T21" s="223"/>
      <c r="U21" s="222" t="e">
        <f>IF(U20='Tax Credit Eligibility (CO)'!C23,"","VALUE!")</f>
        <v>#DIV/0!</v>
      </c>
      <c r="V21" s="722" t="e">
        <f>IF(V20='Tax Credit Eligibility (8609)'!C23,"","VALUE!")</f>
        <v>#DIV/0!</v>
      </c>
      <c r="AD21" s="21"/>
      <c r="AE21" s="21"/>
    </row>
    <row r="22" spans="2:31" s="191" customFormat="1" ht="14.25" customHeight="1" thickBot="1" x14ac:dyDescent="0.3">
      <c r="B22" s="1751"/>
      <c r="C22" s="1752"/>
      <c r="D22" s="1752"/>
      <c r="E22" s="1752"/>
      <c r="F22" s="1752"/>
      <c r="G22" s="1752"/>
      <c r="H22" s="1752"/>
      <c r="I22" s="1752"/>
      <c r="J22" s="1753"/>
      <c r="L22" s="686" t="e">
        <f>+(#REF!+#REF!)*0.06</f>
        <v>#REF!</v>
      </c>
      <c r="M22" s="1761" t="s">
        <v>420</v>
      </c>
      <c r="N22" s="1761"/>
      <c r="O22" s="583" t="e">
        <f>+('Construction Costs (CO)'!E45+'Cost-Basis (CO)'!D24)*0.06</f>
        <v>#REF!</v>
      </c>
      <c r="P22" s="843">
        <f>+('Construction Costs (8609)'!E45)*0.06</f>
        <v>0</v>
      </c>
      <c r="Q22" s="218"/>
      <c r="R22" s="224" t="s">
        <v>358</v>
      </c>
      <c r="S22" s="225"/>
      <c r="T22" s="225"/>
      <c r="U22" s="224" t="s">
        <v>393</v>
      </c>
      <c r="V22" s="224" t="s">
        <v>360</v>
      </c>
    </row>
    <row r="23" spans="2:31" s="191" customFormat="1" ht="14.25" customHeight="1" thickBot="1" x14ac:dyDescent="0.3">
      <c r="B23" s="1748"/>
      <c r="C23" s="1749"/>
      <c r="D23" s="1749"/>
      <c r="E23" s="1749"/>
      <c r="F23" s="1749"/>
      <c r="G23" s="1749"/>
      <c r="H23" s="1749"/>
      <c r="I23" s="1749"/>
      <c r="J23" s="1750"/>
      <c r="L23" s="850" t="e">
        <f>+#REF!</f>
        <v>#REF!</v>
      </c>
      <c r="M23" s="1773" t="s">
        <v>59</v>
      </c>
      <c r="N23" s="1773"/>
      <c r="O23" s="815">
        <f>+'Cost-Basis (CO)'!H23</f>
        <v>0</v>
      </c>
      <c r="P23" s="851">
        <f>+'Cost Cert. (8609)'!H23</f>
        <v>0</v>
      </c>
      <c r="Q23" s="218"/>
      <c r="R23" s="1769" t="s">
        <v>372</v>
      </c>
      <c r="S23" s="1770"/>
      <c r="T23" s="1770"/>
      <c r="U23" s="1770"/>
      <c r="V23" s="1771"/>
    </row>
    <row r="24" spans="2:31" s="191" customFormat="1" ht="14.25" customHeight="1" thickBot="1" x14ac:dyDescent="0.3">
      <c r="B24" s="192"/>
      <c r="L24" s="852" t="e">
        <f>+(#REF!+#REF!)*0.06</f>
        <v>#REF!</v>
      </c>
      <c r="M24" s="1774" t="s">
        <v>420</v>
      </c>
      <c r="N24" s="1774"/>
      <c r="O24" s="853" t="e">
        <f>+('Construction Costs (CO)'!E45+'Cost-Basis (CO)'!D24)*0.06</f>
        <v>#REF!</v>
      </c>
      <c r="P24" s="854">
        <f>+('Construction Costs (8609)'!E45)*0.06</f>
        <v>0</v>
      </c>
      <c r="Q24" s="218"/>
      <c r="R24" s="640" t="e">
        <f>+'Tax Credit Eligibility'!F16</f>
        <v>#REF!</v>
      </c>
      <c r="S24" s="1772" t="s">
        <v>373</v>
      </c>
      <c r="T24" s="1772"/>
      <c r="U24" s="582" t="e">
        <f>+'Tax Credit Eligibility (CO)'!F17</f>
        <v>#REF!</v>
      </c>
      <c r="V24" s="840">
        <f>+'Tax Credit Eligibility (8609)'!F17</f>
        <v>0</v>
      </c>
    </row>
    <row r="25" spans="2:31" s="191" customFormat="1" ht="14.25" customHeight="1" thickBot="1" x14ac:dyDescent="0.3">
      <c r="B25" s="227" t="s">
        <v>378</v>
      </c>
      <c r="C25" s="228"/>
      <c r="D25" s="228"/>
      <c r="E25" s="228"/>
      <c r="F25" s="1005"/>
      <c r="H25" s="1736" t="s">
        <v>417</v>
      </c>
      <c r="I25" s="1737"/>
      <c r="J25" s="1738"/>
      <c r="L25" s="218"/>
      <c r="M25" s="218"/>
      <c r="N25" s="218"/>
      <c r="O25" s="218"/>
      <c r="P25" s="218"/>
      <c r="Q25" s="218"/>
      <c r="R25" s="869">
        <f>+'Tax Credit Eligibility'!F17</f>
        <v>0</v>
      </c>
      <c r="S25" s="1761" t="s">
        <v>405</v>
      </c>
      <c r="T25" s="1761"/>
      <c r="U25" s="820">
        <f>+'Tax Credit Eligibility (CO)'!F18</f>
        <v>0</v>
      </c>
      <c r="V25" s="870">
        <f>+'Tax Credit Eligibility (8609)'!F18</f>
        <v>0</v>
      </c>
    </row>
    <row r="26" spans="2:31" s="191" customFormat="1" ht="14.25" customHeight="1" thickBot="1" x14ac:dyDescent="0.25">
      <c r="B26" s="200" t="s">
        <v>379</v>
      </c>
      <c r="C26" s="201"/>
      <c r="D26" s="201"/>
      <c r="E26" s="201"/>
      <c r="F26" s="202" t="e">
        <f>+'Tax Credit Eligibility'!C24+'Tax Credit Eligibility'!F24</f>
        <v>#REF!</v>
      </c>
      <c r="H26" s="1049"/>
      <c r="I26" s="1050" t="s">
        <v>354</v>
      </c>
      <c r="J26" s="1051" t="s">
        <v>386</v>
      </c>
      <c r="L26" s="206" t="s">
        <v>358</v>
      </c>
      <c r="M26" s="218"/>
      <c r="N26" s="218"/>
      <c r="O26" s="206" t="s">
        <v>393</v>
      </c>
      <c r="P26" s="206" t="s">
        <v>360</v>
      </c>
      <c r="Q26" s="218"/>
      <c r="R26" s="686" t="e">
        <f>+R25*R24</f>
        <v>#REF!</v>
      </c>
      <c r="S26" s="1761" t="s">
        <v>288</v>
      </c>
      <c r="T26" s="1761"/>
      <c r="U26" s="583" t="e">
        <f>+U25*U24</f>
        <v>#REF!</v>
      </c>
      <c r="V26" s="843">
        <f>+V25*V24</f>
        <v>0</v>
      </c>
      <c r="Y26" s="21"/>
      <c r="Z26" s="21"/>
      <c r="AA26" s="21"/>
      <c r="AB26" s="21"/>
    </row>
    <row r="27" spans="2:31" s="191" customFormat="1" ht="14.25" customHeight="1" thickBot="1" x14ac:dyDescent="0.25">
      <c r="B27" s="229" t="s">
        <v>380</v>
      </c>
      <c r="C27" s="218"/>
      <c r="D27" s="218"/>
      <c r="E27" s="218"/>
      <c r="F27" s="1005"/>
      <c r="H27" s="1052" t="s">
        <v>384</v>
      </c>
      <c r="I27" s="1053" t="e">
        <f>+B34</f>
        <v>#REF!</v>
      </c>
      <c r="J27" s="1054" t="e">
        <f>+'Tax Credit Eligibility'!M28</f>
        <v>#REF!</v>
      </c>
      <c r="L27" s="1781" t="s">
        <v>60</v>
      </c>
      <c r="M27" s="1782"/>
      <c r="N27" s="1782"/>
      <c r="O27" s="1782"/>
      <c r="P27" s="1783"/>
      <c r="Q27" s="218"/>
      <c r="R27" s="871" t="e">
        <f>+'Tax Credit Eligibility'!F19</f>
        <v>#REF!</v>
      </c>
      <c r="S27" s="1761" t="s">
        <v>289</v>
      </c>
      <c r="T27" s="1761"/>
      <c r="U27" s="821" t="e">
        <f>+'Tax Credit Eligibility (CO)'!F20</f>
        <v>#DIV/0!</v>
      </c>
      <c r="V27" s="872" t="e">
        <f>+'Tax Credit Eligibility (8609)'!F20</f>
        <v>#DIV/0!</v>
      </c>
    </row>
    <row r="28" spans="2:31" s="191" customFormat="1" ht="14.25" customHeight="1" thickBot="1" x14ac:dyDescent="0.25">
      <c r="B28" s="200" t="s">
        <v>381</v>
      </c>
      <c r="C28" s="201"/>
      <c r="D28" s="201"/>
      <c r="E28" s="201"/>
      <c r="F28" s="202" t="e">
        <f>+'Tax Credit Eligibility (CO)'!C25+'Tax Credit Eligibility (CO)'!F25</f>
        <v>#REF!</v>
      </c>
      <c r="H28" s="1052" t="s">
        <v>27</v>
      </c>
      <c r="I28" s="1053" t="e">
        <f>+#REF!</f>
        <v>#REF!</v>
      </c>
      <c r="J28" s="1054" t="e">
        <f>+#REF!</f>
        <v>#REF!</v>
      </c>
      <c r="L28" s="640" t="e">
        <f>+#REF!</f>
        <v>#REF!</v>
      </c>
      <c r="M28" s="1772" t="s">
        <v>421</v>
      </c>
      <c r="N28" s="1772"/>
      <c r="O28" s="582">
        <f>+'Construction Costs (CO)'!E45</f>
        <v>0</v>
      </c>
      <c r="P28" s="840">
        <f>+'Construction Costs (8609)'!E45</f>
        <v>0</v>
      </c>
      <c r="Q28" s="1"/>
      <c r="R28" s="686" t="e">
        <f>+R27*R26</f>
        <v>#REF!</v>
      </c>
      <c r="S28" s="1761" t="s">
        <v>290</v>
      </c>
      <c r="T28" s="1761"/>
      <c r="U28" s="583" t="e">
        <f>+U27*U26</f>
        <v>#DIV/0!</v>
      </c>
      <c r="V28" s="843" t="e">
        <f>+V27*V26</f>
        <v>#DIV/0!</v>
      </c>
    </row>
    <row r="29" spans="2:31" s="191" customFormat="1" ht="14.25" customHeight="1" thickBot="1" x14ac:dyDescent="0.25">
      <c r="B29" s="229" t="s">
        <v>382</v>
      </c>
      <c r="C29" s="218"/>
      <c r="D29" s="218"/>
      <c r="E29" s="218"/>
      <c r="F29" s="1005"/>
      <c r="H29" s="1055" t="s">
        <v>385</v>
      </c>
      <c r="I29" s="1056" t="e">
        <f>+I27/I28</f>
        <v>#REF!</v>
      </c>
      <c r="J29" s="1057" t="e">
        <f>+J27/J28</f>
        <v>#REF!</v>
      </c>
      <c r="L29" s="841" t="e">
        <f>IF(#REF!="New Construction",5%,10%)</f>
        <v>#REF!</v>
      </c>
      <c r="M29" s="1779" t="s">
        <v>422</v>
      </c>
      <c r="N29" s="1779"/>
      <c r="O29" s="814" t="e">
        <f>IF(#REF!="New Construction",5%,10%)</f>
        <v>#REF!</v>
      </c>
      <c r="P29" s="842">
        <v>0</v>
      </c>
      <c r="Q29" s="218"/>
      <c r="R29" s="873">
        <f>+'Tax Credit Eligibility'!F21</f>
        <v>0</v>
      </c>
      <c r="S29" s="1787" t="s">
        <v>375</v>
      </c>
      <c r="T29" s="1787"/>
      <c r="U29" s="822">
        <f>+'Tax Credit Eligibility (CO)'!F22</f>
        <v>0</v>
      </c>
      <c r="V29" s="874">
        <f>+'Tax Credit Eligibility (8609)'!F22</f>
        <v>0</v>
      </c>
    </row>
    <row r="30" spans="2:31" s="191" customFormat="1" ht="14.25" customHeight="1" thickBot="1" x14ac:dyDescent="0.3">
      <c r="B30" s="203" t="s">
        <v>383</v>
      </c>
      <c r="C30" s="204"/>
      <c r="D30" s="204"/>
      <c r="E30" s="204"/>
      <c r="F30" s="205" t="e">
        <f>+'Tax Credit Eligibility (8609)'!C25+'Tax Credit Eligibility (8609)'!F25</f>
        <v>#DIV/0!</v>
      </c>
      <c r="G30" s="218"/>
      <c r="H30" s="218"/>
      <c r="I30" s="218"/>
      <c r="J30" s="218"/>
      <c r="L30" s="686" t="e">
        <f>+L28*L29</f>
        <v>#REF!</v>
      </c>
      <c r="M30" s="1761" t="s">
        <v>429</v>
      </c>
      <c r="N30" s="1761"/>
      <c r="O30" s="583" t="e">
        <f>+O28*O29</f>
        <v>#REF!</v>
      </c>
      <c r="P30" s="843">
        <f>+P28*P29</f>
        <v>0</v>
      </c>
      <c r="Q30" s="218"/>
      <c r="R30" s="876" t="e">
        <f>+R29*R28</f>
        <v>#REF!</v>
      </c>
      <c r="S30" s="1786" t="s">
        <v>407</v>
      </c>
      <c r="T30" s="1786"/>
      <c r="U30" s="823" t="e">
        <f>+U29*U28</f>
        <v>#DIV/0!</v>
      </c>
      <c r="V30" s="877" t="e">
        <f>+V29*V28</f>
        <v>#DIV/0!</v>
      </c>
    </row>
    <row r="31" spans="2:31" s="191" customFormat="1" ht="14.25" customHeight="1" thickBot="1" x14ac:dyDescent="0.3">
      <c r="B31" s="718"/>
      <c r="C31" s="218"/>
      <c r="D31" s="218"/>
      <c r="E31" s="218"/>
      <c r="F31" s="218"/>
      <c r="G31" s="218"/>
      <c r="H31" s="1736" t="s">
        <v>394</v>
      </c>
      <c r="I31" s="1737"/>
      <c r="J31" s="1738"/>
      <c r="L31" s="844" t="e">
        <f>+#REF!</f>
        <v>#REF!</v>
      </c>
      <c r="M31" s="1762" t="s">
        <v>430</v>
      </c>
      <c r="N31" s="1762"/>
      <c r="O31" s="845" t="e">
        <f>+'Cost-Basis (CO)'!D24</f>
        <v>#REF!</v>
      </c>
      <c r="P31" s="846">
        <v>0</v>
      </c>
      <c r="Q31" s="716"/>
      <c r="R31" s="844" t="e">
        <f>+ROUND(R30+R20,0)</f>
        <v>#REF!</v>
      </c>
      <c r="S31" s="1788" t="s">
        <v>376</v>
      </c>
      <c r="T31" s="1788"/>
      <c r="U31" s="845" t="e">
        <f>+ROUND(U30+U20,0)</f>
        <v>#DIV/0!</v>
      </c>
      <c r="V31" s="846" t="e">
        <f>+ROUND(V30+V20,0)</f>
        <v>#DIV/0!</v>
      </c>
    </row>
    <row r="32" spans="2:31" s="191" customFormat="1" ht="14.25" customHeight="1" thickBot="1" x14ac:dyDescent="0.25">
      <c r="B32" s="1739" t="s">
        <v>352</v>
      </c>
      <c r="C32" s="1740"/>
      <c r="D32" s="1740"/>
      <c r="E32" s="1740"/>
      <c r="F32" s="1741"/>
      <c r="G32" s="218"/>
      <c r="H32" s="1049"/>
      <c r="I32" s="1050" t="s">
        <v>354</v>
      </c>
      <c r="J32" s="1051" t="s">
        <v>386</v>
      </c>
      <c r="L32" s="219" t="e">
        <f>IF(L31&lt;L30,"VALUE!","")</f>
        <v>#REF!</v>
      </c>
      <c r="M32" s="219"/>
      <c r="N32" s="219"/>
      <c r="O32" s="219" t="e">
        <f>IF(O31&lt;O30,"VALUE!","")</f>
        <v>#REF!</v>
      </c>
      <c r="P32" s="219" t="str">
        <f>IF(P31&lt;P30,"VALUE!","")</f>
        <v/>
      </c>
      <c r="Q32" s="218"/>
      <c r="R32" s="219" t="e">
        <f>IF(R31=('Tax Credit Eligibility'!C24+'Tax Credit Eligibility'!F24),"","VALUE!")</f>
        <v>#REF!</v>
      </c>
      <c r="S32" s="218"/>
      <c r="T32" s="218"/>
      <c r="U32" s="219" t="e">
        <f>IF(U31=('Tax Credit Eligibility (CO)'!C25+'Tax Credit Eligibility (CO)'!F25),"","VALUE!")</f>
        <v>#DIV/0!</v>
      </c>
      <c r="V32" s="721" t="e">
        <f>IF(V31=('Tax Credit Eligibility (8609)'!C25+'Tax Credit Eligibility (8609)'!F25),"","VALUE!")</f>
        <v>#DIV/0!</v>
      </c>
    </row>
    <row r="33" spans="1:28" s="191" customFormat="1" ht="14.25" customHeight="1" thickBot="1" x14ac:dyDescent="0.3">
      <c r="B33" s="206" t="s">
        <v>358</v>
      </c>
      <c r="C33" s="1745" t="s">
        <v>393</v>
      </c>
      <c r="D33" s="1746"/>
      <c r="E33" s="1747"/>
      <c r="F33" s="206" t="s">
        <v>360</v>
      </c>
      <c r="G33"/>
      <c r="H33" s="1058" t="s">
        <v>384</v>
      </c>
      <c r="I33" s="1053">
        <f>+C34</f>
        <v>0</v>
      </c>
      <c r="J33" s="1054">
        <f>+'Tax Credit Eligibility (CO)'!M27</f>
        <v>0</v>
      </c>
      <c r="L33" s="1790" t="s">
        <v>132</v>
      </c>
      <c r="M33" s="1791"/>
      <c r="N33" s="207" t="s">
        <v>358</v>
      </c>
      <c r="O33" s="207" t="s">
        <v>393</v>
      </c>
      <c r="P33" s="216" t="s">
        <v>360</v>
      </c>
      <c r="Q33" s="218"/>
      <c r="R33" s="206" t="s">
        <v>359</v>
      </c>
      <c r="S33" s="1784"/>
      <c r="T33" s="1785"/>
      <c r="U33" s="206" t="s">
        <v>393</v>
      </c>
      <c r="V33" s="206" t="s">
        <v>360</v>
      </c>
    </row>
    <row r="34" spans="1:28" s="191" customFormat="1" ht="14.25" customHeight="1" thickBot="1" x14ac:dyDescent="0.3">
      <c r="B34" s="1047" t="e">
        <f>+#REF!+#REF!+#REF!+#REF!+#REF!+#REF!+#REF!</f>
        <v>#REF!</v>
      </c>
      <c r="C34" s="1803">
        <f>+'Rent Summary (CO)'!H42+'Rent Summary (CO)'!H53+'Rent Summary (CO)'!H64+'Rent Summary (CO)'!H75+'Rent Summary (CO)'!H9+'Rent Summary (CO)'!H20+'Rent Summary (CO)'!H31</f>
        <v>0</v>
      </c>
      <c r="D34" s="1804"/>
      <c r="E34" s="1805"/>
      <c r="F34" s="1048">
        <f>+'Rent Summary (8609)'!H42+'Rent Summary (8609)'!H53+'Rent Summary (8609)'!H64+'Rent Summary (8609)'!H75+'Rent Summary (8609)'!H9+'Rent Summary (8609)'!H20+'Rent Summary (8609)'!H31</f>
        <v>0</v>
      </c>
      <c r="G34"/>
      <c r="H34" s="1059" t="s">
        <v>27</v>
      </c>
      <c r="I34" s="1060">
        <f>+'Rent Summary (CO)'!H97</f>
        <v>0</v>
      </c>
      <c r="J34" s="1054">
        <f>+'Rent Summary (CO)'!H96</f>
        <v>0</v>
      </c>
      <c r="K34" s="185"/>
      <c r="L34" s="834" t="s">
        <v>391</v>
      </c>
      <c r="M34" s="835"/>
      <c r="N34" s="836" t="e">
        <f>+#REF!</f>
        <v>#REF!</v>
      </c>
      <c r="O34" s="836" t="e">
        <f>+'Operating Exps (CO)'!H65</f>
        <v>#REF!</v>
      </c>
      <c r="P34" s="837" t="e">
        <f>+'Operating Exps (8609)'!H65</f>
        <v>#REF!</v>
      </c>
      <c r="Q34"/>
      <c r="R34" s="1769" t="s">
        <v>97</v>
      </c>
      <c r="S34" s="1770"/>
      <c r="T34" s="1770"/>
      <c r="U34" s="1770"/>
      <c r="V34" s="1771"/>
    </row>
    <row r="35" spans="1:28" s="191" customFormat="1" ht="14.25" customHeight="1" thickBot="1" x14ac:dyDescent="0.3">
      <c r="B35" s="719"/>
      <c r="C35"/>
      <c r="D35"/>
      <c r="E35" s="720"/>
      <c r="F35"/>
      <c r="G35"/>
      <c r="H35" s="1061" t="s">
        <v>385</v>
      </c>
      <c r="I35" s="1056" t="e">
        <f>+I33/I34</f>
        <v>#DIV/0!</v>
      </c>
      <c r="J35" s="1057" t="e">
        <f>+J33/J34</f>
        <v>#DIV/0!</v>
      </c>
      <c r="K35" s="185"/>
      <c r="L35" s="215" t="s">
        <v>396</v>
      </c>
      <c r="M35" s="838"/>
      <c r="N35" s="838" t="e">
        <f>+#REF!</f>
        <v>#REF!</v>
      </c>
      <c r="O35" s="838" t="e">
        <f>+'Operating Exps (CO)'!H55</f>
        <v>#REF!</v>
      </c>
      <c r="P35" s="839" t="e">
        <f>+'Operating Exps (8609)'!H55</f>
        <v>#REF!</v>
      </c>
      <c r="Q35"/>
      <c r="R35" s="640" t="e">
        <f>IF(#REF!="Yes",#REF!-#REF!,#REF!)</f>
        <v>#REF!</v>
      </c>
      <c r="S35" s="1772" t="s">
        <v>423</v>
      </c>
      <c r="T35" s="1772"/>
      <c r="U35" s="582" t="e">
        <f>IF(#REF!="Yes",'Cost-Basis (CO)'!D77-'Cost-Basis (CO)'!D11,'Cost-Basis (CO)'!D77)</f>
        <v>#REF!</v>
      </c>
      <c r="V35" s="840" t="e">
        <f>IF(#REF!="Yes",'Cost Cert. (8609)'!D77-'Cost Cert. (8609)'!D11,'Cost Cert. (8609)'!D77)</f>
        <v>#REF!</v>
      </c>
    </row>
    <row r="36" spans="1:28" s="191" customFormat="1" ht="14.25" customHeight="1" thickBot="1" x14ac:dyDescent="0.3">
      <c r="B36" s="207" t="s">
        <v>358</v>
      </c>
      <c r="C36" s="208"/>
      <c r="D36" s="1"/>
      <c r="E36" s="1"/>
      <c r="F36" s="207" t="s">
        <v>360</v>
      </c>
      <c r="G36" s="218"/>
      <c r="H36" s="1"/>
      <c r="I36" s="218"/>
      <c r="J36" s="230"/>
      <c r="L36"/>
      <c r="M36"/>
      <c r="N36"/>
      <c r="O36"/>
      <c r="P36"/>
      <c r="Q36" s="218"/>
      <c r="R36" s="686" t="e">
        <f>ROUND(R35*0.14,0)</f>
        <v>#REF!</v>
      </c>
      <c r="S36" s="1761" t="s">
        <v>425</v>
      </c>
      <c r="T36" s="1761"/>
      <c r="U36" s="583" t="e">
        <f>ROUND(U35*0.14,0)</f>
        <v>#REF!</v>
      </c>
      <c r="V36" s="843" t="e">
        <f>ROUND(V35*0.14,0)</f>
        <v>#REF!</v>
      </c>
    </row>
    <row r="37" spans="1:28" s="191" customFormat="1" ht="14.25" customHeight="1" thickBot="1" x14ac:dyDescent="0.25">
      <c r="B37" s="1742" t="s">
        <v>411</v>
      </c>
      <c r="C37" s="1743"/>
      <c r="D37" s="1743"/>
      <c r="E37" s="1743"/>
      <c r="F37" s="1744"/>
      <c r="G37" s="218"/>
      <c r="H37" s="1736" t="s">
        <v>418</v>
      </c>
      <c r="I37" s="1737"/>
      <c r="J37" s="1738"/>
      <c r="K37" s="194"/>
      <c r="L37" s="652" t="s">
        <v>395</v>
      </c>
      <c r="M37" s="221"/>
      <c r="N37" s="207" t="s">
        <v>358</v>
      </c>
      <c r="O37" s="207" t="s">
        <v>393</v>
      </c>
      <c r="P37" s="216" t="s">
        <v>360</v>
      </c>
      <c r="Q37" s="218"/>
      <c r="R37" s="686" t="e">
        <f>+'Comparative Summary'!N23</f>
        <v>#REF!</v>
      </c>
      <c r="S37" s="1761" t="s">
        <v>424</v>
      </c>
      <c r="T37" s="1761"/>
      <c r="U37" s="583">
        <f>+'Comparative Summary (CO)'!N23</f>
        <v>0</v>
      </c>
      <c r="V37" s="843">
        <f>+'Comparative Summary (8609)'!N23</f>
        <v>0</v>
      </c>
    </row>
    <row r="38" spans="1:28" s="191" customFormat="1" ht="14.25" customHeight="1" x14ac:dyDescent="0.2">
      <c r="B38" s="209" t="e">
        <f>+#REF!+#REF!+#REF!-'Tax Credit Eligibility'!C15-'Tax Credit Eligibility'!F15</f>
        <v>#REF!</v>
      </c>
      <c r="C38" s="1811" t="s">
        <v>415</v>
      </c>
      <c r="D38" s="1811"/>
      <c r="E38" s="1811"/>
      <c r="F38" s="807">
        <f>+'Cost Cert. (8609)'!G90+'Cost Cert. (8609)'!H90+'Cost Cert. (8609)'!D8-'Tax Credit Eligibility (8609)'!C16-'Tax Credit Eligibility (8609)'!F16</f>
        <v>0</v>
      </c>
      <c r="G38" s="218"/>
      <c r="H38" s="1049"/>
      <c r="I38" s="1050" t="s">
        <v>354</v>
      </c>
      <c r="J38" s="1051" t="s">
        <v>386</v>
      </c>
      <c r="L38" s="824" t="s">
        <v>397</v>
      </c>
      <c r="M38" s="825"/>
      <c r="N38" s="1006"/>
      <c r="O38" s="1006"/>
      <c r="P38" s="1007"/>
      <c r="R38" s="850" t="e">
        <f>MIN(R37,R36)</f>
        <v>#REF!</v>
      </c>
      <c r="S38" s="1773" t="s">
        <v>426</v>
      </c>
      <c r="T38" s="1773"/>
      <c r="U38" s="815" t="e">
        <f>MIN(U37,U36)</f>
        <v>#REF!</v>
      </c>
      <c r="V38" s="851" t="e">
        <f>MIN(V37,V36)</f>
        <v>#REF!</v>
      </c>
    </row>
    <row r="39" spans="1:28" s="191" customFormat="1" ht="14.25" customHeight="1" x14ac:dyDescent="0.2">
      <c r="B39" s="210" t="e">
        <f>+#REF!</f>
        <v>#REF!</v>
      </c>
      <c r="C39" s="1807" t="s">
        <v>412</v>
      </c>
      <c r="D39" s="1807"/>
      <c r="E39" s="1807"/>
      <c r="F39" s="808">
        <f>+'Sources (8609)'!C21</f>
        <v>0</v>
      </c>
      <c r="G39" s="218"/>
      <c r="H39" s="1052" t="s">
        <v>384</v>
      </c>
      <c r="I39" s="1053">
        <f>+F34</f>
        <v>0</v>
      </c>
      <c r="J39" s="1054">
        <f>+'Tax Credit Eligibility (8609)'!M27</f>
        <v>0</v>
      </c>
      <c r="L39" s="826" t="s">
        <v>398</v>
      </c>
      <c r="M39" s="809"/>
      <c r="N39" s="810" t="e">
        <f>+((#REF!-(#REF!-#REF!))/(#REF!+#REF!))</f>
        <v>#REF!</v>
      </c>
      <c r="O39" s="810" t="e">
        <f>+(('Cost-Basis (CO)'!D90-('Cost-Basis (CO)'!D8-'Cost-Basis (CO)'!D84))/('Rent Summary (CO)'!H97+'Rent Summary (CO)'!H102))</f>
        <v>#REF!</v>
      </c>
      <c r="P39" s="827" t="e">
        <f>+(('Cost Cert. (8609)'!D90-'Cost Cert. (8609)'!D84-'Cost Cert. (8609)'!D8))/('Rent Summary (8609)'!H97+'Rent Summary (8609)'!H102)</f>
        <v>#REF!</v>
      </c>
      <c r="Q39" s="218"/>
      <c r="R39" s="686" t="e">
        <f>+#REF!</f>
        <v>#REF!</v>
      </c>
      <c r="S39" s="1761" t="s">
        <v>427</v>
      </c>
      <c r="T39" s="1761"/>
      <c r="U39" s="583">
        <f>+'Cost-Basis (CO)'!D89</f>
        <v>0</v>
      </c>
      <c r="V39" s="843">
        <f>+'Cost Cert. (8609)'!D89</f>
        <v>0</v>
      </c>
    </row>
    <row r="40" spans="1:28" s="191" customFormat="1" ht="14.25" customHeight="1" x14ac:dyDescent="0.2">
      <c r="B40" s="742" t="e">
        <f>+B39/B38</f>
        <v>#REF!</v>
      </c>
      <c r="C40" s="1808" t="s">
        <v>413</v>
      </c>
      <c r="D40" s="1808"/>
      <c r="E40" s="1808"/>
      <c r="F40" s="741" t="e">
        <f>+F39/F38</f>
        <v>#DIV/0!</v>
      </c>
      <c r="G40" s="218"/>
      <c r="H40" s="1052" t="s">
        <v>27</v>
      </c>
      <c r="I40" s="1053">
        <f>+'Rent Summary (8609)'!H97</f>
        <v>0</v>
      </c>
      <c r="J40" s="1054">
        <f>+'Rent Summary (8609)'!H96</f>
        <v>0</v>
      </c>
      <c r="L40" s="828" t="s">
        <v>399</v>
      </c>
      <c r="M40" s="811"/>
      <c r="N40" s="812" t="e">
        <f>+N39/N38</f>
        <v>#REF!</v>
      </c>
      <c r="O40" s="812" t="e">
        <f>+O39/O38</f>
        <v>#REF!</v>
      </c>
      <c r="P40" s="829" t="e">
        <f>+P39/P38</f>
        <v>#REF!</v>
      </c>
      <c r="Q40" s="218"/>
      <c r="R40" s="686" t="e">
        <f>+R39-R38</f>
        <v>#REF!</v>
      </c>
      <c r="S40" s="1761" t="s">
        <v>428</v>
      </c>
      <c r="T40" s="1761"/>
      <c r="U40" s="583" t="e">
        <f>+U39-U38</f>
        <v>#REF!</v>
      </c>
      <c r="V40" s="843" t="e">
        <f>+V39-V38</f>
        <v>#REF!</v>
      </c>
    </row>
    <row r="41" spans="1:28" s="191" customFormat="1" ht="14.25" customHeight="1" thickBot="1" x14ac:dyDescent="0.25">
      <c r="B41" s="211">
        <v>0.5</v>
      </c>
      <c r="C41" s="1807" t="s">
        <v>414</v>
      </c>
      <c r="D41" s="1807"/>
      <c r="E41" s="1807"/>
      <c r="F41" s="212">
        <v>0.5</v>
      </c>
      <c r="G41" s="218"/>
      <c r="H41" s="215" t="s">
        <v>385</v>
      </c>
      <c r="I41" s="1056" t="e">
        <f>+I39/I40</f>
        <v>#DIV/0!</v>
      </c>
      <c r="J41" s="1057" t="e">
        <f>+J39/J40</f>
        <v>#DIV/0!</v>
      </c>
      <c r="L41" s="826" t="s">
        <v>400</v>
      </c>
      <c r="M41" s="809"/>
      <c r="N41" s="813" t="e">
        <f>IF(#REF! = "New Construction",1.3,1)</f>
        <v>#REF!</v>
      </c>
      <c r="O41" s="813" t="e">
        <f>IF(#REF! = "New Construction",1.3,1)</f>
        <v>#REF!</v>
      </c>
      <c r="P41" s="212" t="e">
        <f>IF(#REF! = "New Construction",1.3,1)</f>
        <v>#REF!</v>
      </c>
      <c r="Q41" s="218"/>
      <c r="R41" s="686" t="e">
        <f>+#REF!</f>
        <v>#REF!</v>
      </c>
      <c r="S41" s="1761" t="s">
        <v>410</v>
      </c>
      <c r="T41" s="1761"/>
      <c r="U41" s="583" t="e">
        <f>+'Cost-Basis (CO)'!G89</f>
        <v>#REF!</v>
      </c>
      <c r="V41" s="843">
        <f>+'Cost Cert. (8609)'!G89</f>
        <v>0</v>
      </c>
    </row>
    <row r="42" spans="1:28" s="191" customFormat="1" ht="14.25" customHeight="1" thickBot="1" x14ac:dyDescent="0.25">
      <c r="B42" s="213" t="e">
        <f>+B40-B41</f>
        <v>#REF!</v>
      </c>
      <c r="C42" s="1806" t="s">
        <v>416</v>
      </c>
      <c r="D42" s="1806"/>
      <c r="E42" s="1806"/>
      <c r="F42" s="214" t="e">
        <f>+F40-F41</f>
        <v>#DIV/0!</v>
      </c>
      <c r="G42" s="718"/>
      <c r="H42" s="218"/>
      <c r="I42" s="228"/>
      <c r="J42" s="218"/>
      <c r="K42" s="528"/>
      <c r="L42" s="830" t="s">
        <v>401</v>
      </c>
      <c r="M42" s="831"/>
      <c r="N42" s="832" t="e">
        <f>+N40-N41</f>
        <v>#REF!</v>
      </c>
      <c r="O42" s="832" t="e">
        <f>+O40-O41</f>
        <v>#REF!</v>
      </c>
      <c r="P42" s="833" t="e">
        <f>+P40-P41</f>
        <v>#REF!</v>
      </c>
      <c r="Q42" s="1004"/>
      <c r="R42" s="852" t="e">
        <f>+#REF!</f>
        <v>#REF!</v>
      </c>
      <c r="S42" s="1774" t="s">
        <v>408</v>
      </c>
      <c r="T42" s="1774"/>
      <c r="U42" s="853" t="e">
        <f>+'Cost-Basis (CO)'!H89</f>
        <v>#REF!</v>
      </c>
      <c r="V42" s="854">
        <f>+'Cost Cert. (8609)'!H89</f>
        <v>0</v>
      </c>
    </row>
    <row r="43" spans="1:28" s="191" customFormat="1" ht="14.25" customHeight="1" thickBot="1" x14ac:dyDescent="0.3">
      <c r="A43" s="185"/>
      <c r="B43" s="1001" t="e">
        <f>IF(B40&lt;50%,"VALUE!","")</f>
        <v>#REF!</v>
      </c>
      <c r="C43" s="720"/>
      <c r="D43" s="720"/>
      <c r="E43" s="720"/>
      <c r="F43" s="1002" t="e">
        <f>IF(F40&lt;50%,"VALUE!","")</f>
        <v>#DIV/0!</v>
      </c>
      <c r="G43"/>
      <c r="H43"/>
      <c r="I43"/>
      <c r="J43"/>
      <c r="K43" s="185"/>
      <c r="L43" s="720"/>
      <c r="M43" s="720"/>
      <c r="N43" s="720"/>
      <c r="O43" s="720"/>
      <c r="P43" s="720"/>
      <c r="Q43"/>
      <c r="R43" s="1002" t="e">
        <f>IF(R39&gt;R38,"VALUE!","")</f>
        <v>#REF!</v>
      </c>
      <c r="S43" s="1002"/>
      <c r="T43" s="1002"/>
      <c r="U43" s="1002" t="e">
        <f>IF(U39&gt;U38,"VALUE!","")</f>
        <v>#REF!</v>
      </c>
      <c r="V43" s="1003" t="e">
        <f>IF(V39&gt;V38,"VALUE!","")</f>
        <v>#REF!</v>
      </c>
      <c r="W43" s="185"/>
      <c r="X43" s="185"/>
      <c r="Y43" s="185"/>
      <c r="Z43" s="185"/>
      <c r="AA43" s="185"/>
      <c r="AB43" s="185"/>
    </row>
    <row r="44" spans="1:28" s="191" customFormat="1" ht="14.25" customHeight="1" thickBot="1" x14ac:dyDescent="0.3">
      <c r="A44" s="185"/>
      <c r="B44" s="192"/>
      <c r="H44" s="459"/>
      <c r="I44" s="459"/>
      <c r="J44" s="185"/>
      <c r="K44" s="185"/>
      <c r="L44" s="220" t="s">
        <v>358</v>
      </c>
      <c r="M44" s="316"/>
      <c r="N44" s="316"/>
      <c r="O44" s="220" t="s">
        <v>393</v>
      </c>
      <c r="P44" s="220" t="s">
        <v>360</v>
      </c>
      <c r="Q44" s="1"/>
      <c r="R44" s="220" t="s">
        <v>358</v>
      </c>
      <c r="S44" s="316"/>
      <c r="T44" s="316"/>
      <c r="U44" s="220" t="s">
        <v>393</v>
      </c>
      <c r="V44" s="220" t="s">
        <v>360</v>
      </c>
      <c r="W44" s="185"/>
      <c r="X44" s="185"/>
      <c r="Y44" s="185"/>
      <c r="Z44" s="185"/>
      <c r="AA44" s="185"/>
      <c r="AB44" s="185"/>
    </row>
    <row r="45" spans="1:28" s="191" customFormat="1" ht="14.25" customHeight="1" thickBot="1" x14ac:dyDescent="0.3">
      <c r="A45" s="185"/>
      <c r="B45" s="192"/>
      <c r="J45" s="185"/>
      <c r="K45" s="185"/>
      <c r="L45" s="1794" t="s">
        <v>598</v>
      </c>
      <c r="M45" s="1795"/>
      <c r="N45" s="1795"/>
      <c r="O45" s="1795"/>
      <c r="P45" s="1796"/>
      <c r="Q45" s="1"/>
      <c r="R45" s="1794" t="s">
        <v>598</v>
      </c>
      <c r="S45" s="1795"/>
      <c r="T45" s="1795"/>
      <c r="U45" s="1795"/>
      <c r="V45" s="1796"/>
      <c r="W45" s="185"/>
      <c r="X45" s="185"/>
      <c r="Y45" s="185"/>
      <c r="Z45" s="185"/>
      <c r="AA45" s="185"/>
      <c r="AB45" s="185"/>
    </row>
    <row r="46" spans="1:28" s="191" customFormat="1" ht="14.25" customHeight="1" thickBot="1" x14ac:dyDescent="0.3">
      <c r="A46" s="185"/>
      <c r="B46" s="192"/>
      <c r="C46" s="1"/>
      <c r="D46" s="1"/>
      <c r="E46" s="1"/>
      <c r="F46" s="1"/>
      <c r="G46" s="1794" t="s">
        <v>358</v>
      </c>
      <c r="H46" s="1796"/>
      <c r="I46" s="220" t="s">
        <v>393</v>
      </c>
      <c r="J46" s="220" t="s">
        <v>360</v>
      </c>
      <c r="K46"/>
      <c r="L46" s="209" t="e">
        <f>+#REF!</f>
        <v>#REF!</v>
      </c>
      <c r="M46" s="1801" t="s">
        <v>599</v>
      </c>
      <c r="N46" s="1802"/>
      <c r="O46" s="1016">
        <f>+'Cost-Basis (CO)'!D11</f>
        <v>0</v>
      </c>
      <c r="P46" s="1017">
        <f>+'Cost Cert. (8609)'!D11</f>
        <v>0</v>
      </c>
      <c r="Q46" s="1"/>
      <c r="R46" s="209" t="e">
        <f>+#REF!</f>
        <v>#REF!</v>
      </c>
      <c r="S46" s="1801" t="s">
        <v>604</v>
      </c>
      <c r="T46" s="1802"/>
      <c r="U46" s="1016">
        <f>+'Cost-Basis (CO)'!D61</f>
        <v>0</v>
      </c>
      <c r="V46" s="1017">
        <f>+'Cost Cert. (8609)'!D61</f>
        <v>0</v>
      </c>
      <c r="W46" s="185"/>
      <c r="X46" s="185"/>
      <c r="Y46" s="185"/>
      <c r="Z46" s="185"/>
      <c r="AA46" s="185"/>
      <c r="AB46" s="185"/>
    </row>
    <row r="47" spans="1:28" s="191" customFormat="1" ht="14.25" customHeight="1" thickBot="1" x14ac:dyDescent="0.25">
      <c r="B47" s="192"/>
      <c r="C47" s="1794" t="s">
        <v>303</v>
      </c>
      <c r="D47" s="1795"/>
      <c r="E47" s="1795"/>
      <c r="F47" s="1796"/>
      <c r="G47" s="1809" t="e">
        <f>+#REF!</f>
        <v>#REF!</v>
      </c>
      <c r="H47" s="1810"/>
      <c r="I47" s="1018" t="e">
        <f>+'Cost-Basis (CO)'!D90</f>
        <v>#REF!</v>
      </c>
      <c r="J47" s="1019" t="e">
        <f>+'Cost Cert. (8609)'!D90</f>
        <v>#REF!</v>
      </c>
      <c r="K47" s="218"/>
      <c r="L47" s="686" t="e">
        <f>+#REF!</f>
        <v>#REF!</v>
      </c>
      <c r="M47" s="1799" t="s">
        <v>600</v>
      </c>
      <c r="N47" s="1800"/>
      <c r="O47" s="583">
        <f>+'Cost-Basis (CO)'!D19</f>
        <v>0</v>
      </c>
      <c r="P47" s="843">
        <f>+'Cost Cert. (8609)'!D19</f>
        <v>0</v>
      </c>
      <c r="Q47" s="218"/>
      <c r="R47" s="686" t="e">
        <f>+#REF!</f>
        <v>#REF!</v>
      </c>
      <c r="S47" s="1799" t="s">
        <v>605</v>
      </c>
      <c r="T47" s="1800"/>
      <c r="U47" s="583">
        <f>+'Cost-Basis (CO)'!D70</f>
        <v>0</v>
      </c>
      <c r="V47" s="843">
        <f>+'Cost Cert. (8609)'!D70</f>
        <v>0</v>
      </c>
    </row>
    <row r="48" spans="1:28" s="191" customFormat="1" ht="14.25" customHeight="1" thickBot="1" x14ac:dyDescent="0.25">
      <c r="B48" s="192"/>
      <c r="C48" s="724"/>
      <c r="D48" s="1"/>
      <c r="E48" s="1"/>
      <c r="F48" s="1"/>
      <c r="G48" s="1792" t="s">
        <v>606</v>
      </c>
      <c r="H48" s="1793"/>
      <c r="I48" s="1020" t="e">
        <f>+(I47/G47)-1</f>
        <v>#REF!</v>
      </c>
      <c r="J48" s="1021" t="e">
        <f>+(J47/I47)-1</f>
        <v>#REF!</v>
      </c>
      <c r="K48" s="218"/>
      <c r="L48" s="686" t="e">
        <f>+#REF!</f>
        <v>#REF!</v>
      </c>
      <c r="M48" s="1799" t="s">
        <v>601</v>
      </c>
      <c r="N48" s="1800"/>
      <c r="O48" s="583" t="e">
        <f>+'Cost-Basis (CO)'!D29</f>
        <v>#REF!</v>
      </c>
      <c r="P48" s="843">
        <f>+'Cost Cert. (8609)'!D29</f>
        <v>0</v>
      </c>
      <c r="Q48" s="218"/>
      <c r="R48" s="686" t="e">
        <f>+#REF!</f>
        <v>#REF!</v>
      </c>
      <c r="S48" s="1799" t="s">
        <v>447</v>
      </c>
      <c r="T48" s="1800"/>
      <c r="U48" s="583">
        <f>+'Cost-Basis (CO)'!D76</f>
        <v>0</v>
      </c>
      <c r="V48" s="843">
        <f>+'Cost Cert. (8609)'!D76</f>
        <v>0</v>
      </c>
    </row>
    <row r="49" spans="1:22" s="191" customFormat="1" ht="14.25" customHeight="1" x14ac:dyDescent="0.25">
      <c r="B49" s="192"/>
      <c r="C49" s="218"/>
      <c r="D49" s="218"/>
      <c r="E49" s="218"/>
      <c r="F49" s="218"/>
      <c r="G49" s="218"/>
      <c r="H49" s="218"/>
      <c r="I49" s="218"/>
      <c r="J49" s="218"/>
      <c r="K49" s="218"/>
      <c r="L49" s="686" t="e">
        <f>+#REF!</f>
        <v>#REF!</v>
      </c>
      <c r="M49" s="1799" t="s">
        <v>602</v>
      </c>
      <c r="N49" s="1800"/>
      <c r="O49" s="583">
        <f>+'Cost-Basis (CO)'!D36</f>
        <v>0</v>
      </c>
      <c r="P49" s="843">
        <f>+'Cost Cert. (8609)'!D36</f>
        <v>0</v>
      </c>
      <c r="Q49" s="218"/>
      <c r="R49" s="686" t="e">
        <f>+#REF!</f>
        <v>#REF!</v>
      </c>
      <c r="S49" s="1799" t="s">
        <v>266</v>
      </c>
      <c r="T49" s="1800"/>
      <c r="U49" s="583" t="e">
        <f>+'Cost-Basis (CO)'!D84</f>
        <v>#REF!</v>
      </c>
      <c r="V49" s="843" t="e">
        <f>+'Cost Cert. (8609)'!D84</f>
        <v>#REF!</v>
      </c>
    </row>
    <row r="50" spans="1:22" s="191" customFormat="1" ht="14.25" customHeight="1" thickBot="1" x14ac:dyDescent="0.3">
      <c r="B50" s="1008"/>
      <c r="C50" s="717"/>
      <c r="D50" s="717"/>
      <c r="E50" s="717"/>
      <c r="F50" s="717"/>
      <c r="G50" s="717"/>
      <c r="H50" s="717"/>
      <c r="I50" s="717"/>
      <c r="J50" s="717"/>
      <c r="K50" s="717"/>
      <c r="L50" s="852" t="e">
        <f>+#REF!</f>
        <v>#REF!</v>
      </c>
      <c r="M50" s="1797" t="s">
        <v>603</v>
      </c>
      <c r="N50" s="1798"/>
      <c r="O50" s="853">
        <f>+'Cost-Basis (CO)'!D49</f>
        <v>0</v>
      </c>
      <c r="P50" s="854">
        <f>+'Cost Cert. (8609)'!D49</f>
        <v>0</v>
      </c>
      <c r="Q50" s="717"/>
      <c r="R50" s="852" t="e">
        <f>+#REF!</f>
        <v>#REF!</v>
      </c>
      <c r="S50" s="1797" t="s">
        <v>97</v>
      </c>
      <c r="T50" s="1798"/>
      <c r="U50" s="853">
        <f>+'Cost-Basis (CO)'!D89</f>
        <v>0</v>
      </c>
      <c r="V50" s="854">
        <f>+'Cost Cert. (8609)'!D89</f>
        <v>0</v>
      </c>
    </row>
    <row r="51" spans="1:22" ht="14.25" customHeight="1" x14ac:dyDescent="0.25">
      <c r="B51" s="513"/>
      <c r="C51" s="513"/>
      <c r="D51" s="513"/>
      <c r="E51" s="513"/>
      <c r="F51" s="513"/>
      <c r="G51" s="513"/>
      <c r="H51" s="513"/>
      <c r="I51" s="513"/>
      <c r="J51" s="513"/>
      <c r="O51" s="191"/>
      <c r="P51" s="191"/>
      <c r="V51" s="226" t="e">
        <f>+#REF!</f>
        <v>#REF!</v>
      </c>
    </row>
    <row r="52" spans="1:22" ht="14.25" customHeight="1" x14ac:dyDescent="0.25">
      <c r="A52" s="185"/>
      <c r="B52" s="185"/>
      <c r="C52" s="185"/>
      <c r="D52" s="185"/>
      <c r="E52" s="185"/>
      <c r="F52" s="185"/>
      <c r="G52" s="185"/>
      <c r="H52" s="185"/>
      <c r="I52" s="185"/>
      <c r="J52" s="185"/>
      <c r="K52" s="185"/>
      <c r="V52" s="1009">
        <f ca="1">TODAY()</f>
        <v>45660</v>
      </c>
    </row>
    <row r="53" spans="1:22" ht="14.25" customHeight="1" x14ac:dyDescent="0.25">
      <c r="A53" s="185"/>
      <c r="B53" s="185"/>
      <c r="C53" s="185"/>
      <c r="D53" s="185"/>
      <c r="E53" s="185"/>
      <c r="F53" s="185"/>
      <c r="G53" s="185"/>
      <c r="H53" s="185"/>
      <c r="I53" s="185"/>
      <c r="J53" s="185"/>
      <c r="K53" s="185"/>
      <c r="Q53" s="185"/>
    </row>
    <row r="54" spans="1:22" ht="14.25" customHeight="1" x14ac:dyDescent="0.25">
      <c r="A54" s="185"/>
      <c r="B54" s="185"/>
      <c r="C54" s="185"/>
      <c r="D54" s="185"/>
      <c r="E54" s="185"/>
      <c r="F54" s="185"/>
      <c r="G54" s="185"/>
      <c r="H54" s="185"/>
      <c r="I54" s="185"/>
      <c r="J54" s="185"/>
      <c r="K54" s="185"/>
      <c r="O54" s="185"/>
      <c r="P54" s="185"/>
      <c r="Q54" s="185"/>
    </row>
    <row r="55" spans="1:22" ht="14.25" customHeight="1" x14ac:dyDescent="0.25">
      <c r="A55" s="185"/>
      <c r="B55" s="185"/>
      <c r="C55" s="185"/>
      <c r="D55" s="185"/>
      <c r="E55" s="185"/>
      <c r="F55" s="185"/>
      <c r="G55" s="185"/>
      <c r="H55" s="185"/>
      <c r="I55" s="185"/>
      <c r="J55" s="185"/>
      <c r="K55" s="185"/>
      <c r="O55" s="185"/>
      <c r="P55" s="185"/>
      <c r="Q55" s="185"/>
    </row>
    <row r="56" spans="1:22" ht="14.25" customHeight="1" x14ac:dyDescent="0.25">
      <c r="A56" s="185"/>
      <c r="B56" s="185"/>
      <c r="C56" s="185"/>
      <c r="D56" s="185"/>
      <c r="E56" s="185"/>
      <c r="F56" s="185"/>
      <c r="G56" s="185"/>
      <c r="H56" s="185"/>
      <c r="I56" s="185"/>
      <c r="J56" s="185"/>
      <c r="K56" s="185"/>
      <c r="O56" s="185"/>
      <c r="P56" s="185"/>
    </row>
    <row r="57" spans="1:22" ht="15" x14ac:dyDescent="0.25">
      <c r="A57" s="185"/>
      <c r="B57" s="185"/>
      <c r="C57" s="185"/>
      <c r="D57" s="185"/>
      <c r="E57" s="185"/>
      <c r="F57" s="185"/>
      <c r="G57" s="185"/>
      <c r="H57" s="185"/>
      <c r="I57" s="185"/>
      <c r="J57" s="185"/>
      <c r="K57" s="185"/>
    </row>
    <row r="58" spans="1:22" ht="15" x14ac:dyDescent="0.25">
      <c r="A58" s="185"/>
      <c r="B58" s="185"/>
      <c r="C58" s="185"/>
      <c r="D58" s="185"/>
      <c r="E58" s="185"/>
      <c r="F58" s="185"/>
      <c r="G58" s="185"/>
      <c r="H58" s="185"/>
      <c r="I58" s="185"/>
      <c r="J58" s="185"/>
      <c r="K58" s="185"/>
    </row>
    <row r="59" spans="1:22" ht="15" x14ac:dyDescent="0.25">
      <c r="A59" s="185"/>
      <c r="B59" s="185"/>
      <c r="C59" s="185"/>
      <c r="D59" s="185"/>
      <c r="E59" s="185"/>
      <c r="F59" s="185"/>
      <c r="G59" s="185"/>
      <c r="H59" s="185"/>
      <c r="I59" s="185"/>
      <c r="J59" s="185"/>
      <c r="K59" s="185"/>
      <c r="Q59" s="185"/>
    </row>
    <row r="60" spans="1:22" ht="15" x14ac:dyDescent="0.25">
      <c r="K60" s="196"/>
      <c r="O60" s="185"/>
      <c r="P60" s="185"/>
    </row>
    <row r="61" spans="1:22" x14ac:dyDescent="0.2">
      <c r="K61" s="196"/>
    </row>
    <row r="62" spans="1:22" x14ac:dyDescent="0.2">
      <c r="K62" s="196"/>
    </row>
    <row r="63" spans="1:22" x14ac:dyDescent="0.2">
      <c r="K63" s="196"/>
    </row>
    <row r="64" spans="1:22" x14ac:dyDescent="0.2">
      <c r="K64" s="196"/>
    </row>
    <row r="65" spans="2:11" x14ac:dyDescent="0.2">
      <c r="B65" s="197"/>
      <c r="C65" s="198"/>
      <c r="D65" s="198"/>
      <c r="E65" s="198"/>
      <c r="F65" s="197"/>
      <c r="K65" s="197"/>
    </row>
    <row r="66" spans="2:11" x14ac:dyDescent="0.2">
      <c r="C66" s="199"/>
      <c r="D66" s="199"/>
      <c r="E66" s="199"/>
      <c r="F66" s="197"/>
      <c r="K66" s="197"/>
    </row>
    <row r="67" spans="2:11" x14ac:dyDescent="0.2">
      <c r="C67" s="197"/>
      <c r="D67" s="197"/>
      <c r="E67" s="197"/>
    </row>
  </sheetData>
  <sheetProtection algorithmName="SHA-512" hashValue="A5wvizxh3zLg60SmLceI92lYHcXkS2hLmzN7kIIfd7VIKQjhFJA0q+TGBM2UIApf3uczLjKsdWoQPkmXULg9WQ==" saltValue="1CneH2y5oIlc5lCVmljRyA==" spinCount="100000" sheet="1" objects="1" scenarios="1"/>
  <mergeCells count="106">
    <mergeCell ref="S42:T42"/>
    <mergeCell ref="C34:E34"/>
    <mergeCell ref="H37:J37"/>
    <mergeCell ref="C42:E42"/>
    <mergeCell ref="C41:E41"/>
    <mergeCell ref="C40:E40"/>
    <mergeCell ref="C39:E39"/>
    <mergeCell ref="G47:H47"/>
    <mergeCell ref="C47:F47"/>
    <mergeCell ref="G46:H46"/>
    <mergeCell ref="C38:E38"/>
    <mergeCell ref="G48:H48"/>
    <mergeCell ref="R45:V45"/>
    <mergeCell ref="L45:P45"/>
    <mergeCell ref="S50:T50"/>
    <mergeCell ref="S49:T49"/>
    <mergeCell ref="S48:T48"/>
    <mergeCell ref="S47:T47"/>
    <mergeCell ref="S46:T46"/>
    <mergeCell ref="M50:N50"/>
    <mergeCell ref="M49:N49"/>
    <mergeCell ref="M48:N48"/>
    <mergeCell ref="M47:N47"/>
    <mergeCell ref="M46:N46"/>
    <mergeCell ref="B8:J8"/>
    <mergeCell ref="M6:N6"/>
    <mergeCell ref="M30:N30"/>
    <mergeCell ref="S41:T41"/>
    <mergeCell ref="M7:N7"/>
    <mergeCell ref="M8:N8"/>
    <mergeCell ref="S33:T33"/>
    <mergeCell ref="R34:V34"/>
    <mergeCell ref="S30:T30"/>
    <mergeCell ref="S19:T19"/>
    <mergeCell ref="S31:T31"/>
    <mergeCell ref="S14:T14"/>
    <mergeCell ref="S26:T26"/>
    <mergeCell ref="S35:T35"/>
    <mergeCell ref="S29:T29"/>
    <mergeCell ref="S9:T9"/>
    <mergeCell ref="M21:N21"/>
    <mergeCell ref="S39:T39"/>
    <mergeCell ref="S40:T40"/>
    <mergeCell ref="S38:T38"/>
    <mergeCell ref="S15:T15"/>
    <mergeCell ref="S27:T27"/>
    <mergeCell ref="S16:T16"/>
    <mergeCell ref="L33:M33"/>
    <mergeCell ref="S28:T28"/>
    <mergeCell ref="R23:V23"/>
    <mergeCell ref="S24:T24"/>
    <mergeCell ref="S36:T36"/>
    <mergeCell ref="S37:T37"/>
    <mergeCell ref="M29:N29"/>
    <mergeCell ref="M28:N28"/>
    <mergeCell ref="S18:T18"/>
    <mergeCell ref="S12:T12"/>
    <mergeCell ref="M31:N31"/>
    <mergeCell ref="L27:P27"/>
    <mergeCell ref="M24:N24"/>
    <mergeCell ref="M23:N23"/>
    <mergeCell ref="M22:N22"/>
    <mergeCell ref="S25:T25"/>
    <mergeCell ref="B1:V1"/>
    <mergeCell ref="B2:V2"/>
    <mergeCell ref="S20:T20"/>
    <mergeCell ref="S17:T17"/>
    <mergeCell ref="S10:T10"/>
    <mergeCell ref="L11:P11"/>
    <mergeCell ref="S7:T7"/>
    <mergeCell ref="S8:T8"/>
    <mergeCell ref="B9:J9"/>
    <mergeCell ref="B6:J6"/>
    <mergeCell ref="B5:J5"/>
    <mergeCell ref="B4:J4"/>
    <mergeCell ref="R5:V5"/>
    <mergeCell ref="S6:T6"/>
    <mergeCell ref="L5:P5"/>
    <mergeCell ref="R13:V13"/>
    <mergeCell ref="M13:N13"/>
    <mergeCell ref="M14:N14"/>
    <mergeCell ref="M15:N15"/>
    <mergeCell ref="M12:N12"/>
    <mergeCell ref="L18:P18"/>
    <mergeCell ref="M19:N19"/>
    <mergeCell ref="M20:N20"/>
    <mergeCell ref="B7:J7"/>
    <mergeCell ref="B19:J19"/>
    <mergeCell ref="B13:J13"/>
    <mergeCell ref="B12:J12"/>
    <mergeCell ref="B11:J11"/>
    <mergeCell ref="B10:J10"/>
    <mergeCell ref="B18:J18"/>
    <mergeCell ref="B17:J17"/>
    <mergeCell ref="B16:J16"/>
    <mergeCell ref="B15:J15"/>
    <mergeCell ref="B14:J14"/>
    <mergeCell ref="H31:J31"/>
    <mergeCell ref="H25:J25"/>
    <mergeCell ref="B32:F32"/>
    <mergeCell ref="B37:F37"/>
    <mergeCell ref="C33:E33"/>
    <mergeCell ref="B23:J23"/>
    <mergeCell ref="B22:J22"/>
    <mergeCell ref="B21:J21"/>
    <mergeCell ref="B20:J20"/>
  </mergeCells>
  <pageMargins left="0.7" right="0.7" top="0.75" bottom="0.75" header="0.3" footer="0.3"/>
  <pageSetup scale="50" fitToHeight="0" orientation="landscape" r:id="rId1"/>
  <headerFooter>
    <oddFooter xml:space="preserve">&amp;L&amp;Z&amp;F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7">
    <tabColor rgb="FF00B050"/>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54" t="e">
        <f>#REF!</f>
        <v>#REF!</v>
      </c>
      <c r="C1" s="1755"/>
      <c r="D1" s="1755"/>
      <c r="E1" s="1755"/>
      <c r="F1" s="1755"/>
      <c r="G1" s="1755"/>
      <c r="H1" s="1756"/>
      <c r="I1"/>
      <c r="J1"/>
      <c r="K1"/>
      <c r="L1"/>
      <c r="M1"/>
      <c r="N1"/>
      <c r="O1"/>
      <c r="P1"/>
      <c r="Q1"/>
      <c r="R1"/>
      <c r="S1"/>
      <c r="T1"/>
    </row>
    <row r="2" spans="2:20" ht="34.5" customHeight="1" thickBot="1" x14ac:dyDescent="0.3">
      <c r="B2" s="1757" t="s">
        <v>446</v>
      </c>
      <c r="C2" s="1758"/>
      <c r="D2" s="1758"/>
      <c r="E2" s="1758"/>
      <c r="F2" s="1758"/>
      <c r="G2" s="1758"/>
      <c r="H2" s="1759"/>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45660</v>
      </c>
    </row>
    <row r="55" spans="2:8" x14ac:dyDescent="0.2">
      <c r="H55" s="672" t="s">
        <v>392</v>
      </c>
    </row>
    <row r="56" spans="2:8" ht="15" x14ac:dyDescent="0.25">
      <c r="B56" s="656" t="s">
        <v>444</v>
      </c>
    </row>
    <row r="58" spans="2:8" x14ac:dyDescent="0.2">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6">
    <pageSetUpPr fitToPage="1"/>
  </sheetPr>
  <dimension ref="B1:AB57"/>
  <sheetViews>
    <sheetView showGridLines="0" zoomScale="70" zoomScaleNormal="70" workbookViewId="0">
      <selection activeCell="B2" sqref="B2:S2"/>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0" width="9.140625" style="21"/>
    <col min="11" max="11" width="13.85546875" style="21" customWidth="1"/>
    <col min="12" max="12" width="11" style="21" customWidth="1"/>
    <col min="13" max="13" width="16.28515625" style="21" customWidth="1"/>
    <col min="14" max="16384" width="9.140625" style="21"/>
  </cols>
  <sheetData>
    <row r="1" spans="2:28" ht="13.5" thickBot="1" x14ac:dyDescent="0.25">
      <c r="B1" s="1754" t="e">
        <f>#REF!</f>
        <v>#REF!</v>
      </c>
      <c r="C1" s="1755"/>
      <c r="D1" s="1755"/>
      <c r="E1" s="1755"/>
      <c r="F1" s="1756"/>
    </row>
    <row r="2" spans="2:28" ht="34.5" customHeight="1" thickBot="1" x14ac:dyDescent="0.25">
      <c r="B2" s="1757" t="s">
        <v>437</v>
      </c>
      <c r="C2" s="1758"/>
      <c r="D2" s="1758"/>
      <c r="E2" s="1758"/>
      <c r="F2" s="1759"/>
      <c r="H2" s="1818" t="s">
        <v>462</v>
      </c>
      <c r="I2" s="1819"/>
      <c r="J2" s="1819"/>
      <c r="K2" s="1813"/>
      <c r="L2" s="1813"/>
      <c r="M2" s="1820"/>
      <c r="R2" s="448"/>
      <c r="S2" s="448"/>
      <c r="T2" s="448"/>
      <c r="U2" s="448"/>
      <c r="V2" s="448"/>
      <c r="W2" s="448"/>
      <c r="X2" s="448"/>
      <c r="Y2" s="448"/>
      <c r="Z2" s="448"/>
      <c r="AA2" s="448"/>
      <c r="AB2" s="448"/>
    </row>
    <row r="3" spans="2:28" ht="13.5" thickBot="1" x14ac:dyDescent="0.25">
      <c r="B3" s="478"/>
      <c r="C3" s="479"/>
      <c r="D3" s="480"/>
      <c r="E3" s="479"/>
      <c r="F3" s="481"/>
      <c r="H3" s="723"/>
      <c r="I3" s="724"/>
      <c r="J3" s="724"/>
      <c r="K3" s="1821" t="s">
        <v>464</v>
      </c>
      <c r="L3" s="1821"/>
      <c r="M3" s="907" t="s">
        <v>465</v>
      </c>
      <c r="R3" s="448"/>
      <c r="S3" s="448"/>
      <c r="T3" s="448"/>
      <c r="U3" s="448"/>
      <c r="V3" s="448"/>
      <c r="W3" s="448"/>
      <c r="X3" s="448"/>
      <c r="Y3" s="448"/>
      <c r="Z3" s="448"/>
      <c r="AA3" s="448"/>
      <c r="AB3" s="448"/>
    </row>
    <row r="4" spans="2:28" ht="13.5" thickBot="1" x14ac:dyDescent="0.25">
      <c r="B4" s="1847" t="s">
        <v>278</v>
      </c>
      <c r="C4" s="1848"/>
      <c r="D4" s="1"/>
      <c r="E4" s="1847" t="s">
        <v>280</v>
      </c>
      <c r="F4" s="1848"/>
      <c r="H4" s="1822" t="s">
        <v>463</v>
      </c>
      <c r="I4" s="1823"/>
      <c r="J4" s="1823"/>
      <c r="K4" s="1824" t="e">
        <f>+C16</f>
        <v>#REF!</v>
      </c>
      <c r="L4" s="1824"/>
      <c r="M4" s="940" t="e">
        <f>+F16</f>
        <v>#REF!</v>
      </c>
      <c r="R4" s="448"/>
      <c r="S4" s="448"/>
      <c r="T4" s="448"/>
      <c r="U4" s="448"/>
      <c r="V4" s="448"/>
      <c r="W4" s="448"/>
      <c r="X4" s="448"/>
      <c r="Y4" s="448"/>
      <c r="Z4" s="448"/>
      <c r="AA4" s="448"/>
      <c r="AB4" s="448"/>
    </row>
    <row r="5" spans="2:28" x14ac:dyDescent="0.2">
      <c r="B5" s="482" t="s">
        <v>303</v>
      </c>
      <c r="C5" s="483" t="e">
        <f>+#REF!</f>
        <v>#REF!</v>
      </c>
      <c r="D5" s="484"/>
      <c r="E5" s="485" t="s">
        <v>279</v>
      </c>
      <c r="F5" s="486" t="e">
        <f>+C7</f>
        <v>#REF!</v>
      </c>
      <c r="H5" s="1822" t="s">
        <v>351</v>
      </c>
      <c r="I5" s="1823"/>
      <c r="J5" s="1823"/>
      <c r="K5" s="1825" t="e">
        <f>+MIN(K30,M30)</f>
        <v>#REF!</v>
      </c>
      <c r="L5" s="1825"/>
      <c r="M5" s="941" t="e">
        <f>+MIN(K30,M30)</f>
        <v>#REF!</v>
      </c>
      <c r="R5" s="186"/>
      <c r="S5" s="186"/>
      <c r="T5" s="186"/>
      <c r="U5" s="186"/>
      <c r="V5" s="448"/>
      <c r="W5" s="448"/>
      <c r="X5" s="448"/>
      <c r="Y5" s="448"/>
      <c r="Z5" s="448"/>
      <c r="AA5" s="448"/>
      <c r="AB5" s="448"/>
    </row>
    <row r="6" spans="2:28" ht="13.5" thickBot="1" x14ac:dyDescent="0.25">
      <c r="B6" s="487" t="s">
        <v>304</v>
      </c>
      <c r="C6" s="488" t="e">
        <f>+#REF!</f>
        <v>#REF!</v>
      </c>
      <c r="E6" s="451" t="s">
        <v>281</v>
      </c>
      <c r="F6" s="452"/>
      <c r="H6" s="1822" t="s">
        <v>290</v>
      </c>
      <c r="I6" s="1823"/>
      <c r="J6" s="1823"/>
      <c r="K6" s="1824" t="e">
        <f>+K4*K5</f>
        <v>#REF!</v>
      </c>
      <c r="L6" s="1824"/>
      <c r="M6" s="940" t="e">
        <f>+M4*M5</f>
        <v>#REF!</v>
      </c>
      <c r="R6" s="453"/>
      <c r="S6" s="453"/>
      <c r="T6" s="453"/>
      <c r="U6" s="186"/>
      <c r="V6" s="448"/>
      <c r="W6" s="448"/>
      <c r="X6" s="448"/>
      <c r="Y6" s="448"/>
      <c r="Z6" s="448"/>
      <c r="AA6" s="448"/>
      <c r="AB6" s="448"/>
    </row>
    <row r="7" spans="2:28" x14ac:dyDescent="0.2">
      <c r="B7" s="487" t="s">
        <v>279</v>
      </c>
      <c r="C7" s="489" t="e">
        <f>+C5-C6</f>
        <v>#REF!</v>
      </c>
      <c r="E7" s="490" t="s">
        <v>282</v>
      </c>
      <c r="F7" s="491" t="e">
        <f>+F5/F6</f>
        <v>#REF!</v>
      </c>
      <c r="H7" s="1822" t="s">
        <v>375</v>
      </c>
      <c r="I7" s="1823"/>
      <c r="J7" s="1823"/>
      <c r="K7" s="1825">
        <f>+C21</f>
        <v>0</v>
      </c>
      <c r="L7" s="1825"/>
      <c r="M7" s="941">
        <f>+F21</f>
        <v>0</v>
      </c>
      <c r="R7" s="186"/>
      <c r="S7" s="186"/>
      <c r="T7" s="186"/>
      <c r="U7" s="186"/>
      <c r="V7" s="448"/>
      <c r="W7" s="448"/>
      <c r="X7" s="448"/>
      <c r="Y7" s="448"/>
      <c r="Z7" s="448"/>
      <c r="AA7" s="448"/>
      <c r="AB7" s="448"/>
    </row>
    <row r="8" spans="2:28" ht="13.5" thickBot="1" x14ac:dyDescent="0.25">
      <c r="B8" s="18"/>
      <c r="C8" s="454"/>
      <c r="F8" s="17"/>
      <c r="H8" s="1822" t="s">
        <v>283</v>
      </c>
      <c r="I8" s="1823"/>
      <c r="J8" s="1823"/>
      <c r="K8" s="1826" t="e">
        <f>+K6*K7</f>
        <v>#REF!</v>
      </c>
      <c r="L8" s="1826"/>
      <c r="M8" s="942" t="e">
        <f>+M6*M7</f>
        <v>#REF!</v>
      </c>
      <c r="R8" s="186"/>
      <c r="S8" s="186"/>
      <c r="T8" s="186"/>
      <c r="U8" s="186"/>
      <c r="V8" s="448"/>
      <c r="W8" s="448"/>
      <c r="X8" s="448"/>
      <c r="Y8" s="448"/>
      <c r="Z8" s="448"/>
      <c r="AA8" s="448"/>
      <c r="AB8" s="448"/>
    </row>
    <row r="9" spans="2:28" ht="13.5" thickBot="1" x14ac:dyDescent="0.25">
      <c r="B9" s="18"/>
      <c r="C9" s="1839" t="s">
        <v>301</v>
      </c>
      <c r="D9" s="1840"/>
      <c r="E9" s="492" t="e">
        <f>+(F7/10)/0.9999</f>
        <v>#REF!</v>
      </c>
      <c r="F9" s="17"/>
      <c r="H9" s="1827" t="s">
        <v>357</v>
      </c>
      <c r="I9" s="1828"/>
      <c r="J9" s="1828"/>
      <c r="K9" s="1829"/>
      <c r="L9" s="1829"/>
      <c r="M9" s="625" t="e">
        <f>+M8+K8</f>
        <v>#REF!</v>
      </c>
      <c r="R9" s="186"/>
      <c r="S9" s="186"/>
      <c r="T9" s="186"/>
      <c r="U9" s="186"/>
      <c r="V9" s="186"/>
      <c r="W9" s="448"/>
      <c r="X9" s="448"/>
      <c r="Y9" s="448"/>
      <c r="Z9" s="455"/>
      <c r="AA9" s="455"/>
      <c r="AB9" s="455"/>
    </row>
    <row r="10" spans="2:28" ht="15.75" customHeight="1" thickBot="1" x14ac:dyDescent="0.25">
      <c r="B10" s="32"/>
      <c r="C10" s="33"/>
      <c r="D10" s="33"/>
      <c r="E10" s="33"/>
      <c r="F10" s="180"/>
      <c r="R10" s="186"/>
      <c r="S10" s="186"/>
      <c r="T10" s="186"/>
      <c r="U10" s="186"/>
      <c r="V10" s="453"/>
      <c r="W10" s="448"/>
      <c r="X10" s="448"/>
      <c r="Y10" s="448"/>
      <c r="Z10" s="448"/>
      <c r="AA10" s="448"/>
      <c r="AB10" s="448"/>
    </row>
    <row r="11" spans="2:28" ht="6" customHeight="1" thickBot="1" x14ac:dyDescent="0.25">
      <c r="B11" s="456"/>
      <c r="C11" s="457"/>
      <c r="D11" s="457"/>
      <c r="E11" s="457"/>
      <c r="F11" s="458"/>
      <c r="H11" s="1830" t="s">
        <v>306</v>
      </c>
      <c r="I11" s="1831"/>
      <c r="J11" s="1831"/>
      <c r="K11" s="1831"/>
      <c r="L11" s="1831"/>
      <c r="M11" s="1832"/>
      <c r="R11" s="459"/>
      <c r="S11" s="455"/>
      <c r="T11" s="186"/>
      <c r="U11" s="186"/>
      <c r="V11" s="448"/>
      <c r="W11" s="448"/>
      <c r="X11" s="448"/>
      <c r="Y11" s="448"/>
      <c r="Z11" s="448"/>
      <c r="AA11" s="448"/>
      <c r="AB11" s="448"/>
    </row>
    <row r="12" spans="2:28" ht="13.5" customHeight="1" thickBot="1" x14ac:dyDescent="0.25">
      <c r="B12" s="460"/>
      <c r="C12" s="461"/>
      <c r="E12" s="461"/>
      <c r="F12" s="462"/>
      <c r="H12" s="1833"/>
      <c r="I12" s="1834"/>
      <c r="J12" s="1834"/>
      <c r="K12" s="1834"/>
      <c r="L12" s="1834"/>
      <c r="M12" s="1835"/>
      <c r="R12" s="459"/>
      <c r="S12" s="455"/>
      <c r="T12" s="186"/>
      <c r="U12" s="186"/>
      <c r="V12" s="448"/>
      <c r="W12" s="448"/>
      <c r="X12" s="448"/>
      <c r="Y12" s="448"/>
      <c r="Z12" s="448"/>
      <c r="AA12" s="448"/>
      <c r="AB12" s="448"/>
    </row>
    <row r="13" spans="2:28" ht="13.5" customHeight="1" thickBot="1" x14ac:dyDescent="0.25">
      <c r="B13" s="1841" t="s">
        <v>284</v>
      </c>
      <c r="C13" s="1842"/>
      <c r="E13" s="1843" t="s">
        <v>285</v>
      </c>
      <c r="F13" s="1844"/>
      <c r="H13" s="1836"/>
      <c r="I13" s="1837"/>
      <c r="J13" s="1837"/>
      <c r="K13" s="1837"/>
      <c r="L13" s="1837"/>
      <c r="M13" s="1838"/>
      <c r="R13" s="448"/>
      <c r="S13" s="448"/>
      <c r="T13" s="448"/>
      <c r="U13" s="448"/>
      <c r="V13" s="448"/>
      <c r="W13" s="448"/>
      <c r="X13" s="448"/>
      <c r="Y13" s="448"/>
      <c r="Z13" s="448"/>
      <c r="AA13" s="448"/>
      <c r="AB13" s="448"/>
    </row>
    <row r="14" spans="2:28" ht="13.5" customHeight="1" x14ac:dyDescent="0.2">
      <c r="B14" s="482" t="s">
        <v>286</v>
      </c>
      <c r="C14" s="493" t="e">
        <f>+#REF!</f>
        <v>#REF!</v>
      </c>
      <c r="D14" s="463"/>
      <c r="E14" s="508" t="s">
        <v>286</v>
      </c>
      <c r="F14" s="486" t="e">
        <f>+#REF!</f>
        <v>#REF!</v>
      </c>
      <c r="H14" s="903" t="s">
        <v>307</v>
      </c>
      <c r="I14" s="904"/>
      <c r="J14" s="904"/>
      <c r="K14" s="904"/>
      <c r="L14" s="904"/>
      <c r="M14" s="905"/>
      <c r="R14" s="448"/>
      <c r="S14" s="448"/>
      <c r="T14" s="448"/>
      <c r="U14" s="448"/>
      <c r="V14" s="448"/>
    </row>
    <row r="15" spans="2:28" ht="13.5" customHeight="1" thickBot="1" x14ac:dyDescent="0.25">
      <c r="B15" s="464" t="s">
        <v>305</v>
      </c>
      <c r="C15" s="465"/>
      <c r="E15" s="466" t="s">
        <v>305</v>
      </c>
      <c r="F15" s="467"/>
      <c r="H15" s="18" t="s">
        <v>487</v>
      </c>
      <c r="M15" s="797">
        <v>0</v>
      </c>
      <c r="R15" s="448"/>
      <c r="S15" s="448"/>
      <c r="T15" s="448"/>
      <c r="U15" s="448"/>
      <c r="V15" s="448"/>
    </row>
    <row r="16" spans="2:28" ht="13.5" customHeight="1" x14ac:dyDescent="0.2">
      <c r="B16" s="487" t="s">
        <v>286</v>
      </c>
      <c r="C16" s="494" t="e">
        <f>+C14-C15</f>
        <v>#REF!</v>
      </c>
      <c r="E16" s="507" t="s">
        <v>286</v>
      </c>
      <c r="F16" s="506" t="e">
        <f>+F14-F15</f>
        <v>#REF!</v>
      </c>
      <c r="H16" s="309" t="s">
        <v>310</v>
      </c>
      <c r="I16" s="310"/>
      <c r="J16" s="310"/>
      <c r="K16" s="310"/>
      <c r="L16" s="310"/>
      <c r="M16" s="235">
        <f>+M14-M15</f>
        <v>0</v>
      </c>
      <c r="R16" s="448"/>
      <c r="S16" s="448"/>
      <c r="T16" s="448"/>
      <c r="U16" s="448"/>
      <c r="V16" s="448"/>
    </row>
    <row r="17" spans="2:22" ht="13.5" customHeight="1" thickBot="1" x14ac:dyDescent="0.25">
      <c r="B17" s="487" t="s">
        <v>287</v>
      </c>
      <c r="C17" s="495">
        <v>1</v>
      </c>
      <c r="E17" s="909" t="s">
        <v>287</v>
      </c>
      <c r="F17" s="910"/>
      <c r="H17" s="309" t="s">
        <v>311</v>
      </c>
      <c r="I17" s="310"/>
      <c r="J17" s="310"/>
      <c r="K17" s="310"/>
      <c r="L17" s="310"/>
      <c r="M17" s="798">
        <f>+F21</f>
        <v>0</v>
      </c>
      <c r="R17" s="186"/>
      <c r="S17" s="186"/>
      <c r="T17" s="186"/>
      <c r="U17" s="186"/>
      <c r="V17" s="186"/>
    </row>
    <row r="18" spans="2:22" ht="13.5" customHeight="1" x14ac:dyDescent="0.2">
      <c r="B18" s="487" t="s">
        <v>288</v>
      </c>
      <c r="C18" s="494" t="e">
        <f>+C16*C17</f>
        <v>#REF!</v>
      </c>
      <c r="E18" s="507" t="s">
        <v>288</v>
      </c>
      <c r="F18" s="506" t="e">
        <f>+F16*F17</f>
        <v>#REF!</v>
      </c>
      <c r="H18" s="309" t="s">
        <v>475</v>
      </c>
      <c r="I18" s="310"/>
      <c r="J18" s="310"/>
      <c r="K18" s="310"/>
      <c r="L18" s="310"/>
      <c r="M18" s="799" t="e">
        <f>+M16/M17</f>
        <v>#DIV/0!</v>
      </c>
      <c r="R18" s="448"/>
      <c r="S18" s="448"/>
      <c r="T18" s="448"/>
      <c r="U18" s="448"/>
      <c r="V18" s="448"/>
    </row>
    <row r="19" spans="2:22" ht="13.5" customHeight="1" thickBot="1" x14ac:dyDescent="0.25">
      <c r="B19" s="487" t="s">
        <v>289</v>
      </c>
      <c r="C19" s="1030" t="e">
        <f>MIN(K30,M30)</f>
        <v>#REF!</v>
      </c>
      <c r="E19" s="507" t="s">
        <v>289</v>
      </c>
      <c r="F19" s="1029" t="e">
        <f>MIN(K30,M30)</f>
        <v>#REF!</v>
      </c>
      <c r="H19" s="309" t="s">
        <v>351</v>
      </c>
      <c r="I19" s="310"/>
      <c r="J19" s="310"/>
      <c r="K19" s="310"/>
      <c r="L19" s="310"/>
      <c r="M19" s="994" t="e">
        <f>MIN(K30,M30)</f>
        <v>#REF!</v>
      </c>
      <c r="R19" s="448"/>
      <c r="S19" s="448"/>
      <c r="T19" s="448"/>
      <c r="U19" s="448"/>
      <c r="V19" s="448"/>
    </row>
    <row r="20" spans="2:22" ht="13.5" customHeight="1" x14ac:dyDescent="0.2">
      <c r="B20" s="487" t="s">
        <v>290</v>
      </c>
      <c r="C20" s="494" t="e">
        <f>+C18*C19</f>
        <v>#REF!</v>
      </c>
      <c r="E20" s="507" t="s">
        <v>290</v>
      </c>
      <c r="F20" s="506" t="e">
        <f>+F18*F19</f>
        <v>#REF!</v>
      </c>
      <c r="H20" s="309" t="s">
        <v>312</v>
      </c>
      <c r="I20" s="310"/>
      <c r="J20" s="310"/>
      <c r="K20" s="310"/>
      <c r="L20" s="310"/>
      <c r="M20" s="235" t="e">
        <f>+M18/M19</f>
        <v>#DIV/0!</v>
      </c>
      <c r="R20" s="448"/>
      <c r="S20" s="448"/>
      <c r="T20" s="448"/>
      <c r="U20" s="448"/>
      <c r="V20" s="448"/>
    </row>
    <row r="21" spans="2:22" ht="13.5" customHeight="1" thickBot="1" x14ac:dyDescent="0.25">
      <c r="B21" s="464" t="s">
        <v>291</v>
      </c>
      <c r="C21" s="468">
        <v>0</v>
      </c>
      <c r="E21" s="466" t="s">
        <v>291</v>
      </c>
      <c r="F21" s="469"/>
      <c r="H21" s="309" t="s">
        <v>309</v>
      </c>
      <c r="I21" s="310"/>
      <c r="J21" s="310"/>
      <c r="K21" s="310"/>
      <c r="L21" s="310"/>
      <c r="M21" s="626" t="e">
        <f>+F16</f>
        <v>#REF!</v>
      </c>
      <c r="R21" s="448"/>
      <c r="S21" s="448"/>
      <c r="T21" s="448"/>
      <c r="U21" s="448"/>
      <c r="V21" s="448"/>
    </row>
    <row r="22" spans="2:22" ht="13.5" customHeight="1" thickBot="1" x14ac:dyDescent="0.25">
      <c r="B22" s="496" t="s">
        <v>283</v>
      </c>
      <c r="C22" s="497" t="e">
        <f>+ROUND(C20*C21,0)</f>
        <v>#REF!</v>
      </c>
      <c r="E22" s="501" t="s">
        <v>283</v>
      </c>
      <c r="F22" s="502" t="e">
        <f>+ROUND(F20*F21,0)</f>
        <v>#REF!</v>
      </c>
      <c r="H22" s="634" t="s">
        <v>308</v>
      </c>
      <c r="I22" s="635"/>
      <c r="J22" s="635"/>
      <c r="K22" s="635"/>
      <c r="L22" s="635"/>
      <c r="M22" s="934" t="e">
        <f>+M20/M21</f>
        <v>#DIV/0!</v>
      </c>
      <c r="R22" s="448"/>
      <c r="S22" s="448"/>
      <c r="T22" s="448"/>
      <c r="U22" s="448"/>
      <c r="V22" s="448"/>
    </row>
    <row r="23" spans="2:22" ht="13.5" customHeight="1" thickBot="1" x14ac:dyDescent="0.3">
      <c r="B23" s="18"/>
      <c r="E23" s="1845"/>
      <c r="F23" s="1846"/>
      <c r="G23" s="185"/>
      <c r="N23" s="185"/>
      <c r="O23" s="185"/>
      <c r="R23" s="448"/>
      <c r="S23" s="448"/>
      <c r="T23" s="448"/>
      <c r="U23" s="448"/>
      <c r="V23" s="448"/>
    </row>
    <row r="24" spans="2:22" ht="13.5" customHeight="1" x14ac:dyDescent="0.25">
      <c r="B24" s="498" t="s">
        <v>283</v>
      </c>
      <c r="C24" s="499" t="e">
        <f>+C22</f>
        <v>#REF!</v>
      </c>
      <c r="E24" s="503" t="s">
        <v>283</v>
      </c>
      <c r="F24" s="504" t="e">
        <f>+F22</f>
        <v>#REF!</v>
      </c>
      <c r="G24" s="185"/>
      <c r="H24" s="1812" t="s">
        <v>351</v>
      </c>
      <c r="I24" s="1813"/>
      <c r="J24" s="1813"/>
      <c r="K24" s="1813"/>
      <c r="L24" s="1813"/>
      <c r="M24" s="1814"/>
      <c r="N24" s="185"/>
      <c r="O24" s="185"/>
      <c r="R24" s="448"/>
      <c r="S24" s="448"/>
      <c r="T24" s="448"/>
      <c r="U24" s="448"/>
      <c r="V24" s="448"/>
    </row>
    <row r="25" spans="2:22" ht="13.5" customHeight="1" thickBot="1" x14ac:dyDescent="0.3">
      <c r="B25" s="500" t="s">
        <v>292</v>
      </c>
      <c r="C25" s="494" t="e">
        <f>+C24*10</f>
        <v>#REF!</v>
      </c>
      <c r="E25" s="505" t="s">
        <v>292</v>
      </c>
      <c r="F25" s="506" t="e">
        <f>+F24*10</f>
        <v>#REF!</v>
      </c>
      <c r="G25" s="185"/>
      <c r="H25" s="1815"/>
      <c r="I25" s="1816"/>
      <c r="J25" s="1816"/>
      <c r="K25" s="1816"/>
      <c r="L25" s="1816"/>
      <c r="M25" s="1817"/>
      <c r="N25" s="185"/>
      <c r="O25" s="185"/>
      <c r="R25" s="448"/>
      <c r="S25" s="448"/>
      <c r="T25" s="448"/>
      <c r="U25" s="448"/>
      <c r="V25" s="448"/>
    </row>
    <row r="26" spans="2:22" ht="13.5" customHeight="1" x14ac:dyDescent="0.25">
      <c r="B26" s="500" t="s">
        <v>293</v>
      </c>
      <c r="C26" s="643" t="e">
        <f>+#REF!</f>
        <v>#REF!</v>
      </c>
      <c r="E26" s="505" t="s">
        <v>293</v>
      </c>
      <c r="F26" s="644" t="e">
        <f>+#REF!</f>
        <v>#REF!</v>
      </c>
      <c r="G26" s="185"/>
      <c r="H26" s="1038"/>
      <c r="I26" s="1039"/>
      <c r="J26" s="1039"/>
      <c r="K26" s="1040" t="s">
        <v>354</v>
      </c>
      <c r="L26" s="1040"/>
      <c r="M26" s="1041" t="s">
        <v>355</v>
      </c>
      <c r="N26" s="185"/>
      <c r="O26" s="185"/>
      <c r="R26" s="448"/>
      <c r="S26" s="448"/>
      <c r="T26" s="448"/>
      <c r="U26" s="448"/>
      <c r="V26" s="448"/>
    </row>
    <row r="27" spans="2:22" ht="13.5" customHeight="1" x14ac:dyDescent="0.25">
      <c r="B27" s="464" t="s">
        <v>294</v>
      </c>
      <c r="C27" s="645"/>
      <c r="E27" s="466" t="s">
        <v>294</v>
      </c>
      <c r="F27" s="646"/>
      <c r="G27" s="185"/>
      <c r="H27" s="309" t="s">
        <v>438</v>
      </c>
      <c r="I27" s="310"/>
      <c r="J27" s="310"/>
      <c r="K27" s="919" t="e">
        <f>+#REF!</f>
        <v>#REF!</v>
      </c>
      <c r="L27" s="919"/>
      <c r="M27" s="510" t="e">
        <f>+#REF!</f>
        <v>#REF!</v>
      </c>
      <c r="N27" s="185"/>
      <c r="O27" s="185"/>
      <c r="R27" s="448"/>
      <c r="S27" s="448"/>
      <c r="T27" s="448"/>
      <c r="U27" s="448"/>
      <c r="V27" s="448"/>
    </row>
    <row r="28" spans="2:22" ht="13.5" customHeight="1" x14ac:dyDescent="0.25">
      <c r="B28" s="496" t="s">
        <v>295</v>
      </c>
      <c r="C28" s="497" t="e">
        <f>+C26*C27*C25</f>
        <v>#REF!</v>
      </c>
      <c r="E28" s="501" t="s">
        <v>295</v>
      </c>
      <c r="F28" s="502" t="e">
        <f>+F26*F27*F25</f>
        <v>#REF!</v>
      </c>
      <c r="G28" s="185"/>
      <c r="H28" s="309" t="s">
        <v>352</v>
      </c>
      <c r="I28" s="310"/>
      <c r="J28" s="262"/>
      <c r="K28" s="919" t="e">
        <f>+#REF!+#REF!+#REF!+#REF!+#REF!+#REF!+#REF!</f>
        <v>#REF!</v>
      </c>
      <c r="L28" s="919"/>
      <c r="M28" s="510" t="e">
        <f>+#REF!+#REF!+#REF!+#REF!+#REF!+#REF!+#REF!</f>
        <v>#REF!</v>
      </c>
      <c r="N28" s="185"/>
      <c r="O28" s="185"/>
      <c r="R28" s="448"/>
      <c r="S28" s="448"/>
      <c r="T28" s="448"/>
      <c r="U28" s="448"/>
      <c r="V28" s="448"/>
    </row>
    <row r="29" spans="2:22" ht="13.5" customHeight="1" thickBot="1" x14ac:dyDescent="0.3">
      <c r="B29" s="449"/>
      <c r="C29" s="472"/>
      <c r="D29" s="472"/>
      <c r="E29" s="186"/>
      <c r="F29" s="450"/>
      <c r="G29" s="185"/>
      <c r="H29" s="309" t="s">
        <v>353</v>
      </c>
      <c r="I29" s="310"/>
      <c r="J29" s="262"/>
      <c r="K29" s="920" t="e">
        <f>+#REF!</f>
        <v>#REF!</v>
      </c>
      <c r="L29" s="919"/>
      <c r="M29" s="897" t="e">
        <f>+#REF!</f>
        <v>#REF!</v>
      </c>
      <c r="N29" s="185"/>
      <c r="O29" s="185"/>
      <c r="R29" s="448"/>
      <c r="S29" s="448"/>
      <c r="T29" s="448"/>
      <c r="U29" s="448"/>
      <c r="V29" s="448"/>
    </row>
    <row r="30" spans="2:22" ht="13.5" customHeight="1" thickBot="1" x14ac:dyDescent="0.3">
      <c r="B30" s="449"/>
      <c r="C30" s="1850" t="s">
        <v>296</v>
      </c>
      <c r="D30" s="1851"/>
      <c r="E30" s="509" t="e">
        <f>+C20+F20</f>
        <v>#REF!</v>
      </c>
      <c r="F30" s="473"/>
      <c r="G30" s="185"/>
      <c r="H30" s="634" t="s">
        <v>351</v>
      </c>
      <c r="I30" s="635"/>
      <c r="J30" s="635"/>
      <c r="K30" s="974" t="e">
        <f>+K28/K27</f>
        <v>#REF!</v>
      </c>
      <c r="L30" s="635"/>
      <c r="M30" s="975" t="e">
        <f>+M28/M27</f>
        <v>#REF!</v>
      </c>
      <c r="N30" s="185"/>
      <c r="O30" s="185"/>
    </row>
    <row r="31" spans="2:22" ht="13.5" customHeight="1" thickBot="1" x14ac:dyDescent="0.3">
      <c r="B31" s="449"/>
      <c r="C31" s="1850" t="s">
        <v>313</v>
      </c>
      <c r="D31" s="1851"/>
      <c r="E31" s="509" t="e">
        <f>+C25+F25</f>
        <v>#REF!</v>
      </c>
      <c r="F31" s="474"/>
      <c r="G31" s="185"/>
      <c r="H31" s="185"/>
      <c r="I31" s="185"/>
      <c r="J31" s="185"/>
      <c r="K31" s="185"/>
      <c r="L31" s="185"/>
      <c r="M31" s="185"/>
      <c r="N31" s="185"/>
      <c r="O31" s="185"/>
    </row>
    <row r="32" spans="2:22" ht="13.5" customHeight="1" thickBot="1" x14ac:dyDescent="0.3">
      <c r="B32" s="475"/>
      <c r="C32" s="1850" t="s">
        <v>297</v>
      </c>
      <c r="D32" s="1851"/>
      <c r="E32" s="509" t="e">
        <f>+ROUND(C28+F28,0)</f>
        <v>#REF!</v>
      </c>
      <c r="F32" s="476"/>
      <c r="G32" s="185"/>
      <c r="H32" s="185"/>
      <c r="I32" s="185"/>
      <c r="J32" s="185"/>
      <c r="K32" s="185"/>
      <c r="L32" s="185"/>
      <c r="M32" s="185"/>
      <c r="N32" s="185"/>
      <c r="O32" s="185"/>
    </row>
    <row r="33" spans="2:16" ht="15" x14ac:dyDescent="0.25">
      <c r="B33" s="448"/>
      <c r="C33" s="448"/>
      <c r="D33" s="448"/>
      <c r="E33" s="1"/>
      <c r="F33" s="511" t="e">
        <f>+#REF!</f>
        <v>#REF!</v>
      </c>
      <c r="G33" s="185"/>
      <c r="H33" s="185"/>
      <c r="I33" s="185"/>
      <c r="J33" s="185"/>
      <c r="K33" s="185"/>
      <c r="L33" s="185"/>
      <c r="M33" s="185"/>
      <c r="N33" s="185"/>
      <c r="O33" s="185"/>
      <c r="P33" s="448"/>
    </row>
    <row r="34" spans="2:16" ht="15" x14ac:dyDescent="0.25">
      <c r="B34" s="477" t="s">
        <v>302</v>
      </c>
      <c r="C34" s="477"/>
      <c r="D34" s="477"/>
      <c r="E34" s="511" t="s">
        <v>392</v>
      </c>
      <c r="F34" s="512">
        <f ca="1">TODAY()</f>
        <v>45660</v>
      </c>
      <c r="G34" s="185"/>
      <c r="H34" s="185"/>
      <c r="I34" s="185"/>
      <c r="J34" s="185"/>
      <c r="K34" s="185"/>
      <c r="L34" s="185"/>
      <c r="M34" s="185"/>
      <c r="N34" s="185"/>
      <c r="O34" s="185"/>
      <c r="P34" s="448"/>
    </row>
    <row r="35" spans="2:16" ht="15" x14ac:dyDescent="0.25">
      <c r="B35" s="448" t="s">
        <v>298</v>
      </c>
      <c r="C35" s="448"/>
      <c r="D35" s="448"/>
      <c r="E35" s="479"/>
      <c r="F35" s="479"/>
      <c r="G35" s="185"/>
      <c r="H35" s="448"/>
      <c r="I35" s="448"/>
      <c r="J35" s="448"/>
      <c r="K35" s="448"/>
      <c r="L35" s="448"/>
      <c r="M35" s="448"/>
      <c r="N35" s="185"/>
      <c r="O35" s="185"/>
      <c r="P35" s="448"/>
    </row>
    <row r="36" spans="2:16" ht="15" x14ac:dyDescent="0.25">
      <c r="B36" s="1849" t="s">
        <v>299</v>
      </c>
      <c r="C36" s="1849"/>
      <c r="D36" s="1849"/>
      <c r="E36" s="1849"/>
      <c r="F36" s="1849"/>
      <c r="G36" s="185"/>
      <c r="N36" s="185"/>
      <c r="O36" s="185"/>
      <c r="P36" s="448"/>
    </row>
    <row r="37" spans="2:16" ht="15" x14ac:dyDescent="0.25">
      <c r="B37" s="1849" t="s">
        <v>300</v>
      </c>
      <c r="C37" s="1849"/>
      <c r="D37" s="1849"/>
      <c r="E37" s="1849"/>
      <c r="F37" s="1849"/>
      <c r="G37" s="185"/>
      <c r="N37" s="185"/>
      <c r="O37" s="185"/>
      <c r="P37" s="448"/>
    </row>
    <row r="38" spans="2:16" x14ac:dyDescent="0.2">
      <c r="B38" s="448" t="s">
        <v>439</v>
      </c>
      <c r="C38" s="448"/>
      <c r="D38" s="448"/>
      <c r="E38" s="448"/>
      <c r="F38" s="448"/>
      <c r="G38" s="448"/>
      <c r="N38" s="448"/>
      <c r="O38" s="448"/>
      <c r="P38" s="448"/>
    </row>
    <row r="51" spans="6:8" x14ac:dyDescent="0.2">
      <c r="H51" s="186"/>
    </row>
    <row r="52" spans="6:8" x14ac:dyDescent="0.2">
      <c r="H52" s="186"/>
    </row>
    <row r="54" spans="6:8" x14ac:dyDescent="0.2">
      <c r="F54" s="186"/>
      <c r="G54" s="448"/>
      <c r="H54" s="186"/>
    </row>
    <row r="55" spans="6:8" x14ac:dyDescent="0.2">
      <c r="F55" s="448"/>
      <c r="G55" s="448"/>
    </row>
    <row r="57" spans="6:8" x14ac:dyDescent="0.2">
      <c r="F57" s="186"/>
      <c r="G57" s="448"/>
    </row>
  </sheetData>
  <sheetProtection algorithmName="SHA-512" hashValue="Eziluf80bB5z750FOD/++NuBHe5sC4MByZN2N2/jRQkLzHi7BSJkVfQ8hQAkl1RGEd8NgZ7Yu1dTeOJ6hpuekw==" saltValue="2OYpqrmtIcAv09y7EvO3JQ==" spinCount="100000" sheet="1" objects="1" scenarios="1"/>
  <mergeCells count="29">
    <mergeCell ref="E23:F23"/>
    <mergeCell ref="B4:C4"/>
    <mergeCell ref="E4:F4"/>
    <mergeCell ref="B37:F37"/>
    <mergeCell ref="C32:D32"/>
    <mergeCell ref="B36:F36"/>
    <mergeCell ref="C30:D30"/>
    <mergeCell ref="C31:D31"/>
    <mergeCell ref="B1:F1"/>
    <mergeCell ref="B2:F2"/>
    <mergeCell ref="C9:D9"/>
    <mergeCell ref="B13:C13"/>
    <mergeCell ref="E13:F13"/>
    <mergeCell ref="H24:M25"/>
    <mergeCell ref="H2:M2"/>
    <mergeCell ref="K3:L3"/>
    <mergeCell ref="H4:J4"/>
    <mergeCell ref="K4:L4"/>
    <mergeCell ref="H5:J5"/>
    <mergeCell ref="K5:L5"/>
    <mergeCell ref="H6:J6"/>
    <mergeCell ref="K6:L6"/>
    <mergeCell ref="H7:J7"/>
    <mergeCell ref="K7:L7"/>
    <mergeCell ref="H8:J8"/>
    <mergeCell ref="K8:L8"/>
    <mergeCell ref="H9:J9"/>
    <mergeCell ref="K9:L9"/>
    <mergeCell ref="H11:M13"/>
  </mergeCells>
  <pageMargins left="0.7" right="0.7" top="0.75" bottom="0.75" header="0.3" footer="0.3"/>
  <pageSetup scale="65" fitToHeight="0" orientation="landscape"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7">
    <pageSetUpPr fitToPage="1"/>
  </sheetPr>
  <dimension ref="A1:W125"/>
  <sheetViews>
    <sheetView showGridLines="0" zoomScale="70" zoomScaleNormal="70" workbookViewId="0">
      <selection activeCell="B2" sqref="B2:S2"/>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bestFit="1"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54" t="e">
        <f>#REF!</f>
        <v>#REF!</v>
      </c>
      <c r="C1" s="1755"/>
      <c r="D1" s="1755"/>
      <c r="E1" s="1755"/>
      <c r="F1" s="1755"/>
      <c r="G1" s="1755"/>
      <c r="H1" s="1755"/>
      <c r="I1" s="1755"/>
      <c r="J1" s="1755"/>
      <c r="K1" s="1755"/>
      <c r="L1" s="1755"/>
      <c r="M1" s="1755"/>
      <c r="N1" s="1755"/>
      <c r="O1" s="1756"/>
      <c r="P1" s="186"/>
      <c r="Q1" s="186"/>
      <c r="R1" s="186"/>
      <c r="S1" s="186"/>
      <c r="T1" s="186"/>
      <c r="U1" s="513"/>
      <c r="V1" s="513"/>
      <c r="W1" s="513"/>
    </row>
    <row r="2" spans="1:23" ht="34.5" customHeight="1" thickBot="1" x14ac:dyDescent="0.3">
      <c r="A2" s="186"/>
      <c r="B2" s="1757" t="s">
        <v>334</v>
      </c>
      <c r="C2" s="1758"/>
      <c r="D2" s="1758"/>
      <c r="E2" s="1758"/>
      <c r="F2" s="1758"/>
      <c r="G2" s="1758"/>
      <c r="H2" s="1758"/>
      <c r="I2" s="1758"/>
      <c r="J2" s="1758"/>
      <c r="K2" s="1758"/>
      <c r="L2" s="1758"/>
      <c r="M2" s="1758"/>
      <c r="N2" s="1758"/>
      <c r="O2" s="1759"/>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76" t="s">
        <v>36</v>
      </c>
      <c r="C4" s="1877"/>
      <c r="D4" s="1877"/>
      <c r="E4" s="1878"/>
      <c r="F4" s="575"/>
      <c r="G4" s="1745" t="s">
        <v>471</v>
      </c>
      <c r="H4" s="1746"/>
      <c r="I4" s="1747"/>
      <c r="J4" s="226"/>
      <c r="K4" s="1862" t="s">
        <v>338</v>
      </c>
      <c r="L4" s="1863"/>
      <c r="M4" s="1863"/>
      <c r="N4" s="1864"/>
      <c r="O4" s="266"/>
      <c r="P4" s="185"/>
      <c r="Q4" s="513"/>
      <c r="R4" s="513"/>
      <c r="S4" s="186"/>
      <c r="T4" s="186"/>
      <c r="U4" s="513"/>
      <c r="V4" s="513" t="e">
        <f>IF(N21&lt;31,22500,"")</f>
        <v>#REF!</v>
      </c>
      <c r="W4" s="513"/>
    </row>
    <row r="5" spans="1:23" ht="13.5" customHeight="1" thickBot="1" x14ac:dyDescent="0.3">
      <c r="A5" s="197"/>
      <c r="B5" s="616" t="s">
        <v>315</v>
      </c>
      <c r="C5" s="616" t="s">
        <v>335</v>
      </c>
      <c r="D5" s="616" t="s">
        <v>316</v>
      </c>
      <c r="E5" s="616" t="s">
        <v>317</v>
      </c>
      <c r="F5" s="702"/>
      <c r="G5" s="1809" t="e">
        <f>+ROUND(C26,0)-ROUND(C9,0)</f>
        <v>#REF!</v>
      </c>
      <c r="H5" s="1867"/>
      <c r="I5" s="1868"/>
      <c r="J5" s="743"/>
      <c r="K5" s="592" t="s">
        <v>339</v>
      </c>
      <c r="L5" s="587"/>
      <c r="M5" s="588"/>
      <c r="N5" s="589" t="e">
        <f>+#REF!</f>
        <v>#REF!</v>
      </c>
      <c r="O5" s="266"/>
      <c r="P5" s="185"/>
      <c r="Q5" s="513"/>
      <c r="R5" s="513">
        <v>31</v>
      </c>
      <c r="S5" s="186"/>
      <c r="T5" s="186" t="e">
        <f>IF($N$21=R5,1,"")</f>
        <v>#REF!</v>
      </c>
      <c r="U5" s="513"/>
      <c r="V5" s="513" t="e">
        <f>IF(SUM(T5:T34)=1,21000,"")</f>
        <v>#REF!</v>
      </c>
      <c r="W5" s="513"/>
    </row>
    <row r="6" spans="1:23" ht="13.5" customHeight="1" thickBot="1" x14ac:dyDescent="0.3">
      <c r="A6" s="197"/>
      <c r="B6" s="516"/>
      <c r="C6" s="576" t="e">
        <f>+#REF!+#REF!+#REF!-#REF!</f>
        <v>#REF!</v>
      </c>
      <c r="D6" s="576" t="e">
        <f>+C6-B6</f>
        <v>#REF!</v>
      </c>
      <c r="E6" s="677" t="s">
        <v>318</v>
      </c>
      <c r="F6" s="517"/>
      <c r="G6"/>
      <c r="H6"/>
      <c r="I6"/>
      <c r="J6"/>
      <c r="K6" s="753" t="s">
        <v>235</v>
      </c>
      <c r="L6" s="754"/>
      <c r="M6" s="755"/>
      <c r="N6" s="590" t="e">
        <f>+#REF!+#REF!</f>
        <v>#REF!</v>
      </c>
      <c r="O6" s="269"/>
      <c r="P6" s="185"/>
      <c r="Q6" s="513"/>
      <c r="R6" s="513">
        <v>32</v>
      </c>
      <c r="S6" s="186"/>
      <c r="T6" s="186" t="e">
        <f t="shared" ref="T6:T33" si="0">IF($N$21=R6,1,"")</f>
        <v>#REF!</v>
      </c>
      <c r="U6" s="513"/>
      <c r="V6" s="513" t="e">
        <f>IF(SUM(T36:T75)=2,19500,"")</f>
        <v>#REF!</v>
      </c>
      <c r="W6" s="513"/>
    </row>
    <row r="7" spans="1:23" ht="13.5" customHeight="1" thickBot="1" x14ac:dyDescent="0.3">
      <c r="A7" s="197"/>
      <c r="B7" s="673"/>
      <c r="C7" s="694"/>
      <c r="D7" s="803">
        <f>+C7-B7</f>
        <v>0</v>
      </c>
      <c r="E7" s="678" t="s">
        <v>18</v>
      </c>
      <c r="F7" s="517"/>
      <c r="G7" s="1862" t="s">
        <v>268</v>
      </c>
      <c r="H7" s="1879"/>
      <c r="I7" s="1880"/>
      <c r="J7" s="687"/>
      <c r="K7" s="750" t="s">
        <v>345</v>
      </c>
      <c r="L7" s="597"/>
      <c r="M7" s="268"/>
      <c r="N7" s="591" t="e">
        <f>+N5/N6</f>
        <v>#REF!</v>
      </c>
      <c r="O7" s="269"/>
      <c r="P7" s="185"/>
      <c r="Q7" s="513"/>
      <c r="R7" s="513">
        <v>33</v>
      </c>
      <c r="S7" s="186"/>
      <c r="T7" s="186" t="e">
        <f t="shared" si="0"/>
        <v>#REF!</v>
      </c>
      <c r="U7" s="513"/>
      <c r="V7" s="513" t="e">
        <f>IF(N21&gt;100,15000,"")</f>
        <v>#REF!</v>
      </c>
      <c r="W7" s="513"/>
    </row>
    <row r="8" spans="1:23" ht="13.5" customHeight="1" thickBot="1" x14ac:dyDescent="0.3">
      <c r="A8" s="197"/>
      <c r="B8" s="518"/>
      <c r="C8" s="577" t="e">
        <f>+#REF!</f>
        <v>#REF!</v>
      </c>
      <c r="D8" s="578" t="e">
        <f>+C8-B8</f>
        <v>#REF!</v>
      </c>
      <c r="E8" s="751" t="s">
        <v>21</v>
      </c>
      <c r="F8" s="517"/>
      <c r="G8" s="1809" t="e">
        <f>+#REF!</f>
        <v>#REF!</v>
      </c>
      <c r="H8" s="1867"/>
      <c r="I8" s="1868"/>
      <c r="J8" s="226"/>
      <c r="K8" s="593"/>
      <c r="L8" s="593"/>
      <c r="M8" s="593"/>
      <c r="N8" s="594" t="e">
        <f>IF(N7&gt;0.06,"VALUE!","")</f>
        <v>#REF!</v>
      </c>
      <c r="O8" s="269"/>
      <c r="P8" s="185"/>
      <c r="Q8" s="513"/>
      <c r="R8" s="513">
        <v>34</v>
      </c>
      <c r="S8" s="186"/>
      <c r="T8" s="186" t="e">
        <f t="shared" si="0"/>
        <v>#REF!</v>
      </c>
      <c r="U8" s="513"/>
      <c r="V8" s="513"/>
      <c r="W8" s="513"/>
    </row>
    <row r="9" spans="1:23" ht="13.5" customHeight="1" thickBot="1" x14ac:dyDescent="0.3">
      <c r="A9" s="186"/>
      <c r="B9" s="617">
        <f>SUM(B6:B8)</f>
        <v>0</v>
      </c>
      <c r="C9" s="579" t="e">
        <f>+C6+C8+C7</f>
        <v>#REF!</v>
      </c>
      <c r="D9" s="700" t="e">
        <f>ROUND(C9,0)-ROUND(B9,0)</f>
        <v>#REF!</v>
      </c>
      <c r="E9" s="747" t="s">
        <v>27</v>
      </c>
      <c r="F9" s="185"/>
      <c r="G9"/>
      <c r="H9"/>
      <c r="I9"/>
      <c r="J9"/>
      <c r="K9" s="744" t="s">
        <v>340</v>
      </c>
      <c r="L9" s="745"/>
      <c r="M9" s="595"/>
      <c r="N9" s="596" t="e">
        <f>+#REF!</f>
        <v>#REF!</v>
      </c>
      <c r="O9" s="269"/>
      <c r="P9" s="185"/>
      <c r="Q9" s="513"/>
      <c r="R9" s="513">
        <v>35</v>
      </c>
      <c r="S9" s="186"/>
      <c r="T9" s="186" t="e">
        <f t="shared" si="0"/>
        <v>#REF!</v>
      </c>
      <c r="U9" s="513"/>
      <c r="V9" s="513"/>
      <c r="W9" s="513"/>
    </row>
    <row r="10" spans="1:23" ht="13.5" customHeight="1" thickBot="1" x14ac:dyDescent="0.3">
      <c r="A10" s="197"/>
      <c r="B10" s="519"/>
      <c r="C10" s="580" t="e">
        <f>+#REF!</f>
        <v>#REF!</v>
      </c>
      <c r="D10" s="580" t="e">
        <f>C10-B10</f>
        <v>#REF!</v>
      </c>
      <c r="E10" s="680" t="s">
        <v>270</v>
      </c>
      <c r="F10" s="185"/>
      <c r="G10" s="1745" t="s">
        <v>330</v>
      </c>
      <c r="H10" s="1746"/>
      <c r="I10" s="1747"/>
      <c r="J10"/>
      <c r="K10" s="753" t="s">
        <v>235</v>
      </c>
      <c r="L10" s="754"/>
      <c r="M10" s="756"/>
      <c r="N10" s="590" t="e">
        <f>+#REF!+#REF!</f>
        <v>#REF!</v>
      </c>
      <c r="O10" s="269"/>
      <c r="P10" s="185"/>
      <c r="Q10" s="513"/>
      <c r="R10" s="513">
        <v>36</v>
      </c>
      <c r="S10" s="186"/>
      <c r="T10" s="186" t="e">
        <f t="shared" si="0"/>
        <v>#REF!</v>
      </c>
      <c r="U10" s="513"/>
      <c r="V10" s="513"/>
      <c r="W10" s="513"/>
    </row>
    <row r="11" spans="1:23" ht="13.5" customHeight="1" thickBot="1" x14ac:dyDescent="0.3">
      <c r="A11" s="197"/>
      <c r="B11" s="703"/>
      <c r="C11" s="704"/>
      <c r="D11" s="705"/>
      <c r="E11" s="704"/>
      <c r="F11" s="185"/>
      <c r="G11" s="1809" t="e">
        <f>+(#REF!+#REF!+#REF!)*0.93</f>
        <v>#REF!</v>
      </c>
      <c r="H11" s="1867"/>
      <c r="I11" s="1868"/>
      <c r="J11" s="688"/>
      <c r="K11" s="750" t="s">
        <v>346</v>
      </c>
      <c r="L11" s="597"/>
      <c r="M11" s="268"/>
      <c r="N11" s="650" t="e">
        <f>+N9/N10</f>
        <v>#REF!</v>
      </c>
      <c r="O11" s="269"/>
      <c r="P11" s="185"/>
      <c r="Q11" s="513"/>
      <c r="R11" s="513">
        <v>37</v>
      </c>
      <c r="S11" s="186"/>
      <c r="T11" s="186" t="e">
        <f t="shared" si="0"/>
        <v>#REF!</v>
      </c>
      <c r="U11" s="513"/>
      <c r="V11" s="513"/>
      <c r="W11" s="513"/>
    </row>
    <row r="12" spans="1:23" ht="13.5" customHeight="1" thickBot="1" x14ac:dyDescent="0.3">
      <c r="A12" s="197"/>
      <c r="B12" s="1874" t="s">
        <v>44</v>
      </c>
      <c r="C12" s="1875"/>
      <c r="D12" s="1875"/>
      <c r="E12" s="1875"/>
      <c r="F12" s="185"/>
      <c r="G12"/>
      <c r="H12"/>
      <c r="I12"/>
      <c r="J12"/>
      <c r="K12" s="226"/>
      <c r="L12" s="226"/>
      <c r="M12" s="598"/>
      <c r="N12" s="594" t="e">
        <f>IF(N11&gt;0.02,"VALUE!","")</f>
        <v>#REF!</v>
      </c>
      <c r="O12" s="269"/>
      <c r="P12" s="185"/>
      <c r="Q12" s="513"/>
      <c r="R12" s="513">
        <v>38</v>
      </c>
      <c r="S12" s="186"/>
      <c r="T12" s="186" t="e">
        <f t="shared" si="0"/>
        <v>#REF!</v>
      </c>
      <c r="U12" s="513"/>
      <c r="V12" s="513"/>
      <c r="W12" s="513"/>
    </row>
    <row r="13" spans="1:23" ht="13.5" customHeight="1" thickBot="1" x14ac:dyDescent="0.3">
      <c r="A13" s="197"/>
      <c r="B13" s="1871" t="s">
        <v>319</v>
      </c>
      <c r="C13" s="1872"/>
      <c r="D13" s="1872"/>
      <c r="E13" s="1873"/>
      <c r="F13" s="185"/>
      <c r="G13" s="1745" t="s">
        <v>331</v>
      </c>
      <c r="H13" s="1746"/>
      <c r="I13" s="1747"/>
      <c r="J13"/>
      <c r="K13" s="744" t="s">
        <v>341</v>
      </c>
      <c r="L13" s="745"/>
      <c r="M13" s="595"/>
      <c r="N13" s="589" t="e">
        <f>+#REF!</f>
        <v>#REF!</v>
      </c>
      <c r="O13" s="269"/>
      <c r="P13" s="185"/>
      <c r="Q13" s="513"/>
      <c r="R13" s="513">
        <v>39</v>
      </c>
      <c r="S13" s="186"/>
      <c r="T13" s="186" t="e">
        <f t="shared" si="0"/>
        <v>#REF!</v>
      </c>
      <c r="U13" s="513"/>
      <c r="V13" s="513"/>
      <c r="W13" s="513"/>
    </row>
    <row r="14" spans="1:23" ht="13.5" customHeight="1" thickBot="1" x14ac:dyDescent="0.3">
      <c r="A14" s="197"/>
      <c r="B14" s="581" t="s">
        <v>315</v>
      </c>
      <c r="C14" s="581" t="s">
        <v>335</v>
      </c>
      <c r="D14" s="581" t="s">
        <v>316</v>
      </c>
      <c r="E14" s="581" t="s">
        <v>317</v>
      </c>
      <c r="F14" s="185"/>
      <c r="G14" s="640" t="e">
        <f>+#REF!</f>
        <v>#REF!</v>
      </c>
      <c r="H14" s="1869" t="s">
        <v>332</v>
      </c>
      <c r="I14" s="1870"/>
      <c r="J14"/>
      <c r="K14" s="753" t="s">
        <v>344</v>
      </c>
      <c r="L14" s="754"/>
      <c r="M14" s="756"/>
      <c r="N14" s="590" t="e">
        <f>+#REF!+#REF!</f>
        <v>#REF!</v>
      </c>
      <c r="O14" s="269"/>
      <c r="P14" s="185"/>
      <c r="Q14" s="513"/>
      <c r="R14" s="513">
        <v>40</v>
      </c>
      <c r="S14" s="186"/>
      <c r="T14" s="186" t="e">
        <f t="shared" si="0"/>
        <v>#REF!</v>
      </c>
      <c r="U14" s="513"/>
      <c r="V14" s="513"/>
      <c r="W14" s="513"/>
    </row>
    <row r="15" spans="1:23" ht="13.5" customHeight="1" thickBot="1" x14ac:dyDescent="0.3">
      <c r="A15" s="197"/>
      <c r="B15" s="520"/>
      <c r="C15" s="582" t="e">
        <f>+#REF!</f>
        <v>#REF!</v>
      </c>
      <c r="D15" s="582" t="e">
        <f>+C15-B15</f>
        <v>#REF!</v>
      </c>
      <c r="E15" s="681" t="s">
        <v>320</v>
      </c>
      <c r="F15" s="185"/>
      <c r="G15" s="689" t="e">
        <f>IF(#REF!="New Construction",IF(#REF!="Yes",-250,-300),-300)</f>
        <v>#REF!</v>
      </c>
      <c r="H15" s="1852" t="s">
        <v>454</v>
      </c>
      <c r="I15" s="1853"/>
      <c r="J15"/>
      <c r="K15" s="750" t="s">
        <v>347</v>
      </c>
      <c r="L15" s="597"/>
      <c r="M15" s="268"/>
      <c r="N15" s="650" t="e">
        <f>+N13/N14</f>
        <v>#REF!</v>
      </c>
      <c r="O15" s="269"/>
      <c r="P15" s="185"/>
      <c r="Q15" s="513"/>
      <c r="R15" s="513">
        <v>41</v>
      </c>
      <c r="S15" s="186"/>
      <c r="T15" s="186" t="e">
        <f t="shared" si="0"/>
        <v>#REF!</v>
      </c>
      <c r="U15" s="513"/>
      <c r="V15" s="513"/>
      <c r="W15" s="513"/>
    </row>
    <row r="16" spans="1:23" ht="13.5" customHeight="1" thickBot="1" x14ac:dyDescent="0.3">
      <c r="A16" s="197"/>
      <c r="B16" s="521"/>
      <c r="C16" s="583" t="e">
        <f>+#REF!</f>
        <v>#REF!</v>
      </c>
      <c r="D16" s="584" t="e">
        <f>+C16-B16</f>
        <v>#REF!</v>
      </c>
      <c r="E16" s="682" t="s">
        <v>321</v>
      </c>
      <c r="F16" s="517"/>
      <c r="G16" s="686" t="e">
        <f>-SUM(#REF!)</f>
        <v>#REF!</v>
      </c>
      <c r="H16" s="1852" t="s">
        <v>455</v>
      </c>
      <c r="I16" s="1853"/>
      <c r="J16"/>
      <c r="K16" s="226"/>
      <c r="L16" s="226"/>
      <c r="M16" s="226"/>
      <c r="N16" s="594" t="e">
        <f>IF(N15&gt;0.06,"VALUE!","")</f>
        <v>#REF!</v>
      </c>
      <c r="O16" s="269"/>
      <c r="P16" s="185"/>
      <c r="Q16" s="513"/>
      <c r="R16" s="513">
        <v>42</v>
      </c>
      <c r="S16" s="186"/>
      <c r="T16" s="186" t="e">
        <f t="shared" si="0"/>
        <v>#REF!</v>
      </c>
      <c r="U16" s="513"/>
      <c r="V16" s="513"/>
      <c r="W16" s="513"/>
    </row>
    <row r="17" spans="1:23" ht="13.5" customHeight="1" thickBot="1" x14ac:dyDescent="0.3">
      <c r="A17" s="197"/>
      <c r="B17" s="521"/>
      <c r="C17" s="583" t="e">
        <f>+#REF!</f>
        <v>#REF!</v>
      </c>
      <c r="D17" s="584" t="e">
        <f>+C17-B17</f>
        <v>#REF!</v>
      </c>
      <c r="E17" s="682" t="s">
        <v>595</v>
      </c>
      <c r="F17" s="186"/>
      <c r="G17" s="771" t="e">
        <f>+(-#REF!)</f>
        <v>#REF!</v>
      </c>
      <c r="H17" s="1881" t="s">
        <v>456</v>
      </c>
      <c r="I17" s="1882"/>
      <c r="J17"/>
      <c r="K17" s="1865" t="s">
        <v>342</v>
      </c>
      <c r="L17" s="1866"/>
      <c r="M17" s="588"/>
      <c r="N17" s="599" t="e">
        <f>+#REF!</f>
        <v>#REF!</v>
      </c>
      <c r="O17" s="269"/>
      <c r="P17" s="185"/>
      <c r="Q17" s="513"/>
      <c r="R17" s="513">
        <v>43</v>
      </c>
      <c r="S17" s="186"/>
      <c r="T17" s="186" t="e">
        <f>IF($N$21=R17,1,"")</f>
        <v>#REF!</v>
      </c>
      <c r="U17" s="513"/>
      <c r="V17" s="513"/>
      <c r="W17" s="513"/>
    </row>
    <row r="18" spans="1:23" ht="13.5" customHeight="1" thickBot="1" x14ac:dyDescent="0.3">
      <c r="A18" s="197"/>
      <c r="B18" s="521"/>
      <c r="C18" s="583" t="e">
        <f>+#REF!+#REF!</f>
        <v>#REF!</v>
      </c>
      <c r="D18" s="584" t="e">
        <f t="shared" ref="D18:D24" si="1">+C18-B18</f>
        <v>#REF!</v>
      </c>
      <c r="E18" s="683" t="s">
        <v>322</v>
      </c>
      <c r="F18" s="186"/>
      <c r="G18" s="618" t="e">
        <f>+G14+G15+G17</f>
        <v>#REF!</v>
      </c>
      <c r="H18" s="1860" t="s">
        <v>333</v>
      </c>
      <c r="I18" s="1861"/>
      <c r="J18"/>
      <c r="K18" s="1883" t="s">
        <v>343</v>
      </c>
      <c r="L18" s="1881"/>
      <c r="M18" s="1881"/>
      <c r="N18" s="600" t="e">
        <f>+#REF!</f>
        <v>#REF!</v>
      </c>
      <c r="O18" s="269"/>
      <c r="P18" s="185"/>
      <c r="Q18" s="513"/>
      <c r="R18" s="513">
        <v>44</v>
      </c>
      <c r="S18" s="186"/>
      <c r="T18" s="186" t="e">
        <f t="shared" si="0"/>
        <v>#REF!</v>
      </c>
      <c r="U18" s="513"/>
      <c r="V18" s="513"/>
      <c r="W18" s="513"/>
    </row>
    <row r="19" spans="1:23" ht="13.5" customHeight="1" thickBot="1" x14ac:dyDescent="0.3">
      <c r="A19" s="197"/>
      <c r="B19" s="521"/>
      <c r="C19" s="583" t="e">
        <f>+#REF!</f>
        <v>#REF!</v>
      </c>
      <c r="D19" s="584" t="e">
        <f t="shared" si="1"/>
        <v>#REF!</v>
      </c>
      <c r="E19" s="683" t="s">
        <v>323</v>
      </c>
      <c r="F19" s="186"/>
      <c r="G19" s="1884" t="s">
        <v>441</v>
      </c>
      <c r="H19" s="1885"/>
      <c r="I19" s="1886"/>
      <c r="J19"/>
      <c r="K19" s="203" t="s">
        <v>348</v>
      </c>
      <c r="L19" s="601"/>
      <c r="M19" s="268"/>
      <c r="N19" s="651" t="e">
        <f>+N17/N18</f>
        <v>#REF!</v>
      </c>
      <c r="O19" s="269"/>
      <c r="P19" s="185"/>
      <c r="Q19" s="513"/>
      <c r="R19" s="513">
        <v>45</v>
      </c>
      <c r="S19" s="186"/>
      <c r="T19" s="186" t="e">
        <f t="shared" si="0"/>
        <v>#REF!</v>
      </c>
      <c r="U19" s="513"/>
      <c r="V19" s="513"/>
      <c r="W19" s="513"/>
    </row>
    <row r="20" spans="1:23" ht="13.5" customHeight="1" thickBot="1" x14ac:dyDescent="0.3">
      <c r="A20" s="197"/>
      <c r="B20" s="521"/>
      <c r="C20" s="583" t="e">
        <f>+#REF!</f>
        <v>#REF!</v>
      </c>
      <c r="D20" s="584" t="e">
        <f t="shared" si="1"/>
        <v>#REF!</v>
      </c>
      <c r="E20" s="679" t="s">
        <v>324</v>
      </c>
      <c r="F20" s="186"/>
      <c r="G20" s="1887"/>
      <c r="H20" s="1888"/>
      <c r="I20" s="1889"/>
      <c r="J20" s="691"/>
      <c r="K20" s="602"/>
      <c r="L20" s="602"/>
      <c r="M20" s="602"/>
      <c r="N20" s="603" t="e">
        <f>IF(N19&gt;0.1400001,"VALUE!","")</f>
        <v>#REF!</v>
      </c>
      <c r="O20" s="269"/>
      <c r="P20" s="185"/>
      <c r="Q20" s="513"/>
      <c r="R20" s="513">
        <v>46</v>
      </c>
      <c r="S20" s="186"/>
      <c r="T20" s="186" t="e">
        <f t="shared" si="0"/>
        <v>#REF!</v>
      </c>
      <c r="U20" s="513"/>
      <c r="V20" s="513"/>
      <c r="W20" s="513"/>
    </row>
    <row r="21" spans="1:23" ht="13.5" customHeight="1" x14ac:dyDescent="0.25">
      <c r="A21" s="197"/>
      <c r="B21" s="521"/>
      <c r="C21" s="583" t="e">
        <f>+#REF!</f>
        <v>#REF!</v>
      </c>
      <c r="D21" s="584" t="e">
        <f t="shared" si="1"/>
        <v>#REF!</v>
      </c>
      <c r="E21" s="683" t="s">
        <v>325</v>
      </c>
      <c r="F21" s="186"/>
      <c r="G21" s="240" t="e">
        <f>IF(G18&lt;3300,"VALUE!",IF(G18&gt;4800,"VALUE!",""))</f>
        <v>#REF!</v>
      </c>
      <c r="H21" s="690"/>
      <c r="I21" s="690"/>
      <c r="J21" s="692"/>
      <c r="K21" s="604" t="s">
        <v>473</v>
      </c>
      <c r="L21" s="605"/>
      <c r="M21" s="605"/>
      <c r="N21" s="926" t="e">
        <f>+#REF!+#REF!+#REF!+#REF!+#REF!+#REF!+#REF!</f>
        <v>#REF!</v>
      </c>
      <c r="O21" s="269"/>
      <c r="P21" s="185"/>
      <c r="Q21" s="513"/>
      <c r="R21" s="513">
        <v>47</v>
      </c>
      <c r="S21" s="186"/>
      <c r="T21" s="186" t="e">
        <f t="shared" si="0"/>
        <v>#REF!</v>
      </c>
      <c r="U21" s="513"/>
      <c r="V21" s="513"/>
      <c r="W21" s="513"/>
    </row>
    <row r="22" spans="1:23" ht="13.5" customHeight="1" thickBot="1" x14ac:dyDescent="0.3">
      <c r="A22" s="197"/>
      <c r="B22" s="521"/>
      <c r="C22" s="583" t="e">
        <f>+#REF!</f>
        <v>#REF!</v>
      </c>
      <c r="D22" s="584" t="e">
        <f t="shared" si="1"/>
        <v>#REF!</v>
      </c>
      <c r="E22" s="682" t="s">
        <v>448</v>
      </c>
      <c r="F22" s="186"/>
      <c r="G22" s="690"/>
      <c r="H22" s="690"/>
      <c r="I22" s="690"/>
      <c r="J22" s="693"/>
      <c r="K22" s="757" t="s">
        <v>349</v>
      </c>
      <c r="L22" s="758"/>
      <c r="M22" s="758"/>
      <c r="N22" s="607" t="e">
        <f>IF(V4=22500,22500, IF(V5=21000,21000, IF(V6=19500,19500, IF(V7=15000,15000,""))))</f>
        <v>#REF!</v>
      </c>
      <c r="O22" s="269"/>
      <c r="P22" s="185"/>
      <c r="Q22" s="513"/>
      <c r="R22" s="513">
        <v>48</v>
      </c>
      <c r="S22" s="186"/>
      <c r="T22" s="186" t="e">
        <f t="shared" si="0"/>
        <v>#REF!</v>
      </c>
      <c r="U22" s="513"/>
      <c r="V22" s="513"/>
      <c r="W22" s="513"/>
    </row>
    <row r="23" spans="1:23" ht="13.5" customHeight="1" thickBot="1" x14ac:dyDescent="0.3">
      <c r="A23" s="524"/>
      <c r="B23" s="521"/>
      <c r="C23" s="583" t="e">
        <f>+#REF!</f>
        <v>#REF!</v>
      </c>
      <c r="D23" s="584" t="e">
        <f t="shared" si="1"/>
        <v>#REF!</v>
      </c>
      <c r="E23" s="682" t="s">
        <v>447</v>
      </c>
      <c r="F23" s="191"/>
      <c r="G23" s="690"/>
      <c r="H23" s="690"/>
      <c r="I23" s="690"/>
      <c r="J23" s="692"/>
      <c r="K23" s="267" t="s">
        <v>472</v>
      </c>
      <c r="L23" s="268"/>
      <c r="M23" s="268"/>
      <c r="N23" s="608" t="e">
        <f>+N22*N21</f>
        <v>#REF!</v>
      </c>
      <c r="O23" s="525"/>
      <c r="P23" s="526"/>
      <c r="Q23" s="191"/>
      <c r="R23" s="513">
        <v>49</v>
      </c>
      <c r="S23" s="191"/>
      <c r="T23" s="186" t="e">
        <f t="shared" si="0"/>
        <v>#REF!</v>
      </c>
      <c r="U23" s="513"/>
      <c r="V23" s="513"/>
      <c r="W23" s="513"/>
    </row>
    <row r="24" spans="1:23" ht="13.5" customHeight="1" thickBot="1" x14ac:dyDescent="0.3">
      <c r="A24" s="524"/>
      <c r="B24" s="521"/>
      <c r="C24" s="773" t="e">
        <f>+#REF!</f>
        <v>#REF!</v>
      </c>
      <c r="D24" s="584" t="e">
        <f t="shared" si="1"/>
        <v>#REF!</v>
      </c>
      <c r="E24" s="774" t="s">
        <v>266</v>
      </c>
      <c r="F24" s="191"/>
      <c r="G24" s="690"/>
      <c r="H24" s="690"/>
      <c r="I24" s="690"/>
      <c r="J24" s="522"/>
      <c r="K24" s="185"/>
      <c r="L24" s="185"/>
      <c r="M24" s="185"/>
      <c r="N24" s="527"/>
      <c r="O24" s="525"/>
      <c r="P24" s="527"/>
      <c r="Q24" s="191"/>
      <c r="R24" s="513">
        <v>50</v>
      </c>
      <c r="S24" s="191"/>
      <c r="T24" s="186" t="e">
        <f t="shared" si="0"/>
        <v>#REF!</v>
      </c>
      <c r="U24" s="513"/>
      <c r="V24" s="513"/>
      <c r="W24" s="513"/>
    </row>
    <row r="25" spans="1:23" ht="13.5" customHeight="1" thickBot="1" x14ac:dyDescent="0.3">
      <c r="A25" s="524"/>
      <c r="B25" s="523"/>
      <c r="C25" s="585" t="e">
        <f>+#REF!</f>
        <v>#REF!</v>
      </c>
      <c r="D25" s="775" t="e">
        <f>+C25-B25</f>
        <v>#REF!</v>
      </c>
      <c r="E25" s="776" t="s">
        <v>97</v>
      </c>
      <c r="F25" s="185"/>
      <c r="G25" s="185"/>
      <c r="H25" s="185"/>
      <c r="I25" s="185"/>
      <c r="J25" s="185"/>
      <c r="K25" s="1028" t="s">
        <v>609</v>
      </c>
      <c r="L25" s="1022"/>
      <c r="M25" s="1022"/>
      <c r="N25" s="1023" t="e">
        <f>+#REF!+#REF!+#REF!</f>
        <v>#REF!</v>
      </c>
      <c r="O25" s="525"/>
      <c r="P25" s="527"/>
      <c r="Q25" s="191"/>
      <c r="R25" s="513">
        <v>51</v>
      </c>
      <c r="S25" s="191"/>
      <c r="T25" s="186" t="e">
        <f t="shared" si="0"/>
        <v>#REF!</v>
      </c>
      <c r="U25" s="513"/>
      <c r="V25" s="513"/>
      <c r="W25" s="513"/>
    </row>
    <row r="26" spans="1:23" ht="13.5" customHeight="1" thickBot="1" x14ac:dyDescent="0.3">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e">
        <f t="shared" si="0"/>
        <v>#REF!</v>
      </c>
      <c r="U26" s="513"/>
      <c r="V26" s="513"/>
      <c r="W26" s="513"/>
    </row>
    <row r="27" spans="1:23" ht="13.5" customHeight="1" thickBot="1" x14ac:dyDescent="0.3">
      <c r="A27" s="524"/>
      <c r="B27" s="759">
        <f>+ROUND(B9,0)-ROUND(B26,0)</f>
        <v>0</v>
      </c>
      <c r="C27" s="706" t="e">
        <f>+ROUND(C9,0)-ROUND(C26,0)</f>
        <v>#REF!</v>
      </c>
      <c r="D27" s="706" t="e">
        <f>+ROUND(D9,0)-ROUND(D26,0)</f>
        <v>#REF!</v>
      </c>
      <c r="E27" s="707"/>
      <c r="F27" s="185"/>
      <c r="J27" s="185"/>
      <c r="K27" s="1024" t="s">
        <v>610</v>
      </c>
      <c r="L27" s="1025"/>
      <c r="M27" s="1025"/>
      <c r="N27" s="1026">
        <v>3.3000000000000002E-2</v>
      </c>
      <c r="O27" s="528"/>
      <c r="P27" s="191"/>
      <c r="Q27" s="191"/>
      <c r="R27" s="513">
        <v>53</v>
      </c>
      <c r="S27" s="459"/>
      <c r="T27" s="186" t="e">
        <f t="shared" si="0"/>
        <v>#REF!</v>
      </c>
      <c r="U27" s="513"/>
      <c r="V27" s="513"/>
      <c r="W27" s="513"/>
    </row>
    <row r="28" spans="1:23" ht="13.5" customHeight="1" thickBot="1" x14ac:dyDescent="0.3">
      <c r="A28" s="524"/>
      <c r="B28" s="1855"/>
      <c r="C28" s="1856"/>
      <c r="D28" s="1856"/>
      <c r="E28" s="1856"/>
      <c r="F28" s="191"/>
      <c r="G28" s="185"/>
      <c r="H28" s="185"/>
      <c r="I28" s="185"/>
      <c r="J28" s="185"/>
      <c r="K28" s="203" t="s">
        <v>611</v>
      </c>
      <c r="L28" s="1027"/>
      <c r="M28" s="1027"/>
      <c r="N28" s="608">
        <f>+(N27*N26)</f>
        <v>0</v>
      </c>
      <c r="O28" s="529"/>
      <c r="P28" s="191"/>
      <c r="Q28" s="191"/>
      <c r="R28" s="513">
        <v>54</v>
      </c>
      <c r="S28" s="194"/>
      <c r="T28" s="186" t="e">
        <f t="shared" si="0"/>
        <v>#REF!</v>
      </c>
      <c r="U28" s="513"/>
      <c r="V28" s="513"/>
      <c r="W28" s="513"/>
    </row>
    <row r="29" spans="1:23" ht="13.5" customHeight="1" thickBot="1" x14ac:dyDescent="0.3">
      <c r="A29" s="524"/>
      <c r="B29" s="1857" t="s">
        <v>326</v>
      </c>
      <c r="C29" s="1858"/>
      <c r="D29" s="1858"/>
      <c r="E29" s="1859"/>
      <c r="F29" s="191"/>
      <c r="G29" s="185"/>
      <c r="H29" s="185"/>
      <c r="I29" s="185"/>
      <c r="J29" s="185"/>
      <c r="K29" s="191"/>
      <c r="L29" s="191"/>
      <c r="N29" s="1015" t="e">
        <f>IF(N25&gt;N28,"VALUE!","")</f>
        <v>#REF!</v>
      </c>
      <c r="O29" s="529"/>
      <c r="P29" s="530"/>
      <c r="Q29" s="531"/>
      <c r="R29" s="532">
        <v>55</v>
      </c>
      <c r="S29" s="531"/>
      <c r="T29" s="533" t="e">
        <f t="shared" si="0"/>
        <v>#REF!</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e">
        <f t="shared" si="0"/>
        <v>#REF!</v>
      </c>
      <c r="U30" s="532"/>
      <c r="V30" s="532"/>
      <c r="W30" s="532"/>
    </row>
    <row r="31" spans="1:23" ht="13.5" customHeight="1" x14ac:dyDescent="0.25">
      <c r="A31" s="524"/>
      <c r="B31" s="520"/>
      <c r="C31" s="582" t="e">
        <f>+#REF!</f>
        <v>#REF!</v>
      </c>
      <c r="D31" s="582" t="e">
        <f t="shared" ref="D31:D37" si="2">+C31-B31</f>
        <v>#REF!</v>
      </c>
      <c r="E31" s="684" t="s">
        <v>327</v>
      </c>
      <c r="F31" s="185"/>
      <c r="G31" s="185"/>
      <c r="H31" s="185"/>
      <c r="I31" s="185"/>
      <c r="J31" s="185"/>
      <c r="K31" s="669"/>
      <c r="L31" s="669"/>
      <c r="M31" s="669"/>
      <c r="N31" s="669"/>
      <c r="O31" s="525"/>
      <c r="P31" s="191"/>
      <c r="Q31" s="531"/>
      <c r="R31" s="532">
        <v>57</v>
      </c>
      <c r="S31" s="535"/>
      <c r="T31" s="533" t="e">
        <f t="shared" si="0"/>
        <v>#REF!</v>
      </c>
      <c r="U31" s="532"/>
      <c r="V31" s="532"/>
      <c r="W31" s="532"/>
    </row>
    <row r="32" spans="1:23" ht="13.5" customHeight="1" x14ac:dyDescent="0.2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e">
        <f t="shared" si="0"/>
        <v>#REF!</v>
      </c>
      <c r="U32" s="532"/>
      <c r="V32" s="532"/>
      <c r="W32" s="532"/>
    </row>
    <row r="33" spans="1:23" ht="13.5" customHeight="1" x14ac:dyDescent="0.2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e">
        <f t="shared" si="0"/>
        <v>#REF!</v>
      </c>
      <c r="U33" s="532"/>
      <c r="V33" s="532"/>
      <c r="W33" s="532"/>
    </row>
    <row r="34" spans="1:23" ht="13.5" customHeight="1" x14ac:dyDescent="0.2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e">
        <f>IF($N$21=R34,1,"")</f>
        <v>#REF!</v>
      </c>
      <c r="U34" s="532"/>
      <c r="V34" s="532"/>
      <c r="W34" s="532"/>
    </row>
    <row r="35" spans="1:23" ht="13.5" customHeight="1" x14ac:dyDescent="0.2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e">
        <f>IF($N$21=R36,2,"")</f>
        <v>#REF!</v>
      </c>
      <c r="U36" s="532"/>
      <c r="V36" s="532"/>
      <c r="W36" s="532"/>
    </row>
    <row r="37" spans="1:23" ht="13.5" customHeight="1" thickBot="1" x14ac:dyDescent="0.3">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e">
        <f t="shared" ref="T37:T74" si="3">IF($N$21=R37,2,"")</f>
        <v>#REF!</v>
      </c>
      <c r="U37" s="532"/>
      <c r="V37" s="532"/>
      <c r="W37" s="532"/>
    </row>
    <row r="38" spans="1:23" ht="13.5" customHeight="1" thickBot="1" x14ac:dyDescent="0.3">
      <c r="A38" s="524"/>
      <c r="B38" s="611"/>
      <c r="C38" s="540"/>
      <c r="D38" s="540"/>
      <c r="E38" s="540"/>
      <c r="F38" s="540"/>
      <c r="G38" s="540"/>
      <c r="H38" s="540"/>
      <c r="I38" s="540"/>
      <c r="J38" s="540"/>
      <c r="K38" s="541"/>
      <c r="L38" s="541"/>
      <c r="M38" s="541"/>
      <c r="N38" s="541"/>
      <c r="O38" s="542"/>
      <c r="P38" s="191"/>
      <c r="Q38" s="531"/>
      <c r="R38" s="531">
        <v>63</v>
      </c>
      <c r="S38" s="531"/>
      <c r="T38" s="531" t="e">
        <f t="shared" si="3"/>
        <v>#REF!</v>
      </c>
      <c r="U38" s="532"/>
      <c r="V38" s="532"/>
      <c r="W38" s="532"/>
    </row>
    <row r="39" spans="1:23" x14ac:dyDescent="0.25">
      <c r="A39" s="524"/>
      <c r="B39" s="527"/>
      <c r="C39" s="669"/>
      <c r="D39" s="669"/>
      <c r="E39" s="669"/>
      <c r="F39" s="544"/>
      <c r="G39" s="185"/>
      <c r="H39" s="185"/>
      <c r="I39" s="185"/>
      <c r="J39" s="185"/>
      <c r="K39" s="191"/>
      <c r="L39" s="191"/>
      <c r="M39" s="218"/>
      <c r="N39" s="609" t="e">
        <f>+#REF!</f>
        <v>#REF!</v>
      </c>
      <c r="O39" s="191"/>
      <c r="P39" s="530"/>
      <c r="Q39" s="531"/>
      <c r="R39" s="531">
        <v>64</v>
      </c>
      <c r="S39" s="531"/>
      <c r="T39" s="531" t="e">
        <f t="shared" si="3"/>
        <v>#REF!</v>
      </c>
      <c r="U39" s="532"/>
      <c r="V39" s="532"/>
      <c r="W39" s="532"/>
    </row>
    <row r="40" spans="1:23" x14ac:dyDescent="0.25">
      <c r="A40" s="524"/>
      <c r="B40" s="527"/>
      <c r="C40" s="527"/>
      <c r="D40" s="527"/>
      <c r="E40" s="546"/>
      <c r="F40" s="191"/>
      <c r="G40" s="185"/>
      <c r="H40" s="185"/>
      <c r="I40" s="185"/>
      <c r="J40" s="185"/>
      <c r="K40" s="191"/>
      <c r="L40" s="191"/>
      <c r="M40" s="609" t="s">
        <v>392</v>
      </c>
      <c r="N40" s="610">
        <f ca="1">TODAY()</f>
        <v>45660</v>
      </c>
      <c r="O40" s="191"/>
      <c r="P40" s="669"/>
      <c r="Q40" s="531"/>
      <c r="R40" s="531">
        <v>65</v>
      </c>
      <c r="S40" s="531"/>
      <c r="T40" s="531" t="e">
        <f t="shared" si="3"/>
        <v>#REF!</v>
      </c>
      <c r="U40" s="532"/>
      <c r="V40" s="532"/>
      <c r="W40" s="532"/>
    </row>
    <row r="41" spans="1:23" x14ac:dyDescent="0.25">
      <c r="A41" s="524"/>
      <c r="B41" s="536"/>
      <c r="C41" s="536"/>
      <c r="D41" s="527"/>
      <c r="E41" s="668"/>
      <c r="F41" s="191"/>
      <c r="G41" s="185"/>
      <c r="H41" s="185"/>
      <c r="I41" s="185"/>
      <c r="J41" s="185"/>
      <c r="K41" s="530"/>
      <c r="L41" s="530"/>
      <c r="M41" s="530"/>
      <c r="N41" s="530"/>
      <c r="O41" s="530"/>
      <c r="P41" s="191"/>
      <c r="Q41" s="548"/>
      <c r="R41" s="531">
        <v>66</v>
      </c>
      <c r="S41" s="549"/>
      <c r="T41" s="531" t="e">
        <f t="shared" si="3"/>
        <v>#REF!</v>
      </c>
      <c r="U41" s="532"/>
      <c r="V41" s="532"/>
      <c r="W41" s="532"/>
    </row>
    <row r="42" spans="1:23" x14ac:dyDescent="0.25">
      <c r="A42" s="191"/>
      <c r="B42" s="527"/>
      <c r="C42" s="527"/>
      <c r="D42" s="527"/>
      <c r="E42" s="649"/>
      <c r="F42" s="191"/>
      <c r="G42" s="185"/>
      <c r="H42" s="185"/>
      <c r="I42" s="185"/>
      <c r="J42" s="185"/>
      <c r="K42" s="669"/>
      <c r="L42" s="669"/>
      <c r="M42" s="669"/>
      <c r="N42" s="669"/>
      <c r="O42" s="669"/>
      <c r="P42" s="191"/>
      <c r="Q42" s="551"/>
      <c r="R42" s="531">
        <v>67</v>
      </c>
      <c r="S42" s="552"/>
      <c r="T42" s="531" t="e">
        <f t="shared" si="3"/>
        <v>#REF!</v>
      </c>
      <c r="U42" s="532"/>
      <c r="V42" s="532"/>
      <c r="W42" s="532"/>
    </row>
    <row r="43" spans="1:23" x14ac:dyDescent="0.25">
      <c r="A43" s="191"/>
      <c r="B43" s="527"/>
      <c r="C43" s="527"/>
      <c r="D43" s="527"/>
      <c r="E43" s="191"/>
      <c r="F43" s="669"/>
      <c r="G43" s="185"/>
      <c r="H43" s="185"/>
      <c r="I43" s="185"/>
      <c r="J43" s="185"/>
      <c r="K43" s="522"/>
      <c r="L43" s="527"/>
      <c r="M43" s="527"/>
      <c r="N43" s="527"/>
      <c r="O43" s="527"/>
      <c r="P43" s="191"/>
      <c r="Q43" s="551"/>
      <c r="R43" s="531">
        <v>68</v>
      </c>
      <c r="S43" s="552"/>
      <c r="T43" s="531" t="e">
        <f t="shared" si="3"/>
        <v>#REF!</v>
      </c>
      <c r="U43" s="532"/>
      <c r="V43" s="532"/>
      <c r="W43" s="532"/>
    </row>
    <row r="44" spans="1:23" x14ac:dyDescent="0.25">
      <c r="A44" s="524"/>
      <c r="B44" s="536"/>
      <c r="C44" s="536"/>
      <c r="D44" s="527"/>
      <c r="E44" s="550"/>
      <c r="F44" s="527"/>
      <c r="G44" s="186"/>
      <c r="H44" s="186"/>
      <c r="I44" s="186"/>
      <c r="J44" s="522"/>
      <c r="K44" s="536"/>
      <c r="L44" s="536"/>
      <c r="M44" s="536"/>
      <c r="N44" s="536"/>
      <c r="O44" s="527"/>
      <c r="P44" s="191"/>
      <c r="Q44" s="531"/>
      <c r="R44" s="531">
        <v>69</v>
      </c>
      <c r="S44" s="531"/>
      <c r="T44" s="531" t="e">
        <f t="shared" si="3"/>
        <v>#REF!</v>
      </c>
      <c r="U44" s="532"/>
      <c r="V44" s="532"/>
      <c r="W44" s="532"/>
    </row>
    <row r="45" spans="1:23" x14ac:dyDescent="0.25">
      <c r="A45" s="524"/>
      <c r="B45" s="536"/>
      <c r="C45" s="536"/>
      <c r="D45" s="527"/>
      <c r="E45" s="191"/>
      <c r="F45" s="527"/>
      <c r="G45" s="186"/>
      <c r="H45" s="186"/>
      <c r="I45" s="186"/>
      <c r="J45" s="522"/>
      <c r="K45" s="527"/>
      <c r="L45" s="527"/>
      <c r="M45" s="527"/>
      <c r="N45" s="527"/>
      <c r="O45" s="527"/>
      <c r="P45" s="186"/>
      <c r="Q45" s="531"/>
      <c r="R45" s="531">
        <v>70</v>
      </c>
      <c r="S45" s="552"/>
      <c r="T45" s="531" t="e">
        <f t="shared" si="3"/>
        <v>#REF!</v>
      </c>
      <c r="U45" s="532"/>
      <c r="V45" s="532"/>
      <c r="W45" s="532"/>
    </row>
    <row r="46" spans="1:23" x14ac:dyDescent="0.25">
      <c r="A46" s="197"/>
      <c r="B46" s="527"/>
      <c r="C46" s="527"/>
      <c r="D46" s="527"/>
      <c r="E46" s="547"/>
      <c r="F46" s="191"/>
      <c r="G46" s="186"/>
      <c r="H46" s="553"/>
      <c r="I46" s="553"/>
      <c r="J46" s="522"/>
      <c r="K46" s="527"/>
      <c r="L46" s="527"/>
      <c r="M46" s="527"/>
      <c r="N46" s="527"/>
      <c r="O46" s="527"/>
      <c r="P46" s="186"/>
      <c r="Q46" s="533"/>
      <c r="R46" s="531">
        <v>71</v>
      </c>
      <c r="S46" s="556"/>
      <c r="T46" s="531" t="e">
        <f t="shared" si="3"/>
        <v>#REF!</v>
      </c>
      <c r="U46" s="532"/>
      <c r="V46" s="532"/>
      <c r="W46" s="532"/>
    </row>
    <row r="47" spans="1:23" ht="16.5" x14ac:dyDescent="0.35">
      <c r="A47" s="197"/>
      <c r="B47" s="554"/>
      <c r="C47" s="554"/>
      <c r="D47" s="527"/>
      <c r="E47" s="191"/>
      <c r="F47" s="191"/>
      <c r="G47" s="186"/>
      <c r="H47" s="196"/>
      <c r="I47" s="196"/>
      <c r="J47" s="522"/>
      <c r="K47" s="555"/>
      <c r="L47" s="555"/>
      <c r="M47" s="555"/>
      <c r="N47" s="555"/>
      <c r="O47" s="517"/>
      <c r="P47" s="186"/>
      <c r="Q47" s="556"/>
      <c r="R47" s="531">
        <v>72</v>
      </c>
      <c r="S47" s="533"/>
      <c r="T47" s="531" t="e">
        <f t="shared" si="3"/>
        <v>#REF!</v>
      </c>
      <c r="U47" s="532"/>
      <c r="V47" s="532"/>
      <c r="W47" s="532"/>
    </row>
    <row r="48" spans="1:23" ht="16.5" x14ac:dyDescent="0.35">
      <c r="A48" s="197"/>
      <c r="B48" s="194"/>
      <c r="C48" s="194"/>
      <c r="D48" s="527"/>
      <c r="E48" s="547"/>
      <c r="F48" s="186"/>
      <c r="G48" s="186"/>
      <c r="H48" s="186"/>
      <c r="I48" s="186"/>
      <c r="J48" s="186"/>
      <c r="K48" s="555"/>
      <c r="L48" s="555"/>
      <c r="M48" s="517"/>
      <c r="N48" s="186"/>
      <c r="O48" s="186"/>
      <c r="P48" s="186"/>
      <c r="Q48" s="556"/>
      <c r="R48" s="531">
        <v>73</v>
      </c>
      <c r="S48" s="533"/>
      <c r="T48" s="531" t="e">
        <f t="shared" si="3"/>
        <v>#REF!</v>
      </c>
      <c r="U48" s="532"/>
      <c r="V48" s="532"/>
      <c r="W48" s="532"/>
    </row>
    <row r="49" spans="1:23" x14ac:dyDescent="0.25">
      <c r="A49" s="197"/>
      <c r="B49" s="557"/>
      <c r="C49" s="557"/>
      <c r="D49" s="527"/>
      <c r="E49" s="558"/>
      <c r="F49" s="186"/>
      <c r="G49" s="186"/>
      <c r="H49" s="186"/>
      <c r="I49" s="186"/>
      <c r="J49" s="186"/>
      <c r="K49" s="517"/>
      <c r="L49" s="517"/>
      <c r="M49" s="517"/>
      <c r="N49" s="186"/>
      <c r="O49" s="186"/>
      <c r="P49" s="186"/>
      <c r="Q49" s="556"/>
      <c r="R49" s="531">
        <v>74</v>
      </c>
      <c r="S49" s="533"/>
      <c r="T49" s="531" t="e">
        <f t="shared" si="3"/>
        <v>#REF!</v>
      </c>
      <c r="U49" s="532"/>
      <c r="V49" s="532"/>
      <c r="W49" s="532"/>
    </row>
    <row r="50" spans="1:23" x14ac:dyDescent="0.25">
      <c r="B50" s="553"/>
      <c r="C50" s="186"/>
      <c r="D50" s="186"/>
      <c r="E50" s="186"/>
      <c r="F50" s="186"/>
      <c r="G50" s="186"/>
      <c r="H50" s="186"/>
      <c r="I50" s="186"/>
      <c r="J50" s="186"/>
      <c r="K50" s="517"/>
      <c r="L50" s="517"/>
      <c r="M50" s="517"/>
      <c r="N50" s="186"/>
      <c r="O50" s="186"/>
      <c r="P50" s="186"/>
      <c r="Q50" s="532"/>
      <c r="R50" s="531">
        <v>75</v>
      </c>
      <c r="S50" s="532"/>
      <c r="T50" s="531" t="e">
        <f t="shared" si="3"/>
        <v>#REF!</v>
      </c>
      <c r="U50" s="532"/>
      <c r="V50" s="532"/>
      <c r="W50" s="532"/>
    </row>
    <row r="51" spans="1:23" x14ac:dyDescent="0.25">
      <c r="B51" s="186"/>
      <c r="C51" s="186"/>
      <c r="D51" s="186"/>
      <c r="E51" s="559"/>
      <c r="F51" s="186"/>
      <c r="G51" s="186"/>
      <c r="H51" s="186"/>
      <c r="I51" s="186"/>
      <c r="J51" s="186"/>
      <c r="K51" s="517"/>
      <c r="L51" s="186"/>
      <c r="M51" s="186"/>
      <c r="N51" s="186"/>
      <c r="O51" s="186"/>
      <c r="P51" s="186"/>
      <c r="Q51" s="532"/>
      <c r="R51" s="531">
        <v>76</v>
      </c>
      <c r="S51" s="532"/>
      <c r="T51" s="531" t="e">
        <f t="shared" si="3"/>
        <v>#REF!</v>
      </c>
      <c r="U51" s="532"/>
      <c r="V51" s="532"/>
      <c r="W51" s="532"/>
    </row>
    <row r="52" spans="1:23" x14ac:dyDescent="0.25">
      <c r="B52" s="668"/>
      <c r="C52" s="668"/>
      <c r="D52" s="186"/>
      <c r="E52" s="559"/>
      <c r="F52" s="186"/>
      <c r="G52" s="186"/>
      <c r="H52" s="186"/>
      <c r="I52" s="186"/>
      <c r="J52" s="553"/>
      <c r="K52" s="517"/>
      <c r="L52" s="560"/>
      <c r="M52" s="186"/>
      <c r="N52" s="186"/>
      <c r="O52" s="186"/>
      <c r="P52" s="186"/>
      <c r="Q52" s="532"/>
      <c r="R52" s="531">
        <v>77</v>
      </c>
      <c r="S52" s="532"/>
      <c r="T52" s="531" t="e">
        <f t="shared" si="3"/>
        <v>#REF!</v>
      </c>
      <c r="U52" s="532"/>
      <c r="V52" s="532"/>
      <c r="W52" s="532"/>
    </row>
    <row r="53" spans="1:23" x14ac:dyDescent="0.25">
      <c r="B53" s="668"/>
      <c r="C53" s="668"/>
      <c r="D53" s="186"/>
      <c r="E53" s="196"/>
      <c r="F53" s="186"/>
      <c r="G53" s="186"/>
      <c r="H53" s="186"/>
      <c r="I53" s="186"/>
      <c r="J53" s="196"/>
      <c r="K53" s="186"/>
      <c r="L53" s="186"/>
      <c r="M53" s="186"/>
      <c r="N53" s="186"/>
      <c r="O53" s="186"/>
      <c r="P53" s="186"/>
      <c r="Q53" s="532"/>
      <c r="R53" s="531">
        <v>78</v>
      </c>
      <c r="S53" s="532"/>
      <c r="T53" s="531" t="e">
        <f t="shared" si="3"/>
        <v>#REF!</v>
      </c>
      <c r="U53" s="532"/>
      <c r="V53" s="532"/>
      <c r="W53" s="532"/>
    </row>
    <row r="54" spans="1:23" x14ac:dyDescent="0.25">
      <c r="B54" s="459"/>
      <c r="C54" s="459"/>
      <c r="D54" s="186"/>
      <c r="E54" s="553"/>
      <c r="F54" s="186"/>
      <c r="G54" s="186"/>
      <c r="H54" s="186"/>
      <c r="I54" s="186"/>
      <c r="J54" s="186"/>
      <c r="K54" s="186"/>
      <c r="L54" s="186"/>
      <c r="M54" s="186"/>
      <c r="N54" s="186"/>
      <c r="O54" s="186"/>
      <c r="P54" s="186"/>
      <c r="Q54" s="532"/>
      <c r="R54" s="531">
        <v>79</v>
      </c>
      <c r="S54" s="532"/>
      <c r="T54" s="531" t="e">
        <f t="shared" si="3"/>
        <v>#REF!</v>
      </c>
      <c r="U54" s="532"/>
      <c r="V54" s="532"/>
      <c r="W54" s="532"/>
    </row>
    <row r="55" spans="1:23" x14ac:dyDescent="0.25">
      <c r="B55" s="667"/>
      <c r="C55" s="667"/>
      <c r="D55" s="186"/>
      <c r="E55" s="553"/>
      <c r="F55" s="186"/>
      <c r="G55" s="186"/>
      <c r="H55" s="186"/>
      <c r="I55" s="186"/>
      <c r="J55" s="186"/>
      <c r="K55" s="186"/>
      <c r="L55" s="186"/>
      <c r="M55" s="186"/>
      <c r="N55" s="186"/>
      <c r="O55" s="186"/>
      <c r="P55" s="186"/>
      <c r="Q55" s="532"/>
      <c r="R55" s="531">
        <v>80</v>
      </c>
      <c r="S55" s="532"/>
      <c r="T55" s="531" t="e">
        <f t="shared" si="3"/>
        <v>#REF!</v>
      </c>
      <c r="U55" s="532"/>
      <c r="V55" s="532"/>
      <c r="W55" s="532"/>
    </row>
    <row r="56" spans="1:23" x14ac:dyDescent="0.25">
      <c r="B56" s="668"/>
      <c r="C56" s="668"/>
      <c r="D56" s="186"/>
      <c r="E56" s="553"/>
      <c r="F56" s="186"/>
      <c r="G56" s="186"/>
      <c r="H56" s="186"/>
      <c r="I56" s="186"/>
      <c r="J56" s="186"/>
      <c r="K56" s="186"/>
      <c r="L56" s="186"/>
      <c r="M56" s="186"/>
      <c r="N56" s="186"/>
      <c r="O56" s="186"/>
      <c r="P56" s="186"/>
      <c r="Q56" s="532"/>
      <c r="R56" s="531">
        <v>81</v>
      </c>
      <c r="S56" s="532"/>
      <c r="T56" s="531" t="e">
        <f t="shared" si="3"/>
        <v>#REF!</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82</v>
      </c>
      <c r="S57" s="532"/>
      <c r="T57" s="531" t="e">
        <f t="shared" si="3"/>
        <v>#REF!</v>
      </c>
      <c r="U57" s="532"/>
      <c r="V57" s="532"/>
      <c r="W57" s="532"/>
    </row>
    <row r="58" spans="1:23" x14ac:dyDescent="0.25">
      <c r="B58" s="459"/>
      <c r="C58" s="459"/>
      <c r="D58" s="186"/>
      <c r="E58" s="186"/>
      <c r="F58" s="186"/>
      <c r="G58" s="186"/>
      <c r="H58" s="186"/>
      <c r="I58" s="186"/>
      <c r="J58" s="186"/>
      <c r="K58" s="186"/>
      <c r="L58" s="186"/>
      <c r="M58" s="186"/>
      <c r="N58" s="186"/>
      <c r="O58" s="186"/>
      <c r="P58" s="186"/>
      <c r="Q58" s="532"/>
      <c r="R58" s="531">
        <v>83</v>
      </c>
      <c r="S58" s="532"/>
      <c r="T58" s="531" t="e">
        <f t="shared" si="3"/>
        <v>#REF!</v>
      </c>
      <c r="U58" s="532"/>
      <c r="V58" s="532"/>
      <c r="W58" s="532"/>
    </row>
    <row r="59" spans="1:23" x14ac:dyDescent="0.25">
      <c r="B59" s="186"/>
      <c r="C59" s="186"/>
      <c r="D59" s="186"/>
      <c r="E59" s="186"/>
      <c r="F59" s="186"/>
      <c r="G59" s="186"/>
      <c r="H59" s="186"/>
      <c r="I59" s="186"/>
      <c r="J59" s="186"/>
      <c r="K59" s="186"/>
      <c r="L59" s="186"/>
      <c r="M59" s="186"/>
      <c r="N59" s="186"/>
      <c r="O59" s="186"/>
      <c r="P59" s="186"/>
      <c r="Q59" s="532"/>
      <c r="R59" s="531">
        <v>84</v>
      </c>
      <c r="S59" s="532"/>
      <c r="T59" s="531" t="e">
        <f t="shared" si="3"/>
        <v>#REF!</v>
      </c>
      <c r="U59" s="532"/>
      <c r="V59" s="532"/>
      <c r="W59" s="532"/>
    </row>
    <row r="60" spans="1:23" x14ac:dyDescent="0.25">
      <c r="B60" s="668"/>
      <c r="C60" s="668"/>
      <c r="D60" s="186"/>
      <c r="E60" s="186"/>
      <c r="F60" s="186"/>
      <c r="G60" s="186"/>
      <c r="H60" s="186"/>
      <c r="I60" s="186"/>
      <c r="J60" s="186"/>
      <c r="K60" s="186"/>
      <c r="L60" s="186"/>
      <c r="M60" s="186"/>
      <c r="N60" s="186"/>
      <c r="O60" s="186"/>
      <c r="P60" s="186"/>
      <c r="Q60" s="532"/>
      <c r="R60" s="531">
        <v>85</v>
      </c>
      <c r="S60" s="532"/>
      <c r="T60" s="531" t="e">
        <f t="shared" si="3"/>
        <v>#REF!</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86</v>
      </c>
      <c r="S61" s="532"/>
      <c r="T61" s="531" t="e">
        <f t="shared" si="3"/>
        <v>#REF!</v>
      </c>
      <c r="U61" s="532"/>
      <c r="V61" s="532"/>
      <c r="W61" s="532"/>
    </row>
    <row r="62" spans="1:23" x14ac:dyDescent="0.25">
      <c r="B62" s="459"/>
      <c r="C62" s="459"/>
      <c r="D62" s="186"/>
      <c r="E62" s="186"/>
      <c r="F62" s="186"/>
      <c r="G62" s="186"/>
      <c r="H62" s="186"/>
      <c r="I62" s="186"/>
      <c r="J62" s="186"/>
      <c r="K62" s="186"/>
      <c r="L62" s="186"/>
      <c r="M62" s="186"/>
      <c r="N62" s="186"/>
      <c r="O62" s="186"/>
      <c r="P62" s="186"/>
      <c r="Q62" s="532"/>
      <c r="R62" s="531">
        <v>87</v>
      </c>
      <c r="S62" s="532"/>
      <c r="T62" s="531" t="e">
        <f t="shared" si="3"/>
        <v>#REF!</v>
      </c>
      <c r="U62" s="532"/>
      <c r="V62" s="532"/>
      <c r="W62" s="532"/>
    </row>
    <row r="63" spans="1:23" x14ac:dyDescent="0.25">
      <c r="B63" s="186"/>
      <c r="C63" s="186"/>
      <c r="D63" s="186"/>
      <c r="E63" s="186"/>
      <c r="F63" s="186"/>
      <c r="G63" s="186"/>
      <c r="H63" s="186"/>
      <c r="I63" s="186"/>
      <c r="J63" s="186"/>
      <c r="K63" s="186"/>
      <c r="L63" s="186"/>
      <c r="M63" s="186"/>
      <c r="N63" s="186"/>
      <c r="O63" s="186"/>
      <c r="P63" s="186"/>
      <c r="Q63" s="532"/>
      <c r="R63" s="531">
        <v>88</v>
      </c>
      <c r="S63" s="532"/>
      <c r="T63" s="531" t="e">
        <f t="shared" si="3"/>
        <v>#REF!</v>
      </c>
      <c r="U63" s="532"/>
      <c r="V63" s="532"/>
      <c r="W63" s="532"/>
    </row>
    <row r="64" spans="1:23" x14ac:dyDescent="0.25">
      <c r="B64" s="1891"/>
      <c r="C64" s="1891"/>
      <c r="D64" s="186"/>
      <c r="E64" s="186"/>
      <c r="F64" s="186"/>
      <c r="G64" s="186"/>
      <c r="H64" s="186"/>
      <c r="I64" s="186"/>
      <c r="J64" s="186"/>
      <c r="K64" s="186"/>
      <c r="L64" s="186"/>
      <c r="M64" s="186"/>
      <c r="N64" s="186"/>
      <c r="O64" s="186"/>
      <c r="P64" s="186"/>
      <c r="Q64" s="532"/>
      <c r="R64" s="531">
        <v>89</v>
      </c>
      <c r="S64" s="532"/>
      <c r="T64" s="531" t="e">
        <f t="shared" si="3"/>
        <v>#REF!</v>
      </c>
      <c r="U64" s="532"/>
      <c r="V64" s="532"/>
      <c r="W64" s="532"/>
    </row>
    <row r="65" spans="2:23" x14ac:dyDescent="0.25">
      <c r="B65" s="1892"/>
      <c r="C65" s="1892"/>
      <c r="D65" s="186"/>
      <c r="E65" s="186"/>
      <c r="F65" s="186"/>
      <c r="G65" s="186"/>
      <c r="H65" s="186"/>
      <c r="I65" s="186"/>
      <c r="J65" s="186"/>
      <c r="K65" s="186"/>
      <c r="L65" s="186"/>
      <c r="M65" s="186"/>
      <c r="N65" s="186"/>
      <c r="O65" s="186"/>
      <c r="P65" s="186"/>
      <c r="Q65" s="532"/>
      <c r="R65" s="531">
        <v>90</v>
      </c>
      <c r="S65" s="532"/>
      <c r="T65" s="531" t="e">
        <f t="shared" si="3"/>
        <v>#REF!</v>
      </c>
      <c r="U65" s="532"/>
      <c r="V65" s="532"/>
      <c r="W65" s="532"/>
    </row>
    <row r="66" spans="2:23" x14ac:dyDescent="0.25">
      <c r="B66" s="1893"/>
      <c r="C66" s="1893"/>
      <c r="D66" s="186"/>
      <c r="E66" s="186"/>
      <c r="F66" s="186"/>
      <c r="G66" s="517"/>
      <c r="H66" s="186"/>
      <c r="I66" s="186"/>
      <c r="J66" s="186"/>
      <c r="K66" s="186"/>
      <c r="L66" s="186"/>
      <c r="M66" s="186"/>
      <c r="N66" s="186"/>
      <c r="O66" s="186"/>
      <c r="Q66" s="532"/>
      <c r="R66" s="531">
        <v>91</v>
      </c>
      <c r="S66" s="532"/>
      <c r="T66" s="531" t="e">
        <f t="shared" si="3"/>
        <v>#REF!</v>
      </c>
      <c r="U66" s="532"/>
      <c r="V66" s="532"/>
      <c r="W66" s="532"/>
    </row>
    <row r="67" spans="2:23" x14ac:dyDescent="0.25">
      <c r="B67" s="186"/>
      <c r="C67" s="186"/>
      <c r="D67" s="186"/>
      <c r="E67" s="186"/>
      <c r="F67" s="186"/>
      <c r="G67" s="186"/>
      <c r="H67" s="186"/>
      <c r="I67" s="186"/>
      <c r="J67" s="186"/>
      <c r="K67" s="186"/>
      <c r="L67" s="186"/>
      <c r="M67" s="186"/>
      <c r="N67" s="186"/>
      <c r="O67" s="186"/>
      <c r="Q67" s="532"/>
      <c r="R67" s="531">
        <v>92</v>
      </c>
      <c r="S67" s="532"/>
      <c r="T67" s="531" t="e">
        <f t="shared" si="3"/>
        <v>#REF!</v>
      </c>
      <c r="U67" s="532"/>
      <c r="V67" s="532"/>
      <c r="W67" s="532"/>
    </row>
    <row r="68" spans="2:23" x14ac:dyDescent="0.25">
      <c r="B68" s="186"/>
      <c r="C68" s="186"/>
      <c r="D68" s="186"/>
      <c r="E68" s="186"/>
      <c r="F68" s="186"/>
      <c r="G68" s="1854"/>
      <c r="H68" s="1854"/>
      <c r="I68" s="1854"/>
      <c r="J68" s="186"/>
      <c r="Q68" s="532"/>
      <c r="R68" s="531">
        <v>93</v>
      </c>
      <c r="S68" s="532"/>
      <c r="T68" s="531" t="e">
        <f t="shared" si="3"/>
        <v>#REF!</v>
      </c>
      <c r="U68" s="532"/>
      <c r="V68" s="532"/>
      <c r="W68" s="532"/>
    </row>
    <row r="69" spans="2:23" x14ac:dyDescent="0.25">
      <c r="B69" s="186"/>
      <c r="C69" s="186"/>
      <c r="D69" s="186"/>
      <c r="E69" s="186"/>
      <c r="F69" s="186"/>
      <c r="G69" s="667"/>
      <c r="H69" s="667"/>
      <c r="I69" s="667"/>
      <c r="J69" s="186"/>
      <c r="Q69" s="532"/>
      <c r="R69" s="531">
        <v>94</v>
      </c>
      <c r="S69" s="532"/>
      <c r="T69" s="531" t="e">
        <f t="shared" si="3"/>
        <v>#REF!</v>
      </c>
      <c r="U69" s="532"/>
      <c r="V69" s="532"/>
      <c r="W69" s="532"/>
    </row>
    <row r="70" spans="2:23" x14ac:dyDescent="0.25">
      <c r="B70" s="517"/>
      <c r="C70" s="517"/>
      <c r="D70" s="517"/>
      <c r="E70" s="517"/>
      <c r="F70" s="186"/>
      <c r="G70" s="553"/>
      <c r="H70" s="553"/>
      <c r="I70" s="553"/>
      <c r="J70" s="186"/>
      <c r="Q70" s="532"/>
      <c r="R70" s="531">
        <v>95</v>
      </c>
      <c r="S70" s="532"/>
      <c r="T70" s="531" t="e">
        <f t="shared" si="3"/>
        <v>#REF!</v>
      </c>
      <c r="U70" s="532"/>
      <c r="V70" s="532"/>
      <c r="W70" s="532"/>
    </row>
    <row r="71" spans="2:23" x14ac:dyDescent="0.25">
      <c r="B71" s="517"/>
      <c r="C71" s="517"/>
      <c r="D71" s="517"/>
      <c r="E71" s="517"/>
      <c r="F71" s="186"/>
      <c r="G71" s="186"/>
      <c r="H71" s="186"/>
      <c r="I71" s="186"/>
      <c r="J71" s="186"/>
      <c r="Q71" s="532"/>
      <c r="R71" s="531">
        <v>96</v>
      </c>
      <c r="S71" s="532"/>
      <c r="T71" s="531" t="e">
        <f t="shared" si="3"/>
        <v>#REF!</v>
      </c>
      <c r="U71" s="532"/>
      <c r="V71" s="532"/>
      <c r="W71" s="532"/>
    </row>
    <row r="72" spans="2:23" x14ac:dyDescent="0.25">
      <c r="B72" s="517"/>
      <c r="C72" s="517"/>
      <c r="D72" s="517"/>
      <c r="E72" s="517"/>
      <c r="F72" s="186"/>
      <c r="G72" s="1854"/>
      <c r="H72" s="1854"/>
      <c r="I72" s="1854"/>
      <c r="J72" s="186"/>
      <c r="Q72" s="532"/>
      <c r="R72" s="531">
        <v>97</v>
      </c>
      <c r="S72" s="532"/>
      <c r="T72" s="531" t="e">
        <f t="shared" si="3"/>
        <v>#REF!</v>
      </c>
      <c r="U72" s="532"/>
      <c r="V72" s="532"/>
      <c r="W72" s="532"/>
    </row>
    <row r="73" spans="2:23" x14ac:dyDescent="0.25">
      <c r="B73" s="517"/>
      <c r="C73" s="517"/>
      <c r="D73" s="517"/>
      <c r="E73" s="561"/>
      <c r="F73" s="186"/>
      <c r="G73" s="667"/>
      <c r="H73" s="667"/>
      <c r="I73" s="667"/>
      <c r="J73" s="186"/>
      <c r="Q73" s="532"/>
      <c r="R73" s="531">
        <v>98</v>
      </c>
      <c r="S73" s="532"/>
      <c r="T73" s="531" t="e">
        <f>IF($N$21=R73,2,"")</f>
        <v>#REF!</v>
      </c>
      <c r="U73" s="532"/>
      <c r="V73" s="532"/>
      <c r="W73" s="532"/>
    </row>
    <row r="74" spans="2:23" x14ac:dyDescent="0.25">
      <c r="B74" s="517"/>
      <c r="C74" s="517"/>
      <c r="D74" s="517"/>
      <c r="E74" s="517"/>
      <c r="F74" s="186"/>
      <c r="G74" s="196"/>
      <c r="H74" s="196"/>
      <c r="I74" s="196"/>
      <c r="J74" s="667"/>
      <c r="Q74" s="532"/>
      <c r="R74" s="531">
        <v>99</v>
      </c>
      <c r="S74" s="532"/>
      <c r="T74" s="531" t="e">
        <f t="shared" si="3"/>
        <v>#REF!</v>
      </c>
      <c r="U74" s="532"/>
      <c r="V74" s="532"/>
      <c r="W74" s="532"/>
    </row>
    <row r="75" spans="2:23" ht="16.5" x14ac:dyDescent="0.35">
      <c r="B75" s="555"/>
      <c r="C75" s="562"/>
      <c r="D75" s="517"/>
      <c r="E75" s="517"/>
      <c r="F75" s="186"/>
      <c r="G75" s="186"/>
      <c r="H75" s="186"/>
      <c r="I75" s="186"/>
      <c r="J75" s="667"/>
      <c r="Q75" s="532"/>
      <c r="R75" s="531">
        <v>100</v>
      </c>
      <c r="S75" s="532"/>
      <c r="T75" s="531" t="e">
        <f>IF($N$21=R75,2,"")</f>
        <v>#REF!</v>
      </c>
      <c r="U75" s="532"/>
      <c r="V75" s="532"/>
      <c r="W75" s="532"/>
    </row>
    <row r="76" spans="2:23" x14ac:dyDescent="0.25">
      <c r="B76" s="517"/>
      <c r="C76" s="517"/>
      <c r="D76" s="517"/>
      <c r="E76" s="517"/>
      <c r="F76" s="186"/>
      <c r="G76" s="186"/>
      <c r="H76" s="186"/>
      <c r="I76" s="186"/>
      <c r="J76" s="553"/>
    </row>
    <row r="77" spans="2:23" x14ac:dyDescent="0.25">
      <c r="B77" s="517"/>
      <c r="C77" s="186"/>
      <c r="D77" s="186"/>
      <c r="E77" s="186"/>
      <c r="F77" s="186"/>
      <c r="G77" s="186"/>
      <c r="H77" s="186"/>
      <c r="I77" s="186"/>
      <c r="J77" s="186"/>
    </row>
    <row r="78" spans="2:23" x14ac:dyDescent="0.25">
      <c r="B78" s="517"/>
      <c r="C78" s="186"/>
      <c r="D78" s="186"/>
      <c r="E78" s="186"/>
      <c r="F78" s="186"/>
      <c r="G78" s="186"/>
      <c r="H78" s="186"/>
      <c r="I78" s="186"/>
      <c r="J78" s="667"/>
    </row>
    <row r="79" spans="2:23" x14ac:dyDescent="0.25">
      <c r="B79" s="1890"/>
      <c r="C79" s="1890"/>
      <c r="D79" s="1890"/>
      <c r="E79" s="1890"/>
      <c r="F79" s="186"/>
      <c r="G79" s="186"/>
      <c r="H79" s="186"/>
      <c r="I79" s="186"/>
      <c r="J79" s="667"/>
    </row>
    <row r="80" spans="2:23" x14ac:dyDescent="0.25">
      <c r="B80" s="517"/>
      <c r="C80" s="563"/>
      <c r="D80" s="563"/>
      <c r="E80" s="563"/>
      <c r="F80" s="186"/>
      <c r="G80" s="186"/>
      <c r="H80" s="186"/>
      <c r="I80" s="186"/>
      <c r="J80" s="196"/>
    </row>
    <row r="81" spans="2:10" x14ac:dyDescent="0.25">
      <c r="B81" s="517"/>
      <c r="C81" s="517"/>
      <c r="D81" s="517"/>
      <c r="E81" s="186"/>
      <c r="F81" s="186"/>
      <c r="G81" s="564"/>
      <c r="H81" s="186"/>
      <c r="I81" s="186"/>
      <c r="J81" s="186"/>
    </row>
    <row r="82" spans="2:10" ht="16.5" x14ac:dyDescent="0.35">
      <c r="B82" s="555"/>
      <c r="C82" s="555"/>
      <c r="D82" s="517"/>
      <c r="E82" s="186"/>
      <c r="F82" s="186"/>
      <c r="G82" s="563"/>
      <c r="H82" s="563"/>
      <c r="I82" s="186"/>
      <c r="J82" s="186"/>
    </row>
    <row r="83" spans="2:10" x14ac:dyDescent="0.25">
      <c r="B83" s="517"/>
      <c r="C83" s="517"/>
      <c r="D83" s="517"/>
      <c r="E83" s="186"/>
      <c r="F83" s="186"/>
      <c r="G83" s="559"/>
      <c r="H83" s="553"/>
      <c r="I83" s="186"/>
      <c r="J83" s="186"/>
    </row>
    <row r="84" spans="2:10" ht="16.5" x14ac:dyDescent="0.35">
      <c r="B84" s="555"/>
      <c r="C84" s="555"/>
      <c r="D84" s="517"/>
      <c r="E84" s="186"/>
      <c r="F84" s="186"/>
      <c r="G84" s="559"/>
      <c r="H84" s="553"/>
      <c r="I84" s="186"/>
      <c r="J84" s="186"/>
    </row>
    <row r="85" spans="2:10" x14ac:dyDescent="0.25">
      <c r="B85" s="517"/>
      <c r="C85" s="517"/>
      <c r="D85" s="517"/>
      <c r="E85" s="186"/>
      <c r="F85" s="186"/>
      <c r="G85" s="553"/>
      <c r="H85" s="186"/>
      <c r="I85" s="186"/>
      <c r="J85" s="186"/>
    </row>
    <row r="86" spans="2:10" x14ac:dyDescent="0.25">
      <c r="B86" s="186"/>
      <c r="C86" s="186"/>
      <c r="D86" s="186"/>
      <c r="E86" s="186"/>
      <c r="F86" s="186"/>
      <c r="G86" s="553"/>
      <c r="H86" s="553"/>
      <c r="I86" s="186"/>
      <c r="J86" s="186"/>
    </row>
    <row r="87" spans="2:10" x14ac:dyDescent="0.25">
      <c r="B87" s="186"/>
      <c r="C87" s="186"/>
      <c r="D87" s="186"/>
      <c r="E87" s="186"/>
      <c r="F87" s="186"/>
      <c r="G87" s="186"/>
      <c r="H87" s="553"/>
      <c r="I87" s="186"/>
      <c r="J87" s="186"/>
    </row>
    <row r="88" spans="2:10" x14ac:dyDescent="0.25">
      <c r="B88" s="1890"/>
      <c r="C88" s="1890"/>
      <c r="D88" s="1890"/>
      <c r="E88" s="1890"/>
      <c r="F88" s="565"/>
      <c r="G88" s="186"/>
      <c r="H88" s="553"/>
      <c r="I88" s="186"/>
      <c r="J88" s="186"/>
    </row>
    <row r="89" spans="2:10" x14ac:dyDescent="0.25">
      <c r="B89" s="517"/>
      <c r="C89" s="563"/>
      <c r="D89" s="563"/>
      <c r="E89" s="563"/>
      <c r="F89" s="566"/>
      <c r="G89" s="186"/>
      <c r="H89" s="553"/>
      <c r="I89" s="186"/>
      <c r="J89" s="186"/>
    </row>
    <row r="90" spans="2:10" x14ac:dyDescent="0.25">
      <c r="B90" s="517"/>
      <c r="C90" s="517"/>
      <c r="D90" s="517"/>
      <c r="E90" s="186"/>
      <c r="F90" s="186"/>
      <c r="G90" s="186"/>
      <c r="H90" s="553"/>
      <c r="I90" s="186"/>
      <c r="J90" s="186"/>
    </row>
    <row r="91" spans="2:10" ht="16.5" x14ac:dyDescent="0.35">
      <c r="B91" s="555"/>
      <c r="C91" s="555"/>
      <c r="D91" s="517"/>
      <c r="E91" s="186"/>
      <c r="F91" s="186"/>
      <c r="G91" s="186"/>
      <c r="H91" s="186"/>
      <c r="I91" s="186"/>
      <c r="J91" s="186"/>
    </row>
    <row r="92" spans="2:10" x14ac:dyDescent="0.25">
      <c r="B92" s="517"/>
      <c r="C92" s="517"/>
      <c r="D92" s="517"/>
      <c r="E92" s="186"/>
      <c r="F92" s="186"/>
      <c r="G92" s="186"/>
      <c r="H92" s="186"/>
      <c r="I92" s="186"/>
      <c r="J92" s="186"/>
    </row>
    <row r="93" spans="2:10" x14ac:dyDescent="0.25">
      <c r="B93" s="517"/>
      <c r="C93" s="517"/>
      <c r="D93" s="517"/>
      <c r="E93" s="186"/>
      <c r="F93" s="567"/>
      <c r="G93" s="186"/>
      <c r="H93" s="186"/>
      <c r="I93" s="186"/>
      <c r="J93" s="186"/>
    </row>
    <row r="94" spans="2:10" ht="16.5" x14ac:dyDescent="0.35">
      <c r="B94" s="555"/>
      <c r="C94" s="555"/>
      <c r="D94" s="517"/>
      <c r="E94" s="186"/>
      <c r="F94" s="517"/>
      <c r="G94" s="186"/>
      <c r="H94" s="186"/>
      <c r="I94" s="186"/>
      <c r="J94" s="186"/>
    </row>
    <row r="95" spans="2:10" ht="16.5" x14ac:dyDescent="0.35">
      <c r="B95" s="555"/>
      <c r="C95" s="555"/>
      <c r="D95" s="517"/>
      <c r="E95" s="186"/>
      <c r="F95" s="517"/>
      <c r="G95" s="186"/>
      <c r="H95" s="186"/>
      <c r="I95" s="186"/>
      <c r="J95" s="186"/>
    </row>
    <row r="96" spans="2:10" x14ac:dyDescent="0.25">
      <c r="B96" s="553"/>
      <c r="C96" s="517"/>
      <c r="D96" s="517"/>
      <c r="E96" s="186"/>
      <c r="F96" s="186"/>
      <c r="G96" s="186"/>
      <c r="H96" s="186"/>
      <c r="I96" s="186"/>
      <c r="J96" s="186"/>
    </row>
    <row r="97" spans="2:10" ht="16.5" x14ac:dyDescent="0.35">
      <c r="B97" s="568"/>
      <c r="C97" s="568"/>
      <c r="D97" s="517"/>
      <c r="E97" s="186"/>
      <c r="F97" s="186"/>
      <c r="G97" s="186"/>
      <c r="H97" s="186"/>
      <c r="I97" s="186"/>
      <c r="J97" s="186"/>
    </row>
    <row r="98" spans="2:10" x14ac:dyDescent="0.25">
      <c r="B98" s="553"/>
      <c r="C98" s="553"/>
      <c r="D98" s="517"/>
      <c r="E98" s="186"/>
      <c r="F98" s="186"/>
      <c r="G98" s="186"/>
      <c r="H98" s="186"/>
      <c r="I98" s="186"/>
      <c r="J98" s="186"/>
    </row>
    <row r="99" spans="2:10" x14ac:dyDescent="0.25">
      <c r="B99" s="196"/>
      <c r="C99" s="196"/>
      <c r="D99" s="517"/>
      <c r="E99" s="560"/>
      <c r="F99" s="186"/>
      <c r="G99" s="186"/>
      <c r="H99" s="186"/>
      <c r="I99" s="186"/>
      <c r="J99" s="186"/>
    </row>
    <row r="100" spans="2:10" x14ac:dyDescent="0.25">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e310DdSGMCePSy/RABPUnpg+vRzyIENduGwHp2zkG2Jf8WBo2X0+PCokZ8ftOztOtnWi0MvFzSMtByMmX3eWPQ==" saltValue="vsH7GqdRDl0iS7jUS1OSSQ==" spinCount="100000" sheet="1" objects="1" scenarios="1"/>
  <mergeCells count="30">
    <mergeCell ref="K18:M18"/>
    <mergeCell ref="G19:I20"/>
    <mergeCell ref="G68:I68"/>
    <mergeCell ref="B88:E88"/>
    <mergeCell ref="B64:C64"/>
    <mergeCell ref="B65:C65"/>
    <mergeCell ref="B66:C66"/>
    <mergeCell ref="B79:E79"/>
    <mergeCell ref="K4:N4"/>
    <mergeCell ref="B1:O1"/>
    <mergeCell ref="B2:O2"/>
    <mergeCell ref="K17:L17"/>
    <mergeCell ref="G11:I11"/>
    <mergeCell ref="H14:I14"/>
    <mergeCell ref="B13:E13"/>
    <mergeCell ref="B12:E12"/>
    <mergeCell ref="B4:E4"/>
    <mergeCell ref="G4:I4"/>
    <mergeCell ref="G7:I7"/>
    <mergeCell ref="G13:I13"/>
    <mergeCell ref="G5:I5"/>
    <mergeCell ref="H17:I17"/>
    <mergeCell ref="G8:I8"/>
    <mergeCell ref="G10:I10"/>
    <mergeCell ref="H15:I15"/>
    <mergeCell ref="G72:I72"/>
    <mergeCell ref="B28:E28"/>
    <mergeCell ref="B29:E29"/>
    <mergeCell ref="H16:I16"/>
    <mergeCell ref="H18:I18"/>
  </mergeCells>
  <pageMargins left="0.7" right="0.7" top="0.75" bottom="0.75" header="0.3" footer="0.3"/>
  <pageSetup scale="68"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8">
    <tabColor theme="3" tint="0.39997558519241921"/>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54" t="e">
        <f>#REF!</f>
        <v>#REF!</v>
      </c>
      <c r="C1" s="1755"/>
      <c r="D1" s="1755"/>
      <c r="E1" s="1755"/>
      <c r="F1" s="1755"/>
      <c r="G1" s="1755"/>
      <c r="H1" s="1756"/>
      <c r="I1"/>
      <c r="J1"/>
      <c r="K1"/>
      <c r="L1"/>
      <c r="M1"/>
      <c r="N1"/>
      <c r="O1"/>
      <c r="P1"/>
      <c r="Q1"/>
      <c r="R1"/>
      <c r="S1"/>
      <c r="T1"/>
    </row>
    <row r="2" spans="2:20" ht="34.5" customHeight="1" thickBot="1" x14ac:dyDescent="0.3">
      <c r="B2" s="1757" t="s">
        <v>446</v>
      </c>
      <c r="C2" s="1758"/>
      <c r="D2" s="1758"/>
      <c r="E2" s="1758"/>
      <c r="F2" s="1758"/>
      <c r="G2" s="1758"/>
      <c r="H2" s="1759"/>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45660</v>
      </c>
    </row>
    <row r="55" spans="2:8" x14ac:dyDescent="0.2">
      <c r="H55" s="672" t="s">
        <v>393</v>
      </c>
    </row>
    <row r="56" spans="2:8" ht="15" x14ac:dyDescent="0.25">
      <c r="B56" s="656" t="s">
        <v>444</v>
      </c>
    </row>
    <row r="58" spans="2:8" x14ac:dyDescent="0.2">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9">
    <tabColor theme="3" tint="0.39997558519241921"/>
    <pageSetUpPr fitToPage="1"/>
  </sheetPr>
  <dimension ref="B1:M45"/>
  <sheetViews>
    <sheetView showGridLines="0" zoomScale="70" zoomScaleNormal="70" workbookViewId="0">
      <selection activeCell="J18" sqref="J18"/>
    </sheetView>
  </sheetViews>
  <sheetFormatPr defaultColWidth="9.140625" defaultRowHeight="12.75" x14ac:dyDescent="0.2"/>
  <cols>
    <col min="1" max="1" width="3" style="21" customWidth="1"/>
    <col min="2" max="2" width="26.7109375" style="21" customWidth="1"/>
    <col min="3" max="4" width="30.140625" style="21" customWidth="1"/>
    <col min="5" max="5" width="16.28515625" style="21" customWidth="1"/>
    <col min="6" max="6" width="15.85546875" style="21" customWidth="1"/>
    <col min="7" max="7" width="11.42578125" style="21" customWidth="1"/>
    <col min="8" max="8" width="12.85546875" style="21" customWidth="1"/>
    <col min="9" max="11" width="12.5703125" style="21" customWidth="1"/>
    <col min="12" max="16384" width="9.140625" style="21"/>
  </cols>
  <sheetData>
    <row r="1" spans="2:13" ht="13.5" thickBot="1" x14ac:dyDescent="0.25">
      <c r="B1" s="1754" t="e">
        <f>#REF!</f>
        <v>#REF!</v>
      </c>
      <c r="C1" s="1755"/>
      <c r="D1" s="1755"/>
      <c r="E1" s="1755"/>
      <c r="F1" s="1755"/>
      <c r="G1" s="1755"/>
      <c r="H1" s="1755"/>
      <c r="I1" s="1755"/>
      <c r="J1" s="1755"/>
      <c r="K1" s="1756"/>
    </row>
    <row r="2" spans="2:13" ht="34.5" customHeight="1" thickBot="1" x14ac:dyDescent="0.25">
      <c r="B2" s="1757" t="s">
        <v>36</v>
      </c>
      <c r="C2" s="1758"/>
      <c r="D2" s="1758"/>
      <c r="E2" s="1758"/>
      <c r="F2" s="1758"/>
      <c r="G2" s="1758"/>
      <c r="H2" s="1758"/>
      <c r="I2" s="1758"/>
      <c r="J2" s="1758"/>
      <c r="K2" s="1759"/>
    </row>
    <row r="3" spans="2:13" ht="13.5" thickBot="1" x14ac:dyDescent="0.25">
      <c r="B3" s="247"/>
      <c r="C3" s="709"/>
      <c r="D3" s="709"/>
      <c r="E3" s="709"/>
      <c r="F3" s="709"/>
      <c r="G3" s="709"/>
      <c r="H3" s="709"/>
      <c r="I3" s="709"/>
      <c r="J3" s="709"/>
      <c r="K3" s="710"/>
      <c r="L3" s="6"/>
      <c r="M3" s="30"/>
    </row>
    <row r="4" spans="2:13" ht="13.5" thickBot="1" x14ac:dyDescent="0.25">
      <c r="B4" s="1894" t="s">
        <v>8</v>
      </c>
      <c r="C4" s="1894" t="s">
        <v>9</v>
      </c>
      <c r="D4" s="1896" t="s">
        <v>35</v>
      </c>
      <c r="E4" s="1898" t="s">
        <v>33</v>
      </c>
      <c r="F4" s="1898" t="s">
        <v>34</v>
      </c>
      <c r="G4" s="1894" t="s">
        <v>5</v>
      </c>
      <c r="H4" s="1900" t="s">
        <v>6</v>
      </c>
      <c r="I4" s="1901"/>
      <c r="J4" s="1900" t="s">
        <v>7</v>
      </c>
      <c r="K4" s="1901"/>
      <c r="L4" s="6"/>
      <c r="M4" s="30"/>
    </row>
    <row r="5" spans="2:13" ht="13.5" thickBot="1" x14ac:dyDescent="0.25">
      <c r="B5" s="1895"/>
      <c r="C5" s="1895"/>
      <c r="D5" s="1897"/>
      <c r="E5" s="1899"/>
      <c r="F5" s="1899"/>
      <c r="G5" s="1895"/>
      <c r="H5" s="243" t="s">
        <v>10</v>
      </c>
      <c r="I5" s="243" t="s">
        <v>11</v>
      </c>
      <c r="J5" s="243" t="s">
        <v>12</v>
      </c>
      <c r="K5" s="243" t="s">
        <v>13</v>
      </c>
      <c r="L5" s="6"/>
      <c r="M5" s="30"/>
    </row>
    <row r="6" spans="2:13" x14ac:dyDescent="0.2">
      <c r="B6" s="886" t="s">
        <v>14</v>
      </c>
      <c r="C6" s="39"/>
      <c r="D6" s="39"/>
      <c r="E6" s="172"/>
      <c r="F6" s="172"/>
      <c r="G6" s="628"/>
      <c r="H6" s="258" t="str">
        <f>IF((G6&gt;0),((PMT((G6/12),(J6*12),F6,0,0)*12)*-1),"")</f>
        <v/>
      </c>
      <c r="I6" s="170" t="s">
        <v>276</v>
      </c>
      <c r="J6" s="43"/>
      <c r="K6" s="46"/>
      <c r="L6" s="2"/>
      <c r="M6" s="30"/>
    </row>
    <row r="7" spans="2:13" x14ac:dyDescent="0.2">
      <c r="B7" s="887" t="s">
        <v>15</v>
      </c>
      <c r="C7" s="890"/>
      <c r="D7" s="890"/>
      <c r="E7" s="41"/>
      <c r="F7" s="41"/>
      <c r="G7" s="629"/>
      <c r="H7" s="24"/>
      <c r="I7" s="52" t="s">
        <v>276</v>
      </c>
      <c r="J7" s="169"/>
      <c r="K7" s="47"/>
      <c r="L7" s="2"/>
      <c r="M7" s="30"/>
    </row>
    <row r="8" spans="2:13" x14ac:dyDescent="0.2">
      <c r="B8" s="887" t="s">
        <v>16</v>
      </c>
      <c r="C8" s="890"/>
      <c r="D8" s="890"/>
      <c r="E8" s="41"/>
      <c r="F8" s="41"/>
      <c r="G8" s="629"/>
      <c r="H8" s="24"/>
      <c r="I8" s="171" t="s">
        <v>276</v>
      </c>
      <c r="J8" s="44"/>
      <c r="K8" s="47"/>
      <c r="L8" s="2"/>
      <c r="M8" s="30"/>
    </row>
    <row r="9" spans="2:13" x14ac:dyDescent="0.2">
      <c r="B9" s="7" t="s">
        <v>449</v>
      </c>
      <c r="C9" s="890"/>
      <c r="D9" s="890"/>
      <c r="E9" s="41"/>
      <c r="F9" s="41"/>
      <c r="G9" s="629"/>
      <c r="H9" s="24"/>
      <c r="I9" s="44"/>
      <c r="J9" s="44"/>
      <c r="K9" s="47"/>
      <c r="L9" s="2"/>
      <c r="M9" s="30"/>
    </row>
    <row r="10" spans="2:13" x14ac:dyDescent="0.2">
      <c r="B10" s="7" t="s">
        <v>4</v>
      </c>
      <c r="C10" s="890"/>
      <c r="D10" s="890"/>
      <c r="E10" s="41"/>
      <c r="F10" s="41"/>
      <c r="G10" s="629"/>
      <c r="H10" s="24"/>
      <c r="I10" s="44"/>
      <c r="J10" s="44"/>
      <c r="K10" s="47"/>
      <c r="L10" s="2"/>
      <c r="M10" s="30"/>
    </row>
    <row r="11" spans="2:13" x14ac:dyDescent="0.2">
      <c r="B11" s="7" t="s">
        <v>4</v>
      </c>
      <c r="C11" s="890"/>
      <c r="D11" s="890"/>
      <c r="E11" s="41"/>
      <c r="F11" s="41"/>
      <c r="G11" s="629"/>
      <c r="H11" s="24"/>
      <c r="I11" s="44"/>
      <c r="J11" s="44"/>
      <c r="K11" s="47"/>
      <c r="L11" s="2"/>
      <c r="M11" s="30"/>
    </row>
    <row r="12" spans="2:13" x14ac:dyDescent="0.2">
      <c r="B12" s="7" t="s">
        <v>17</v>
      </c>
      <c r="C12" s="890"/>
      <c r="D12" s="890"/>
      <c r="E12" s="41"/>
      <c r="F12" s="41"/>
      <c r="G12" s="629"/>
      <c r="H12" s="24"/>
      <c r="I12" s="44"/>
      <c r="J12" s="44"/>
      <c r="K12" s="47"/>
      <c r="L12" s="2"/>
      <c r="M12" s="31" t="s">
        <v>1</v>
      </c>
    </row>
    <row r="13" spans="2:13" ht="13.5" thickBot="1" x14ac:dyDescent="0.25">
      <c r="B13" s="892" t="s">
        <v>18</v>
      </c>
      <c r="C13" s="40"/>
      <c r="D13" s="40"/>
      <c r="E13" s="41"/>
      <c r="F13" s="712">
        <f>+'Comparative Summary (CO)'!C7</f>
        <v>0</v>
      </c>
      <c r="G13" s="630"/>
      <c r="H13" s="42"/>
      <c r="I13" s="45"/>
      <c r="J13" s="45"/>
      <c r="K13" s="48"/>
      <c r="L13" s="2"/>
      <c r="M13" s="31" t="s">
        <v>2</v>
      </c>
    </row>
    <row r="14" spans="2:13" ht="13.5" thickBot="1" x14ac:dyDescent="0.25">
      <c r="B14" s="5"/>
      <c r="C14" s="9"/>
      <c r="D14" s="9" t="s">
        <v>19</v>
      </c>
      <c r="E14" s="231">
        <f>SUM(E6:E13)</f>
        <v>0</v>
      </c>
      <c r="F14" s="231">
        <f>SUM(F6:F13)</f>
        <v>0</v>
      </c>
      <c r="G14" s="3"/>
      <c r="H14" s="3"/>
      <c r="I14" s="3"/>
      <c r="J14" s="3"/>
      <c r="K14" s="4"/>
      <c r="L14" s="2"/>
      <c r="M14" s="31"/>
    </row>
    <row r="15" spans="2:13" x14ac:dyDescent="0.2">
      <c r="B15" s="5"/>
      <c r="C15" s="9"/>
      <c r="D15" s="9"/>
      <c r="G15" s="3"/>
      <c r="H15" s="3"/>
      <c r="I15" s="3"/>
      <c r="J15" s="3"/>
      <c r="K15" s="4"/>
      <c r="L15" s="2"/>
      <c r="M15" s="31"/>
    </row>
    <row r="16" spans="2:13" x14ac:dyDescent="0.2">
      <c r="B16" s="10" t="s">
        <v>20</v>
      </c>
      <c r="C16" s="49"/>
      <c r="D16" s="49"/>
      <c r="E16" s="50"/>
      <c r="F16" s="50"/>
      <c r="G16" s="51"/>
      <c r="H16" s="50"/>
      <c r="I16" s="52"/>
      <c r="J16" s="52"/>
      <c r="K16" s="53"/>
      <c r="L16" s="2"/>
    </row>
    <row r="17" spans="2:12" x14ac:dyDescent="0.2">
      <c r="B17" s="10" t="s">
        <v>20</v>
      </c>
      <c r="C17" s="49"/>
      <c r="D17" s="49"/>
      <c r="E17" s="50"/>
      <c r="F17" s="50"/>
      <c r="G17" s="51"/>
      <c r="H17" s="50"/>
      <c r="I17" s="52"/>
      <c r="J17" s="52"/>
      <c r="K17" s="53"/>
      <c r="L17" s="2"/>
    </row>
    <row r="18" spans="2:12" ht="13.5" thickBot="1" x14ac:dyDescent="0.25">
      <c r="B18" s="889" t="s">
        <v>21</v>
      </c>
      <c r="C18" s="49"/>
      <c r="D18" s="49"/>
      <c r="E18" s="173"/>
      <c r="F18" s="711" t="e">
        <f>+ROUND(D30,0)</f>
        <v>#REF!</v>
      </c>
      <c r="G18" s="51"/>
      <c r="H18" s="50"/>
      <c r="I18" s="52"/>
      <c r="J18" s="52"/>
      <c r="K18" s="53"/>
      <c r="L18" s="2"/>
    </row>
    <row r="19" spans="2:12" ht="13.5" thickBot="1" x14ac:dyDescent="0.25">
      <c r="B19" s="5"/>
      <c r="C19" s="9"/>
      <c r="D19" s="9" t="s">
        <v>22</v>
      </c>
      <c r="E19" s="231">
        <f>+E14+SUM(E16:E18)</f>
        <v>0</v>
      </c>
      <c r="F19" s="231" t="e">
        <f>+F14+SUM(F16:F18)</f>
        <v>#REF!</v>
      </c>
      <c r="G19" s="3"/>
      <c r="H19" s="3"/>
      <c r="I19" s="3"/>
      <c r="J19" s="3"/>
      <c r="K19" s="4"/>
      <c r="L19" s="2"/>
    </row>
    <row r="20" spans="2:12" ht="13.5" thickBot="1" x14ac:dyDescent="0.25">
      <c r="B20" s="14"/>
      <c r="C20" s="3"/>
      <c r="D20" s="3"/>
      <c r="E20" s="3"/>
      <c r="F20" s="713" t="e">
        <f>IF((ROUND(F19,0))=ROUND('Cost-Basis (CO)'!D90,0),"","VALUE!")</f>
        <v>#REF!</v>
      </c>
      <c r="G20" s="3"/>
      <c r="H20" s="3"/>
      <c r="I20" s="3"/>
      <c r="J20" s="3"/>
      <c r="K20" s="4"/>
      <c r="L20" s="2"/>
    </row>
    <row r="21" spans="2:12" ht="13.5" thickBot="1" x14ac:dyDescent="0.25">
      <c r="B21" s="5" t="s">
        <v>32</v>
      </c>
      <c r="C21" s="631"/>
      <c r="D21" s="3" t="s">
        <v>470</v>
      </c>
      <c r="E21" s="3" t="s">
        <v>31</v>
      </c>
      <c r="I21" s="11"/>
      <c r="K21" s="17"/>
      <c r="L21" s="2"/>
    </row>
    <row r="22" spans="2:12" ht="13.5" thickBot="1" x14ac:dyDescent="0.25">
      <c r="B22" s="5"/>
      <c r="C22" s="631"/>
      <c r="D22" s="3" t="s">
        <v>468</v>
      </c>
      <c r="E22" s="3"/>
      <c r="K22" s="17"/>
      <c r="L22" s="2"/>
    </row>
    <row r="23" spans="2:12" x14ac:dyDescent="0.2">
      <c r="B23" s="18"/>
      <c r="E23" s="3"/>
      <c r="K23" s="17"/>
      <c r="L23" s="2"/>
    </row>
    <row r="24" spans="2:12" x14ac:dyDescent="0.2">
      <c r="B24" s="18"/>
      <c r="E24" s="3"/>
      <c r="G24" s="12" t="s">
        <v>23</v>
      </c>
      <c r="H24" s="12"/>
      <c r="I24" s="12"/>
      <c r="K24" s="17"/>
      <c r="L24" s="2"/>
    </row>
    <row r="25" spans="2:12" ht="13.5" thickBot="1" x14ac:dyDescent="0.25">
      <c r="B25" s="18"/>
      <c r="E25" s="3"/>
      <c r="G25" s="1903" t="s">
        <v>39</v>
      </c>
      <c r="H25" s="1904"/>
      <c r="I25" s="13" t="s">
        <v>10</v>
      </c>
      <c r="K25" s="17"/>
      <c r="L25" s="2"/>
    </row>
    <row r="26" spans="2:12" x14ac:dyDescent="0.2">
      <c r="B26" s="18"/>
      <c r="C26" s="232" t="s">
        <v>314</v>
      </c>
      <c r="D26" s="233" t="e">
        <f>+'Tax Credit Eligibility (CO)'!E32</f>
        <v>#REF!</v>
      </c>
      <c r="E26" s="3"/>
      <c r="G26" s="1905" t="s">
        <v>431</v>
      </c>
      <c r="H26" s="1906"/>
      <c r="I26" s="8"/>
      <c r="K26" s="17"/>
      <c r="L26" s="2"/>
    </row>
    <row r="27" spans="2:12" x14ac:dyDescent="0.2">
      <c r="B27" s="18"/>
      <c r="C27" s="234" t="s">
        <v>432</v>
      </c>
      <c r="D27" s="647" t="e">
        <f>+#REF!</f>
        <v>#REF!</v>
      </c>
      <c r="E27" s="16"/>
      <c r="G27" s="1905" t="s">
        <v>24</v>
      </c>
      <c r="H27" s="1906"/>
      <c r="I27" s="8"/>
      <c r="K27" s="17"/>
      <c r="L27" s="2"/>
    </row>
    <row r="28" spans="2:12" x14ac:dyDescent="0.2">
      <c r="B28" s="18"/>
      <c r="C28" s="234" t="s">
        <v>28</v>
      </c>
      <c r="D28" s="235" t="e">
        <f>+D26*D27</f>
        <v>#REF!</v>
      </c>
      <c r="G28" s="1905" t="s">
        <v>433</v>
      </c>
      <c r="H28" s="1906"/>
      <c r="I28" s="8"/>
      <c r="K28" s="17"/>
      <c r="L28" s="2"/>
    </row>
    <row r="29" spans="2:12" x14ac:dyDescent="0.2">
      <c r="B29" s="18"/>
      <c r="C29" s="234" t="s">
        <v>29</v>
      </c>
      <c r="D29" s="236">
        <f>+'Tax Credit Eligibility (CO)'!F28</f>
        <v>0</v>
      </c>
      <c r="G29" s="1905" t="s">
        <v>25</v>
      </c>
      <c r="H29" s="1906"/>
      <c r="I29" s="8"/>
      <c r="K29" s="4"/>
      <c r="L29" s="30"/>
    </row>
    <row r="30" spans="2:12" ht="13.5" thickBot="1" x14ac:dyDescent="0.25">
      <c r="B30" s="18"/>
      <c r="C30" s="237" t="s">
        <v>30</v>
      </c>
      <c r="D30" s="238" t="e">
        <f>+D28*D29</f>
        <v>#REF!</v>
      </c>
      <c r="G30" s="1905" t="s">
        <v>26</v>
      </c>
      <c r="H30" s="1906"/>
      <c r="I30" s="8"/>
      <c r="K30" s="17"/>
    </row>
    <row r="31" spans="2:12" x14ac:dyDescent="0.2">
      <c r="B31" s="18"/>
      <c r="C31" s="239"/>
      <c r="D31" s="240" t="e">
        <f>IF(F18=(ROUND(D30,0)),"","VALUE!")</f>
        <v>#REF!</v>
      </c>
      <c r="G31" s="1902" t="s">
        <v>37</v>
      </c>
      <c r="H31" s="1902"/>
      <c r="I31" s="19"/>
      <c r="K31" s="17"/>
    </row>
    <row r="32" spans="2:12" x14ac:dyDescent="0.2">
      <c r="B32" s="18"/>
      <c r="C32" s="2"/>
      <c r="G32" s="1902" t="s">
        <v>38</v>
      </c>
      <c r="H32" s="1902"/>
      <c r="I32" s="19"/>
      <c r="K32" s="17"/>
    </row>
    <row r="33" spans="2:11" x14ac:dyDescent="0.2">
      <c r="B33" s="18"/>
      <c r="D33" s="2"/>
      <c r="G33" s="3"/>
      <c r="H33" s="15" t="s">
        <v>27</v>
      </c>
      <c r="I33" s="321">
        <f>SUM(I26:I32)</f>
        <v>0</v>
      </c>
      <c r="J33" s="241" t="e">
        <f>IF((ROUND(D30,0)=ROUND(I33,0)),"","VALUE!")</f>
        <v>#REF!</v>
      </c>
      <c r="K33" s="17"/>
    </row>
    <row r="34" spans="2:11" ht="13.5" thickBot="1" x14ac:dyDescent="0.25">
      <c r="B34" s="32"/>
      <c r="C34" s="33"/>
      <c r="D34" s="20"/>
      <c r="E34" s="33"/>
      <c r="F34" s="33"/>
      <c r="G34" s="33"/>
      <c r="H34" s="33"/>
      <c r="I34" s="33"/>
      <c r="J34" s="33"/>
      <c r="K34" s="180"/>
    </row>
    <row r="35" spans="2:11" ht="15.75" customHeight="1" x14ac:dyDescent="0.2">
      <c r="D35" s="2"/>
      <c r="E35" s="2"/>
      <c r="F35" s="2"/>
      <c r="G35" s="2"/>
      <c r="J35" s="1"/>
      <c r="K35" s="612" t="e">
        <f>+#REF!</f>
        <v>#REF!</v>
      </c>
    </row>
    <row r="36" spans="2:11" x14ac:dyDescent="0.2">
      <c r="D36" s="2"/>
      <c r="E36" s="2"/>
      <c r="F36" s="2"/>
      <c r="G36" s="2"/>
      <c r="H36" s="2"/>
      <c r="J36" s="612" t="s">
        <v>393</v>
      </c>
      <c r="K36" s="242">
        <f ca="1">TODAY()</f>
        <v>45660</v>
      </c>
    </row>
    <row r="37" spans="2:11" x14ac:dyDescent="0.2">
      <c r="D37" s="2"/>
      <c r="E37" s="2"/>
      <c r="F37" s="2"/>
      <c r="G37" s="2"/>
      <c r="H37" s="2"/>
      <c r="J37" s="1"/>
      <c r="K37" s="1"/>
    </row>
    <row r="38" spans="2:11" x14ac:dyDescent="0.2">
      <c r="D38" s="2"/>
      <c r="E38" s="2"/>
      <c r="F38" s="2"/>
      <c r="G38" s="2"/>
      <c r="H38" s="2"/>
    </row>
    <row r="39" spans="2:11" x14ac:dyDescent="0.2">
      <c r="D39" s="2"/>
      <c r="E39" s="2"/>
      <c r="F39" s="2"/>
      <c r="G39" s="2"/>
      <c r="H39" s="2"/>
    </row>
    <row r="40" spans="2:11" x14ac:dyDescent="0.2">
      <c r="D40" s="2"/>
      <c r="E40" s="2"/>
      <c r="F40" s="2"/>
      <c r="G40" s="2"/>
      <c r="H40" s="2"/>
    </row>
    <row r="41" spans="2:11" x14ac:dyDescent="0.2">
      <c r="D41" s="2"/>
      <c r="E41" s="2"/>
      <c r="F41" s="2"/>
      <c r="G41" s="2"/>
      <c r="H41" s="2"/>
    </row>
    <row r="42" spans="2:11" x14ac:dyDescent="0.2">
      <c r="D42" s="2"/>
      <c r="E42" s="2"/>
      <c r="F42" s="2"/>
      <c r="G42" s="2"/>
      <c r="H42" s="2"/>
    </row>
    <row r="43" spans="2:11" x14ac:dyDescent="0.2">
      <c r="E43" s="2"/>
      <c r="F43" s="2"/>
      <c r="G43" s="2"/>
      <c r="H43" s="2"/>
    </row>
    <row r="44" spans="2:11" x14ac:dyDescent="0.2">
      <c r="E44" s="2"/>
      <c r="F44" s="2"/>
      <c r="G44" s="2"/>
      <c r="H44" s="2"/>
    </row>
    <row r="45" spans="2:11" x14ac:dyDescent="0.2">
      <c r="F45" s="2"/>
      <c r="G45" s="2"/>
      <c r="H45" s="2"/>
    </row>
  </sheetData>
  <sheetProtection algorithmName="SHA-512" hashValue="Zwn0QQzdeH4YVI53H2x2VP2FCLw6LMSCd8wHveZLzgCf5oK4Ee0YJEGY3C5pKxw+4WLANSUQIQF0yXBtpvGpjA==" saltValue="TSCWVDnlQuJrP8+nFwiTOA==" spinCount="100000" sheet="1" objects="1" scenarios="1"/>
  <mergeCells count="18">
    <mergeCell ref="G31:H31"/>
    <mergeCell ref="G32:H32"/>
    <mergeCell ref="G25:H25"/>
    <mergeCell ref="G26:H26"/>
    <mergeCell ref="G27:H27"/>
    <mergeCell ref="G28:H28"/>
    <mergeCell ref="G29:H29"/>
    <mergeCell ref="G30:H30"/>
    <mergeCell ref="B1:K1"/>
    <mergeCell ref="B2:K2"/>
    <mergeCell ref="B4:B5"/>
    <mergeCell ref="C4:C5"/>
    <mergeCell ref="D4:D5"/>
    <mergeCell ref="E4:E5"/>
    <mergeCell ref="F4:F5"/>
    <mergeCell ref="G4:G5"/>
    <mergeCell ref="H4:I4"/>
    <mergeCell ref="J4:K4"/>
  </mergeCells>
  <dataValidations count="1">
    <dataValidation type="list" allowBlank="1" showInputMessage="1" showErrorMessage="1" sqref="I21" xr:uid="{00000000-0002-0000-0E00-000000000000}">
      <formula1>$M$12:$M$13</formula1>
    </dataValidation>
  </dataValidations>
  <pageMargins left="0.7" right="0.7" top="0.75" bottom="0.75" header="0.3" footer="0.3"/>
  <pageSetup scale="68" fitToHeight="0" orientation="landscape"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40">
    <tabColor theme="3" tint="0.39997558519241921"/>
    <pageSetUpPr fitToPage="1"/>
  </sheetPr>
  <dimension ref="B1:Q93"/>
  <sheetViews>
    <sheetView showGridLines="0" topLeftCell="A82" zoomScale="70" zoomScaleNormal="70" workbookViewId="0">
      <selection activeCell="J18" sqref="J18"/>
    </sheetView>
  </sheetViews>
  <sheetFormatPr defaultColWidth="9.140625" defaultRowHeight="12.75" x14ac:dyDescent="0.2"/>
  <cols>
    <col min="1" max="1" width="2.85546875" style="21" customWidth="1"/>
    <col min="2" max="2" width="27.5703125" style="21" customWidth="1"/>
    <col min="3" max="3" width="9.140625" style="21"/>
    <col min="4" max="8" width="19.140625" style="21" customWidth="1"/>
    <col min="9" max="10" width="9.140625" style="21"/>
    <col min="11" max="11" width="18.5703125" style="21" customWidth="1"/>
    <col min="12" max="12" width="16.7109375" style="21" customWidth="1"/>
    <col min="13" max="13" width="12.5703125" style="21" customWidth="1"/>
    <col min="14" max="14" width="9.140625" style="21" customWidth="1"/>
    <col min="15" max="15" width="5" style="21" customWidth="1"/>
    <col min="16" max="16" width="7.7109375" style="21" customWidth="1"/>
    <col min="17" max="17" width="8.28515625" style="21" customWidth="1"/>
    <col min="18" max="16384" width="9.140625" style="21"/>
  </cols>
  <sheetData>
    <row r="1" spans="2:17" ht="13.5" thickBot="1" x14ac:dyDescent="0.25">
      <c r="B1" s="1754" t="e">
        <f>#REF!</f>
        <v>#REF!</v>
      </c>
      <c r="C1" s="1755"/>
      <c r="D1" s="1755"/>
      <c r="E1" s="1755"/>
      <c r="F1" s="1755"/>
      <c r="G1" s="1755"/>
      <c r="H1" s="1756"/>
    </row>
    <row r="2" spans="2:17" ht="16.5" customHeight="1" x14ac:dyDescent="0.2">
      <c r="B2" s="1921" t="s">
        <v>99</v>
      </c>
      <c r="C2" s="1922"/>
      <c r="D2" s="1922"/>
      <c r="E2" s="1922"/>
      <c r="F2" s="1922"/>
      <c r="G2" s="1922"/>
      <c r="H2" s="1923"/>
    </row>
    <row r="3" spans="2:17" ht="17.25" customHeight="1" thickBot="1" x14ac:dyDescent="0.25">
      <c r="B3" s="1924"/>
      <c r="C3" s="1925"/>
      <c r="D3" s="1925"/>
      <c r="E3" s="1925"/>
      <c r="F3" s="1925"/>
      <c r="G3" s="1925"/>
      <c r="H3" s="1926"/>
    </row>
    <row r="4" spans="2:17" ht="13.5" thickBot="1" x14ac:dyDescent="0.25">
      <c r="B4" s="244"/>
      <c r="C4" s="245"/>
      <c r="D4" s="245"/>
      <c r="E4" s="245"/>
      <c r="F4" s="245"/>
      <c r="G4" s="1"/>
      <c r="H4" s="246"/>
    </row>
    <row r="5" spans="2:17" ht="13.5" customHeight="1" x14ac:dyDescent="0.2">
      <c r="B5" s="247"/>
      <c r="C5" s="248"/>
      <c r="D5" s="1907" t="s">
        <v>100</v>
      </c>
      <c r="E5" s="1909" t="s">
        <v>40</v>
      </c>
      <c r="F5" s="1909" t="s">
        <v>41</v>
      </c>
      <c r="G5" s="1909" t="s">
        <v>450</v>
      </c>
      <c r="H5" s="1907" t="s">
        <v>451</v>
      </c>
    </row>
    <row r="6" spans="2:17" ht="13.5" customHeight="1" thickBot="1" x14ac:dyDescent="0.25">
      <c r="B6" s="249"/>
      <c r="C6" s="245"/>
      <c r="D6" s="1908"/>
      <c r="E6" s="1910"/>
      <c r="F6" s="1910"/>
      <c r="G6" s="1910"/>
      <c r="H6" s="1908"/>
    </row>
    <row r="7" spans="2:17" ht="13.5" customHeight="1" thickBot="1" x14ac:dyDescent="0.25">
      <c r="B7" s="996" t="s">
        <v>42</v>
      </c>
      <c r="C7" s="746"/>
      <c r="D7" s="746"/>
      <c r="E7" s="746"/>
      <c r="F7" s="746"/>
      <c r="G7" s="746"/>
      <c r="H7" s="999"/>
      <c r="J7" s="1953" t="s">
        <v>589</v>
      </c>
      <c r="K7" s="1954"/>
      <c r="L7" s="1954"/>
      <c r="M7" s="1954"/>
      <c r="N7" s="1954"/>
      <c r="O7" s="1954"/>
      <c r="P7" s="1954"/>
      <c r="Q7" s="1955"/>
    </row>
    <row r="8" spans="2:17" ht="13.5" customHeight="1" thickBot="1" x14ac:dyDescent="0.25">
      <c r="B8" s="1913" t="s">
        <v>43</v>
      </c>
      <c r="C8" s="1914"/>
      <c r="D8" s="22"/>
      <c r="E8" s="23"/>
      <c r="F8" s="54">
        <f>D8</f>
        <v>0</v>
      </c>
      <c r="G8" s="57" t="s">
        <v>44</v>
      </c>
      <c r="H8" s="58" t="s">
        <v>44</v>
      </c>
      <c r="J8" s="985" t="s">
        <v>580</v>
      </c>
      <c r="K8" s="461"/>
      <c r="L8" s="461"/>
      <c r="M8" s="461"/>
      <c r="N8" s="461"/>
      <c r="O8" s="461"/>
      <c r="P8" s="1958" t="s">
        <v>581</v>
      </c>
      <c r="Q8" s="1959"/>
    </row>
    <row r="9" spans="2:17" ht="13.5" customHeight="1" x14ac:dyDescent="0.2">
      <c r="B9" s="1915" t="s">
        <v>45</v>
      </c>
      <c r="C9" s="1916"/>
      <c r="D9" s="24"/>
      <c r="E9" s="25"/>
      <c r="F9" s="55">
        <f>D9</f>
        <v>0</v>
      </c>
      <c r="G9" s="59"/>
      <c r="H9" s="34">
        <f>F9</f>
        <v>0</v>
      </c>
      <c r="J9" s="982"/>
      <c r="K9" s="983"/>
      <c r="L9" s="983"/>
      <c r="M9" s="983"/>
      <c r="N9" s="983"/>
      <c r="O9" s="983"/>
      <c r="P9" s="1956"/>
      <c r="Q9" s="1957"/>
    </row>
    <row r="10" spans="2:17" ht="13.5" customHeight="1" thickBot="1" x14ac:dyDescent="0.25">
      <c r="B10" s="1917" t="s">
        <v>572</v>
      </c>
      <c r="C10" s="1918"/>
      <c r="D10" s="712">
        <f>P13</f>
        <v>0</v>
      </c>
      <c r="E10" s="38"/>
      <c r="F10" s="56">
        <f>D10</f>
        <v>0</v>
      </c>
      <c r="G10" s="60"/>
      <c r="H10" s="61">
        <f>F10</f>
        <v>0</v>
      </c>
      <c r="J10" s="982"/>
      <c r="K10" s="983"/>
      <c r="L10" s="983"/>
      <c r="M10" s="983"/>
      <c r="N10" s="983"/>
      <c r="O10" s="983"/>
      <c r="P10" s="1935"/>
      <c r="Q10" s="1936"/>
    </row>
    <row r="11" spans="2:17" ht="13.5" customHeight="1" thickBot="1" x14ac:dyDescent="0.25">
      <c r="B11" s="1919" t="s">
        <v>47</v>
      </c>
      <c r="C11" s="1920"/>
      <c r="D11" s="250">
        <f>SUM(D8:D10)</f>
        <v>0</v>
      </c>
      <c r="E11" s="250">
        <f>SUM(E8:E10)</f>
        <v>0</v>
      </c>
      <c r="F11" s="251">
        <f>SUM(F8:F10)</f>
        <v>0</v>
      </c>
      <c r="G11" s="252">
        <f>SUM(G8:G10)</f>
        <v>0</v>
      </c>
      <c r="H11" s="253">
        <f>SUM(H8:H10)</f>
        <v>0</v>
      </c>
      <c r="J11" s="982"/>
      <c r="K11" s="983"/>
      <c r="L11" s="983"/>
      <c r="M11" s="983"/>
      <c r="N11" s="983"/>
      <c r="O11" s="983"/>
      <c r="P11" s="1935"/>
      <c r="Q11" s="1936"/>
    </row>
    <row r="12" spans="2:17" ht="13.5" customHeight="1" thickBot="1" x14ac:dyDescent="0.25">
      <c r="B12" s="995" t="s">
        <v>48</v>
      </c>
      <c r="C12" s="997"/>
      <c r="D12" s="997"/>
      <c r="E12" s="997"/>
      <c r="F12" s="997"/>
      <c r="G12" s="997"/>
      <c r="H12" s="998"/>
      <c r="J12" s="18"/>
      <c r="P12" s="1933"/>
      <c r="Q12" s="1934"/>
    </row>
    <row r="13" spans="2:17" ht="13.5" customHeight="1" thickBot="1" x14ac:dyDescent="0.25">
      <c r="B13" s="1913" t="s">
        <v>49</v>
      </c>
      <c r="C13" s="1914"/>
      <c r="D13" s="254">
        <f>+'Construction Costs (CO)'!E9</f>
        <v>0</v>
      </c>
      <c r="E13" s="255">
        <f>+'Construction Costs (CO)'!F9</f>
        <v>0</v>
      </c>
      <c r="F13" s="101">
        <f>+'Construction Costs (CO)'!G9</f>
        <v>0</v>
      </c>
      <c r="G13" s="256">
        <f>+'Construction Costs (CO)'!H9</f>
        <v>0</v>
      </c>
      <c r="H13" s="257">
        <f>+'Construction Costs (CO)'!I9</f>
        <v>0</v>
      </c>
      <c r="J13" s="460"/>
      <c r="K13" s="461"/>
      <c r="L13" s="461"/>
      <c r="M13" s="461"/>
      <c r="N13" s="461"/>
      <c r="O13" s="986" t="s">
        <v>357</v>
      </c>
      <c r="P13" s="1960">
        <f>SUM(P9:Q12)</f>
        <v>0</v>
      </c>
      <c r="Q13" s="1961"/>
    </row>
    <row r="14" spans="2:17" ht="13.5" customHeight="1" thickBot="1" x14ac:dyDescent="0.25">
      <c r="B14" s="1915" t="s">
        <v>50</v>
      </c>
      <c r="C14" s="1916"/>
      <c r="D14" s="258">
        <f>+'Construction Costs (CO)'!E10</f>
        <v>0</v>
      </c>
      <c r="E14" s="179">
        <f>+'Construction Costs (CO)'!F10</f>
        <v>0</v>
      </c>
      <c r="F14" s="178">
        <f>+'Construction Costs (CO)'!G10</f>
        <v>0</v>
      </c>
      <c r="G14" s="259">
        <f>+'Construction Costs (CO)'!H10</f>
        <v>0</v>
      </c>
      <c r="H14" s="260">
        <f>+'Construction Costs (CO)'!I10</f>
        <v>0</v>
      </c>
    </row>
    <row r="15" spans="2:17" ht="13.5" customHeight="1" thickBot="1" x14ac:dyDescent="0.25">
      <c r="B15" s="1915" t="s">
        <v>51</v>
      </c>
      <c r="C15" s="1916"/>
      <c r="D15" s="258">
        <f>+'Construction Costs (CO)'!E18</f>
        <v>0</v>
      </c>
      <c r="E15" s="179">
        <f>+'Construction Costs (CO)'!F18</f>
        <v>0</v>
      </c>
      <c r="F15" s="178">
        <f>+'Construction Costs (CO)'!G18</f>
        <v>0</v>
      </c>
      <c r="G15" s="259">
        <f>+'Construction Costs (CO)'!H18</f>
        <v>0</v>
      </c>
      <c r="H15" s="260">
        <f>+'Construction Costs (CO)'!I18</f>
        <v>0</v>
      </c>
      <c r="J15" s="1953" t="s">
        <v>582</v>
      </c>
      <c r="K15" s="1954"/>
      <c r="L15" s="1954"/>
      <c r="M15" s="1954"/>
      <c r="N15" s="1954"/>
      <c r="O15" s="1954"/>
      <c r="P15" s="1954"/>
      <c r="Q15" s="1955"/>
    </row>
    <row r="16" spans="2:17" ht="13.5" customHeight="1" thickBot="1" x14ac:dyDescent="0.25">
      <c r="B16" s="1915" t="s">
        <v>52</v>
      </c>
      <c r="C16" s="1916"/>
      <c r="D16" s="258">
        <f>+'Construction Costs (CO)'!E34</f>
        <v>0</v>
      </c>
      <c r="E16" s="179">
        <f>+'Construction Costs (CO)'!F34</f>
        <v>0</v>
      </c>
      <c r="F16" s="178">
        <f>+'Construction Costs (CO)'!G34</f>
        <v>0</v>
      </c>
      <c r="G16" s="259">
        <f>+'Construction Costs (CO)'!H34</f>
        <v>0</v>
      </c>
      <c r="H16" s="260">
        <f>+'Construction Costs (CO)'!I34</f>
        <v>0</v>
      </c>
      <c r="J16" s="985" t="s">
        <v>590</v>
      </c>
      <c r="K16" s="461"/>
      <c r="L16" s="461"/>
      <c r="M16" s="461"/>
      <c r="N16" s="461"/>
      <c r="O16" s="461"/>
      <c r="P16" s="1958" t="s">
        <v>581</v>
      </c>
      <c r="Q16" s="1959"/>
    </row>
    <row r="17" spans="2:17" ht="13.5" customHeight="1" x14ac:dyDescent="0.2">
      <c r="B17" s="1915" t="s">
        <v>53</v>
      </c>
      <c r="C17" s="1916"/>
      <c r="D17" s="258">
        <f>+'Construction Costs (CO)'!E39</f>
        <v>0</v>
      </c>
      <c r="E17" s="179">
        <f>+'Construction Costs (CO)'!F39</f>
        <v>0</v>
      </c>
      <c r="F17" s="178">
        <f>+'Construction Costs (CO)'!G39</f>
        <v>0</v>
      </c>
      <c r="G17" s="70"/>
      <c r="H17" s="36"/>
      <c r="J17" s="982"/>
      <c r="K17" s="983"/>
      <c r="L17" s="983"/>
      <c r="M17" s="983"/>
      <c r="N17" s="983"/>
      <c r="O17" s="983"/>
      <c r="P17" s="1956"/>
      <c r="Q17" s="1957"/>
    </row>
    <row r="18" spans="2:17" ht="13.5" customHeight="1" thickBot="1" x14ac:dyDescent="0.25">
      <c r="B18" s="1911" t="s">
        <v>54</v>
      </c>
      <c r="C18" s="1912"/>
      <c r="D18" s="258">
        <f>+'Construction Costs (CO)'!E44</f>
        <v>0</v>
      </c>
      <c r="E18" s="179">
        <f>+'Construction Costs (CO)'!F44</f>
        <v>0</v>
      </c>
      <c r="F18" s="178">
        <f>+'Construction Costs (CO)'!G44</f>
        <v>0</v>
      </c>
      <c r="G18" s="259">
        <f>+'Construction Costs (CO)'!H44</f>
        <v>0</v>
      </c>
      <c r="H18" s="260">
        <f>+'Construction Costs (CO)'!I44</f>
        <v>0</v>
      </c>
      <c r="J18" s="982"/>
      <c r="K18" s="983"/>
      <c r="L18" s="983"/>
      <c r="M18" s="983"/>
      <c r="N18" s="983"/>
      <c r="O18" s="983"/>
      <c r="P18" s="1935"/>
      <c r="Q18" s="1936"/>
    </row>
    <row r="19" spans="2:17" ht="13.5" customHeight="1" thickBot="1" x14ac:dyDescent="0.25">
      <c r="B19" s="1919" t="s">
        <v>55</v>
      </c>
      <c r="C19" s="1920"/>
      <c r="D19" s="250">
        <f>SUM(D13:D18)</f>
        <v>0</v>
      </c>
      <c r="E19" s="250">
        <f>SUM(E13:E18)</f>
        <v>0</v>
      </c>
      <c r="F19" s="251">
        <f>SUM(F13:F18)</f>
        <v>0</v>
      </c>
      <c r="G19" s="252">
        <f>SUM(G13:G18)</f>
        <v>0</v>
      </c>
      <c r="H19" s="253">
        <f>SUM(H13:H18)</f>
        <v>0</v>
      </c>
      <c r="J19" s="982"/>
      <c r="K19" s="983"/>
      <c r="L19" s="983"/>
      <c r="M19" s="983"/>
      <c r="N19" s="983"/>
      <c r="O19" s="983"/>
      <c r="P19" s="1935"/>
      <c r="Q19" s="1936"/>
    </row>
    <row r="20" spans="2:17" ht="13.5" customHeight="1" thickBot="1" x14ac:dyDescent="0.25">
      <c r="B20" s="996" t="s">
        <v>56</v>
      </c>
      <c r="C20" s="997"/>
      <c r="D20" s="997"/>
      <c r="E20" s="997"/>
      <c r="F20" s="997"/>
      <c r="G20" s="997"/>
      <c r="H20" s="998"/>
      <c r="J20" s="18"/>
      <c r="P20" s="1933"/>
      <c r="Q20" s="1934"/>
    </row>
    <row r="21" spans="2:17" ht="13.5" customHeight="1" thickBot="1" x14ac:dyDescent="0.25">
      <c r="B21" s="1913" t="s">
        <v>57</v>
      </c>
      <c r="C21" s="1914"/>
      <c r="D21" s="22"/>
      <c r="E21" s="27"/>
      <c r="F21" s="62">
        <f>D21</f>
        <v>0</v>
      </c>
      <c r="G21" s="64"/>
      <c r="H21" s="34">
        <f>F21</f>
        <v>0</v>
      </c>
      <c r="J21" s="460"/>
      <c r="K21" s="461"/>
      <c r="L21" s="461"/>
      <c r="M21" s="461"/>
      <c r="N21" s="461"/>
      <c r="O21" s="986" t="s">
        <v>357</v>
      </c>
      <c r="P21" s="1960">
        <f>SUM(P17:Q20)</f>
        <v>0</v>
      </c>
      <c r="Q21" s="1961"/>
    </row>
    <row r="22" spans="2:17" ht="13.5" customHeight="1" thickBot="1" x14ac:dyDescent="0.25">
      <c r="B22" s="1915" t="s">
        <v>58</v>
      </c>
      <c r="C22" s="1916"/>
      <c r="D22" s="24"/>
      <c r="E22" s="26"/>
      <c r="F22" s="62">
        <f t="shared" ref="F22:F28" si="0">D22</f>
        <v>0</v>
      </c>
      <c r="G22" s="59"/>
      <c r="H22" s="34">
        <f>F22</f>
        <v>0</v>
      </c>
    </row>
    <row r="23" spans="2:17" ht="13.5" customHeight="1" thickBot="1" x14ac:dyDescent="0.25">
      <c r="B23" s="1915" t="s">
        <v>59</v>
      </c>
      <c r="C23" s="1916"/>
      <c r="D23" s="24"/>
      <c r="E23" s="26"/>
      <c r="F23" s="62">
        <f t="shared" si="0"/>
        <v>0</v>
      </c>
      <c r="G23" s="59"/>
      <c r="H23" s="34">
        <f>F23</f>
        <v>0</v>
      </c>
      <c r="J23" s="1953" t="s">
        <v>583</v>
      </c>
      <c r="K23" s="1954"/>
      <c r="L23" s="1954"/>
      <c r="M23" s="1954"/>
      <c r="N23" s="1954"/>
      <c r="O23" s="1954"/>
      <c r="P23" s="1954"/>
      <c r="Q23" s="1955"/>
    </row>
    <row r="24" spans="2:17" ht="13.5" customHeight="1" thickBot="1" x14ac:dyDescent="0.25">
      <c r="B24" s="1915" t="s">
        <v>60</v>
      </c>
      <c r="C24" s="1916"/>
      <c r="D24" s="258" t="e">
        <f>MAX('Construction Costs (CO)'!N12,'Construction Costs (CO)'!N15)</f>
        <v>#REF!</v>
      </c>
      <c r="E24" s="26"/>
      <c r="F24" s="62" t="e">
        <f t="shared" si="0"/>
        <v>#REF!</v>
      </c>
      <c r="G24" s="59"/>
      <c r="H24" s="258" t="e">
        <f>+D24</f>
        <v>#REF!</v>
      </c>
      <c r="J24" s="985" t="s">
        <v>590</v>
      </c>
      <c r="K24" s="461"/>
      <c r="L24" s="461"/>
      <c r="M24" s="461"/>
      <c r="N24" s="461"/>
      <c r="O24" s="461"/>
      <c r="P24" s="1958" t="s">
        <v>581</v>
      </c>
      <c r="Q24" s="1959"/>
    </row>
    <row r="25" spans="2:17" ht="13.5" customHeight="1" x14ac:dyDescent="0.2">
      <c r="B25" s="1911" t="s">
        <v>61</v>
      </c>
      <c r="C25" s="1912"/>
      <c r="D25" s="28"/>
      <c r="E25" s="29"/>
      <c r="F25" s="62">
        <f t="shared" si="0"/>
        <v>0</v>
      </c>
      <c r="G25" s="67"/>
      <c r="H25" s="35">
        <f>F25</f>
        <v>0</v>
      </c>
      <c r="J25" s="982"/>
      <c r="K25" s="983"/>
      <c r="L25" s="983"/>
      <c r="M25" s="983"/>
      <c r="N25" s="983"/>
      <c r="O25" s="983"/>
      <c r="P25" s="1956"/>
      <c r="Q25" s="1957"/>
    </row>
    <row r="26" spans="2:17" ht="13.5" customHeight="1" x14ac:dyDescent="0.2">
      <c r="B26" s="976" t="s">
        <v>591</v>
      </c>
      <c r="C26" s="977"/>
      <c r="D26" s="28"/>
      <c r="E26" s="29"/>
      <c r="F26" s="62">
        <f t="shared" si="0"/>
        <v>0</v>
      </c>
      <c r="G26" s="67"/>
      <c r="H26" s="35">
        <f>F26</f>
        <v>0</v>
      </c>
      <c r="J26" s="982"/>
      <c r="K26" s="983"/>
      <c r="L26" s="983"/>
      <c r="M26" s="983"/>
      <c r="N26" s="983"/>
      <c r="O26" s="983"/>
      <c r="P26" s="1935"/>
      <c r="Q26" s="1936"/>
    </row>
    <row r="27" spans="2:17" ht="13.5" customHeight="1" x14ac:dyDescent="0.2">
      <c r="B27" s="976" t="s">
        <v>592</v>
      </c>
      <c r="C27" s="977"/>
      <c r="D27" s="28"/>
      <c r="E27" s="29"/>
      <c r="F27" s="62">
        <f t="shared" si="0"/>
        <v>0</v>
      </c>
      <c r="G27" s="67"/>
      <c r="H27" s="35">
        <f>F27</f>
        <v>0</v>
      </c>
      <c r="J27" s="982"/>
      <c r="K27" s="983"/>
      <c r="L27" s="983"/>
      <c r="M27" s="983"/>
      <c r="N27" s="983"/>
      <c r="O27" s="983"/>
      <c r="P27" s="1935"/>
      <c r="Q27" s="1936"/>
    </row>
    <row r="28" spans="2:17" ht="13.5" customHeight="1" thickBot="1" x14ac:dyDescent="0.25">
      <c r="B28" s="980" t="s">
        <v>573</v>
      </c>
      <c r="C28" s="981"/>
      <c r="D28" s="990">
        <f>P21</f>
        <v>0</v>
      </c>
      <c r="E28" s="984"/>
      <c r="F28" s="62">
        <f t="shared" si="0"/>
        <v>0</v>
      </c>
      <c r="G28" s="60"/>
      <c r="H28" s="35">
        <f>F28</f>
        <v>0</v>
      </c>
      <c r="J28" s="18"/>
      <c r="P28" s="1933"/>
      <c r="Q28" s="1934"/>
    </row>
    <row r="29" spans="2:17" ht="13.5" customHeight="1" thickBot="1" x14ac:dyDescent="0.25">
      <c r="B29" s="1919" t="s">
        <v>47</v>
      </c>
      <c r="C29" s="1920"/>
      <c r="D29" s="250" t="e">
        <f>SUM(D21:D28)</f>
        <v>#REF!</v>
      </c>
      <c r="E29" s="250">
        <f>SUM(E21:E28)</f>
        <v>0</v>
      </c>
      <c r="F29" s="251" t="e">
        <f>SUM(F21:F28)</f>
        <v>#REF!</v>
      </c>
      <c r="G29" s="252">
        <f>SUM(G21:G28)</f>
        <v>0</v>
      </c>
      <c r="H29" s="253" t="e">
        <f>SUM(H21:H28)</f>
        <v>#REF!</v>
      </c>
      <c r="J29" s="460"/>
      <c r="K29" s="461"/>
      <c r="L29" s="461"/>
      <c r="M29" s="461"/>
      <c r="N29" s="461"/>
      <c r="O29" s="986" t="s">
        <v>357</v>
      </c>
      <c r="P29" s="1960">
        <f>SUM(P25:Q28)</f>
        <v>0</v>
      </c>
      <c r="Q29" s="1961"/>
    </row>
    <row r="30" spans="2:17" ht="13.5" customHeight="1" thickBot="1" x14ac:dyDescent="0.25">
      <c r="B30" s="995" t="s">
        <v>62</v>
      </c>
      <c r="C30" s="997"/>
      <c r="D30" s="997"/>
      <c r="E30" s="997"/>
      <c r="F30" s="997"/>
      <c r="G30" s="997"/>
      <c r="H30" s="998"/>
    </row>
    <row r="31" spans="2:17" ht="13.5" customHeight="1" thickBot="1" x14ac:dyDescent="0.25">
      <c r="B31" s="1913" t="s">
        <v>63</v>
      </c>
      <c r="C31" s="1914"/>
      <c r="D31" s="22"/>
      <c r="E31" s="27"/>
      <c r="F31" s="62">
        <f>D31</f>
        <v>0</v>
      </c>
      <c r="G31" s="64"/>
      <c r="H31" s="35">
        <f>F31</f>
        <v>0</v>
      </c>
      <c r="J31" s="1953" t="s">
        <v>584</v>
      </c>
      <c r="K31" s="1954"/>
      <c r="L31" s="1954"/>
      <c r="M31" s="1954"/>
      <c r="N31" s="1954"/>
      <c r="O31" s="1954"/>
      <c r="P31" s="1954"/>
      <c r="Q31" s="1955"/>
    </row>
    <row r="32" spans="2:17" ht="13.5" customHeight="1" thickBot="1" x14ac:dyDescent="0.25">
      <c r="B32" s="1915" t="s">
        <v>64</v>
      </c>
      <c r="C32" s="1916"/>
      <c r="D32" s="24"/>
      <c r="E32" s="26"/>
      <c r="F32" s="62">
        <f>D32</f>
        <v>0</v>
      </c>
      <c r="G32" s="59"/>
      <c r="H32" s="35">
        <f>F32</f>
        <v>0</v>
      </c>
      <c r="J32" s="985" t="s">
        <v>590</v>
      </c>
      <c r="K32" s="461"/>
      <c r="L32" s="461"/>
      <c r="M32" s="461"/>
      <c r="N32" s="461"/>
      <c r="O32" s="461"/>
      <c r="P32" s="1958" t="s">
        <v>581</v>
      </c>
      <c r="Q32" s="1959"/>
    </row>
    <row r="33" spans="2:17" ht="13.5" customHeight="1" x14ac:dyDescent="0.2">
      <c r="B33" s="1915" t="s">
        <v>65</v>
      </c>
      <c r="C33" s="1916"/>
      <c r="D33" s="24"/>
      <c r="E33" s="26"/>
      <c r="F33" s="62">
        <f>D33</f>
        <v>0</v>
      </c>
      <c r="G33" s="59"/>
      <c r="H33" s="35">
        <f>F33</f>
        <v>0</v>
      </c>
      <c r="J33" s="982"/>
      <c r="K33" s="983"/>
      <c r="L33" s="983"/>
      <c r="M33" s="983"/>
      <c r="N33" s="983"/>
      <c r="O33" s="983"/>
      <c r="P33" s="1956"/>
      <c r="Q33" s="1957"/>
    </row>
    <row r="34" spans="2:17" ht="13.5" customHeight="1" x14ac:dyDescent="0.2">
      <c r="B34" s="1915" t="s">
        <v>66</v>
      </c>
      <c r="C34" s="1916"/>
      <c r="D34" s="24"/>
      <c r="E34" s="26"/>
      <c r="F34" s="62">
        <f>D34</f>
        <v>0</v>
      </c>
      <c r="G34" s="59"/>
      <c r="H34" s="35">
        <f>F34</f>
        <v>0</v>
      </c>
      <c r="J34" s="982"/>
      <c r="K34" s="983"/>
      <c r="L34" s="983"/>
      <c r="M34" s="983"/>
      <c r="N34" s="983"/>
      <c r="O34" s="983"/>
      <c r="P34" s="1935"/>
      <c r="Q34" s="1936"/>
    </row>
    <row r="35" spans="2:17" ht="13.5" customHeight="1" thickBot="1" x14ac:dyDescent="0.25">
      <c r="B35" s="1915" t="s">
        <v>574</v>
      </c>
      <c r="C35" s="1916"/>
      <c r="D35" s="258">
        <f>P29</f>
        <v>0</v>
      </c>
      <c r="E35" s="26"/>
      <c r="F35" s="62">
        <f>D35</f>
        <v>0</v>
      </c>
      <c r="G35" s="59"/>
      <c r="H35" s="35">
        <f>F35</f>
        <v>0</v>
      </c>
      <c r="J35" s="982"/>
      <c r="K35" s="983"/>
      <c r="L35" s="983"/>
      <c r="M35" s="983"/>
      <c r="N35" s="983"/>
      <c r="O35" s="983"/>
      <c r="P35" s="1935"/>
      <c r="Q35" s="1936"/>
    </row>
    <row r="36" spans="2:17" ht="13.5" customHeight="1" thickBot="1" x14ac:dyDescent="0.25">
      <c r="B36" s="1919" t="s">
        <v>47</v>
      </c>
      <c r="C36" s="1920"/>
      <c r="D36" s="250">
        <f>SUM(D31:D35)</f>
        <v>0</v>
      </c>
      <c r="E36" s="250">
        <f>SUM(E31:E35)</f>
        <v>0</v>
      </c>
      <c r="F36" s="251">
        <f>SUM(F31:F35)</f>
        <v>0</v>
      </c>
      <c r="G36" s="252">
        <f>SUM(G31:G35)</f>
        <v>0</v>
      </c>
      <c r="H36" s="253">
        <f>SUM(H31:H35)</f>
        <v>0</v>
      </c>
      <c r="J36" s="18"/>
      <c r="P36" s="1933"/>
      <c r="Q36" s="1934"/>
    </row>
    <row r="37" spans="2:17" ht="13.5" customHeight="1" thickBot="1" x14ac:dyDescent="0.25">
      <c r="B37" s="995" t="s">
        <v>67</v>
      </c>
      <c r="C37" s="997"/>
      <c r="D37" s="997"/>
      <c r="E37" s="997"/>
      <c r="F37" s="997"/>
      <c r="G37" s="997"/>
      <c r="H37" s="998"/>
      <c r="J37" s="460"/>
      <c r="K37" s="461"/>
      <c r="L37" s="461"/>
      <c r="M37" s="461"/>
      <c r="N37" s="461"/>
      <c r="O37" s="986" t="s">
        <v>357</v>
      </c>
      <c r="P37" s="1960">
        <f>SUM(P33:Q36)</f>
        <v>0</v>
      </c>
      <c r="Q37" s="1961"/>
    </row>
    <row r="38" spans="2:17" ht="13.5" customHeight="1" thickBot="1" x14ac:dyDescent="0.25">
      <c r="B38" s="1913" t="s">
        <v>68</v>
      </c>
      <c r="C38" s="1914"/>
      <c r="D38" s="22"/>
      <c r="E38" s="27"/>
      <c r="F38" s="62">
        <f>D38</f>
        <v>0</v>
      </c>
      <c r="G38" s="64"/>
      <c r="H38" s="35">
        <f>F38</f>
        <v>0</v>
      </c>
    </row>
    <row r="39" spans="2:17" ht="13.5" customHeight="1" thickBot="1" x14ac:dyDescent="0.25">
      <c r="B39" s="1915" t="s">
        <v>69</v>
      </c>
      <c r="C39" s="1916"/>
      <c r="D39" s="24"/>
      <c r="E39" s="26"/>
      <c r="F39" s="62">
        <f t="shared" ref="F39:F48" si="1">D39</f>
        <v>0</v>
      </c>
      <c r="G39" s="59"/>
      <c r="H39" s="35">
        <f t="shared" ref="H39:H48" si="2">F39</f>
        <v>0</v>
      </c>
      <c r="J39" s="1953" t="s">
        <v>585</v>
      </c>
      <c r="K39" s="1954"/>
      <c r="L39" s="1954"/>
      <c r="M39" s="1954"/>
      <c r="N39" s="1954"/>
      <c r="O39" s="1954"/>
      <c r="P39" s="1954"/>
      <c r="Q39" s="1955"/>
    </row>
    <row r="40" spans="2:17" ht="13.5" customHeight="1" thickBot="1" x14ac:dyDescent="0.25">
      <c r="B40" s="1915" t="s">
        <v>70</v>
      </c>
      <c r="C40" s="1916"/>
      <c r="D40" s="24"/>
      <c r="E40" s="26"/>
      <c r="F40" s="62">
        <f t="shared" si="1"/>
        <v>0</v>
      </c>
      <c r="G40" s="59"/>
      <c r="H40" s="35">
        <f t="shared" si="2"/>
        <v>0</v>
      </c>
      <c r="J40" s="985" t="s">
        <v>590</v>
      </c>
      <c r="K40" s="461"/>
      <c r="L40" s="461"/>
      <c r="M40" s="461"/>
      <c r="N40" s="461"/>
      <c r="O40" s="461"/>
      <c r="P40" s="1958" t="s">
        <v>581</v>
      </c>
      <c r="Q40" s="1959"/>
    </row>
    <row r="41" spans="2:17" ht="13.5" customHeight="1" x14ac:dyDescent="0.2">
      <c r="B41" s="1915" t="s">
        <v>5</v>
      </c>
      <c r="C41" s="1916"/>
      <c r="D41" s="24"/>
      <c r="E41" s="26"/>
      <c r="F41" s="62">
        <f t="shared" si="1"/>
        <v>0</v>
      </c>
      <c r="G41" s="59"/>
      <c r="H41" s="35">
        <f t="shared" si="2"/>
        <v>0</v>
      </c>
      <c r="J41" s="982"/>
      <c r="K41" s="983"/>
      <c r="L41" s="983"/>
      <c r="M41" s="983"/>
      <c r="N41" s="983"/>
      <c r="O41" s="983"/>
      <c r="P41" s="1956"/>
      <c r="Q41" s="1957"/>
    </row>
    <row r="42" spans="2:17" ht="13.5" customHeight="1" x14ac:dyDescent="0.2">
      <c r="B42" s="1915" t="s">
        <v>71</v>
      </c>
      <c r="C42" s="1916"/>
      <c r="D42" s="24"/>
      <c r="E42" s="26"/>
      <c r="F42" s="62">
        <f t="shared" si="1"/>
        <v>0</v>
      </c>
      <c r="G42" s="59"/>
      <c r="H42" s="35">
        <f t="shared" si="2"/>
        <v>0</v>
      </c>
      <c r="J42" s="982"/>
      <c r="K42" s="983"/>
      <c r="L42" s="983"/>
      <c r="M42" s="983"/>
      <c r="N42" s="983"/>
      <c r="O42" s="983"/>
      <c r="P42" s="1935"/>
      <c r="Q42" s="1936"/>
    </row>
    <row r="43" spans="2:17" ht="13.5" customHeight="1" x14ac:dyDescent="0.2">
      <c r="B43" s="1915" t="s">
        <v>72</v>
      </c>
      <c r="C43" s="1916"/>
      <c r="D43" s="24"/>
      <c r="E43" s="26"/>
      <c r="F43" s="62">
        <f t="shared" si="1"/>
        <v>0</v>
      </c>
      <c r="G43" s="59"/>
      <c r="H43" s="35">
        <f t="shared" si="2"/>
        <v>0</v>
      </c>
      <c r="J43" s="982"/>
      <c r="K43" s="983"/>
      <c r="L43" s="983"/>
      <c r="M43" s="983"/>
      <c r="N43" s="983"/>
      <c r="O43" s="983"/>
      <c r="P43" s="1935"/>
      <c r="Q43" s="1936"/>
    </row>
    <row r="44" spans="2:17" ht="13.5" customHeight="1" thickBot="1" x14ac:dyDescent="0.25">
      <c r="B44" s="1915" t="s">
        <v>73</v>
      </c>
      <c r="C44" s="1916"/>
      <c r="D44" s="24"/>
      <c r="E44" s="26"/>
      <c r="F44" s="62">
        <f t="shared" si="1"/>
        <v>0</v>
      </c>
      <c r="G44" s="59"/>
      <c r="H44" s="35">
        <f t="shared" si="2"/>
        <v>0</v>
      </c>
      <c r="J44" s="18"/>
      <c r="P44" s="1933"/>
      <c r="Q44" s="1934"/>
    </row>
    <row r="45" spans="2:17" ht="13.5" customHeight="1" thickBot="1" x14ac:dyDescent="0.25">
      <c r="B45" s="1915" t="s">
        <v>74</v>
      </c>
      <c r="C45" s="1916"/>
      <c r="D45" s="24"/>
      <c r="E45" s="26"/>
      <c r="F45" s="62">
        <f t="shared" si="1"/>
        <v>0</v>
      </c>
      <c r="G45" s="59"/>
      <c r="H45" s="35">
        <f t="shared" si="2"/>
        <v>0</v>
      </c>
      <c r="J45" s="460"/>
      <c r="K45" s="461"/>
      <c r="L45" s="461"/>
      <c r="M45" s="461"/>
      <c r="N45" s="461"/>
      <c r="O45" s="986" t="s">
        <v>357</v>
      </c>
      <c r="P45" s="1960">
        <f>SUM(P41:Q44)</f>
        <v>0</v>
      </c>
      <c r="Q45" s="1961"/>
    </row>
    <row r="46" spans="2:17" ht="13.5" customHeight="1" thickBot="1" x14ac:dyDescent="0.25">
      <c r="B46" s="1915" t="s">
        <v>3</v>
      </c>
      <c r="C46" s="1916"/>
      <c r="D46" s="24"/>
      <c r="E46" s="26"/>
      <c r="F46" s="62">
        <f t="shared" si="1"/>
        <v>0</v>
      </c>
      <c r="G46" s="59"/>
      <c r="H46" s="35">
        <f t="shared" si="2"/>
        <v>0</v>
      </c>
    </row>
    <row r="47" spans="2:17" ht="13.5" customHeight="1" thickBot="1" x14ac:dyDescent="0.25">
      <c r="B47" s="1911" t="s">
        <v>75</v>
      </c>
      <c r="C47" s="1912"/>
      <c r="D47" s="28"/>
      <c r="E47" s="29"/>
      <c r="F47" s="62">
        <f t="shared" si="1"/>
        <v>0</v>
      </c>
      <c r="G47" s="67"/>
      <c r="H47" s="35">
        <f t="shared" si="2"/>
        <v>0</v>
      </c>
      <c r="J47" s="1953" t="s">
        <v>586</v>
      </c>
      <c r="K47" s="1954"/>
      <c r="L47" s="1954"/>
      <c r="M47" s="1954"/>
      <c r="N47" s="1954"/>
      <c r="O47" s="1954"/>
      <c r="P47" s="1954"/>
      <c r="Q47" s="1955"/>
    </row>
    <row r="48" spans="2:17" ht="13.5" customHeight="1" thickBot="1" x14ac:dyDescent="0.25">
      <c r="B48" s="980" t="s">
        <v>575</v>
      </c>
      <c r="C48" s="981"/>
      <c r="D48" s="990">
        <f>P37</f>
        <v>0</v>
      </c>
      <c r="E48" s="984"/>
      <c r="F48" s="62">
        <f t="shared" si="1"/>
        <v>0</v>
      </c>
      <c r="G48" s="60"/>
      <c r="H48" s="35">
        <f t="shared" si="2"/>
        <v>0</v>
      </c>
      <c r="J48" s="985" t="s">
        <v>590</v>
      </c>
      <c r="K48" s="461"/>
      <c r="L48" s="461"/>
      <c r="M48" s="461"/>
      <c r="N48" s="461"/>
      <c r="O48" s="461"/>
      <c r="P48" s="1958" t="s">
        <v>581</v>
      </c>
      <c r="Q48" s="1959"/>
    </row>
    <row r="49" spans="2:17" ht="13.5" customHeight="1" thickBot="1" x14ac:dyDescent="0.25">
      <c r="B49" s="1919" t="s">
        <v>47</v>
      </c>
      <c r="C49" s="1920"/>
      <c r="D49" s="250">
        <f>SUM(D38:D48)</f>
        <v>0</v>
      </c>
      <c r="E49" s="250">
        <f>SUM(E38:E48)</f>
        <v>0</v>
      </c>
      <c r="F49" s="251">
        <f>SUM(F38:F48)</f>
        <v>0</v>
      </c>
      <c r="G49" s="252">
        <f>SUM(G38:G48)</f>
        <v>0</v>
      </c>
      <c r="H49" s="253">
        <f>SUM(H38:H48)</f>
        <v>0</v>
      </c>
      <c r="J49" s="982"/>
      <c r="K49" s="983"/>
      <c r="L49" s="983"/>
      <c r="M49" s="983"/>
      <c r="N49" s="983"/>
      <c r="O49" s="983"/>
      <c r="P49" s="1956"/>
      <c r="Q49" s="1957"/>
    </row>
    <row r="50" spans="2:17" ht="13.5" customHeight="1" thickBot="1" x14ac:dyDescent="0.25">
      <c r="B50" s="995" t="s">
        <v>76</v>
      </c>
      <c r="C50" s="997"/>
      <c r="D50" s="997"/>
      <c r="E50" s="997"/>
      <c r="F50" s="997"/>
      <c r="G50" s="997"/>
      <c r="H50" s="998"/>
      <c r="J50" s="982"/>
      <c r="K50" s="983"/>
      <c r="L50" s="983"/>
      <c r="M50" s="983"/>
      <c r="N50" s="983"/>
      <c r="O50" s="983"/>
      <c r="P50" s="1935"/>
      <c r="Q50" s="1936"/>
    </row>
    <row r="51" spans="2:17" ht="13.5" customHeight="1" x14ac:dyDescent="0.2">
      <c r="B51" s="1913" t="s">
        <v>77</v>
      </c>
      <c r="C51" s="1914"/>
      <c r="D51" s="22"/>
      <c r="E51" s="27"/>
      <c r="F51" s="62">
        <f>D51</f>
        <v>0</v>
      </c>
      <c r="G51" s="68"/>
      <c r="H51" s="69"/>
      <c r="J51" s="982"/>
      <c r="K51" s="983"/>
      <c r="L51" s="983"/>
      <c r="M51" s="983"/>
      <c r="N51" s="983"/>
      <c r="O51" s="983"/>
      <c r="P51" s="1935"/>
      <c r="Q51" s="1936"/>
    </row>
    <row r="52" spans="2:17" ht="13.5" customHeight="1" thickBot="1" x14ac:dyDescent="0.25">
      <c r="B52" s="1915" t="s">
        <v>78</v>
      </c>
      <c r="C52" s="1916"/>
      <c r="D52" s="24"/>
      <c r="E52" s="26"/>
      <c r="F52" s="62">
        <f t="shared" ref="F52:F60" si="3">D52</f>
        <v>0</v>
      </c>
      <c r="G52" s="70"/>
      <c r="H52" s="36"/>
      <c r="J52" s="18"/>
      <c r="P52" s="1933"/>
      <c r="Q52" s="1934"/>
    </row>
    <row r="53" spans="2:17" ht="13.5" customHeight="1" thickBot="1" x14ac:dyDescent="0.25">
      <c r="B53" s="1915" t="s">
        <v>71</v>
      </c>
      <c r="C53" s="1916"/>
      <c r="D53" s="24"/>
      <c r="E53" s="26"/>
      <c r="F53" s="62">
        <f t="shared" si="3"/>
        <v>0</v>
      </c>
      <c r="G53" s="70"/>
      <c r="H53" s="36"/>
      <c r="J53" s="460"/>
      <c r="K53" s="461"/>
      <c r="L53" s="461"/>
      <c r="M53" s="461"/>
      <c r="N53" s="461"/>
      <c r="O53" s="986" t="s">
        <v>357</v>
      </c>
      <c r="P53" s="1960">
        <f>SUM(P49:Q52)</f>
        <v>0</v>
      </c>
      <c r="Q53" s="1961"/>
    </row>
    <row r="54" spans="2:17" ht="13.5" customHeight="1" thickBot="1" x14ac:dyDescent="0.25">
      <c r="B54" s="1915" t="s">
        <v>72</v>
      </c>
      <c r="C54" s="1916"/>
      <c r="D54" s="24"/>
      <c r="E54" s="26"/>
      <c r="F54" s="62">
        <f t="shared" si="3"/>
        <v>0</v>
      </c>
      <c r="G54" s="70"/>
      <c r="H54" s="36"/>
    </row>
    <row r="55" spans="2:17" ht="13.5" customHeight="1" thickBot="1" x14ac:dyDescent="0.25">
      <c r="B55" s="1915" t="s">
        <v>74</v>
      </c>
      <c r="C55" s="1916"/>
      <c r="D55" s="24"/>
      <c r="E55" s="26"/>
      <c r="F55" s="62">
        <f t="shared" si="3"/>
        <v>0</v>
      </c>
      <c r="G55" s="70"/>
      <c r="H55" s="36"/>
      <c r="J55" s="1953" t="s">
        <v>587</v>
      </c>
      <c r="K55" s="1954"/>
      <c r="L55" s="1954"/>
      <c r="M55" s="1954"/>
      <c r="N55" s="1954"/>
      <c r="O55" s="1954"/>
      <c r="P55" s="1954"/>
      <c r="Q55" s="1955"/>
    </row>
    <row r="56" spans="2:17" ht="13.5" customHeight="1" thickBot="1" x14ac:dyDescent="0.25">
      <c r="B56" s="1915" t="s">
        <v>3</v>
      </c>
      <c r="C56" s="1916"/>
      <c r="D56" s="24"/>
      <c r="E56" s="26"/>
      <c r="F56" s="62">
        <f t="shared" si="3"/>
        <v>0</v>
      </c>
      <c r="G56" s="70"/>
      <c r="H56" s="36"/>
      <c r="J56" s="985" t="s">
        <v>590</v>
      </c>
      <c r="K56" s="461"/>
      <c r="L56" s="461"/>
      <c r="M56" s="461"/>
      <c r="N56" s="461"/>
      <c r="O56" s="461"/>
      <c r="P56" s="1958" t="s">
        <v>581</v>
      </c>
      <c r="Q56" s="1959"/>
    </row>
    <row r="57" spans="2:17" ht="13.5" customHeight="1" x14ac:dyDescent="0.2">
      <c r="B57" s="991" t="s">
        <v>597</v>
      </c>
      <c r="C57" s="992"/>
      <c r="D57" s="24"/>
      <c r="E57" s="26"/>
      <c r="F57" s="62">
        <f t="shared" si="3"/>
        <v>0</v>
      </c>
      <c r="G57" s="70"/>
      <c r="H57" s="36"/>
      <c r="J57" s="1042"/>
      <c r="K57" s="988"/>
      <c r="L57" s="988"/>
      <c r="M57" s="988"/>
      <c r="N57" s="988"/>
      <c r="O57" s="1043"/>
      <c r="P57" s="1962"/>
      <c r="Q57" s="1963"/>
    </row>
    <row r="58" spans="2:17" ht="13.5" customHeight="1" x14ac:dyDescent="0.2">
      <c r="B58" s="1931" t="s">
        <v>79</v>
      </c>
      <c r="C58" s="1932"/>
      <c r="D58" s="24"/>
      <c r="E58" s="26"/>
      <c r="F58" s="62">
        <f t="shared" si="3"/>
        <v>0</v>
      </c>
      <c r="G58" s="70"/>
      <c r="H58" s="36"/>
      <c r="J58" s="982"/>
      <c r="K58" s="983"/>
      <c r="L58" s="983"/>
      <c r="M58" s="983"/>
      <c r="N58" s="983"/>
      <c r="O58" s="983"/>
      <c r="P58" s="1935"/>
      <c r="Q58" s="1936"/>
    </row>
    <row r="59" spans="2:17" ht="13.5" customHeight="1" x14ac:dyDescent="0.2">
      <c r="B59" s="1927" t="s">
        <v>80</v>
      </c>
      <c r="C59" s="1928"/>
      <c r="D59" s="28"/>
      <c r="E59" s="29"/>
      <c r="F59" s="62">
        <f t="shared" si="3"/>
        <v>0</v>
      </c>
      <c r="G59" s="73"/>
      <c r="H59" s="37"/>
      <c r="J59" s="982"/>
      <c r="K59" s="983"/>
      <c r="L59" s="983"/>
      <c r="M59" s="983"/>
      <c r="N59" s="983"/>
      <c r="O59" s="983"/>
      <c r="P59" s="1935"/>
      <c r="Q59" s="1936"/>
    </row>
    <row r="60" spans="2:17" ht="13.5" customHeight="1" thickBot="1" x14ac:dyDescent="0.25">
      <c r="B60" s="978" t="s">
        <v>576</v>
      </c>
      <c r="C60" s="979"/>
      <c r="D60" s="712">
        <f>P45</f>
        <v>0</v>
      </c>
      <c r="E60" s="29"/>
      <c r="F60" s="62">
        <f t="shared" si="3"/>
        <v>0</v>
      </c>
      <c r="G60" s="73"/>
      <c r="H60" s="37"/>
      <c r="J60" s="18"/>
      <c r="P60" s="1933"/>
      <c r="Q60" s="1934"/>
    </row>
    <row r="61" spans="2:17" ht="13.5" customHeight="1" thickBot="1" x14ac:dyDescent="0.25">
      <c r="B61" s="1929" t="s">
        <v>47</v>
      </c>
      <c r="C61" s="1930"/>
      <c r="D61" s="250">
        <f>SUM(D51:D60)</f>
        <v>0</v>
      </c>
      <c r="E61" s="250">
        <f>SUM(E51:E60)</f>
        <v>0</v>
      </c>
      <c r="F61" s="251">
        <f>SUM(F51:F60)</f>
        <v>0</v>
      </c>
      <c r="G61" s="71"/>
      <c r="H61" s="72"/>
      <c r="J61" s="460"/>
      <c r="K61" s="461"/>
      <c r="L61" s="461"/>
      <c r="M61" s="461"/>
      <c r="N61" s="461"/>
      <c r="O61" s="986" t="s">
        <v>357</v>
      </c>
      <c r="P61" s="1960">
        <f>SUM(P58:Q60)</f>
        <v>0</v>
      </c>
      <c r="Q61" s="1961"/>
    </row>
    <row r="62" spans="2:17" ht="13.5" customHeight="1" thickBot="1" x14ac:dyDescent="0.25">
      <c r="B62" s="995" t="s">
        <v>81</v>
      </c>
      <c r="C62" s="997"/>
      <c r="D62" s="997"/>
      <c r="E62" s="997"/>
      <c r="F62" s="997"/>
      <c r="G62" s="997"/>
      <c r="H62" s="998"/>
    </row>
    <row r="63" spans="2:17" ht="13.5" customHeight="1" thickBot="1" x14ac:dyDescent="0.25">
      <c r="B63" s="1913" t="s">
        <v>82</v>
      </c>
      <c r="C63" s="1914"/>
      <c r="D63" s="22"/>
      <c r="E63" s="27"/>
      <c r="F63" s="62">
        <f>D63</f>
        <v>0</v>
      </c>
      <c r="G63" s="64"/>
      <c r="H63" s="65">
        <f>F63</f>
        <v>0</v>
      </c>
      <c r="J63" s="1953" t="s">
        <v>588</v>
      </c>
      <c r="K63" s="1954"/>
      <c r="L63" s="1954"/>
      <c r="M63" s="1954"/>
      <c r="N63" s="1954"/>
      <c r="O63" s="1954"/>
      <c r="P63" s="1954"/>
      <c r="Q63" s="1955"/>
    </row>
    <row r="64" spans="2:17" ht="13.5" customHeight="1" thickBot="1" x14ac:dyDescent="0.25">
      <c r="B64" s="1915" t="s">
        <v>434</v>
      </c>
      <c r="C64" s="1916"/>
      <c r="D64" s="24"/>
      <c r="E64" s="26"/>
      <c r="F64" s="62">
        <f t="shared" ref="F64:F69" si="4">D64</f>
        <v>0</v>
      </c>
      <c r="G64" s="59"/>
      <c r="H64" s="34">
        <f>F64</f>
        <v>0</v>
      </c>
      <c r="J64" s="985" t="s">
        <v>590</v>
      </c>
      <c r="K64" s="461"/>
      <c r="L64" s="461"/>
      <c r="M64" s="461"/>
      <c r="N64" s="461"/>
      <c r="O64" s="461"/>
      <c r="P64" s="1958" t="s">
        <v>581</v>
      </c>
      <c r="Q64" s="1959"/>
    </row>
    <row r="65" spans="2:17" ht="13.5" customHeight="1" x14ac:dyDescent="0.2">
      <c r="B65" s="1915" t="s">
        <v>83</v>
      </c>
      <c r="C65" s="1916"/>
      <c r="D65" s="24"/>
      <c r="E65" s="26"/>
      <c r="F65" s="62">
        <f t="shared" si="4"/>
        <v>0</v>
      </c>
      <c r="G65" s="70" t="s">
        <v>44</v>
      </c>
      <c r="H65" s="36" t="s">
        <v>44</v>
      </c>
      <c r="J65" s="982"/>
      <c r="K65" s="983"/>
      <c r="L65" s="983"/>
      <c r="M65" s="983"/>
      <c r="N65" s="983"/>
      <c r="O65" s="983"/>
      <c r="P65" s="1956"/>
      <c r="Q65" s="1957"/>
    </row>
    <row r="66" spans="2:17" ht="13.5" customHeight="1" x14ac:dyDescent="0.2">
      <c r="B66" s="1915" t="s">
        <v>84</v>
      </c>
      <c r="C66" s="1916"/>
      <c r="D66" s="24"/>
      <c r="E66" s="26"/>
      <c r="F66" s="62">
        <f t="shared" si="4"/>
        <v>0</v>
      </c>
      <c r="G66" s="59"/>
      <c r="H66" s="34">
        <f>F66</f>
        <v>0</v>
      </c>
      <c r="J66" s="982"/>
      <c r="K66" s="983"/>
      <c r="L66" s="983"/>
      <c r="M66" s="983"/>
      <c r="N66" s="983"/>
      <c r="O66" s="983"/>
      <c r="P66" s="1935"/>
      <c r="Q66" s="1936"/>
    </row>
    <row r="67" spans="2:17" ht="13.5" customHeight="1" x14ac:dyDescent="0.2">
      <c r="B67" s="991" t="s">
        <v>593</v>
      </c>
      <c r="C67" s="992"/>
      <c r="D67" s="24"/>
      <c r="E67" s="26"/>
      <c r="F67" s="62">
        <f t="shared" si="4"/>
        <v>0</v>
      </c>
      <c r="G67" s="70"/>
      <c r="H67" s="36"/>
      <c r="J67" s="982"/>
      <c r="K67" s="983"/>
      <c r="L67" s="983"/>
      <c r="M67" s="983"/>
      <c r="N67" s="983"/>
      <c r="O67" s="983"/>
      <c r="P67" s="1935"/>
      <c r="Q67" s="1936"/>
    </row>
    <row r="68" spans="2:17" ht="13.5" customHeight="1" thickBot="1" x14ac:dyDescent="0.25">
      <c r="B68" s="1915" t="s">
        <v>85</v>
      </c>
      <c r="C68" s="1916"/>
      <c r="D68" s="24"/>
      <c r="E68" s="26"/>
      <c r="F68" s="62">
        <f t="shared" si="4"/>
        <v>0</v>
      </c>
      <c r="G68" s="70"/>
      <c r="H68" s="36"/>
      <c r="J68" s="18"/>
      <c r="P68" s="1933"/>
      <c r="Q68" s="1934"/>
    </row>
    <row r="69" spans="2:17" ht="13.5" customHeight="1" thickBot="1" x14ac:dyDescent="0.25">
      <c r="B69" s="1927" t="s">
        <v>577</v>
      </c>
      <c r="C69" s="1928"/>
      <c r="D69" s="712">
        <f>P53</f>
        <v>0</v>
      </c>
      <c r="E69" s="29"/>
      <c r="F69" s="62">
        <f t="shared" si="4"/>
        <v>0</v>
      </c>
      <c r="G69" s="67"/>
      <c r="H69" s="35">
        <f>F69</f>
        <v>0</v>
      </c>
      <c r="J69" s="460"/>
      <c r="K69" s="461"/>
      <c r="L69" s="461"/>
      <c r="M69" s="461"/>
      <c r="N69" s="461"/>
      <c r="O69" s="986" t="s">
        <v>357</v>
      </c>
      <c r="P69" s="1960">
        <f>SUM(P65:Q68)</f>
        <v>0</v>
      </c>
      <c r="Q69" s="1961"/>
    </row>
    <row r="70" spans="2:17" ht="13.5" customHeight="1" thickBot="1" x14ac:dyDescent="0.25">
      <c r="B70" s="1929" t="s">
        <v>47</v>
      </c>
      <c r="C70" s="1930"/>
      <c r="D70" s="250">
        <f>SUM(D63:D69)</f>
        <v>0</v>
      </c>
      <c r="E70" s="250">
        <f>SUM(E63:E69)</f>
        <v>0</v>
      </c>
      <c r="F70" s="251">
        <f>SUM(F63:F69)</f>
        <v>0</v>
      </c>
      <c r="G70" s="252">
        <f>SUM(G63:G69)</f>
        <v>0</v>
      </c>
      <c r="H70" s="253">
        <f>SUM(H63:H69)</f>
        <v>0</v>
      </c>
    </row>
    <row r="71" spans="2:17" ht="13.5" customHeight="1" thickBot="1" x14ac:dyDescent="0.25">
      <c r="B71" s="995" t="s">
        <v>86</v>
      </c>
      <c r="C71" s="997"/>
      <c r="D71" s="997"/>
      <c r="E71" s="997"/>
      <c r="F71" s="997"/>
      <c r="G71" s="997"/>
      <c r="H71" s="998"/>
      <c r="J71" s="1794" t="s">
        <v>242</v>
      </c>
      <c r="K71" s="1795"/>
      <c r="L71" s="1795"/>
      <c r="M71" s="1795"/>
      <c r="N71" s="1795"/>
      <c r="O71" s="1795"/>
      <c r="P71" s="1795"/>
      <c r="Q71" s="1796"/>
    </row>
    <row r="72" spans="2:17" ht="13.5" customHeight="1" thickBot="1" x14ac:dyDescent="0.25">
      <c r="B72" s="1913" t="s">
        <v>87</v>
      </c>
      <c r="C72" s="1914"/>
      <c r="D72" s="22"/>
      <c r="E72" s="27"/>
      <c r="F72" s="62">
        <f>D72</f>
        <v>0</v>
      </c>
      <c r="G72" s="68" t="s">
        <v>44</v>
      </c>
      <c r="H72" s="69" t="s">
        <v>44</v>
      </c>
      <c r="J72" s="1794" t="s">
        <v>243</v>
      </c>
      <c r="K72" s="1795"/>
      <c r="L72" s="1795"/>
      <c r="M72" s="1794" t="s">
        <v>244</v>
      </c>
      <c r="N72" s="1795"/>
      <c r="O72" s="1795"/>
      <c r="P72" s="1795"/>
      <c r="Q72" s="1796"/>
    </row>
    <row r="73" spans="2:17" ht="13.5" customHeight="1" x14ac:dyDescent="0.2">
      <c r="B73" s="1915" t="s">
        <v>88</v>
      </c>
      <c r="C73" s="1916"/>
      <c r="D73" s="24"/>
      <c r="E73" s="26"/>
      <c r="F73" s="62">
        <f>D73</f>
        <v>0</v>
      </c>
      <c r="G73" s="70" t="s">
        <v>44</v>
      </c>
      <c r="H73" s="36" t="s">
        <v>44</v>
      </c>
      <c r="J73" s="632" t="s">
        <v>246</v>
      </c>
      <c r="K73" s="633"/>
      <c r="L73" s="913" t="e">
        <f>+'Operating Exps (CO)'!G62</f>
        <v>#REF!</v>
      </c>
      <c r="M73" s="633" t="s">
        <v>270</v>
      </c>
      <c r="N73" s="261"/>
      <c r="O73" s="261"/>
      <c r="P73" s="1941">
        <f>+SUM('Sources (CO)'!H6:H13)</f>
        <v>0</v>
      </c>
      <c r="Q73" s="1942"/>
    </row>
    <row r="74" spans="2:17" ht="13.5" customHeight="1" thickBot="1" x14ac:dyDescent="0.25">
      <c r="B74" s="1915" t="s">
        <v>89</v>
      </c>
      <c r="C74" s="1916"/>
      <c r="D74" s="24"/>
      <c r="E74" s="26"/>
      <c r="F74" s="62">
        <f>D74</f>
        <v>0</v>
      </c>
      <c r="G74" s="70" t="s">
        <v>44</v>
      </c>
      <c r="H74" s="36" t="s">
        <v>44</v>
      </c>
      <c r="J74" s="309" t="s">
        <v>247</v>
      </c>
      <c r="K74" s="310"/>
      <c r="L74" s="917">
        <v>0.5</v>
      </c>
      <c r="M74" s="309" t="s">
        <v>247</v>
      </c>
      <c r="N74" s="314"/>
      <c r="O74" s="314"/>
      <c r="P74" s="1937">
        <v>0.5</v>
      </c>
      <c r="Q74" s="1938"/>
    </row>
    <row r="75" spans="2:17" ht="13.5" customHeight="1" thickBot="1" x14ac:dyDescent="0.25">
      <c r="B75" s="1911" t="s">
        <v>578</v>
      </c>
      <c r="C75" s="1912"/>
      <c r="D75" s="712">
        <f>P61</f>
        <v>0</v>
      </c>
      <c r="E75" s="29"/>
      <c r="F75" s="62">
        <f>D75</f>
        <v>0</v>
      </c>
      <c r="G75" s="70" t="s">
        <v>44</v>
      </c>
      <c r="H75" s="36" t="s">
        <v>44</v>
      </c>
      <c r="J75" s="1939" t="s">
        <v>249</v>
      </c>
      <c r="K75" s="1940"/>
      <c r="L75" s="912" t="e">
        <f>+L73*L74</f>
        <v>#REF!</v>
      </c>
      <c r="M75" s="1939" t="s">
        <v>467</v>
      </c>
      <c r="N75" s="1940"/>
      <c r="O75" s="1940"/>
      <c r="P75" s="1943">
        <f>+P73*P74</f>
        <v>0</v>
      </c>
      <c r="Q75" s="1944"/>
    </row>
    <row r="76" spans="2:17" ht="13.5" customHeight="1" thickBot="1" x14ac:dyDescent="0.25">
      <c r="B76" s="1919" t="s">
        <v>47</v>
      </c>
      <c r="C76" s="1920"/>
      <c r="D76" s="250">
        <f>SUM(D72:D75)</f>
        <v>0</v>
      </c>
      <c r="E76" s="250">
        <f>SUM(E72:E75)</f>
        <v>0</v>
      </c>
      <c r="F76" s="251">
        <f>SUM(F72:F75)</f>
        <v>0</v>
      </c>
      <c r="G76" s="73"/>
      <c r="H76" s="37"/>
      <c r="J76" s="1939"/>
      <c r="K76" s="1940"/>
      <c r="L76" s="636"/>
      <c r="M76" s="1939"/>
      <c r="N76" s="1940"/>
      <c r="O76" s="1940"/>
      <c r="P76" s="915"/>
      <c r="Q76" s="916"/>
    </row>
    <row r="77" spans="2:17" ht="13.5" customHeight="1" thickBot="1" x14ac:dyDescent="0.25">
      <c r="B77" s="1919" t="s">
        <v>90</v>
      </c>
      <c r="C77" s="1920"/>
      <c r="D77" s="250" t="e">
        <f>+D11+D19+D29+D36+D49+D61+D70+D76</f>
        <v>#REF!</v>
      </c>
      <c r="E77" s="250">
        <f>+E11+E19+E29+E36+E49+E61+E70+E76</f>
        <v>0</v>
      </c>
      <c r="F77" s="251" t="e">
        <f>+F11+F19+F29+F36+F49+F61+F70+F76</f>
        <v>#REF!</v>
      </c>
      <c r="G77" s="252">
        <f>+G11+G19+G29+G36+G49+G70+G76</f>
        <v>0</v>
      </c>
      <c r="H77" s="253" t="e">
        <f>+H11+H19+H29+H36+H49+H70+H76</f>
        <v>#REF!</v>
      </c>
      <c r="J77" s="318"/>
      <c r="K77" s="319"/>
      <c r="L77" s="320"/>
      <c r="M77" s="1950" t="s">
        <v>466</v>
      </c>
      <c r="N77" s="1951"/>
      <c r="O77" s="1951"/>
      <c r="P77" s="1951"/>
      <c r="Q77" s="1952"/>
    </row>
    <row r="78" spans="2:17" ht="13.5" customHeight="1" thickBot="1" x14ac:dyDescent="0.25">
      <c r="B78" s="995" t="s">
        <v>91</v>
      </c>
      <c r="C78" s="997"/>
      <c r="D78" s="997"/>
      <c r="E78" s="997"/>
      <c r="F78" s="997"/>
      <c r="G78" s="997"/>
      <c r="H78" s="998"/>
      <c r="J78" s="914" t="s">
        <v>245</v>
      </c>
      <c r="K78" s="783"/>
      <c r="L78" s="784"/>
      <c r="M78" s="1"/>
      <c r="N78" s="1"/>
      <c r="O78" s="1"/>
      <c r="P78" s="1"/>
      <c r="Q78" s="246"/>
    </row>
    <row r="79" spans="2:17" ht="13.5" customHeight="1" thickBot="1" x14ac:dyDescent="0.25">
      <c r="B79" s="1913" t="s">
        <v>92</v>
      </c>
      <c r="C79" s="1914"/>
      <c r="D79" s="22"/>
      <c r="E79" s="27"/>
      <c r="F79" s="62">
        <f>D79</f>
        <v>0</v>
      </c>
      <c r="G79" s="68" t="s">
        <v>44</v>
      </c>
      <c r="H79" s="69" t="s">
        <v>44</v>
      </c>
      <c r="J79" s="208" t="s">
        <v>251</v>
      </c>
      <c r="K79" s="1"/>
      <c r="L79" s="1"/>
      <c r="M79" s="1948"/>
      <c r="N79" s="1949"/>
      <c r="Q79" s="17"/>
    </row>
    <row r="80" spans="2:17" ht="13.5" customHeight="1" x14ac:dyDescent="0.2">
      <c r="B80" s="1915" t="s">
        <v>93</v>
      </c>
      <c r="C80" s="1916"/>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2">
      <c r="B81" s="1915" t="s">
        <v>94</v>
      </c>
      <c r="C81" s="1916"/>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3">
      <c r="B82" s="1911" t="s">
        <v>95</v>
      </c>
      <c r="C82" s="1912"/>
      <c r="D82" s="28"/>
      <c r="E82" s="29"/>
      <c r="F82" s="62">
        <f>D82</f>
        <v>0</v>
      </c>
      <c r="G82" s="73" t="s">
        <v>44</v>
      </c>
      <c r="H82" s="37" t="s">
        <v>44</v>
      </c>
      <c r="J82" s="263"/>
      <c r="K82" s="264"/>
      <c r="L82" s="264"/>
      <c r="M82" s="264"/>
      <c r="N82" s="264"/>
      <c r="O82" s="264"/>
      <c r="P82" s="264"/>
      <c r="Q82" s="265"/>
    </row>
    <row r="83" spans="2:17" ht="13.5" customHeight="1" thickBot="1" x14ac:dyDescent="0.3">
      <c r="B83" s="976" t="s">
        <v>579</v>
      </c>
      <c r="C83" s="977"/>
      <c r="D83" s="712">
        <f>P69</f>
        <v>0</v>
      </c>
      <c r="E83" s="29"/>
      <c r="F83" s="62">
        <f>D83</f>
        <v>0</v>
      </c>
      <c r="G83" s="73"/>
      <c r="H83" s="37"/>
      <c r="J83" s="193"/>
      <c r="K83" s="193"/>
      <c r="L83" s="185"/>
      <c r="M83" s="185"/>
      <c r="Q83" s="185"/>
    </row>
    <row r="84" spans="2:17" ht="13.5" customHeight="1" thickBot="1" x14ac:dyDescent="0.3">
      <c r="B84" s="1919" t="s">
        <v>47</v>
      </c>
      <c r="C84" s="1920"/>
      <c r="D84" s="250" t="e">
        <f>SUM(D79:D83)</f>
        <v>#REF!</v>
      </c>
      <c r="E84" s="250">
        <f>SUM(E79:E83)</f>
        <v>0</v>
      </c>
      <c r="F84" s="251" t="e">
        <f>SUM(F79:F83)</f>
        <v>#REF!</v>
      </c>
      <c r="G84" s="74"/>
      <c r="H84" s="75"/>
      <c r="J84" s="1945" t="s">
        <v>409</v>
      </c>
      <c r="K84" s="1946"/>
      <c r="L84" s="1947"/>
      <c r="M84" s="185"/>
      <c r="N84" s="185"/>
      <c r="O84" s="185"/>
      <c r="P84" s="185"/>
      <c r="Q84" s="185"/>
    </row>
    <row r="85" spans="2:17" ht="13.5" customHeight="1" thickBot="1" x14ac:dyDescent="0.25">
      <c r="B85" s="995" t="s">
        <v>96</v>
      </c>
      <c r="C85" s="997"/>
      <c r="D85" s="997"/>
      <c r="E85" s="997"/>
      <c r="F85" s="997"/>
      <c r="G85" s="997"/>
      <c r="H85" s="998"/>
      <c r="J85" s="632" t="s">
        <v>303</v>
      </c>
      <c r="K85" s="633"/>
      <c r="L85" s="233" t="e">
        <f>+D90</f>
        <v>#REF!</v>
      </c>
    </row>
    <row r="86" spans="2:17" ht="13.5" customHeight="1" thickBot="1" x14ac:dyDescent="0.25">
      <c r="B86" s="1913" t="s">
        <v>97</v>
      </c>
      <c r="C86" s="1914"/>
      <c r="D86" s="22"/>
      <c r="E86" s="27"/>
      <c r="F86" s="62">
        <f>D86</f>
        <v>0</v>
      </c>
      <c r="G86" s="256" t="e">
        <f>IF(D77&gt;0,L89,0)</f>
        <v>#REF!</v>
      </c>
      <c r="H86" s="772" t="e">
        <f>IF(G86&gt;0,D86-G86,D86)</f>
        <v>#REF!</v>
      </c>
      <c r="I86" s="174" t="str">
        <f>IF(D86&gt;1800000,"VALUE!","")</f>
        <v/>
      </c>
      <c r="J86" s="309" t="s">
        <v>387</v>
      </c>
      <c r="K86" s="310"/>
      <c r="L86" s="626">
        <f>+D11</f>
        <v>0</v>
      </c>
    </row>
    <row r="87" spans="2:17" ht="13.5" customHeight="1" x14ac:dyDescent="0.2">
      <c r="B87" s="1911" t="s">
        <v>98</v>
      </c>
      <c r="C87" s="1912"/>
      <c r="D87" s="28"/>
      <c r="E87" s="29"/>
      <c r="F87" s="62">
        <f>D87</f>
        <v>0</v>
      </c>
      <c r="G87" s="67"/>
      <c r="H87" s="35">
        <f>F87</f>
        <v>0</v>
      </c>
      <c r="J87" s="309" t="s">
        <v>388</v>
      </c>
      <c r="K87" s="310"/>
      <c r="L87" s="627" t="e">
        <f>+L86/L85</f>
        <v>#REF!</v>
      </c>
    </row>
    <row r="88" spans="2:17" ht="13.5" customHeight="1" thickBot="1" x14ac:dyDescent="0.25">
      <c r="B88" s="980" t="s">
        <v>594</v>
      </c>
      <c r="C88" s="981"/>
      <c r="D88" s="993"/>
      <c r="E88" s="984"/>
      <c r="F88" s="62">
        <f>D88</f>
        <v>0</v>
      </c>
      <c r="G88" s="60"/>
      <c r="H88" s="61">
        <f>F88</f>
        <v>0</v>
      </c>
      <c r="J88" s="309" t="s">
        <v>389</v>
      </c>
      <c r="K88" s="310"/>
      <c r="L88" s="626">
        <f>+D86</f>
        <v>0</v>
      </c>
    </row>
    <row r="89" spans="2:17" ht="13.5" customHeight="1" thickBot="1" x14ac:dyDescent="0.25">
      <c r="B89" s="1919" t="s">
        <v>47</v>
      </c>
      <c r="C89" s="1920"/>
      <c r="D89" s="250">
        <f>SUM(D86:D88)</f>
        <v>0</v>
      </c>
      <c r="E89" s="250">
        <f>SUM(E86:E88)</f>
        <v>0</v>
      </c>
      <c r="F89" s="251">
        <f>SUM(F86:F88)</f>
        <v>0</v>
      </c>
      <c r="G89" s="252" t="e">
        <f>SUM(G86:G88)</f>
        <v>#REF!</v>
      </c>
      <c r="H89" s="253" t="e">
        <f>SUM(H86:H88)</f>
        <v>#REF!</v>
      </c>
      <c r="J89" s="634" t="s">
        <v>390</v>
      </c>
      <c r="K89" s="635"/>
      <c r="L89" s="625" t="e">
        <f>+L88*L87</f>
        <v>#REF!</v>
      </c>
    </row>
    <row r="90" spans="2:17" ht="13.5" customHeight="1" thickBot="1" x14ac:dyDescent="0.3">
      <c r="B90" s="1919" t="s">
        <v>101</v>
      </c>
      <c r="C90" s="1920"/>
      <c r="D90" s="250" t="e">
        <f>+D89+D84+D77</f>
        <v>#REF!</v>
      </c>
      <c r="E90" s="250">
        <f>+E89+E84+E77</f>
        <v>0</v>
      </c>
      <c r="F90" s="251" t="e">
        <f>+F89+F84+F77</f>
        <v>#REF!</v>
      </c>
      <c r="G90" s="252" t="e">
        <f>+G89+G77</f>
        <v>#REF!</v>
      </c>
      <c r="H90" s="253" t="e">
        <f>+H89+H77</f>
        <v>#REF!</v>
      </c>
      <c r="J90" s="185"/>
      <c r="K90" s="185"/>
      <c r="L90" s="185"/>
    </row>
    <row r="91" spans="2:17" ht="15" x14ac:dyDescent="0.25">
      <c r="H91" s="612" t="e">
        <f>+#REF!</f>
        <v>#REF!</v>
      </c>
      <c r="J91" s="185"/>
      <c r="K91" s="185"/>
      <c r="L91" s="185"/>
    </row>
    <row r="92" spans="2:17" ht="15.75" customHeight="1" x14ac:dyDescent="0.25">
      <c r="G92" s="735" t="s">
        <v>393</v>
      </c>
      <c r="H92" s="242">
        <f ca="1">+TODAY()</f>
        <v>45660</v>
      </c>
      <c r="J92" s="185"/>
      <c r="K92" s="185"/>
      <c r="L92" s="185"/>
    </row>
    <row r="93" spans="2:17" ht="15" x14ac:dyDescent="0.25">
      <c r="J93" s="185"/>
      <c r="K93" s="185"/>
      <c r="L93" s="185"/>
    </row>
  </sheetData>
  <sheetProtection algorithmName="SHA-512" hashValue="/ar2RIcD6A4ghcVci4BKohTqiOcrTqE3kSkuvahsM8o9d+dYoHUzZNY/nl52wsK+DFiCX4Hyo3m+GTtTm5K9Hg==" saltValue="OTVKCU2fbSCt191RS+yzAg==" spinCount="100000" sheet="1" objects="1" scenarios="1"/>
  <mergeCells count="139">
    <mergeCell ref="P12:Q12"/>
    <mergeCell ref="P40:Q40"/>
    <mergeCell ref="P37:Q37"/>
    <mergeCell ref="P36:Q36"/>
    <mergeCell ref="P35:Q35"/>
    <mergeCell ref="P34:Q34"/>
    <mergeCell ref="P45:Q45"/>
    <mergeCell ref="P44:Q44"/>
    <mergeCell ref="P43:Q43"/>
    <mergeCell ref="P42:Q42"/>
    <mergeCell ref="P41:Q41"/>
    <mergeCell ref="P49:Q49"/>
    <mergeCell ref="P48:Q48"/>
    <mergeCell ref="J47:Q47"/>
    <mergeCell ref="J55:Q55"/>
    <mergeCell ref="J63:Q63"/>
    <mergeCell ref="P69:Q69"/>
    <mergeCell ref="P68:Q68"/>
    <mergeCell ref="P67:Q67"/>
    <mergeCell ref="P66:Q66"/>
    <mergeCell ref="P65:Q65"/>
    <mergeCell ref="P64:Q64"/>
    <mergeCell ref="P61:Q61"/>
    <mergeCell ref="P60:Q60"/>
    <mergeCell ref="P59:Q59"/>
    <mergeCell ref="P58:Q58"/>
    <mergeCell ref="P56:Q56"/>
    <mergeCell ref="P53:Q53"/>
    <mergeCell ref="P57:Q57"/>
    <mergeCell ref="J7:Q7"/>
    <mergeCell ref="J15:Q15"/>
    <mergeCell ref="J23:Q23"/>
    <mergeCell ref="J31:Q31"/>
    <mergeCell ref="J39:Q39"/>
    <mergeCell ref="P33:Q33"/>
    <mergeCell ref="P32:Q32"/>
    <mergeCell ref="P29:Q29"/>
    <mergeCell ref="P28:Q28"/>
    <mergeCell ref="P27:Q27"/>
    <mergeCell ref="P26:Q26"/>
    <mergeCell ref="P25:Q25"/>
    <mergeCell ref="P24:Q24"/>
    <mergeCell ref="P21:Q21"/>
    <mergeCell ref="P20:Q20"/>
    <mergeCell ref="P19:Q19"/>
    <mergeCell ref="P11:Q11"/>
    <mergeCell ref="P10:Q10"/>
    <mergeCell ref="P9:Q9"/>
    <mergeCell ref="P8:Q8"/>
    <mergeCell ref="P18:Q18"/>
    <mergeCell ref="P17:Q17"/>
    <mergeCell ref="P16:Q16"/>
    <mergeCell ref="P13:Q13"/>
    <mergeCell ref="B90:C90"/>
    <mergeCell ref="B82:C82"/>
    <mergeCell ref="B84:C84"/>
    <mergeCell ref="J84:L84"/>
    <mergeCell ref="B86:C86"/>
    <mergeCell ref="B87:C87"/>
    <mergeCell ref="B77:C77"/>
    <mergeCell ref="M79:N79"/>
    <mergeCell ref="B79:C79"/>
    <mergeCell ref="B80:C80"/>
    <mergeCell ref="B89:C89"/>
    <mergeCell ref="B81:C81"/>
    <mergeCell ref="M77:Q77"/>
    <mergeCell ref="B76:C76"/>
    <mergeCell ref="J72:L72"/>
    <mergeCell ref="M72:Q72"/>
    <mergeCell ref="B72:C72"/>
    <mergeCell ref="B73:C73"/>
    <mergeCell ref="P74:Q74"/>
    <mergeCell ref="B74:C74"/>
    <mergeCell ref="J75:K76"/>
    <mergeCell ref="B75:C75"/>
    <mergeCell ref="M75:O76"/>
    <mergeCell ref="P73:Q73"/>
    <mergeCell ref="P75:Q75"/>
    <mergeCell ref="J71:Q71"/>
    <mergeCell ref="B69:C69"/>
    <mergeCell ref="B70:C70"/>
    <mergeCell ref="B58:C58"/>
    <mergeCell ref="B45:C45"/>
    <mergeCell ref="B46:C46"/>
    <mergeCell ref="B47:C47"/>
    <mergeCell ref="B49:C49"/>
    <mergeCell ref="B51:C51"/>
    <mergeCell ref="B52:C52"/>
    <mergeCell ref="B53:C53"/>
    <mergeCell ref="B54:C54"/>
    <mergeCell ref="B55:C55"/>
    <mergeCell ref="B56:C56"/>
    <mergeCell ref="B59:C59"/>
    <mergeCell ref="B61:C61"/>
    <mergeCell ref="B63:C63"/>
    <mergeCell ref="B64:C64"/>
    <mergeCell ref="B65:C65"/>
    <mergeCell ref="B66:C66"/>
    <mergeCell ref="B68:C68"/>
    <mergeCell ref="P52:Q52"/>
    <mergeCell ref="P51:Q51"/>
    <mergeCell ref="P50:Q50"/>
    <mergeCell ref="B44:C44"/>
    <mergeCell ref="B34:C34"/>
    <mergeCell ref="B35:C35"/>
    <mergeCell ref="B36:C36"/>
    <mergeCell ref="B38:C38"/>
    <mergeCell ref="B39:C39"/>
    <mergeCell ref="B40:C40"/>
    <mergeCell ref="B41:C41"/>
    <mergeCell ref="B42:C42"/>
    <mergeCell ref="B43:C43"/>
    <mergeCell ref="B33:C33"/>
    <mergeCell ref="B19:C19"/>
    <mergeCell ref="B21:C21"/>
    <mergeCell ref="B22:C22"/>
    <mergeCell ref="B23:C23"/>
    <mergeCell ref="B24:C24"/>
    <mergeCell ref="B25:C25"/>
    <mergeCell ref="B29:C29"/>
    <mergeCell ref="B31:C31"/>
    <mergeCell ref="B32:C32"/>
    <mergeCell ref="B1:H1"/>
    <mergeCell ref="D5:D6"/>
    <mergeCell ref="E5:E6"/>
    <mergeCell ref="F5:F6"/>
    <mergeCell ref="G5:G6"/>
    <mergeCell ref="H5:H6"/>
    <mergeCell ref="B18:C18"/>
    <mergeCell ref="B8:C8"/>
    <mergeCell ref="B9:C9"/>
    <mergeCell ref="B10:C10"/>
    <mergeCell ref="B11:C11"/>
    <mergeCell ref="B13:C13"/>
    <mergeCell ref="B14:C14"/>
    <mergeCell ref="B15:C15"/>
    <mergeCell ref="B16:C16"/>
    <mergeCell ref="B17:C17"/>
    <mergeCell ref="B2:H3"/>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41">
    <tabColor theme="3" tint="0.39997558519241921"/>
    <pageSetUpPr fitToPage="1"/>
  </sheetPr>
  <dimension ref="B1:T6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6.140625" style="21" customWidth="1"/>
    <col min="3" max="3" width="9.140625" style="21"/>
    <col min="4" max="4" width="46.28515625" style="21" customWidth="1"/>
    <col min="5" max="5" width="18" style="21" customWidth="1"/>
    <col min="6" max="9" width="17.85546875" style="21" customWidth="1"/>
    <col min="10" max="12" width="9.140625" style="21"/>
    <col min="13" max="13" width="11.7109375" style="21" customWidth="1"/>
    <col min="14" max="17" width="9.140625" style="21"/>
    <col min="18" max="18" width="10.42578125" style="21" customWidth="1"/>
    <col min="19" max="16384" width="9.140625" style="21"/>
  </cols>
  <sheetData>
    <row r="1" spans="2:20" ht="13.5" thickBot="1" x14ac:dyDescent="0.25">
      <c r="B1" s="1754" t="e">
        <f>#REF!</f>
        <v>#REF!</v>
      </c>
      <c r="C1" s="1755"/>
      <c r="D1" s="1755"/>
      <c r="E1" s="1755"/>
      <c r="F1" s="1755"/>
      <c r="G1" s="1755"/>
      <c r="H1" s="1755"/>
      <c r="I1" s="1756"/>
    </row>
    <row r="2" spans="2:20" ht="33.75" customHeight="1" thickBot="1" x14ac:dyDescent="0.25">
      <c r="B2" s="1757" t="s">
        <v>235</v>
      </c>
      <c r="C2" s="1758"/>
      <c r="D2" s="1758"/>
      <c r="E2" s="1758"/>
      <c r="F2" s="1758"/>
      <c r="G2" s="1758"/>
      <c r="H2" s="1758"/>
      <c r="I2" s="1759"/>
    </row>
    <row r="3" spans="2:20" x14ac:dyDescent="0.2">
      <c r="B3" s="5"/>
      <c r="C3" s="270"/>
      <c r="D3" s="270"/>
      <c r="E3" s="270"/>
      <c r="F3" s="270"/>
      <c r="G3" s="271"/>
      <c r="H3" s="3"/>
      <c r="I3" s="4"/>
    </row>
    <row r="4" spans="2:20" ht="15" x14ac:dyDescent="0.25">
      <c r="B4" s="5"/>
      <c r="C4" s="3"/>
      <c r="D4" s="15"/>
      <c r="E4" s="185"/>
      <c r="F4" s="185"/>
      <c r="G4" s="185"/>
      <c r="H4" s="272" t="s">
        <v>189</v>
      </c>
      <c r="I4" s="273"/>
    </row>
    <row r="5" spans="2:20" ht="15" x14ac:dyDescent="0.25">
      <c r="B5" s="5"/>
      <c r="C5" s="271"/>
      <c r="D5" s="271"/>
      <c r="E5" s="185"/>
      <c r="F5" s="185"/>
      <c r="G5" s="185"/>
      <c r="H5" s="274"/>
      <c r="I5" s="275"/>
      <c r="P5"/>
      <c r="Q5"/>
      <c r="R5"/>
      <c r="S5"/>
      <c r="T5"/>
    </row>
    <row r="6" spans="2:20" ht="15" x14ac:dyDescent="0.25">
      <c r="B6" s="5"/>
      <c r="C6" s="3"/>
      <c r="D6" s="15" t="s">
        <v>190</v>
      </c>
      <c r="E6" s="140"/>
      <c r="F6" s="276" t="s">
        <v>191</v>
      </c>
      <c r="G6" s="140"/>
      <c r="H6" s="277" t="s">
        <v>192</v>
      </c>
      <c r="I6" s="278"/>
      <c r="P6"/>
      <c r="Q6"/>
      <c r="R6"/>
      <c r="S6"/>
      <c r="T6"/>
    </row>
    <row r="7" spans="2:20" ht="15.75" thickBot="1" x14ac:dyDescent="0.3">
      <c r="B7" s="5"/>
      <c r="C7" s="270" t="s">
        <v>44</v>
      </c>
      <c r="D7" s="3"/>
      <c r="E7" s="270"/>
      <c r="F7" s="270"/>
      <c r="G7" s="271"/>
      <c r="H7" s="279"/>
      <c r="I7" s="4"/>
      <c r="P7"/>
      <c r="Q7"/>
      <c r="R7"/>
      <c r="S7"/>
      <c r="T7"/>
    </row>
    <row r="8" spans="2:20" ht="29.25" customHeight="1" thickBot="1" x14ac:dyDescent="0.5">
      <c r="B8" s="5"/>
      <c r="C8" s="1970" t="s">
        <v>193</v>
      </c>
      <c r="D8" s="1971"/>
      <c r="E8" s="779" t="s">
        <v>232</v>
      </c>
      <c r="F8" s="779" t="s">
        <v>233</v>
      </c>
      <c r="G8" s="779" t="s">
        <v>234</v>
      </c>
      <c r="H8" s="779" t="s">
        <v>452</v>
      </c>
      <c r="I8" s="779" t="s">
        <v>453</v>
      </c>
      <c r="K8" s="1972" t="s">
        <v>237</v>
      </c>
      <c r="L8" s="1973"/>
      <c r="M8" s="1973"/>
      <c r="N8" s="1973"/>
      <c r="O8" s="1974"/>
      <c r="P8"/>
      <c r="Q8"/>
      <c r="R8"/>
      <c r="S8"/>
      <c r="T8"/>
    </row>
    <row r="9" spans="2:20" ht="13.5" customHeight="1" x14ac:dyDescent="0.25">
      <c r="B9" s="879" t="s">
        <v>194</v>
      </c>
      <c r="C9" s="880" t="s">
        <v>195</v>
      </c>
      <c r="D9" s="881"/>
      <c r="E9" s="882"/>
      <c r="F9" s="882"/>
      <c r="G9" s="883">
        <f>E9</f>
        <v>0</v>
      </c>
      <c r="H9" s="149"/>
      <c r="I9" s="150">
        <f>G9</f>
        <v>0</v>
      </c>
      <c r="K9" s="306"/>
      <c r="L9" s="307"/>
      <c r="M9" s="307"/>
      <c r="N9" s="307"/>
      <c r="O9" s="308"/>
      <c r="P9"/>
      <c r="Q9"/>
      <c r="R9"/>
      <c r="S9"/>
      <c r="T9"/>
    </row>
    <row r="10" spans="2:20" ht="13.5" customHeight="1" x14ac:dyDescent="0.25">
      <c r="B10" s="7" t="s">
        <v>196</v>
      </c>
      <c r="C10" s="282" t="s">
        <v>197</v>
      </c>
      <c r="D10" s="144"/>
      <c r="E10" s="157"/>
      <c r="F10" s="157"/>
      <c r="G10" s="158">
        <f>E10</f>
        <v>0</v>
      </c>
      <c r="H10" s="159"/>
      <c r="I10" s="160">
        <f>G10</f>
        <v>0</v>
      </c>
      <c r="K10" s="309" t="s">
        <v>236</v>
      </c>
      <c r="L10" s="310"/>
      <c r="M10" s="310"/>
      <c r="N10" s="1966">
        <f>+E45</f>
        <v>0</v>
      </c>
      <c r="O10" s="1967"/>
      <c r="P10"/>
      <c r="Q10"/>
      <c r="R10"/>
      <c r="S10"/>
      <c r="T10"/>
    </row>
    <row r="11" spans="2:20" ht="13.5" customHeight="1" x14ac:dyDescent="0.25">
      <c r="B11" s="283" t="s">
        <v>198</v>
      </c>
      <c r="C11" s="327" t="s">
        <v>199</v>
      </c>
      <c r="D11" s="322"/>
      <c r="E11" s="145"/>
      <c r="F11" s="323"/>
      <c r="G11" s="324"/>
      <c r="H11" s="325"/>
      <c r="I11" s="326"/>
      <c r="K11" s="309" t="s">
        <v>238</v>
      </c>
      <c r="L11" s="310"/>
      <c r="M11" s="310"/>
      <c r="N11" s="311"/>
      <c r="O11" s="312" t="e">
        <f>IF(#REF!="New Construction",5%,10%)</f>
        <v>#REF!</v>
      </c>
      <c r="P11"/>
      <c r="Q11"/>
      <c r="R11"/>
      <c r="S11"/>
      <c r="T11"/>
    </row>
    <row r="12" spans="2:20" ht="13.5" customHeight="1" x14ac:dyDescent="0.25">
      <c r="B12" s="284"/>
      <c r="C12" s="282"/>
      <c r="D12" s="285" t="s">
        <v>200</v>
      </c>
      <c r="E12" s="286"/>
      <c r="F12" s="157"/>
      <c r="G12" s="158">
        <f t="shared" ref="G12:G17" si="0">E12</f>
        <v>0</v>
      </c>
      <c r="H12" s="159"/>
      <c r="I12" s="160">
        <f t="shared" ref="I12:I17" si="1">G12</f>
        <v>0</v>
      </c>
      <c r="K12" s="313" t="s">
        <v>239</v>
      </c>
      <c r="L12" s="314"/>
      <c r="M12" s="314"/>
      <c r="N12" s="1968" t="e">
        <f>+N10*O11</f>
        <v>#REF!</v>
      </c>
      <c r="O12" s="1969"/>
      <c r="P12"/>
      <c r="Q12"/>
      <c r="R12"/>
      <c r="S12"/>
      <c r="T12"/>
    </row>
    <row r="13" spans="2:20" ht="13.5" customHeight="1" x14ac:dyDescent="0.25">
      <c r="B13" s="284"/>
      <c r="C13" s="282"/>
      <c r="D13" s="141" t="s">
        <v>201</v>
      </c>
      <c r="E13" s="286"/>
      <c r="F13" s="157"/>
      <c r="G13" s="158">
        <f t="shared" si="0"/>
        <v>0</v>
      </c>
      <c r="H13" s="159"/>
      <c r="I13" s="160">
        <f t="shared" si="1"/>
        <v>0</v>
      </c>
      <c r="K13" s="315"/>
      <c r="L13" s="316"/>
      <c r="M13" s="316"/>
      <c r="N13" s="316"/>
      <c r="O13" s="317"/>
      <c r="P13"/>
      <c r="Q13"/>
      <c r="R13"/>
      <c r="S13"/>
      <c r="T13"/>
    </row>
    <row r="14" spans="2:20" ht="13.5" customHeight="1" thickBot="1" x14ac:dyDescent="0.3">
      <c r="B14" s="284"/>
      <c r="C14" s="282"/>
      <c r="D14" s="141" t="s">
        <v>202</v>
      </c>
      <c r="E14" s="286"/>
      <c r="F14" s="157"/>
      <c r="G14" s="158">
        <f t="shared" si="0"/>
        <v>0</v>
      </c>
      <c r="H14" s="159"/>
      <c r="I14" s="160">
        <f t="shared" si="1"/>
        <v>0</v>
      </c>
      <c r="K14" s="208"/>
      <c r="L14" s="1"/>
      <c r="M14" s="1"/>
      <c r="N14" s="1"/>
      <c r="O14" s="246"/>
      <c r="P14"/>
      <c r="Q14"/>
      <c r="R14"/>
      <c r="S14"/>
      <c r="T14"/>
    </row>
    <row r="15" spans="2:20" ht="13.5" customHeight="1" thickBot="1" x14ac:dyDescent="0.3">
      <c r="B15" s="284"/>
      <c r="C15" s="282"/>
      <c r="D15" s="141" t="s">
        <v>203</v>
      </c>
      <c r="E15" s="286"/>
      <c r="F15" s="157"/>
      <c r="G15" s="158">
        <f t="shared" si="0"/>
        <v>0</v>
      </c>
      <c r="H15" s="159"/>
      <c r="I15" s="160">
        <f t="shared" si="1"/>
        <v>0</v>
      </c>
      <c r="K15" s="18" t="s">
        <v>240</v>
      </c>
      <c r="N15" s="1948"/>
      <c r="O15" s="1949"/>
      <c r="P15"/>
      <c r="Q15"/>
      <c r="R15"/>
      <c r="S15"/>
      <c r="T15"/>
    </row>
    <row r="16" spans="2:20" ht="13.5" customHeight="1" x14ac:dyDescent="0.25">
      <c r="B16" s="284"/>
      <c r="C16" s="282"/>
      <c r="D16" s="141" t="s">
        <v>204</v>
      </c>
      <c r="E16" s="286"/>
      <c r="F16" s="157"/>
      <c r="G16" s="158">
        <f t="shared" si="0"/>
        <v>0</v>
      </c>
      <c r="H16" s="159"/>
      <c r="I16" s="160">
        <f t="shared" si="1"/>
        <v>0</v>
      </c>
      <c r="K16" s="309" t="s">
        <v>239</v>
      </c>
      <c r="L16" s="310"/>
      <c r="M16" s="310"/>
      <c r="N16" s="1975" t="e">
        <f>+N12</f>
        <v>#REF!</v>
      </c>
      <c r="O16" s="1976"/>
      <c r="P16"/>
      <c r="Q16"/>
      <c r="R16"/>
      <c r="S16"/>
      <c r="T16"/>
    </row>
    <row r="17" spans="2:20" ht="13.5" customHeight="1" thickBot="1" x14ac:dyDescent="0.3">
      <c r="B17" s="284"/>
      <c r="C17" s="287"/>
      <c r="D17" s="144" t="s">
        <v>205</v>
      </c>
      <c r="E17" s="288"/>
      <c r="F17" s="161"/>
      <c r="G17" s="158">
        <f t="shared" si="0"/>
        <v>0</v>
      </c>
      <c r="H17" s="163"/>
      <c r="I17" s="160">
        <f t="shared" si="1"/>
        <v>0</v>
      </c>
      <c r="K17" s="309" t="s">
        <v>241</v>
      </c>
      <c r="L17" s="310"/>
      <c r="M17" s="310"/>
      <c r="N17" s="1964" t="e">
        <f>+N15-N16</f>
        <v>#REF!</v>
      </c>
      <c r="O17" s="1965"/>
      <c r="P17"/>
      <c r="Q17"/>
      <c r="R17"/>
      <c r="S17"/>
      <c r="T17"/>
    </row>
    <row r="18" spans="2:20" ht="13.5" customHeight="1" thickBot="1" x14ac:dyDescent="0.3">
      <c r="B18" s="289"/>
      <c r="C18" s="113"/>
      <c r="D18" s="294" t="s">
        <v>435</v>
      </c>
      <c r="E18" s="152">
        <f>SUM(E12:E17)</f>
        <v>0</v>
      </c>
      <c r="F18" s="152">
        <f>SUM(F12:F17)</f>
        <v>0</v>
      </c>
      <c r="G18" s="777">
        <f>SUM(G12:G17)</f>
        <v>0</v>
      </c>
      <c r="H18" s="884">
        <f>SUM(H12:H17)</f>
        <v>0</v>
      </c>
      <c r="I18" s="878">
        <f>SUM(I12:I17)</f>
        <v>0</v>
      </c>
      <c r="K18" s="318"/>
      <c r="L18" s="319"/>
      <c r="M18" s="319"/>
      <c r="N18" s="319"/>
      <c r="O18" s="320"/>
      <c r="P18"/>
      <c r="Q18"/>
      <c r="R18"/>
      <c r="S18"/>
      <c r="T18"/>
    </row>
    <row r="19" spans="2:20" ht="13.5" customHeight="1" x14ac:dyDescent="0.25">
      <c r="B19" s="283" t="s">
        <v>206</v>
      </c>
      <c r="C19" s="295" t="s">
        <v>207</v>
      </c>
      <c r="D19" s="296"/>
      <c r="E19" s="146"/>
      <c r="F19" s="146"/>
      <c r="G19" s="297"/>
      <c r="H19" s="298"/>
      <c r="I19" s="299"/>
      <c r="O19" s="290"/>
      <c r="P19"/>
      <c r="Q19"/>
      <c r="R19"/>
      <c r="S19"/>
      <c r="T19"/>
    </row>
    <row r="20" spans="2:20" ht="13.5" customHeight="1" x14ac:dyDescent="0.25">
      <c r="B20" s="284"/>
      <c r="C20" s="141"/>
      <c r="D20" s="141" t="s">
        <v>208</v>
      </c>
      <c r="E20" s="147"/>
      <c r="F20" s="153"/>
      <c r="G20" s="154">
        <f>E20</f>
        <v>0</v>
      </c>
      <c r="H20" s="155"/>
      <c r="I20" s="156">
        <f>G20</f>
        <v>0</v>
      </c>
      <c r="P20"/>
      <c r="Q20"/>
      <c r="R20"/>
      <c r="S20"/>
      <c r="T20"/>
    </row>
    <row r="21" spans="2:20" ht="13.5" customHeight="1" x14ac:dyDescent="0.25">
      <c r="B21" s="284"/>
      <c r="C21" s="141"/>
      <c r="D21" s="141" t="s">
        <v>209</v>
      </c>
      <c r="E21" s="291"/>
      <c r="F21" s="157"/>
      <c r="G21" s="154">
        <f t="shared" ref="G21:G33" si="2">E21</f>
        <v>0</v>
      </c>
      <c r="H21" s="159"/>
      <c r="I21" s="156">
        <f t="shared" ref="I21:I33" si="3">G21</f>
        <v>0</v>
      </c>
      <c r="P21"/>
      <c r="Q21"/>
      <c r="R21"/>
      <c r="S21"/>
      <c r="T21"/>
    </row>
    <row r="22" spans="2:20" ht="13.5" customHeight="1" x14ac:dyDescent="0.2">
      <c r="B22" s="284"/>
      <c r="C22" s="141"/>
      <c r="D22" s="141" t="s">
        <v>210</v>
      </c>
      <c r="E22" s="291"/>
      <c r="F22" s="157"/>
      <c r="G22" s="154">
        <f t="shared" si="2"/>
        <v>0</v>
      </c>
      <c r="H22" s="159"/>
      <c r="I22" s="156">
        <f t="shared" si="3"/>
        <v>0</v>
      </c>
    </row>
    <row r="23" spans="2:20" ht="13.5" customHeight="1" x14ac:dyDescent="0.2">
      <c r="B23" s="284"/>
      <c r="C23" s="141"/>
      <c r="D23" s="141" t="s">
        <v>211</v>
      </c>
      <c r="E23" s="291"/>
      <c r="F23" s="157"/>
      <c r="G23" s="154">
        <f t="shared" si="2"/>
        <v>0</v>
      </c>
      <c r="H23" s="159"/>
      <c r="I23" s="156">
        <f t="shared" si="3"/>
        <v>0</v>
      </c>
    </row>
    <row r="24" spans="2:20" ht="13.5" customHeight="1" x14ac:dyDescent="0.2">
      <c r="B24" s="284"/>
      <c r="C24" s="141"/>
      <c r="D24" s="141" t="s">
        <v>212</v>
      </c>
      <c r="E24" s="291"/>
      <c r="F24" s="157"/>
      <c r="G24" s="154">
        <f t="shared" si="2"/>
        <v>0</v>
      </c>
      <c r="H24" s="159"/>
      <c r="I24" s="156">
        <f t="shared" si="3"/>
        <v>0</v>
      </c>
    </row>
    <row r="25" spans="2:20" ht="13.5" customHeight="1" x14ac:dyDescent="0.2">
      <c r="B25" s="284"/>
      <c r="C25" s="141"/>
      <c r="D25" s="141" t="s">
        <v>213</v>
      </c>
      <c r="E25" s="291"/>
      <c r="F25" s="157"/>
      <c r="G25" s="154">
        <f t="shared" si="2"/>
        <v>0</v>
      </c>
      <c r="H25" s="159"/>
      <c r="I25" s="156">
        <f t="shared" si="3"/>
        <v>0</v>
      </c>
    </row>
    <row r="26" spans="2:20" ht="13.5" customHeight="1" x14ac:dyDescent="0.2">
      <c r="B26" s="284"/>
      <c r="C26" s="141"/>
      <c r="D26" s="141" t="s">
        <v>214</v>
      </c>
      <c r="E26" s="291"/>
      <c r="F26" s="157"/>
      <c r="G26" s="154">
        <f t="shared" si="2"/>
        <v>0</v>
      </c>
      <c r="H26" s="159"/>
      <c r="I26" s="156">
        <f t="shared" si="3"/>
        <v>0</v>
      </c>
    </row>
    <row r="27" spans="2:20" ht="13.5" customHeight="1" x14ac:dyDescent="0.2">
      <c r="B27" s="284"/>
      <c r="C27" s="141"/>
      <c r="D27" s="141" t="s">
        <v>215</v>
      </c>
      <c r="E27" s="291"/>
      <c r="F27" s="157"/>
      <c r="G27" s="154">
        <f t="shared" si="2"/>
        <v>0</v>
      </c>
      <c r="H27" s="159"/>
      <c r="I27" s="156">
        <f t="shared" si="3"/>
        <v>0</v>
      </c>
    </row>
    <row r="28" spans="2:20" ht="13.5" customHeight="1" x14ac:dyDescent="0.2">
      <c r="B28" s="284"/>
      <c r="C28" s="141"/>
      <c r="D28" s="141" t="s">
        <v>216</v>
      </c>
      <c r="E28" s="291"/>
      <c r="F28" s="157"/>
      <c r="G28" s="154">
        <f t="shared" si="2"/>
        <v>0</v>
      </c>
      <c r="H28" s="159"/>
      <c r="I28" s="156">
        <f t="shared" si="3"/>
        <v>0</v>
      </c>
    </row>
    <row r="29" spans="2:20" ht="13.5" customHeight="1" x14ac:dyDescent="0.2">
      <c r="B29" s="284"/>
      <c r="C29" s="141"/>
      <c r="D29" s="141" t="s">
        <v>217</v>
      </c>
      <c r="E29" s="291"/>
      <c r="F29" s="157"/>
      <c r="G29" s="154">
        <f t="shared" si="2"/>
        <v>0</v>
      </c>
      <c r="H29" s="159"/>
      <c r="I29" s="156">
        <f t="shared" si="3"/>
        <v>0</v>
      </c>
    </row>
    <row r="30" spans="2:20" ht="13.5" customHeight="1" x14ac:dyDescent="0.2">
      <c r="B30" s="284"/>
      <c r="C30" s="141"/>
      <c r="D30" s="141" t="s">
        <v>218</v>
      </c>
      <c r="E30" s="291"/>
      <c r="F30" s="157"/>
      <c r="G30" s="154">
        <f t="shared" si="2"/>
        <v>0</v>
      </c>
      <c r="H30" s="159"/>
      <c r="I30" s="156">
        <f t="shared" si="3"/>
        <v>0</v>
      </c>
    </row>
    <row r="31" spans="2:20" ht="13.5" customHeight="1" x14ac:dyDescent="0.2">
      <c r="B31" s="284"/>
      <c r="C31" s="141"/>
      <c r="D31" s="141" t="s">
        <v>474</v>
      </c>
      <c r="E31" s="291"/>
      <c r="F31" s="157"/>
      <c r="G31" s="154">
        <f t="shared" si="2"/>
        <v>0</v>
      </c>
      <c r="H31" s="159"/>
      <c r="I31" s="156">
        <f t="shared" si="3"/>
        <v>0</v>
      </c>
    </row>
    <row r="32" spans="2:20" ht="13.5" customHeight="1" x14ac:dyDescent="0.2">
      <c r="B32" s="284"/>
      <c r="C32" s="141"/>
      <c r="D32" s="141" t="s">
        <v>219</v>
      </c>
      <c r="E32" s="291"/>
      <c r="F32" s="157"/>
      <c r="G32" s="154">
        <f t="shared" si="2"/>
        <v>0</v>
      </c>
      <c r="H32" s="159"/>
      <c r="I32" s="156">
        <f t="shared" si="3"/>
        <v>0</v>
      </c>
    </row>
    <row r="33" spans="2:9" ht="13.5" customHeight="1" thickBot="1" x14ac:dyDescent="0.25">
      <c r="B33" s="284"/>
      <c r="C33" s="144"/>
      <c r="D33" s="144" t="s">
        <v>220</v>
      </c>
      <c r="E33" s="292"/>
      <c r="F33" s="161"/>
      <c r="G33" s="154">
        <f t="shared" si="2"/>
        <v>0</v>
      </c>
      <c r="H33" s="163"/>
      <c r="I33" s="156">
        <f t="shared" si="3"/>
        <v>0</v>
      </c>
    </row>
    <row r="34" spans="2:9" ht="13.5" customHeight="1" thickBot="1" x14ac:dyDescent="0.25">
      <c r="B34" s="289"/>
      <c r="C34" s="300"/>
      <c r="D34" s="301" t="s">
        <v>221</v>
      </c>
      <c r="E34" s="152">
        <f>SUM(E20:E33)</f>
        <v>0</v>
      </c>
      <c r="F34" s="152">
        <f>SUM(F20:F33)</f>
        <v>0</v>
      </c>
      <c r="G34" s="777">
        <f>SUM(G20:G33)</f>
        <v>0</v>
      </c>
      <c r="H34" s="884">
        <f>SUM(H20:H33)</f>
        <v>0</v>
      </c>
      <c r="I34" s="878">
        <f>SUM(I20:I33)</f>
        <v>0</v>
      </c>
    </row>
    <row r="35" spans="2:9" ht="13.5" customHeight="1" x14ac:dyDescent="0.2">
      <c r="B35" s="283" t="s">
        <v>222</v>
      </c>
      <c r="C35" s="302" t="s">
        <v>223</v>
      </c>
      <c r="D35" s="303"/>
      <c r="E35" s="146"/>
      <c r="F35" s="146"/>
      <c r="G35" s="297"/>
      <c r="H35" s="298"/>
      <c r="I35" s="299"/>
    </row>
    <row r="36" spans="2:9" ht="13.5" customHeight="1" x14ac:dyDescent="0.2">
      <c r="B36" s="284"/>
      <c r="C36" s="141"/>
      <c r="D36" s="141"/>
      <c r="E36" s="291"/>
      <c r="F36" s="157"/>
      <c r="G36" s="158">
        <f>E36</f>
        <v>0</v>
      </c>
      <c r="H36" s="930"/>
      <c r="I36" s="931"/>
    </row>
    <row r="37" spans="2:9" ht="13.5" customHeight="1" x14ac:dyDescent="0.2">
      <c r="B37" s="284"/>
      <c r="C37" s="141"/>
      <c r="D37" s="141"/>
      <c r="E37" s="291"/>
      <c r="F37" s="157"/>
      <c r="G37" s="158">
        <f>E37</f>
        <v>0</v>
      </c>
      <c r="H37" s="930"/>
      <c r="I37" s="931"/>
    </row>
    <row r="38" spans="2:9" ht="13.5" customHeight="1" thickBot="1" x14ac:dyDescent="0.25">
      <c r="B38" s="284"/>
      <c r="C38" s="144"/>
      <c r="D38" s="144"/>
      <c r="E38" s="292"/>
      <c r="F38" s="161"/>
      <c r="G38" s="162">
        <f>E38</f>
        <v>0</v>
      </c>
      <c r="H38" s="932"/>
      <c r="I38" s="933"/>
    </row>
    <row r="39" spans="2:9" ht="13.5" customHeight="1" thickBot="1" x14ac:dyDescent="0.25">
      <c r="B39" s="289"/>
      <c r="C39" s="300"/>
      <c r="D39" s="301" t="s">
        <v>224</v>
      </c>
      <c r="E39" s="152">
        <f>SUM(E36:E38)</f>
        <v>0</v>
      </c>
      <c r="F39" s="152">
        <f>SUM(F36:F38)</f>
        <v>0</v>
      </c>
      <c r="G39" s="777">
        <f>SUM(G36:G38)</f>
        <v>0</v>
      </c>
      <c r="H39" s="884">
        <f>SUM(H36:H38)</f>
        <v>0</v>
      </c>
      <c r="I39" s="878">
        <f>SUM(I36:I38)</f>
        <v>0</v>
      </c>
    </row>
    <row r="40" spans="2:9" ht="13.5" customHeight="1" x14ac:dyDescent="0.2">
      <c r="B40" s="283" t="s">
        <v>225</v>
      </c>
      <c r="C40" s="302" t="s">
        <v>226</v>
      </c>
      <c r="D40" s="303"/>
      <c r="E40" s="146"/>
      <c r="F40" s="146"/>
      <c r="G40" s="297"/>
      <c r="H40" s="298"/>
      <c r="I40" s="299"/>
    </row>
    <row r="41" spans="2:9" ht="13.5" customHeight="1" x14ac:dyDescent="0.2">
      <c r="B41" s="284"/>
      <c r="C41" s="141"/>
      <c r="D41" s="142" t="s">
        <v>227</v>
      </c>
      <c r="E41" s="291"/>
      <c r="F41" s="157"/>
      <c r="G41" s="158">
        <f>E41</f>
        <v>0</v>
      </c>
      <c r="H41" s="159"/>
      <c r="I41" s="160">
        <f>G41</f>
        <v>0</v>
      </c>
    </row>
    <row r="42" spans="2:9" ht="13.5" customHeight="1" x14ac:dyDescent="0.2">
      <c r="B42" s="284"/>
      <c r="C42" s="141"/>
      <c r="D42" s="142" t="s">
        <v>228</v>
      </c>
      <c r="E42" s="291"/>
      <c r="F42" s="157"/>
      <c r="G42" s="158">
        <f>E42</f>
        <v>0</v>
      </c>
      <c r="H42" s="159"/>
      <c r="I42" s="160">
        <f>G42</f>
        <v>0</v>
      </c>
    </row>
    <row r="43" spans="2:9" ht="13.5" customHeight="1" thickBot="1" x14ac:dyDescent="0.25">
      <c r="B43" s="284"/>
      <c r="C43" s="144"/>
      <c r="D43" s="144"/>
      <c r="E43" s="292"/>
      <c r="F43" s="161"/>
      <c r="G43" s="162">
        <f>E43</f>
        <v>0</v>
      </c>
      <c r="H43" s="163"/>
      <c r="I43" s="164">
        <f>G43</f>
        <v>0</v>
      </c>
    </row>
    <row r="44" spans="2:9" ht="13.5" customHeight="1" thickBot="1" x14ac:dyDescent="0.25">
      <c r="B44" s="289"/>
      <c r="C44" s="300"/>
      <c r="D44" s="301" t="s">
        <v>229</v>
      </c>
      <c r="E44" s="152">
        <f>SUM(E41:E43)</f>
        <v>0</v>
      </c>
      <c r="F44" s="152">
        <f>SUM(F41:F43)</f>
        <v>0</v>
      </c>
      <c r="G44" s="777">
        <f>SUM(G41:G43)</f>
        <v>0</v>
      </c>
      <c r="H44" s="884">
        <f>SUM(H41:H43)</f>
        <v>0</v>
      </c>
      <c r="I44" s="878">
        <f>SUM(I41:I43)</f>
        <v>0</v>
      </c>
    </row>
    <row r="45" spans="2:9" ht="13.5" customHeight="1" thickBot="1" x14ac:dyDescent="0.25">
      <c r="B45" s="293" t="s">
        <v>230</v>
      </c>
      <c r="C45" s="304" t="s">
        <v>231</v>
      </c>
      <c r="D45" s="403"/>
      <c r="E45" s="777">
        <f>+E44+E39+E34+E18+E10+E9</f>
        <v>0</v>
      </c>
      <c r="F45" s="777">
        <f>+F44+F39+F34+F18+F10+F9</f>
        <v>0</v>
      </c>
      <c r="G45" s="777">
        <f>+G44+G39+G34+G18+G10+G9</f>
        <v>0</v>
      </c>
      <c r="H45" s="885">
        <f>+H44+H39+H34+H18+H10+H9</f>
        <v>0</v>
      </c>
      <c r="I45" s="878">
        <f>+I44+I39+I34+I18+I10+I9</f>
        <v>0</v>
      </c>
    </row>
    <row r="46" spans="2:9" ht="13.5" customHeight="1" x14ac:dyDescent="0.2">
      <c r="B46" s="3"/>
      <c r="C46" s="3"/>
      <c r="D46" s="3"/>
      <c r="E46" s="3"/>
      <c r="F46" s="3"/>
      <c r="G46" s="3"/>
      <c r="H46" s="3"/>
      <c r="I46" s="739" t="e">
        <f>+#REF!</f>
        <v>#REF!</v>
      </c>
    </row>
    <row r="47" spans="2:9" x14ac:dyDescent="0.2">
      <c r="B47" s="3"/>
      <c r="C47" s="281"/>
      <c r="D47" s="281"/>
      <c r="E47" s="3"/>
      <c r="F47" s="3"/>
      <c r="G47" s="3"/>
      <c r="H47" s="15" t="s">
        <v>393</v>
      </c>
      <c r="I47" s="305">
        <f ca="1">TODAY()</f>
        <v>45660</v>
      </c>
    </row>
    <row r="48" spans="2:9" x14ac:dyDescent="0.2">
      <c r="B48" s="3"/>
      <c r="C48" s="281"/>
      <c r="D48" s="281"/>
      <c r="E48" s="3"/>
      <c r="F48" s="3"/>
      <c r="G48" s="3"/>
      <c r="H48" s="3"/>
      <c r="I48" s="3"/>
    </row>
    <row r="49" spans="2:9" x14ac:dyDescent="0.2">
      <c r="B49" s="3"/>
      <c r="C49" s="281"/>
      <c r="D49" s="281"/>
      <c r="E49" s="3"/>
      <c r="F49" s="3"/>
      <c r="G49" s="3"/>
      <c r="H49" s="3"/>
      <c r="I49" s="3"/>
    </row>
    <row r="50" spans="2:9" x14ac:dyDescent="0.2">
      <c r="B50" s="3"/>
      <c r="C50" s="281"/>
      <c r="D50" s="281"/>
      <c r="E50" s="3"/>
      <c r="F50" s="3"/>
      <c r="G50" s="3"/>
      <c r="H50" s="3"/>
      <c r="I50" s="3"/>
    </row>
    <row r="51" spans="2:9" x14ac:dyDescent="0.2">
      <c r="B51" s="3"/>
      <c r="C51" s="281"/>
      <c r="D51" s="281"/>
      <c r="E51" s="3"/>
      <c r="F51" s="3"/>
      <c r="G51" s="3"/>
      <c r="H51" s="3"/>
      <c r="I51" s="3"/>
    </row>
    <row r="52" spans="2:9" x14ac:dyDescent="0.2">
      <c r="B52" s="3"/>
      <c r="C52" s="281"/>
      <c r="D52" s="281"/>
      <c r="E52" s="3"/>
      <c r="F52" s="3"/>
      <c r="G52" s="3"/>
      <c r="H52" s="3"/>
      <c r="I52" s="3"/>
    </row>
    <row r="53" spans="2:9" x14ac:dyDescent="0.2">
      <c r="B53" s="3"/>
      <c r="C53" s="281"/>
      <c r="D53" s="281"/>
      <c r="E53" s="3"/>
      <c r="F53" s="3"/>
      <c r="G53" s="3"/>
      <c r="H53" s="3"/>
      <c r="I53" s="3"/>
    </row>
    <row r="54" spans="2:9" x14ac:dyDescent="0.2">
      <c r="B54" s="3"/>
      <c r="C54" s="281"/>
      <c r="D54" s="281"/>
      <c r="E54" s="3"/>
      <c r="F54" s="3"/>
      <c r="G54" s="3"/>
      <c r="H54" s="3"/>
      <c r="I54" s="3"/>
    </row>
    <row r="55" spans="2:9" x14ac:dyDescent="0.2">
      <c r="B55" s="3"/>
      <c r="C55" s="281"/>
      <c r="D55" s="281"/>
      <c r="E55" s="3"/>
      <c r="F55" s="3"/>
      <c r="G55" s="3"/>
      <c r="H55" s="3"/>
      <c r="I55" s="3"/>
    </row>
    <row r="56" spans="2:9" x14ac:dyDescent="0.2">
      <c r="B56" s="3"/>
      <c r="C56" s="281"/>
      <c r="D56" s="281"/>
      <c r="E56" s="3"/>
      <c r="F56" s="3"/>
      <c r="G56" s="3"/>
      <c r="H56" s="3"/>
      <c r="I56" s="3"/>
    </row>
    <row r="57" spans="2:9" x14ac:dyDescent="0.2">
      <c r="B57" s="3"/>
      <c r="C57" s="281"/>
      <c r="D57" s="281"/>
      <c r="E57" s="3"/>
      <c r="F57" s="3"/>
      <c r="G57" s="3"/>
      <c r="H57" s="3"/>
      <c r="I57" s="3"/>
    </row>
    <row r="58" spans="2:9" x14ac:dyDescent="0.2">
      <c r="B58" s="3"/>
      <c r="C58" s="281"/>
      <c r="D58" s="281"/>
      <c r="E58" s="3"/>
      <c r="F58" s="3"/>
      <c r="G58" s="3"/>
      <c r="H58" s="3"/>
      <c r="I58" s="3"/>
    </row>
    <row r="59" spans="2:9" x14ac:dyDescent="0.2">
      <c r="B59" s="3"/>
      <c r="C59" s="281"/>
      <c r="D59" s="281"/>
      <c r="E59" s="3"/>
      <c r="F59" s="3"/>
      <c r="G59" s="3"/>
      <c r="H59" s="3"/>
      <c r="I59" s="3"/>
    </row>
    <row r="60" spans="2:9" x14ac:dyDescent="0.2">
      <c r="B60" s="3"/>
      <c r="C60" s="281"/>
      <c r="D60" s="281"/>
      <c r="E60" s="3"/>
      <c r="F60" s="3"/>
      <c r="G60" s="3"/>
      <c r="H60" s="3"/>
      <c r="I60" s="3"/>
    </row>
    <row r="61" spans="2:9" x14ac:dyDescent="0.2">
      <c r="C61" s="281"/>
      <c r="D61" s="281"/>
    </row>
    <row r="62" spans="2:9" x14ac:dyDescent="0.2">
      <c r="C62" s="281"/>
      <c r="D62" s="281"/>
    </row>
    <row r="63" spans="2:9" x14ac:dyDescent="0.2">
      <c r="C63" s="281"/>
      <c r="D63" s="281"/>
    </row>
    <row r="64" spans="2:9" x14ac:dyDescent="0.2">
      <c r="C64" s="281"/>
      <c r="D64" s="281"/>
    </row>
    <row r="65" spans="3:4" x14ac:dyDescent="0.2">
      <c r="C65" s="281"/>
      <c r="D65" s="281"/>
    </row>
    <row r="66" spans="3:4" x14ac:dyDescent="0.2">
      <c r="C66" s="281"/>
      <c r="D66" s="281"/>
    </row>
    <row r="67" spans="3:4" x14ac:dyDescent="0.2">
      <c r="C67" s="281"/>
      <c r="D67" s="281"/>
    </row>
    <row r="68" spans="3:4" x14ac:dyDescent="0.2">
      <c r="C68" s="281"/>
      <c r="D68" s="281"/>
    </row>
    <row r="69" spans="3:4" x14ac:dyDescent="0.2">
      <c r="C69" s="281"/>
      <c r="D69" s="281"/>
    </row>
  </sheetData>
  <sheetProtection algorithmName="SHA-512" hashValue="CwlhRCqxJ9/RlM3gMgZrsgU/q0/1MxSvCiHGsUsQpLCACP+e53DiiNHOhquEg9sCpFwEPQDYXEp7h14ympTVYw==" saltValue="sV0VDDP9FUg2/g4HjruqOA==" spinCount="100000" sheet="1" objects="1" scenarios="1"/>
  <mergeCells count="9">
    <mergeCell ref="N17:O17"/>
    <mergeCell ref="N10:O10"/>
    <mergeCell ref="N12:O12"/>
    <mergeCell ref="N15:O15"/>
    <mergeCell ref="B1:I1"/>
    <mergeCell ref="B2:I2"/>
    <mergeCell ref="C8:D8"/>
    <mergeCell ref="K8:O8"/>
    <mergeCell ref="N16:O16"/>
  </mergeCells>
  <pageMargins left="0.7" right="0.7" top="0.75" bottom="0.75" header="0.3" footer="0.3"/>
  <pageSetup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80906-22D9-46DC-8323-8F01F98DF79C}">
  <sheetPr codeName="Sheet3">
    <pageSetUpPr fitToPage="1"/>
  </sheetPr>
  <dimension ref="A1:N35"/>
  <sheetViews>
    <sheetView showGridLines="0" tabSelected="1" workbookViewId="0">
      <selection activeCell="S13" sqref="S13"/>
    </sheetView>
  </sheetViews>
  <sheetFormatPr defaultColWidth="9.140625" defaultRowHeight="14.25" x14ac:dyDescent="0.2"/>
  <cols>
    <col min="1" max="1" width="9" style="1062" customWidth="1"/>
    <col min="2" max="16384" width="9.140625" style="1062"/>
  </cols>
  <sheetData>
    <row r="1" spans="1:14" ht="20.45" customHeight="1" x14ac:dyDescent="0.25">
      <c r="A1" s="1627" t="s">
        <v>845</v>
      </c>
      <c r="B1" s="1627"/>
      <c r="C1" s="1627"/>
      <c r="D1" s="1627"/>
      <c r="E1" s="1627"/>
      <c r="F1" s="1627"/>
      <c r="G1" s="1627"/>
      <c r="H1" s="1627"/>
      <c r="I1" s="1627"/>
      <c r="J1" s="1627"/>
      <c r="K1" s="1627"/>
      <c r="L1" s="1627"/>
      <c r="M1" s="1627"/>
    </row>
    <row r="2" spans="1:14" ht="18" x14ac:dyDescent="0.25">
      <c r="A2" s="1628" t="s">
        <v>797</v>
      </c>
      <c r="B2" s="1628"/>
      <c r="C2" s="1628"/>
      <c r="D2" s="1628"/>
      <c r="E2" s="1628"/>
      <c r="F2" s="1628"/>
      <c r="G2" s="1628"/>
      <c r="H2" s="1628"/>
      <c r="I2" s="1628"/>
      <c r="J2" s="1628"/>
      <c r="K2" s="1628"/>
      <c r="L2" s="1628"/>
      <c r="M2" s="1628"/>
    </row>
    <row r="3" spans="1:14" ht="18" x14ac:dyDescent="0.25">
      <c r="A3" s="1627" t="s">
        <v>784</v>
      </c>
      <c r="B3" s="1627"/>
      <c r="C3" s="1627"/>
      <c r="D3" s="1627"/>
      <c r="E3" s="1627"/>
      <c r="F3" s="1627"/>
      <c r="G3" s="1627"/>
      <c r="H3" s="1627"/>
      <c r="I3" s="1627"/>
      <c r="J3" s="1627"/>
      <c r="K3" s="1627"/>
      <c r="L3" s="1627"/>
      <c r="M3" s="1627"/>
    </row>
    <row r="4" spans="1:14" ht="18" x14ac:dyDescent="0.25">
      <c r="B4" s="1063"/>
      <c r="C4" s="1063"/>
      <c r="D4" s="1063"/>
      <c r="E4" s="1063"/>
      <c r="F4" s="1063"/>
      <c r="G4" s="1063"/>
      <c r="H4" s="1063"/>
      <c r="I4" s="1063"/>
      <c r="J4" s="1063"/>
    </row>
    <row r="5" spans="1:14" x14ac:dyDescent="0.2">
      <c r="B5" s="1062" t="s">
        <v>635</v>
      </c>
    </row>
    <row r="6" spans="1:14" x14ac:dyDescent="0.2">
      <c r="B6" s="1629" t="s">
        <v>783</v>
      </c>
      <c r="C6" s="1629"/>
      <c r="D6" s="1629"/>
      <c r="E6" s="1629"/>
      <c r="F6" s="1629"/>
      <c r="G6" s="1629"/>
      <c r="H6" s="1629"/>
    </row>
    <row r="7" spans="1:14" x14ac:dyDescent="0.2">
      <c r="B7" s="1064"/>
      <c r="C7" s="1064"/>
      <c r="D7" s="1064"/>
      <c r="E7" s="1064"/>
      <c r="F7" s="1064"/>
      <c r="G7" s="1064"/>
      <c r="H7" s="1064"/>
    </row>
    <row r="8" spans="1:14" ht="31.5" customHeight="1" x14ac:dyDescent="0.2">
      <c r="B8" s="1623" t="s">
        <v>819</v>
      </c>
      <c r="C8" s="1623"/>
      <c r="D8" s="1623"/>
      <c r="E8" s="1623"/>
      <c r="F8" s="1623"/>
      <c r="G8" s="1623"/>
      <c r="H8" s="1623"/>
      <c r="I8" s="1623"/>
      <c r="J8" s="1623"/>
      <c r="K8" s="1623"/>
    </row>
    <row r="9" spans="1:14" ht="7.5" customHeight="1" thickBot="1" x14ac:dyDescent="0.25"/>
    <row r="10" spans="1:14" ht="59.25" customHeight="1" thickBot="1" x14ac:dyDescent="0.25">
      <c r="B10" s="1624" t="s">
        <v>816</v>
      </c>
      <c r="C10" s="1625"/>
      <c r="D10" s="1625"/>
      <c r="E10" s="1625"/>
      <c r="F10" s="1625"/>
      <c r="G10" s="1625"/>
      <c r="H10" s="1625"/>
      <c r="I10" s="1625"/>
      <c r="J10" s="1625"/>
      <c r="K10" s="1626"/>
    </row>
    <row r="11" spans="1:14" ht="5.25" customHeight="1" x14ac:dyDescent="0.2">
      <c r="N11" s="1065"/>
    </row>
    <row r="12" spans="1:14" ht="15" customHeight="1" x14ac:dyDescent="0.2">
      <c r="B12" s="1623" t="s">
        <v>820</v>
      </c>
      <c r="C12" s="1623"/>
      <c r="D12" s="1623"/>
      <c r="E12" s="1623"/>
      <c r="F12" s="1623"/>
      <c r="G12" s="1623"/>
      <c r="H12" s="1623"/>
      <c r="I12" s="1623"/>
      <c r="J12" s="1623"/>
      <c r="K12" s="1623"/>
    </row>
    <row r="13" spans="1:14" x14ac:dyDescent="0.2">
      <c r="B13" s="1623"/>
      <c r="C13" s="1623"/>
      <c r="D13" s="1623"/>
      <c r="E13" s="1623"/>
      <c r="F13" s="1623"/>
      <c r="G13" s="1623"/>
      <c r="H13" s="1623"/>
      <c r="I13" s="1623"/>
      <c r="J13" s="1623"/>
      <c r="K13" s="1623"/>
    </row>
    <row r="14" spans="1:14" x14ac:dyDescent="0.2">
      <c r="B14" s="1623"/>
      <c r="C14" s="1623"/>
      <c r="D14" s="1623"/>
      <c r="E14" s="1623"/>
      <c r="F14" s="1623"/>
      <c r="G14" s="1623"/>
      <c r="H14" s="1623"/>
      <c r="I14" s="1623"/>
      <c r="J14" s="1623"/>
      <c r="K14" s="1623"/>
    </row>
    <row r="15" spans="1:14" x14ac:dyDescent="0.2">
      <c r="B15" s="1623"/>
      <c r="C15" s="1623"/>
      <c r="D15" s="1623"/>
      <c r="E15" s="1623"/>
      <c r="F15" s="1623"/>
      <c r="G15" s="1623"/>
      <c r="H15" s="1623"/>
      <c r="I15" s="1623"/>
      <c r="J15" s="1623"/>
      <c r="K15" s="1623"/>
    </row>
    <row r="16" spans="1:14" x14ac:dyDescent="0.2">
      <c r="B16" s="1623"/>
      <c r="C16" s="1623"/>
      <c r="D16" s="1623"/>
      <c r="E16" s="1623"/>
      <c r="F16" s="1623"/>
      <c r="G16" s="1623"/>
      <c r="H16" s="1623"/>
      <c r="I16" s="1623"/>
      <c r="J16" s="1623"/>
      <c r="K16" s="1623"/>
    </row>
    <row r="17" spans="2:11" x14ac:dyDescent="0.2">
      <c r="B17" s="1623"/>
      <c r="C17" s="1623"/>
      <c r="D17" s="1623"/>
      <c r="E17" s="1623"/>
      <c r="F17" s="1623"/>
      <c r="G17" s="1623"/>
      <c r="H17" s="1623"/>
      <c r="I17" s="1623"/>
      <c r="J17" s="1623"/>
      <c r="K17" s="1623"/>
    </row>
    <row r="18" spans="2:11" x14ac:dyDescent="0.2">
      <c r="B18" s="1623"/>
      <c r="C18" s="1623"/>
      <c r="D18" s="1623"/>
      <c r="E18" s="1623"/>
      <c r="F18" s="1623"/>
      <c r="G18" s="1623"/>
      <c r="H18" s="1623"/>
      <c r="I18" s="1623"/>
      <c r="J18" s="1623"/>
      <c r="K18" s="1623"/>
    </row>
    <row r="19" spans="2:11" x14ac:dyDescent="0.2">
      <c r="B19" s="1623"/>
      <c r="C19" s="1623"/>
      <c r="D19" s="1623"/>
      <c r="E19" s="1623"/>
      <c r="F19" s="1623"/>
      <c r="G19" s="1623"/>
      <c r="H19" s="1623"/>
      <c r="I19" s="1623"/>
      <c r="J19" s="1623"/>
      <c r="K19" s="1623"/>
    </row>
    <row r="20" spans="2:11" x14ac:dyDescent="0.2">
      <c r="B20" s="1623"/>
      <c r="C20" s="1623"/>
      <c r="D20" s="1623"/>
      <c r="E20" s="1623"/>
      <c r="F20" s="1623"/>
      <c r="G20" s="1623"/>
      <c r="H20" s="1623"/>
      <c r="I20" s="1623"/>
      <c r="J20" s="1623"/>
      <c r="K20" s="1623"/>
    </row>
    <row r="21" spans="2:11" ht="8.25" customHeight="1" x14ac:dyDescent="0.2">
      <c r="B21" s="1623"/>
      <c r="C21" s="1623"/>
      <c r="D21" s="1623"/>
      <c r="E21" s="1623"/>
      <c r="F21" s="1623"/>
      <c r="G21" s="1623"/>
      <c r="H21" s="1623"/>
      <c r="I21" s="1623"/>
      <c r="J21" s="1623"/>
      <c r="K21" s="1623"/>
    </row>
    <row r="22" spans="2:11" x14ac:dyDescent="0.2">
      <c r="B22" s="1623"/>
      <c r="C22" s="1623"/>
      <c r="D22" s="1623"/>
      <c r="E22" s="1623"/>
      <c r="F22" s="1623"/>
      <c r="G22" s="1623"/>
      <c r="H22" s="1623"/>
      <c r="I22" s="1623"/>
      <c r="J22" s="1623"/>
      <c r="K22" s="1623"/>
    </row>
    <row r="23" spans="2:11" x14ac:dyDescent="0.2">
      <c r="B23" s="1623"/>
      <c r="C23" s="1623"/>
      <c r="D23" s="1623"/>
      <c r="E23" s="1623"/>
      <c r="F23" s="1623"/>
      <c r="G23" s="1623"/>
      <c r="H23" s="1623"/>
      <c r="I23" s="1623"/>
      <c r="J23" s="1623"/>
      <c r="K23" s="1623"/>
    </row>
    <row r="24" spans="2:11" x14ac:dyDescent="0.2">
      <c r="B24" s="1623"/>
      <c r="C24" s="1623"/>
      <c r="D24" s="1623"/>
      <c r="E24" s="1623"/>
      <c r="F24" s="1623"/>
      <c r="G24" s="1623"/>
      <c r="H24" s="1623"/>
      <c r="I24" s="1623"/>
      <c r="J24" s="1623"/>
      <c r="K24" s="1623"/>
    </row>
    <row r="25" spans="2:11" x14ac:dyDescent="0.2">
      <c r="B25" s="1623"/>
      <c r="C25" s="1623"/>
      <c r="D25" s="1623"/>
      <c r="E25" s="1623"/>
      <c r="F25" s="1623"/>
      <c r="G25" s="1623"/>
      <c r="H25" s="1623"/>
      <c r="I25" s="1623"/>
      <c r="J25" s="1623"/>
      <c r="K25" s="1623"/>
    </row>
    <row r="26" spans="2:11" x14ac:dyDescent="0.2">
      <c r="B26" s="1623"/>
      <c r="C26" s="1623"/>
      <c r="D26" s="1623"/>
      <c r="E26" s="1623"/>
      <c r="F26" s="1623"/>
      <c r="G26" s="1623"/>
      <c r="H26" s="1623"/>
      <c r="I26" s="1623"/>
      <c r="J26" s="1623"/>
      <c r="K26" s="1623"/>
    </row>
    <row r="27" spans="2:11" x14ac:dyDescent="0.2">
      <c r="B27" s="1623"/>
      <c r="C27" s="1623"/>
      <c r="D27" s="1623"/>
      <c r="E27" s="1623"/>
      <c r="F27" s="1623"/>
      <c r="G27" s="1623"/>
      <c r="H27" s="1623"/>
      <c r="I27" s="1623"/>
      <c r="J27" s="1623"/>
      <c r="K27" s="1623"/>
    </row>
    <row r="28" spans="2:11" x14ac:dyDescent="0.2">
      <c r="B28" s="1623"/>
      <c r="C28" s="1623"/>
      <c r="D28" s="1623"/>
      <c r="E28" s="1623"/>
      <c r="F28" s="1623"/>
      <c r="G28" s="1623"/>
      <c r="H28" s="1623"/>
      <c r="I28" s="1623"/>
      <c r="J28" s="1623"/>
      <c r="K28" s="1623"/>
    </row>
    <row r="29" spans="2:11" x14ac:dyDescent="0.2">
      <c r="B29" s="1623"/>
      <c r="C29" s="1623"/>
      <c r="D29" s="1623"/>
      <c r="E29" s="1623"/>
      <c r="F29" s="1623"/>
      <c r="G29" s="1623"/>
      <c r="H29" s="1623"/>
      <c r="I29" s="1623"/>
      <c r="J29" s="1623"/>
      <c r="K29" s="1623"/>
    </row>
    <row r="30" spans="2:11" x14ac:dyDescent="0.2">
      <c r="B30" s="1623"/>
      <c r="C30" s="1623"/>
      <c r="D30" s="1623"/>
      <c r="E30" s="1623"/>
      <c r="F30" s="1623"/>
      <c r="G30" s="1623"/>
      <c r="H30" s="1623"/>
      <c r="I30" s="1623"/>
      <c r="J30" s="1623"/>
      <c r="K30" s="1623"/>
    </row>
    <row r="31" spans="2:11" x14ac:dyDescent="0.2">
      <c r="B31" s="1623"/>
      <c r="C31" s="1623"/>
      <c r="D31" s="1623"/>
      <c r="E31" s="1623"/>
      <c r="F31" s="1623"/>
      <c r="G31" s="1623"/>
      <c r="H31" s="1623"/>
      <c r="I31" s="1623"/>
      <c r="J31" s="1623"/>
      <c r="K31" s="1623"/>
    </row>
    <row r="32" spans="2:11" x14ac:dyDescent="0.2">
      <c r="B32" s="1623"/>
      <c r="C32" s="1623"/>
      <c r="D32" s="1623"/>
      <c r="E32" s="1623"/>
      <c r="F32" s="1623"/>
      <c r="G32" s="1623"/>
      <c r="H32" s="1623"/>
      <c r="I32" s="1623"/>
      <c r="J32" s="1623"/>
      <c r="K32" s="1623"/>
    </row>
    <row r="33" spans="2:11" x14ac:dyDescent="0.2">
      <c r="B33" s="1623"/>
      <c r="C33" s="1623"/>
      <c r="D33" s="1623"/>
      <c r="E33" s="1623"/>
      <c r="F33" s="1623"/>
      <c r="G33" s="1623"/>
      <c r="H33" s="1623"/>
      <c r="I33" s="1623"/>
      <c r="J33" s="1623"/>
      <c r="K33" s="1623"/>
    </row>
    <row r="34" spans="2:11" ht="51.75" customHeight="1" x14ac:dyDescent="0.2">
      <c r="B34" s="1623"/>
      <c r="C34" s="1623"/>
      <c r="D34" s="1623"/>
      <c r="E34" s="1623"/>
      <c r="F34" s="1623"/>
      <c r="G34" s="1623"/>
      <c r="H34" s="1623"/>
      <c r="I34" s="1623"/>
      <c r="J34" s="1623"/>
      <c r="K34" s="1623"/>
    </row>
    <row r="35" spans="2:11" x14ac:dyDescent="0.2">
      <c r="B35" s="1623"/>
      <c r="C35" s="1623"/>
      <c r="D35" s="1623"/>
      <c r="E35" s="1623"/>
      <c r="F35" s="1623"/>
      <c r="G35" s="1623"/>
      <c r="H35" s="1623"/>
      <c r="I35" s="1623"/>
      <c r="J35" s="1623"/>
      <c r="K35" s="1623"/>
    </row>
  </sheetData>
  <sheetProtection algorithmName="SHA-512" hashValue="3eKgVVK6tYc3Dxu6UHzOimQhyjVzUQoAppHWGYVt0McXi28hsRddy91CImGMdQ0+DIBuCPVO63LomTu4CbmvsA==" saltValue="lDhVmeYMukBRPW9e3NEqBQ==" spinCount="100000" sheet="1" objects="1" scenarios="1"/>
  <mergeCells count="7">
    <mergeCell ref="B12:K35"/>
    <mergeCell ref="B10:K10"/>
    <mergeCell ref="A1:M1"/>
    <mergeCell ref="A2:M2"/>
    <mergeCell ref="A3:M3"/>
    <mergeCell ref="B8:K8"/>
    <mergeCell ref="B6:H6"/>
  </mergeCells>
  <hyperlinks>
    <hyperlink ref="B6" r:id="rId1" xr:uid="{123F196B-56FA-4F04-AB53-715269E25110}"/>
  </hyperlinks>
  <pageMargins left="0.7" right="0.7" top="0.75" bottom="0.75" header="0.3" footer="0.3"/>
  <pageSetup scale="76" orientation="portrait" r:id="rId2"/>
  <headerFooter>
    <oddFooter>&amp;R&amp;8Revised October 20, 2021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42">
    <tabColor theme="3" tint="0.39997558519241921"/>
    <pageSetUpPr fitToPage="1"/>
  </sheetPr>
  <dimension ref="B1:U12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35.5703125" style="21" customWidth="1"/>
    <col min="3" max="7" width="12" style="21" customWidth="1"/>
    <col min="8" max="8" width="15.85546875" style="21" customWidth="1"/>
    <col min="9" max="16384" width="9.140625" style="21"/>
  </cols>
  <sheetData>
    <row r="1" spans="2:20" ht="13.5" thickBot="1" x14ac:dyDescent="0.25">
      <c r="B1" s="1754" t="e">
        <f>#REF!</f>
        <v>#REF!</v>
      </c>
      <c r="C1" s="1755"/>
      <c r="D1" s="1755"/>
      <c r="E1" s="1755"/>
      <c r="F1" s="1755"/>
      <c r="G1" s="1755"/>
      <c r="H1" s="1756"/>
      <c r="I1" s="328"/>
      <c r="J1" s="328"/>
      <c r="K1" s="328"/>
      <c r="L1" s="81"/>
      <c r="M1" s="3"/>
      <c r="N1" s="3"/>
      <c r="O1" s="3"/>
      <c r="P1" s="3"/>
      <c r="Q1" s="3"/>
      <c r="R1" s="3"/>
      <c r="S1" s="3"/>
      <c r="T1" s="81"/>
    </row>
    <row r="2" spans="2:20" ht="34.5" customHeight="1" thickBot="1" x14ac:dyDescent="0.25">
      <c r="B2" s="1757" t="s">
        <v>120</v>
      </c>
      <c r="C2" s="1758"/>
      <c r="D2" s="1758"/>
      <c r="E2" s="1758"/>
      <c r="F2" s="1758"/>
      <c r="G2" s="1758"/>
      <c r="H2" s="1759"/>
      <c r="I2" s="328"/>
      <c r="J2" s="328"/>
      <c r="K2" s="328"/>
      <c r="L2" s="3"/>
      <c r="M2" s="3"/>
      <c r="N2" s="3"/>
      <c r="O2" s="3"/>
      <c r="P2" s="3"/>
      <c r="Q2" s="3"/>
      <c r="R2" s="3"/>
      <c r="S2" s="3"/>
      <c r="T2" s="81"/>
    </row>
    <row r="3" spans="2:20" ht="13.5" thickBot="1" x14ac:dyDescent="0.25">
      <c r="B3" s="5"/>
      <c r="C3" s="81"/>
      <c r="D3" s="81"/>
      <c r="E3" s="81"/>
      <c r="F3" s="81"/>
      <c r="G3" s="81"/>
      <c r="H3" s="329"/>
      <c r="I3" s="81"/>
      <c r="J3" s="81"/>
      <c r="K3" s="81"/>
      <c r="L3" s="81"/>
      <c r="M3" s="81"/>
      <c r="N3" s="81"/>
      <c r="O3" s="81"/>
      <c r="P3" s="81"/>
      <c r="Q3" s="81"/>
      <c r="R3" s="81"/>
      <c r="S3" s="81"/>
      <c r="T3" s="81"/>
    </row>
    <row r="4" spans="2:20" ht="13.5" thickBot="1" x14ac:dyDescent="0.25">
      <c r="B4" s="352" t="s">
        <v>125</v>
      </c>
      <c r="C4" s="1035"/>
      <c r="D4" s="81"/>
      <c r="E4" s="81"/>
      <c r="F4" s="81"/>
      <c r="G4" s="81"/>
      <c r="H4" s="329"/>
      <c r="I4" s="81"/>
      <c r="J4" s="81"/>
      <c r="K4" s="81"/>
      <c r="L4" s="81"/>
      <c r="M4" s="81"/>
      <c r="N4" s="81"/>
      <c r="O4" s="81"/>
      <c r="P4" s="81"/>
      <c r="Q4" s="81"/>
      <c r="R4" s="81"/>
      <c r="S4" s="81"/>
      <c r="T4" s="81"/>
    </row>
    <row r="5" spans="2:20" ht="13.5" thickBot="1" x14ac:dyDescent="0.25">
      <c r="B5" s="1036"/>
      <c r="C5" s="1037"/>
      <c r="D5" s="81"/>
      <c r="E5" s="81"/>
      <c r="F5" s="81"/>
      <c r="G5" s="81"/>
      <c r="H5" s="329"/>
      <c r="I5" s="81"/>
      <c r="J5" s="81"/>
      <c r="K5" s="81"/>
      <c r="L5" s="81"/>
      <c r="M5" s="81"/>
      <c r="N5" s="81"/>
      <c r="O5" s="81"/>
      <c r="P5" s="81"/>
      <c r="Q5" s="81"/>
      <c r="R5" s="81"/>
      <c r="S5" s="81"/>
      <c r="T5" s="81"/>
    </row>
    <row r="6" spans="2:20" ht="13.5" thickBot="1" x14ac:dyDescent="0.25">
      <c r="B6" s="353" t="s">
        <v>102</v>
      </c>
      <c r="C6" s="354" t="s">
        <v>623</v>
      </c>
      <c r="D6" s="354"/>
      <c r="E6" s="354"/>
      <c r="F6" s="354"/>
      <c r="G6" s="354"/>
      <c r="H6" s="355"/>
      <c r="I6" s="81"/>
      <c r="J6" s="81"/>
      <c r="K6" s="81"/>
      <c r="L6" s="81"/>
      <c r="M6" s="81"/>
      <c r="N6" s="81"/>
      <c r="O6" s="81"/>
      <c r="P6" s="81"/>
      <c r="Q6" s="81"/>
      <c r="R6" s="81"/>
      <c r="S6" s="81"/>
      <c r="T6" s="81"/>
    </row>
    <row r="7" spans="2:20" ht="13.5" thickBot="1" x14ac:dyDescent="0.2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2">
      <c r="B8" s="331" t="s">
        <v>436</v>
      </c>
      <c r="C8" s="94"/>
      <c r="D8" s="95"/>
      <c r="E8" s="95"/>
      <c r="F8" s="95"/>
      <c r="G8" s="95"/>
      <c r="H8" s="183">
        <f>+(C9*C8)+(D9*D8)+(E9*E8)+(F9*F8)+(G9*G8)</f>
        <v>0</v>
      </c>
      <c r="I8" s="81"/>
      <c r="J8" s="81"/>
      <c r="K8" s="81"/>
      <c r="L8" s="81"/>
      <c r="M8" s="81"/>
      <c r="N8" s="81"/>
      <c r="O8" s="81"/>
      <c r="P8" s="81"/>
      <c r="Q8" s="81"/>
      <c r="R8" s="81"/>
      <c r="S8" s="81"/>
      <c r="T8" s="81"/>
    </row>
    <row r="9" spans="2:20" x14ac:dyDescent="0.2">
      <c r="B9" s="332" t="s">
        <v>110</v>
      </c>
      <c r="C9" s="76"/>
      <c r="D9" s="77"/>
      <c r="E9" s="77"/>
      <c r="F9" s="77"/>
      <c r="G9" s="77"/>
      <c r="H9" s="184">
        <f>SUM(C9:G9)</f>
        <v>0</v>
      </c>
      <c r="I9" s="81"/>
      <c r="J9" s="81"/>
      <c r="K9" s="81"/>
      <c r="L9" s="81"/>
      <c r="M9" s="81"/>
      <c r="N9" s="81"/>
      <c r="O9" s="81"/>
      <c r="P9" s="81"/>
      <c r="Q9" s="81"/>
      <c r="R9" s="81"/>
      <c r="S9" s="81"/>
      <c r="T9" s="81"/>
    </row>
    <row r="10" spans="2:20" ht="15" x14ac:dyDescent="0.2">
      <c r="B10" s="333" t="s">
        <v>121</v>
      </c>
      <c r="C10" s="92"/>
      <c r="D10" s="66"/>
      <c r="E10" s="66"/>
      <c r="F10" s="66"/>
      <c r="G10" s="66"/>
      <c r="H10" s="98"/>
      <c r="I10" s="81"/>
      <c r="J10" s="81"/>
      <c r="K10" s="81"/>
      <c r="L10" s="81"/>
      <c r="M10" s="81"/>
      <c r="N10" s="81"/>
      <c r="O10" s="81"/>
      <c r="P10" s="81"/>
      <c r="Q10" s="81"/>
      <c r="R10" s="81"/>
      <c r="S10" s="81"/>
      <c r="T10" s="81"/>
    </row>
    <row r="11" spans="2:20" x14ac:dyDescent="0.2">
      <c r="B11" s="334" t="s">
        <v>111</v>
      </c>
      <c r="C11" s="93"/>
      <c r="D11" s="63"/>
      <c r="E11" s="63"/>
      <c r="F11" s="63"/>
      <c r="G11" s="63"/>
      <c r="H11" s="98"/>
      <c r="I11" s="81"/>
      <c r="J11" s="81"/>
      <c r="K11" s="81"/>
      <c r="L11" s="81"/>
      <c r="M11" s="81"/>
      <c r="N11" s="81"/>
      <c r="O11" s="81"/>
      <c r="P11" s="81"/>
      <c r="Q11" s="81"/>
      <c r="R11" s="81"/>
      <c r="S11" s="81"/>
      <c r="T11" s="81"/>
    </row>
    <row r="12" spans="2:20" x14ac:dyDescent="0.2">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2">
      <c r="B13" s="332" t="s">
        <v>128</v>
      </c>
      <c r="C13" s="26"/>
      <c r="D13" s="26"/>
      <c r="E13" s="26"/>
      <c r="F13" s="26"/>
      <c r="G13" s="63"/>
      <c r="H13" s="98"/>
      <c r="I13" s="81"/>
      <c r="J13" s="81"/>
      <c r="K13" s="81"/>
      <c r="L13" s="81"/>
      <c r="M13" s="81"/>
      <c r="N13" s="81"/>
      <c r="O13" s="81"/>
      <c r="P13" s="81"/>
      <c r="Q13" s="81"/>
      <c r="R13" s="81"/>
      <c r="S13" s="81"/>
      <c r="T13" s="81"/>
    </row>
    <row r="14" spans="2:20" ht="13.5" thickBot="1" x14ac:dyDescent="0.2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2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25">
      <c r="B16" s="1036"/>
      <c r="C16" s="1037"/>
      <c r="D16" s="81"/>
      <c r="E16" s="81"/>
      <c r="F16" s="81"/>
      <c r="G16" s="81"/>
      <c r="H16" s="329"/>
      <c r="I16" s="81"/>
      <c r="J16" s="81"/>
      <c r="K16" s="81"/>
      <c r="L16" s="81"/>
      <c r="M16" s="81"/>
      <c r="N16" s="81"/>
      <c r="O16" s="81"/>
      <c r="P16" s="81"/>
      <c r="Q16" s="81"/>
      <c r="R16" s="81"/>
      <c r="S16" s="81"/>
      <c r="T16" s="81"/>
    </row>
    <row r="17" spans="2:20" ht="13.5" thickBot="1" x14ac:dyDescent="0.2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2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2">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2">
      <c r="B20" s="332" t="s">
        <v>110</v>
      </c>
      <c r="C20" s="76"/>
      <c r="D20" s="77"/>
      <c r="E20" s="77"/>
      <c r="F20" s="77"/>
      <c r="G20" s="77"/>
      <c r="H20" s="184">
        <f>SUM(C20:G20)</f>
        <v>0</v>
      </c>
      <c r="I20" s="81"/>
      <c r="J20" s="81"/>
      <c r="K20" s="81"/>
      <c r="L20" s="81"/>
      <c r="M20" s="81"/>
      <c r="N20" s="81"/>
      <c r="O20" s="81"/>
      <c r="P20" s="81"/>
      <c r="Q20" s="81"/>
      <c r="R20" s="81"/>
      <c r="S20" s="81"/>
      <c r="T20" s="81"/>
    </row>
    <row r="21" spans="2:20" ht="15" x14ac:dyDescent="0.2">
      <c r="B21" s="333" t="s">
        <v>121</v>
      </c>
      <c r="C21" s="92"/>
      <c r="D21" s="66"/>
      <c r="E21" s="66"/>
      <c r="F21" s="66"/>
      <c r="G21" s="66"/>
      <c r="H21" s="98"/>
      <c r="I21" s="81"/>
      <c r="J21" s="81"/>
      <c r="K21" s="81"/>
      <c r="L21" s="81"/>
      <c r="M21" s="81"/>
      <c r="N21" s="81"/>
      <c r="O21" s="81"/>
      <c r="P21" s="81"/>
      <c r="Q21" s="81"/>
      <c r="R21" s="81"/>
      <c r="S21" s="81"/>
      <c r="T21" s="81"/>
    </row>
    <row r="22" spans="2:20" x14ac:dyDescent="0.2">
      <c r="B22" s="334" t="s">
        <v>111</v>
      </c>
      <c r="C22" s="93"/>
      <c r="D22" s="63"/>
      <c r="E22" s="63"/>
      <c r="F22" s="63"/>
      <c r="G22" s="63"/>
      <c r="H22" s="98"/>
      <c r="I22" s="81"/>
      <c r="J22" s="81"/>
      <c r="K22" s="81"/>
      <c r="L22" s="81"/>
      <c r="M22" s="81"/>
      <c r="N22" s="81"/>
      <c r="O22" s="81"/>
      <c r="P22" s="81"/>
      <c r="Q22" s="81"/>
      <c r="R22" s="81"/>
      <c r="S22" s="81"/>
      <c r="T22" s="81"/>
    </row>
    <row r="23" spans="2:20" x14ac:dyDescent="0.2">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2">
      <c r="B24" s="332" t="s">
        <v>128</v>
      </c>
      <c r="C24" s="26"/>
      <c r="D24" s="26"/>
      <c r="E24" s="26"/>
      <c r="F24" s="26"/>
      <c r="G24" s="63"/>
      <c r="H24" s="98"/>
      <c r="I24" s="81"/>
      <c r="J24" s="81"/>
      <c r="K24" s="81"/>
      <c r="L24" s="81"/>
      <c r="M24" s="81"/>
      <c r="N24" s="81"/>
      <c r="O24" s="81"/>
      <c r="P24" s="81"/>
      <c r="Q24" s="81"/>
      <c r="R24" s="81"/>
      <c r="S24" s="81"/>
      <c r="T24" s="81"/>
    </row>
    <row r="25" spans="2:20" ht="13.5" thickBot="1" x14ac:dyDescent="0.2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2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25">
      <c r="B27" s="1036"/>
      <c r="C27" s="1037"/>
      <c r="D27" s="81"/>
      <c r="E27" s="81"/>
      <c r="F27" s="81"/>
      <c r="G27" s="81"/>
      <c r="H27" s="329"/>
      <c r="I27" s="81"/>
      <c r="J27" s="81"/>
      <c r="K27" s="81"/>
      <c r="L27" s="81"/>
      <c r="M27" s="81"/>
      <c r="N27" s="81"/>
      <c r="O27" s="81"/>
      <c r="P27" s="81"/>
      <c r="Q27" s="81"/>
      <c r="R27" s="81"/>
      <c r="S27" s="81"/>
      <c r="T27" s="81"/>
    </row>
    <row r="28" spans="2:20" ht="13.5" thickBot="1" x14ac:dyDescent="0.2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2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2">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2">
      <c r="B31" s="332" t="s">
        <v>110</v>
      </c>
      <c r="C31" s="76"/>
      <c r="D31" s="77"/>
      <c r="E31" s="77"/>
      <c r="F31" s="77"/>
      <c r="G31" s="77"/>
      <c r="H31" s="184">
        <f>SUM(C31:G31)</f>
        <v>0</v>
      </c>
      <c r="I31" s="81"/>
      <c r="J31" s="81"/>
      <c r="K31" s="81"/>
      <c r="L31" s="81"/>
      <c r="M31" s="81"/>
      <c r="N31" s="81"/>
      <c r="O31" s="81"/>
      <c r="P31" s="81"/>
      <c r="Q31" s="81"/>
      <c r="R31" s="81"/>
      <c r="S31" s="81"/>
      <c r="T31" s="81"/>
    </row>
    <row r="32" spans="2:20" ht="15" x14ac:dyDescent="0.2">
      <c r="B32" s="333" t="s">
        <v>121</v>
      </c>
      <c r="C32" s="92"/>
      <c r="D32" s="66"/>
      <c r="E32" s="66"/>
      <c r="F32" s="66"/>
      <c r="G32" s="66"/>
      <c r="H32" s="98"/>
      <c r="I32" s="81"/>
      <c r="J32" s="81"/>
      <c r="K32" s="81"/>
      <c r="L32" s="81"/>
      <c r="M32" s="81"/>
      <c r="N32" s="81"/>
      <c r="O32" s="81"/>
      <c r="P32" s="81"/>
      <c r="Q32" s="81"/>
      <c r="R32" s="81"/>
      <c r="S32" s="81"/>
      <c r="T32" s="81"/>
    </row>
    <row r="33" spans="2:20" x14ac:dyDescent="0.2">
      <c r="B33" s="334" t="s">
        <v>111</v>
      </c>
      <c r="C33" s="93"/>
      <c r="D33" s="63"/>
      <c r="E33" s="63"/>
      <c r="F33" s="63"/>
      <c r="G33" s="63"/>
      <c r="H33" s="98"/>
      <c r="I33" s="81"/>
      <c r="J33" s="81"/>
      <c r="K33" s="81"/>
      <c r="L33" s="81"/>
      <c r="M33" s="81"/>
      <c r="N33" s="81"/>
      <c r="O33" s="81"/>
      <c r="P33" s="81"/>
      <c r="Q33" s="81"/>
      <c r="R33" s="81"/>
      <c r="S33" s="81"/>
      <c r="T33" s="81"/>
    </row>
    <row r="34" spans="2:20" x14ac:dyDescent="0.2">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2">
      <c r="B35" s="332" t="s">
        <v>128</v>
      </c>
      <c r="C35" s="26"/>
      <c r="D35" s="26"/>
      <c r="E35" s="26"/>
      <c r="F35" s="26"/>
      <c r="G35" s="63"/>
      <c r="H35" s="98"/>
      <c r="I35" s="81"/>
      <c r="J35" s="81"/>
      <c r="K35" s="81"/>
      <c r="L35" s="81"/>
      <c r="M35" s="81"/>
      <c r="N35" s="81"/>
      <c r="O35" s="81"/>
      <c r="P35" s="81"/>
      <c r="Q35" s="81"/>
      <c r="R35" s="81"/>
      <c r="S35" s="81"/>
      <c r="T35" s="81"/>
    </row>
    <row r="36" spans="2:20" ht="13.5" thickBot="1" x14ac:dyDescent="0.2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2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25">
      <c r="B38" s="1036"/>
      <c r="C38" s="1037"/>
      <c r="D38" s="81"/>
      <c r="E38" s="81"/>
      <c r="F38" s="81"/>
      <c r="G38" s="81"/>
      <c r="H38" s="329"/>
      <c r="I38" s="81"/>
      <c r="J38" s="81"/>
      <c r="K38" s="81"/>
      <c r="L38" s="81"/>
      <c r="M38" s="81"/>
      <c r="N38" s="81"/>
      <c r="O38" s="81"/>
      <c r="P38" s="81"/>
      <c r="Q38" s="81"/>
      <c r="R38" s="81"/>
      <c r="S38" s="81"/>
      <c r="T38" s="81"/>
    </row>
    <row r="39" spans="2:20" ht="13.5" thickBot="1" x14ac:dyDescent="0.2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2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2">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2">
      <c r="B42" s="332" t="s">
        <v>110</v>
      </c>
      <c r="C42" s="76"/>
      <c r="D42" s="77"/>
      <c r="E42" s="77"/>
      <c r="F42" s="77"/>
      <c r="G42" s="77"/>
      <c r="H42" s="184">
        <f>SUM(C42:G42)</f>
        <v>0</v>
      </c>
      <c r="I42" s="80"/>
      <c r="J42" s="3"/>
      <c r="K42" s="3"/>
      <c r="L42" s="3"/>
      <c r="M42" s="3"/>
      <c r="N42" s="3"/>
      <c r="O42" s="3"/>
      <c r="P42" s="3"/>
      <c r="Q42" s="3"/>
      <c r="R42" s="3"/>
      <c r="S42" s="3"/>
      <c r="T42" s="3"/>
    </row>
    <row r="43" spans="2:20" ht="15" x14ac:dyDescent="0.2">
      <c r="B43" s="333" t="s">
        <v>121</v>
      </c>
      <c r="C43" s="92"/>
      <c r="D43" s="66"/>
      <c r="E43" s="66"/>
      <c r="F43" s="66"/>
      <c r="G43" s="66"/>
      <c r="H43" s="98"/>
      <c r="I43" s="80"/>
      <c r="J43" s="3"/>
      <c r="K43" s="3"/>
      <c r="L43" s="3"/>
      <c r="M43" s="3"/>
      <c r="N43" s="3"/>
      <c r="O43" s="3"/>
      <c r="P43" s="3"/>
      <c r="Q43" s="3"/>
      <c r="R43" s="3"/>
      <c r="S43" s="3"/>
      <c r="T43" s="3"/>
    </row>
    <row r="44" spans="2:20" x14ac:dyDescent="0.2">
      <c r="B44" s="334" t="s">
        <v>111</v>
      </c>
      <c r="C44" s="93"/>
      <c r="D44" s="63"/>
      <c r="E44" s="63"/>
      <c r="F44" s="63"/>
      <c r="G44" s="63"/>
      <c r="H44" s="98"/>
      <c r="I44" s="80"/>
      <c r="J44" s="3"/>
      <c r="K44" s="3"/>
      <c r="L44" s="3"/>
      <c r="M44" s="3"/>
      <c r="N44" s="3"/>
      <c r="O44" s="3"/>
      <c r="P44" s="3"/>
      <c r="Q44" s="3"/>
      <c r="R44" s="3"/>
      <c r="S44" s="3"/>
      <c r="T44" s="3"/>
    </row>
    <row r="45" spans="2:20" x14ac:dyDescent="0.2">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2">
      <c r="B46" s="332" t="s">
        <v>128</v>
      </c>
      <c r="C46" s="26"/>
      <c r="D46" s="26"/>
      <c r="E46" s="26"/>
      <c r="F46" s="26"/>
      <c r="G46" s="63"/>
      <c r="H46" s="98"/>
      <c r="I46" s="80"/>
      <c r="J46" s="3"/>
      <c r="K46" s="3"/>
      <c r="L46" s="3"/>
      <c r="M46" s="3"/>
      <c r="N46" s="3"/>
      <c r="O46" s="3"/>
      <c r="P46" s="3"/>
      <c r="Q46" s="3"/>
      <c r="R46" s="3"/>
      <c r="S46" s="3"/>
      <c r="T46" s="3"/>
    </row>
    <row r="47" spans="2:20" ht="13.5" thickBot="1" x14ac:dyDescent="0.2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2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25">
      <c r="B49" s="335" t="s">
        <v>44</v>
      </c>
      <c r="C49" s="78"/>
      <c r="D49" s="276"/>
      <c r="E49" s="3"/>
      <c r="F49" s="3"/>
      <c r="G49" s="3"/>
      <c r="H49" s="336"/>
      <c r="I49" s="80"/>
      <c r="J49" s="3"/>
      <c r="K49" s="3"/>
      <c r="L49" s="3"/>
      <c r="M49" s="3"/>
      <c r="N49" s="3"/>
      <c r="O49" s="3"/>
      <c r="P49" s="3"/>
      <c r="Q49" s="3"/>
      <c r="R49" s="3"/>
      <c r="S49" s="3"/>
      <c r="T49" s="3"/>
    </row>
    <row r="50" spans="2:20" ht="13.5" thickBot="1" x14ac:dyDescent="0.2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2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2">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2">
      <c r="B53" s="332" t="s">
        <v>110</v>
      </c>
      <c r="C53" s="76"/>
      <c r="D53" s="77"/>
      <c r="E53" s="77"/>
      <c r="F53" s="77"/>
      <c r="G53" s="77"/>
      <c r="H53" s="184">
        <f>SUM(C53:G53)</f>
        <v>0</v>
      </c>
      <c r="I53" s="80"/>
      <c r="J53" s="3"/>
      <c r="K53" s="3"/>
      <c r="L53" s="3"/>
      <c r="M53" s="3"/>
      <c r="N53" s="3"/>
      <c r="O53" s="3"/>
      <c r="P53" s="3"/>
      <c r="Q53" s="3"/>
      <c r="R53" s="3"/>
      <c r="S53" s="3"/>
      <c r="T53" s="3"/>
    </row>
    <row r="54" spans="2:20" ht="15" x14ac:dyDescent="0.2">
      <c r="B54" s="333" t="s">
        <v>121</v>
      </c>
      <c r="C54" s="92"/>
      <c r="D54" s="66"/>
      <c r="E54" s="66"/>
      <c r="F54" s="66"/>
      <c r="G54" s="66"/>
      <c r="H54" s="98"/>
      <c r="I54" s="80"/>
      <c r="J54" s="3"/>
      <c r="K54" s="3"/>
      <c r="L54" s="3"/>
      <c r="M54" s="3"/>
      <c r="N54" s="3"/>
      <c r="O54" s="3"/>
      <c r="P54" s="3"/>
      <c r="Q54" s="3"/>
      <c r="R54" s="3"/>
      <c r="S54" s="3"/>
      <c r="T54" s="3"/>
    </row>
    <row r="55" spans="2:20" x14ac:dyDescent="0.2">
      <c r="B55" s="334" t="s">
        <v>111</v>
      </c>
      <c r="C55" s="93"/>
      <c r="D55" s="63"/>
      <c r="E55" s="63"/>
      <c r="F55" s="63"/>
      <c r="G55" s="63"/>
      <c r="H55" s="98"/>
      <c r="I55" s="80"/>
      <c r="J55" s="3"/>
      <c r="K55" s="3"/>
      <c r="L55" s="3"/>
      <c r="M55" s="3"/>
      <c r="N55" s="3"/>
      <c r="O55" s="3"/>
      <c r="P55" s="3"/>
      <c r="Q55" s="3"/>
      <c r="R55" s="3"/>
      <c r="S55" s="3"/>
      <c r="T55" s="3"/>
    </row>
    <row r="56" spans="2:20" x14ac:dyDescent="0.2">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2">
      <c r="B57" s="332" t="s">
        <v>128</v>
      </c>
      <c r="C57" s="26"/>
      <c r="D57" s="26"/>
      <c r="E57" s="26"/>
      <c r="F57" s="26"/>
      <c r="G57" s="63"/>
      <c r="H57" s="98"/>
      <c r="I57" s="80"/>
      <c r="J57" s="3"/>
      <c r="K57" s="3"/>
      <c r="L57" s="3"/>
      <c r="M57" s="3"/>
      <c r="N57" s="3"/>
      <c r="O57" s="3"/>
      <c r="P57" s="3"/>
      <c r="Q57" s="3"/>
      <c r="R57" s="3"/>
      <c r="S57" s="3"/>
      <c r="T57" s="3"/>
    </row>
    <row r="58" spans="2:20" ht="13.5" thickBot="1" x14ac:dyDescent="0.2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2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25">
      <c r="B60" s="338"/>
      <c r="C60" s="79"/>
      <c r="D60" s="339"/>
      <c r="E60" s="15"/>
      <c r="F60" s="15"/>
      <c r="G60" s="15"/>
      <c r="H60" s="340"/>
      <c r="I60" s="80"/>
      <c r="J60" s="3"/>
      <c r="K60" s="3"/>
      <c r="L60" s="3"/>
      <c r="M60" s="3"/>
      <c r="N60" s="3"/>
      <c r="O60" s="3"/>
      <c r="P60" s="3"/>
      <c r="Q60" s="3"/>
      <c r="R60" s="3"/>
      <c r="S60" s="3"/>
      <c r="T60" s="3"/>
    </row>
    <row r="61" spans="2:20" ht="13.5" thickBot="1" x14ac:dyDescent="0.2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2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2">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2">
      <c r="B64" s="332" t="s">
        <v>110</v>
      </c>
      <c r="C64" s="76"/>
      <c r="D64" s="77"/>
      <c r="E64" s="77"/>
      <c r="F64" s="77"/>
      <c r="G64" s="77"/>
      <c r="H64" s="184">
        <f>SUM(C64:G64)</f>
        <v>0</v>
      </c>
      <c r="I64" s="80"/>
      <c r="J64" s="3"/>
      <c r="K64" s="3"/>
      <c r="L64" s="3"/>
      <c r="M64" s="3"/>
      <c r="N64" s="3"/>
      <c r="O64" s="3"/>
      <c r="P64" s="3"/>
      <c r="Q64" s="3"/>
      <c r="R64" s="3"/>
      <c r="S64" s="3"/>
      <c r="T64" s="3"/>
    </row>
    <row r="65" spans="2:21" ht="15" x14ac:dyDescent="0.2">
      <c r="B65" s="333" t="s">
        <v>121</v>
      </c>
      <c r="C65" s="92"/>
      <c r="D65" s="66"/>
      <c r="E65" s="66"/>
      <c r="F65" s="66"/>
      <c r="G65" s="66"/>
      <c r="H65" s="98"/>
      <c r="I65" s="80"/>
      <c r="J65" s="3"/>
      <c r="K65" s="3"/>
      <c r="L65" s="3"/>
      <c r="M65" s="3"/>
      <c r="N65" s="3"/>
      <c r="O65" s="3"/>
      <c r="P65" s="3"/>
      <c r="Q65" s="3"/>
      <c r="R65" s="3"/>
      <c r="S65" s="3"/>
      <c r="T65" s="3"/>
    </row>
    <row r="66" spans="2:21" x14ac:dyDescent="0.2">
      <c r="B66" s="334" t="s">
        <v>111</v>
      </c>
      <c r="C66" s="93"/>
      <c r="D66" s="63"/>
      <c r="E66" s="63"/>
      <c r="F66" s="63"/>
      <c r="G66" s="63"/>
      <c r="H66" s="98"/>
      <c r="I66" s="80"/>
      <c r="J66" s="3"/>
      <c r="K66" s="3"/>
      <c r="L66" s="3"/>
      <c r="M66" s="3"/>
      <c r="N66" s="3"/>
      <c r="O66" s="3"/>
      <c r="P66" s="3"/>
      <c r="Q66" s="3"/>
      <c r="R66" s="3"/>
      <c r="S66" s="3"/>
      <c r="T66" s="3"/>
    </row>
    <row r="67" spans="2:21" x14ac:dyDescent="0.2">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2">
      <c r="B68" s="332" t="s">
        <v>128</v>
      </c>
      <c r="C68" s="26"/>
      <c r="D68" s="26"/>
      <c r="E68" s="26"/>
      <c r="F68" s="26"/>
      <c r="G68" s="63"/>
      <c r="H68" s="98"/>
      <c r="I68" s="80"/>
      <c r="J68" s="3"/>
      <c r="K68" s="3"/>
      <c r="L68" s="3"/>
      <c r="M68" s="3"/>
      <c r="N68" s="3"/>
      <c r="O68" s="3"/>
      <c r="P68" s="3"/>
      <c r="Q68" s="3"/>
      <c r="R68" s="3"/>
      <c r="S68" s="3"/>
      <c r="T68" s="3"/>
    </row>
    <row r="69" spans="2:21" ht="13.5" thickBot="1" x14ac:dyDescent="0.2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2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25">
      <c r="B71" s="338"/>
      <c r="C71" s="79"/>
      <c r="D71" s="339"/>
      <c r="E71" s="15"/>
      <c r="F71" s="15"/>
      <c r="G71" s="15"/>
      <c r="H71" s="340"/>
      <c r="I71" s="80"/>
      <c r="J71" s="3"/>
      <c r="K71" s="3"/>
      <c r="L71" s="3"/>
      <c r="M71" s="3"/>
      <c r="N71" s="3"/>
      <c r="O71" s="3"/>
      <c r="P71" s="3"/>
      <c r="Q71" s="3"/>
      <c r="R71" s="3"/>
      <c r="S71" s="3"/>
      <c r="T71" s="3"/>
      <c r="U71" s="3"/>
    </row>
    <row r="72" spans="2:21" ht="13.5" thickBot="1" x14ac:dyDescent="0.2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2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2">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2">
      <c r="B75" s="332" t="s">
        <v>110</v>
      </c>
      <c r="C75" s="76"/>
      <c r="D75" s="77"/>
      <c r="E75" s="77"/>
      <c r="F75" s="77"/>
      <c r="G75" s="77"/>
      <c r="H75" s="184">
        <f>SUM(C75:G75)</f>
        <v>0</v>
      </c>
      <c r="I75" s="80"/>
      <c r="J75" s="3"/>
      <c r="K75" s="3"/>
      <c r="L75" s="3"/>
      <c r="M75" s="3"/>
      <c r="N75" s="3"/>
      <c r="O75" s="3"/>
      <c r="P75" s="3"/>
      <c r="Q75" s="3"/>
      <c r="R75" s="3"/>
      <c r="S75" s="3"/>
      <c r="T75" s="3"/>
      <c r="U75" s="3"/>
    </row>
    <row r="76" spans="2:21" ht="15" x14ac:dyDescent="0.2">
      <c r="B76" s="333" t="s">
        <v>121</v>
      </c>
      <c r="C76" s="92"/>
      <c r="D76" s="66"/>
      <c r="E76" s="66"/>
      <c r="F76" s="66"/>
      <c r="G76" s="66"/>
      <c r="H76" s="98"/>
      <c r="I76" s="80"/>
      <c r="J76" s="3"/>
      <c r="K76" s="3"/>
      <c r="L76" s="3"/>
      <c r="M76" s="3"/>
      <c r="N76" s="3"/>
      <c r="O76" s="3"/>
      <c r="P76" s="3"/>
      <c r="Q76" s="3"/>
      <c r="R76" s="3"/>
      <c r="S76" s="3"/>
      <c r="T76" s="3"/>
      <c r="U76" s="3"/>
    </row>
    <row r="77" spans="2:21" x14ac:dyDescent="0.2">
      <c r="B77" s="334" t="s">
        <v>111</v>
      </c>
      <c r="C77" s="93"/>
      <c r="D77" s="63"/>
      <c r="E77" s="63"/>
      <c r="F77" s="63"/>
      <c r="G77" s="63"/>
      <c r="H77" s="98"/>
      <c r="I77" s="80"/>
      <c r="J77" s="3"/>
      <c r="K77" s="3"/>
      <c r="L77" s="3"/>
      <c r="M77" s="3"/>
      <c r="N77" s="3"/>
      <c r="O77" s="3"/>
      <c r="P77" s="3"/>
      <c r="Q77" s="3"/>
      <c r="R77" s="3"/>
      <c r="S77" s="3"/>
      <c r="T77" s="3"/>
      <c r="U77" s="3"/>
    </row>
    <row r="78" spans="2:21" x14ac:dyDescent="0.2">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2">
      <c r="B79" s="332" t="s">
        <v>128</v>
      </c>
      <c r="C79" s="26"/>
      <c r="D79" s="26"/>
      <c r="E79" s="26"/>
      <c r="F79" s="26"/>
      <c r="G79" s="63"/>
      <c r="H79" s="98"/>
      <c r="I79" s="80"/>
      <c r="J79" s="3"/>
      <c r="K79" s="3"/>
      <c r="L79" s="3"/>
      <c r="M79" s="3"/>
      <c r="N79" s="3"/>
      <c r="O79" s="3"/>
      <c r="P79" s="3"/>
      <c r="Q79" s="3"/>
      <c r="R79" s="3"/>
      <c r="S79" s="3"/>
      <c r="T79" s="3"/>
      <c r="U79" s="3"/>
    </row>
    <row r="80" spans="2:21" ht="13.5" thickBot="1" x14ac:dyDescent="0.2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2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25">
      <c r="B82" s="338"/>
      <c r="C82" s="79"/>
      <c r="D82" s="339"/>
      <c r="E82" s="15"/>
      <c r="F82" s="15"/>
      <c r="G82" s="15"/>
      <c r="H82" s="340"/>
      <c r="I82" s="80"/>
      <c r="J82" s="3"/>
      <c r="K82" s="3"/>
      <c r="L82" s="3"/>
      <c r="M82" s="3"/>
      <c r="N82" s="3"/>
      <c r="O82" s="3"/>
      <c r="P82" s="3"/>
      <c r="Q82" s="3"/>
      <c r="R82" s="3"/>
      <c r="S82" s="3"/>
      <c r="T82" s="3"/>
      <c r="U82" s="3"/>
    </row>
    <row r="83" spans="2:21" ht="13.5" thickBot="1" x14ac:dyDescent="0.2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2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2">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2">
      <c r="B86" s="342" t="s">
        <v>110</v>
      </c>
      <c r="C86" s="76"/>
      <c r="D86" s="77"/>
      <c r="E86" s="77"/>
      <c r="F86" s="77"/>
      <c r="G86" s="77"/>
      <c r="H86" s="184">
        <f>SUM(C86:G86)</f>
        <v>0</v>
      </c>
      <c r="I86" s="3"/>
      <c r="J86" s="3"/>
      <c r="K86" s="3"/>
      <c r="L86" s="3"/>
      <c r="M86" s="3"/>
      <c r="N86" s="3"/>
      <c r="O86" s="3"/>
      <c r="P86" s="3"/>
      <c r="Q86" s="3"/>
      <c r="R86" s="3"/>
      <c r="S86" s="3"/>
      <c r="T86" s="3"/>
      <c r="U86" s="3"/>
    </row>
    <row r="87" spans="2:21" ht="15" x14ac:dyDescent="0.2">
      <c r="B87" s="333" t="s">
        <v>121</v>
      </c>
      <c r="C87" s="92"/>
      <c r="D87" s="66"/>
      <c r="E87" s="66"/>
      <c r="F87" s="66"/>
      <c r="G87" s="66"/>
      <c r="H87" s="98"/>
      <c r="I87" s="3"/>
      <c r="J87" s="3"/>
      <c r="K87" s="3"/>
      <c r="L87" s="3"/>
      <c r="M87" s="3"/>
      <c r="N87" s="3"/>
      <c r="O87" s="3"/>
      <c r="P87" s="3"/>
      <c r="Q87" s="3"/>
      <c r="R87" s="3"/>
      <c r="S87" s="3"/>
      <c r="T87" s="3"/>
      <c r="U87" s="3"/>
    </row>
    <row r="88" spans="2:21" x14ac:dyDescent="0.2">
      <c r="B88" s="334" t="s">
        <v>111</v>
      </c>
      <c r="C88" s="93"/>
      <c r="D88" s="63"/>
      <c r="E88" s="63"/>
      <c r="F88" s="63"/>
      <c r="G88" s="63"/>
      <c r="H88" s="98"/>
      <c r="I88" s="3"/>
      <c r="J88" s="3"/>
      <c r="K88" s="3"/>
      <c r="L88" s="3"/>
      <c r="M88" s="3"/>
      <c r="N88" s="3"/>
      <c r="O88" s="3"/>
      <c r="P88" s="3"/>
      <c r="Q88" s="3"/>
      <c r="R88" s="3"/>
      <c r="S88" s="3"/>
      <c r="T88" s="3"/>
      <c r="U88" s="3"/>
    </row>
    <row r="89" spans="2:21" x14ac:dyDescent="0.2">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2">
      <c r="B90" s="332" t="s">
        <v>128</v>
      </c>
      <c r="C90" s="26"/>
      <c r="D90" s="26"/>
      <c r="E90" s="26"/>
      <c r="F90" s="26"/>
      <c r="G90" s="63"/>
      <c r="H90" s="98"/>
      <c r="I90" s="3"/>
      <c r="J90" s="3"/>
      <c r="K90" s="3"/>
      <c r="L90" s="3"/>
      <c r="M90" s="3"/>
      <c r="N90" s="3"/>
      <c r="O90" s="3"/>
      <c r="P90" s="3"/>
      <c r="Q90" s="3"/>
      <c r="R90" s="3"/>
      <c r="S90" s="3"/>
      <c r="T90" s="3"/>
      <c r="U90" s="3"/>
    </row>
    <row r="91" spans="2:21" ht="13.5" thickBot="1" x14ac:dyDescent="0.2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2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25">
      <c r="B93" s="343"/>
      <c r="C93" s="78"/>
      <c r="D93" s="276"/>
      <c r="E93" s="3"/>
      <c r="F93" s="3"/>
      <c r="G93" s="3"/>
      <c r="H93" s="336"/>
      <c r="I93" s="3"/>
      <c r="J93" s="3"/>
      <c r="K93" s="3"/>
      <c r="L93" s="3"/>
      <c r="M93" s="3"/>
      <c r="N93" s="3"/>
      <c r="O93" s="3"/>
      <c r="P93" s="3"/>
      <c r="Q93" s="3"/>
      <c r="R93" s="3"/>
      <c r="S93" s="3"/>
      <c r="T93" s="3"/>
      <c r="U93" s="3"/>
    </row>
    <row r="94" spans="2:21" ht="13.5" thickBot="1" x14ac:dyDescent="0.25">
      <c r="B94" s="356" t="s">
        <v>616</v>
      </c>
      <c r="C94" s="86" t="s">
        <v>615</v>
      </c>
      <c r="D94" s="357"/>
      <c r="E94" s="357"/>
      <c r="F94" s="357"/>
      <c r="G94" s="357"/>
      <c r="H94" s="87"/>
      <c r="I94" s="3"/>
      <c r="J94" s="3"/>
      <c r="K94" s="3"/>
      <c r="L94" s="3"/>
      <c r="M94" s="3"/>
      <c r="N94" s="3"/>
      <c r="O94" s="3"/>
      <c r="P94" s="3"/>
      <c r="Q94" s="3"/>
      <c r="R94" s="3"/>
      <c r="S94" s="3"/>
      <c r="T94" s="3"/>
      <c r="U94" s="3"/>
    </row>
    <row r="95" spans="2:21" ht="13.5" thickBot="1" x14ac:dyDescent="0.2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2">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2">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5" x14ac:dyDescent="0.2">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2">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2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25">
      <c r="B101" s="91" t="s">
        <v>113</v>
      </c>
      <c r="C101" s="101">
        <f>+C92+C81+C70+C59+C48+C37+C26+C15</f>
        <v>0</v>
      </c>
      <c r="D101" s="101">
        <f>+D92+D81+D70+D59+D48+D37+D26+D15</f>
        <v>0</v>
      </c>
      <c r="E101" s="101">
        <f>+E92+E81+E70+E59+E48+E37+E26+E15</f>
        <v>0</v>
      </c>
      <c r="F101" s="101">
        <f>+F92+F81+F70+F59+F48+F37+F26+F15</f>
        <v>0</v>
      </c>
      <c r="G101" s="101">
        <f>+G92+G81+G70+G59+G48+G37+G26+G15</f>
        <v>0</v>
      </c>
      <c r="H101" s="102">
        <f>SUM(C101:G101)</f>
        <v>0</v>
      </c>
      <c r="I101" s="345"/>
      <c r="J101" s="344"/>
      <c r="K101" s="3"/>
      <c r="L101" s="3"/>
      <c r="M101" s="3"/>
      <c r="N101" s="3"/>
      <c r="O101" s="3"/>
      <c r="P101" s="3"/>
      <c r="Q101" s="3"/>
      <c r="R101" s="3"/>
      <c r="S101" s="3"/>
      <c r="T101" s="81"/>
      <c r="U101" s="3"/>
    </row>
    <row r="102" spans="2:21" ht="15.75" thickBot="1" x14ac:dyDescent="0.2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2">
      <c r="B103" s="21" t="s">
        <v>123</v>
      </c>
      <c r="G103" s="1"/>
      <c r="H103" s="612" t="e">
        <f>+#REF!</f>
        <v>#REF!</v>
      </c>
      <c r="J103" s="3"/>
      <c r="K103" s="81"/>
      <c r="L103" s="81"/>
      <c r="M103" s="81"/>
      <c r="N103" s="81"/>
      <c r="O103" s="81"/>
      <c r="P103" s="81"/>
      <c r="Q103" s="81"/>
      <c r="R103" s="81"/>
      <c r="S103" s="81"/>
      <c r="T103" s="81"/>
    </row>
    <row r="104" spans="2:21" x14ac:dyDescent="0.2">
      <c r="B104" s="21" t="s">
        <v>124</v>
      </c>
      <c r="G104" s="612" t="s">
        <v>393</v>
      </c>
      <c r="H104" s="242">
        <f ca="1">+TODAY()</f>
        <v>45660</v>
      </c>
      <c r="J104" s="3"/>
      <c r="K104" s="81"/>
      <c r="L104" s="81"/>
      <c r="M104" s="81"/>
      <c r="N104" s="81"/>
      <c r="O104" s="81"/>
      <c r="P104" s="81"/>
      <c r="Q104" s="81"/>
      <c r="R104" s="81"/>
      <c r="S104" s="81"/>
      <c r="T104" s="81"/>
    </row>
    <row r="105" spans="2:21" x14ac:dyDescent="0.2">
      <c r="J105" s="3"/>
      <c r="K105" s="81"/>
      <c r="L105" s="81"/>
      <c r="M105" s="81"/>
      <c r="N105" s="81"/>
      <c r="O105" s="81"/>
      <c r="P105" s="81"/>
      <c r="Q105" s="81"/>
      <c r="R105" s="81"/>
      <c r="S105" s="81"/>
      <c r="T105" s="81"/>
    </row>
    <row r="106" spans="2:21" ht="15" x14ac:dyDescent="0.25">
      <c r="B106" s="185"/>
      <c r="C106" s="185"/>
      <c r="D106" s="185"/>
      <c r="E106" s="185"/>
      <c r="F106" s="185"/>
      <c r="G106" s="185"/>
      <c r="H106" s="185"/>
      <c r="I106" s="185"/>
      <c r="J106" s="3"/>
      <c r="K106" s="80"/>
      <c r="L106" s="81"/>
      <c r="M106" s="81"/>
      <c r="N106" s="81"/>
      <c r="O106" s="81"/>
      <c r="P106" s="81"/>
      <c r="Q106" s="81"/>
      <c r="R106" s="81"/>
      <c r="S106" s="81"/>
      <c r="T106" s="81"/>
    </row>
    <row r="107" spans="2:21" x14ac:dyDescent="0.2">
      <c r="B107" s="348"/>
      <c r="C107" s="349"/>
      <c r="D107" s="349"/>
      <c r="E107" s="349"/>
      <c r="F107" s="81"/>
      <c r="G107" s="3"/>
      <c r="H107" s="3"/>
      <c r="I107" s="3"/>
      <c r="J107" s="3"/>
      <c r="K107" s="81"/>
      <c r="L107" s="80"/>
      <c r="M107" s="81"/>
      <c r="N107" s="81"/>
      <c r="O107" s="81"/>
      <c r="P107" s="81"/>
      <c r="Q107" s="81"/>
      <c r="R107" s="81"/>
      <c r="S107" s="81"/>
      <c r="T107" s="81"/>
    </row>
    <row r="108" spans="2:21" x14ac:dyDescent="0.2">
      <c r="B108" s="80"/>
      <c r="C108" s="80"/>
      <c r="D108" s="80"/>
      <c r="E108" s="350"/>
      <c r="F108" s="81"/>
      <c r="G108" s="3"/>
      <c r="H108" s="3"/>
      <c r="I108" s="3"/>
      <c r="J108" s="3"/>
      <c r="K108" s="3"/>
      <c r="L108" s="81"/>
      <c r="M108" s="81"/>
      <c r="N108" s="81"/>
      <c r="O108" s="81"/>
      <c r="P108" s="81"/>
      <c r="Q108" s="81"/>
      <c r="R108" s="81"/>
      <c r="S108" s="81"/>
      <c r="T108" s="81"/>
    </row>
    <row r="109" spans="2:21" x14ac:dyDescent="0.2">
      <c r="B109" s="80"/>
      <c r="C109" s="80"/>
      <c r="D109" s="80"/>
      <c r="E109" s="350"/>
      <c r="F109" s="80"/>
      <c r="G109" s="281"/>
      <c r="H109" s="3"/>
      <c r="I109" s="3"/>
      <c r="J109" s="3"/>
      <c r="K109" s="3"/>
      <c r="L109" s="3"/>
      <c r="M109" s="81"/>
      <c r="N109" s="81"/>
      <c r="O109" s="81"/>
      <c r="P109" s="81"/>
      <c r="Q109" s="81"/>
      <c r="R109" s="81"/>
      <c r="S109" s="81"/>
      <c r="T109" s="81"/>
    </row>
    <row r="110" spans="2:21" x14ac:dyDescent="0.2">
      <c r="B110" s="80"/>
      <c r="C110" s="80"/>
      <c r="D110" s="80"/>
      <c r="E110" s="350"/>
      <c r="F110" s="351"/>
      <c r="G110" s="81"/>
      <c r="H110" s="3"/>
      <c r="I110" s="3"/>
      <c r="J110" s="3"/>
      <c r="K110" s="3"/>
      <c r="L110" s="3"/>
      <c r="M110" s="81"/>
      <c r="N110" s="81"/>
      <c r="O110" s="81"/>
      <c r="P110" s="81"/>
      <c r="Q110" s="81"/>
      <c r="R110" s="81"/>
      <c r="S110" s="81"/>
      <c r="T110" s="81"/>
    </row>
    <row r="111" spans="2:21" x14ac:dyDescent="0.2">
      <c r="B111" s="80"/>
      <c r="C111" s="80"/>
      <c r="D111" s="80"/>
      <c r="E111" s="350"/>
      <c r="F111" s="351"/>
      <c r="G111" s="81"/>
      <c r="H111" s="3"/>
      <c r="I111" s="3"/>
      <c r="J111" s="3"/>
      <c r="K111" s="3"/>
      <c r="L111" s="3"/>
      <c r="M111" s="81"/>
      <c r="N111" s="81"/>
      <c r="O111" s="81"/>
      <c r="P111" s="81"/>
      <c r="Q111" s="81"/>
      <c r="R111" s="81"/>
      <c r="S111" s="81"/>
      <c r="T111" s="81"/>
    </row>
    <row r="112" spans="2:21" x14ac:dyDescent="0.2">
      <c r="B112" s="80"/>
      <c r="C112" s="350"/>
      <c r="D112" s="350"/>
      <c r="E112" s="350"/>
      <c r="F112" s="80"/>
      <c r="G112" s="281"/>
      <c r="H112" s="3"/>
      <c r="I112" s="3"/>
      <c r="J112" s="3"/>
      <c r="K112" s="3"/>
      <c r="L112" s="3"/>
      <c r="M112" s="81"/>
      <c r="N112" s="81"/>
      <c r="O112" s="81"/>
      <c r="P112" s="81"/>
      <c r="Q112" s="81"/>
      <c r="R112" s="81"/>
      <c r="S112" s="81"/>
      <c r="T112" s="81"/>
    </row>
    <row r="113" spans="2:20" x14ac:dyDescent="0.2">
      <c r="B113" s="80"/>
      <c r="C113" s="80"/>
      <c r="D113" s="80"/>
      <c r="E113" s="80"/>
      <c r="F113" s="80"/>
      <c r="G113" s="281"/>
      <c r="H113" s="3"/>
      <c r="I113" s="3"/>
      <c r="J113" s="3"/>
      <c r="K113" s="3"/>
      <c r="L113" s="3"/>
      <c r="M113" s="81"/>
      <c r="N113" s="81"/>
      <c r="O113" s="81"/>
      <c r="P113" s="81"/>
      <c r="Q113" s="81"/>
      <c r="R113" s="81"/>
      <c r="S113" s="81"/>
      <c r="T113" s="81"/>
    </row>
    <row r="114" spans="2:20" x14ac:dyDescent="0.2">
      <c r="B114" s="3"/>
      <c r="C114" s="3"/>
      <c r="D114" s="81"/>
      <c r="E114" s="81"/>
      <c r="F114" s="81"/>
      <c r="G114" s="281"/>
      <c r="H114" s="3"/>
      <c r="I114" s="3"/>
      <c r="J114" s="3"/>
      <c r="K114" s="3"/>
      <c r="L114" s="3"/>
      <c r="M114" s="3"/>
      <c r="N114" s="3"/>
      <c r="O114" s="3"/>
      <c r="P114" s="3"/>
      <c r="Q114" s="3"/>
      <c r="R114" s="3"/>
      <c r="S114" s="3"/>
      <c r="T114" s="3"/>
    </row>
    <row r="115" spans="2:20" x14ac:dyDescent="0.2">
      <c r="B115" s="3"/>
      <c r="C115" s="3"/>
      <c r="D115" s="81"/>
      <c r="E115" s="81"/>
      <c r="F115" s="81"/>
      <c r="G115" s="81"/>
      <c r="H115" s="3"/>
      <c r="I115" s="3"/>
      <c r="J115" s="3"/>
      <c r="K115" s="3"/>
      <c r="L115" s="3"/>
      <c r="M115" s="3"/>
      <c r="N115" s="3"/>
      <c r="O115" s="3"/>
      <c r="P115" s="3"/>
      <c r="Q115" s="3"/>
      <c r="R115" s="3"/>
      <c r="S115" s="3"/>
      <c r="T115" s="3"/>
    </row>
    <row r="116" spans="2:20" x14ac:dyDescent="0.2">
      <c r="B116" s="3"/>
      <c r="C116" s="3"/>
      <c r="D116" s="3"/>
      <c r="E116" s="3"/>
      <c r="F116" s="3"/>
      <c r="G116" s="3"/>
      <c r="H116" s="3"/>
      <c r="I116" s="3"/>
      <c r="J116" s="3"/>
      <c r="K116" s="3"/>
      <c r="L116" s="3"/>
      <c r="M116" s="3"/>
      <c r="N116" s="3"/>
      <c r="O116" s="3"/>
      <c r="P116" s="3"/>
      <c r="Q116" s="3"/>
      <c r="R116" s="3"/>
      <c r="S116" s="3"/>
      <c r="T116" s="3"/>
    </row>
    <row r="117" spans="2:20" x14ac:dyDescent="0.2">
      <c r="B117" s="3"/>
      <c r="C117" s="3"/>
      <c r="D117" s="3"/>
      <c r="E117" s="3"/>
      <c r="F117" s="3"/>
      <c r="G117" s="3"/>
      <c r="H117" s="3"/>
      <c r="I117" s="3"/>
      <c r="J117" s="3"/>
      <c r="K117" s="3"/>
      <c r="L117" s="3"/>
      <c r="M117" s="3"/>
      <c r="N117" s="3"/>
      <c r="O117" s="3"/>
      <c r="P117" s="3"/>
      <c r="Q117" s="3"/>
    </row>
    <row r="118" spans="2:20" x14ac:dyDescent="0.2">
      <c r="B118" s="3"/>
      <c r="C118" s="3"/>
      <c r="D118" s="3"/>
      <c r="E118" s="3"/>
      <c r="F118" s="3"/>
      <c r="G118" s="3"/>
      <c r="H118" s="3"/>
      <c r="I118" s="3"/>
      <c r="J118" s="3"/>
      <c r="K118" s="3"/>
      <c r="L118" s="3"/>
      <c r="M118" s="3"/>
      <c r="N118" s="3"/>
      <c r="O118" s="3"/>
      <c r="P118" s="3"/>
      <c r="Q118" s="3"/>
    </row>
    <row r="119" spans="2:20" x14ac:dyDescent="0.2">
      <c r="B119" s="3"/>
      <c r="C119" s="3"/>
      <c r="D119" s="3"/>
      <c r="E119" s="3"/>
      <c r="F119" s="3"/>
      <c r="G119" s="3"/>
      <c r="H119" s="3"/>
      <c r="I119" s="3"/>
      <c r="J119" s="3"/>
      <c r="K119" s="3"/>
      <c r="L119" s="3"/>
      <c r="M119" s="3"/>
      <c r="N119" s="3"/>
      <c r="O119" s="3"/>
      <c r="P119" s="3"/>
      <c r="Q119" s="3"/>
    </row>
    <row r="120" spans="2:20" x14ac:dyDescent="0.2">
      <c r="B120" s="3"/>
      <c r="C120" s="3"/>
      <c r="D120" s="3"/>
      <c r="E120" s="3"/>
      <c r="F120" s="3"/>
      <c r="G120" s="3"/>
      <c r="H120" s="3"/>
      <c r="I120" s="3"/>
      <c r="J120" s="3"/>
      <c r="K120" s="3"/>
      <c r="L120" s="3"/>
      <c r="M120" s="3"/>
      <c r="N120" s="3"/>
      <c r="O120" s="3"/>
      <c r="P120" s="3"/>
      <c r="Q120" s="3"/>
    </row>
    <row r="121" spans="2:20" x14ac:dyDescent="0.2">
      <c r="B121" s="3"/>
      <c r="C121" s="3"/>
      <c r="D121" s="3"/>
      <c r="E121" s="3"/>
      <c r="F121" s="3"/>
      <c r="G121" s="3"/>
      <c r="H121" s="3"/>
      <c r="I121" s="3"/>
      <c r="J121" s="3"/>
      <c r="K121" s="3"/>
      <c r="L121" s="3"/>
      <c r="M121" s="3"/>
      <c r="N121" s="3"/>
      <c r="O121" s="3"/>
      <c r="P121" s="3"/>
      <c r="Q121" s="3"/>
    </row>
    <row r="122" spans="2:20" x14ac:dyDescent="0.2">
      <c r="B122" s="3"/>
      <c r="C122" s="3"/>
      <c r="D122" s="3"/>
      <c r="E122" s="3"/>
      <c r="F122" s="3"/>
      <c r="G122" s="3"/>
      <c r="H122" s="81"/>
      <c r="I122" s="3"/>
      <c r="J122" s="3"/>
      <c r="K122" s="3"/>
      <c r="L122" s="3"/>
      <c r="M122" s="3"/>
      <c r="N122" s="3"/>
      <c r="O122" s="3"/>
      <c r="P122" s="3"/>
      <c r="Q122" s="3"/>
    </row>
    <row r="123" spans="2:20" x14ac:dyDescent="0.2">
      <c r="B123" s="3"/>
      <c r="C123" s="3"/>
      <c r="D123" s="3"/>
      <c r="E123" s="3"/>
      <c r="F123" s="3"/>
      <c r="G123" s="3"/>
      <c r="H123" s="81"/>
      <c r="I123" s="3"/>
      <c r="J123" s="3"/>
      <c r="K123" s="3"/>
      <c r="L123" s="3"/>
      <c r="M123" s="3"/>
      <c r="N123" s="3"/>
      <c r="O123" s="3"/>
      <c r="P123" s="3"/>
      <c r="Q123" s="3"/>
    </row>
    <row r="124" spans="2:20" x14ac:dyDescent="0.2">
      <c r="B124" s="3"/>
      <c r="C124" s="3"/>
      <c r="D124" s="3"/>
      <c r="E124" s="3"/>
      <c r="F124" s="3"/>
      <c r="G124" s="3"/>
      <c r="H124" s="81"/>
      <c r="I124" s="3"/>
      <c r="J124" s="3"/>
      <c r="K124" s="3"/>
      <c r="L124" s="3"/>
      <c r="M124" s="3"/>
      <c r="N124" s="3"/>
      <c r="O124" s="3"/>
      <c r="P124" s="3"/>
      <c r="Q124" s="3"/>
    </row>
    <row r="125" spans="2:20" x14ac:dyDescent="0.2">
      <c r="B125" s="3"/>
      <c r="C125" s="3"/>
      <c r="D125" s="3"/>
      <c r="E125" s="3"/>
      <c r="F125" s="3"/>
      <c r="G125" s="3"/>
      <c r="H125" s="81"/>
      <c r="I125" s="3"/>
      <c r="J125" s="3"/>
      <c r="K125" s="3"/>
      <c r="L125" s="3"/>
      <c r="M125" s="3"/>
      <c r="N125" s="3"/>
      <c r="O125" s="3"/>
      <c r="P125" s="3"/>
      <c r="Q125" s="3"/>
    </row>
    <row r="126" spans="2:20" x14ac:dyDescent="0.2">
      <c r="B126" s="3"/>
      <c r="C126" s="3"/>
      <c r="D126" s="3"/>
      <c r="E126" s="3"/>
      <c r="F126" s="3"/>
      <c r="G126" s="3"/>
      <c r="H126" s="81"/>
      <c r="I126" s="3"/>
      <c r="J126" s="3"/>
      <c r="K126" s="3"/>
      <c r="L126" s="3"/>
      <c r="M126" s="3"/>
      <c r="N126" s="3"/>
      <c r="O126" s="3"/>
      <c r="P126" s="3"/>
      <c r="Q126" s="3"/>
    </row>
    <row r="127" spans="2:20" x14ac:dyDescent="0.2">
      <c r="B127" s="3"/>
      <c r="C127" s="3"/>
      <c r="D127" s="3"/>
      <c r="E127" s="3"/>
      <c r="F127" s="3"/>
      <c r="G127" s="3"/>
      <c r="H127" s="81"/>
      <c r="I127" s="3"/>
      <c r="J127" s="3"/>
      <c r="K127" s="3"/>
      <c r="L127" s="3"/>
      <c r="M127" s="3"/>
      <c r="N127" s="3"/>
      <c r="O127" s="3"/>
      <c r="P127" s="3"/>
      <c r="Q127" s="3"/>
    </row>
    <row r="128" spans="2:20" x14ac:dyDescent="0.2">
      <c r="B128" s="3"/>
      <c r="C128" s="3"/>
      <c r="D128" s="3"/>
      <c r="E128" s="3"/>
      <c r="F128" s="3"/>
      <c r="G128" s="81"/>
      <c r="H128" s="81"/>
      <c r="I128" s="3"/>
      <c r="J128" s="3"/>
      <c r="K128" s="3"/>
      <c r="L128" s="3"/>
      <c r="M128" s="3"/>
      <c r="N128" s="3"/>
      <c r="O128" s="3"/>
      <c r="P128" s="3"/>
      <c r="Q128" s="3"/>
    </row>
    <row r="129" spans="2:17" x14ac:dyDescent="0.2">
      <c r="B129" s="81"/>
      <c r="C129" s="81"/>
      <c r="D129" s="81"/>
      <c r="E129" s="81"/>
      <c r="F129" s="81"/>
      <c r="G129" s="81"/>
      <c r="H129" s="81"/>
      <c r="I129" s="3"/>
      <c r="J129" s="3"/>
      <c r="K129" s="3"/>
      <c r="L129" s="3"/>
      <c r="M129" s="3"/>
      <c r="N129" s="3"/>
      <c r="O129" s="3"/>
      <c r="P129" s="3"/>
      <c r="Q129" s="3"/>
    </row>
  </sheetData>
  <sheetProtection algorithmName="SHA-512" hashValue="taRktLL6BHv4VIzKdgpCnsiRHgFyzK66FOHVR9lLFGYWrFeL2uPQWhxaEIOnxHIEXIhiVHTsSemGX+GCeX1+/A==" saltValue="PxR+d+5ilD8udh+I0ArqRw==" spinCount="100000" sheet="1" objects="1" scenarios="1"/>
  <mergeCells count="2">
    <mergeCell ref="B1:H1"/>
    <mergeCell ref="B2:H2"/>
  </mergeCells>
  <pageMargins left="0.7" right="0.7" top="0.75" bottom="0.75" header="0.3" footer="0.3"/>
  <pageSetup scale="5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43">
    <tabColor theme="3" tint="0.39997558519241921"/>
    <pageSetUpPr fitToPage="1"/>
  </sheetPr>
  <dimension ref="A1:L632"/>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13.5703125" style="21" customWidth="1"/>
    <col min="3" max="3" width="2.85546875" style="21" customWidth="1"/>
    <col min="4" max="4" width="6.7109375" style="21" customWidth="1"/>
    <col min="5" max="5" width="63.28515625" style="21" customWidth="1"/>
    <col min="6" max="6" width="9.140625" style="21"/>
    <col min="7" max="7" width="19.7109375" style="21" customWidth="1"/>
    <col min="8" max="8" width="14.42578125" style="21" customWidth="1"/>
    <col min="9" max="16384" width="9.140625" style="21"/>
  </cols>
  <sheetData>
    <row r="1" spans="2:9" ht="13.5" thickBot="1" x14ac:dyDescent="0.25">
      <c r="B1" s="1754" t="e">
        <f>#REF!</f>
        <v>#REF!</v>
      </c>
      <c r="C1" s="1755"/>
      <c r="D1" s="1755"/>
      <c r="E1" s="1755"/>
      <c r="F1" s="1755"/>
      <c r="G1" s="1755"/>
      <c r="H1" s="1756"/>
      <c r="I1" s="3"/>
    </row>
    <row r="2" spans="2:9" ht="34.5" customHeight="1" thickBot="1" x14ac:dyDescent="0.25">
      <c r="B2" s="1757" t="s">
        <v>248</v>
      </c>
      <c r="C2" s="1758"/>
      <c r="D2" s="1758"/>
      <c r="E2" s="1758"/>
      <c r="F2" s="1758"/>
      <c r="G2" s="1758"/>
      <c r="H2" s="1759"/>
      <c r="I2" s="3"/>
    </row>
    <row r="3" spans="2:9" ht="13.5" thickBot="1" x14ac:dyDescent="0.25">
      <c r="B3" s="105"/>
      <c r="C3" s="381"/>
      <c r="D3" s="381"/>
      <c r="E3" s="239"/>
      <c r="F3" s="761"/>
      <c r="G3" s="762"/>
      <c r="H3" s="763"/>
      <c r="I3" s="3"/>
    </row>
    <row r="4" spans="2:9" ht="13.5" thickBot="1" x14ac:dyDescent="0.25">
      <c r="B4" s="1977" t="s">
        <v>130</v>
      </c>
      <c r="C4" s="1978"/>
      <c r="D4" s="382">
        <f>+'Rent Summary (CO)'!H97+'Rent Summary (CO)'!H102</f>
        <v>0</v>
      </c>
      <c r="E4" s="1"/>
      <c r="F4" s="1"/>
      <c r="G4" s="764" t="s">
        <v>131</v>
      </c>
      <c r="H4" s="765" t="s">
        <v>132</v>
      </c>
      <c r="I4" s="3"/>
    </row>
    <row r="5" spans="2:9" ht="13.5" thickBot="1" x14ac:dyDescent="0.25">
      <c r="B5" s="106" t="s">
        <v>133</v>
      </c>
      <c r="C5" s="383"/>
      <c r="D5" s="107"/>
      <c r="E5" s="107"/>
      <c r="F5" s="384"/>
      <c r="G5" s="385"/>
      <c r="H5" s="121"/>
      <c r="I5" s="3"/>
    </row>
    <row r="6" spans="2:9" x14ac:dyDescent="0.2">
      <c r="B6" s="366">
        <v>1</v>
      </c>
      <c r="C6" s="367"/>
      <c r="D6" s="281" t="s">
        <v>134</v>
      </c>
      <c r="E6" s="281"/>
      <c r="F6" s="368"/>
      <c r="G6" s="168">
        <f>+'Rent Summary (CO)'!H101</f>
        <v>0</v>
      </c>
      <c r="H6" s="619" t="e">
        <f>+G6/D4</f>
        <v>#DIV/0!</v>
      </c>
      <c r="I6" s="3"/>
    </row>
    <row r="7" spans="2:9" x14ac:dyDescent="0.2">
      <c r="B7" s="369">
        <v>2</v>
      </c>
      <c r="C7" s="370"/>
      <c r="D7" s="371" t="s">
        <v>135</v>
      </c>
      <c r="E7" s="371"/>
      <c r="F7" s="371"/>
      <c r="G7" s="122"/>
      <c r="H7" s="620" t="e">
        <f>+G7/D4</f>
        <v>#DIV/0!</v>
      </c>
      <c r="I7" s="3"/>
    </row>
    <row r="8" spans="2:9" x14ac:dyDescent="0.2">
      <c r="B8" s="369">
        <v>3</v>
      </c>
      <c r="C8" s="370"/>
      <c r="D8" s="371" t="s">
        <v>136</v>
      </c>
      <c r="E8" s="371"/>
      <c r="F8" s="371"/>
      <c r="G8" s="122"/>
      <c r="H8" s="620" t="e">
        <f>+G8/D4</f>
        <v>#DIV/0!</v>
      </c>
      <c r="I8" s="3"/>
    </row>
    <row r="9" spans="2:9" x14ac:dyDescent="0.2">
      <c r="B9" s="369">
        <v>4</v>
      </c>
      <c r="C9" s="370"/>
      <c r="D9" s="371" t="s">
        <v>137</v>
      </c>
      <c r="E9" s="371"/>
      <c r="F9" s="372"/>
      <c r="G9" s="122"/>
      <c r="H9" s="620" t="e">
        <f>+G9/D4</f>
        <v>#DIV/0!</v>
      </c>
      <c r="I9" s="3"/>
    </row>
    <row r="10" spans="2:9" x14ac:dyDescent="0.2">
      <c r="B10" s="369"/>
      <c r="C10" s="370"/>
      <c r="D10" s="371"/>
      <c r="E10" s="371" t="s">
        <v>138</v>
      </c>
      <c r="F10" s="372"/>
      <c r="G10" s="138">
        <f>SUM(G6:G9)</f>
        <v>0</v>
      </c>
      <c r="H10" s="620" t="e">
        <f>+G10/D4</f>
        <v>#DIV/0!</v>
      </c>
      <c r="I10" s="3"/>
    </row>
    <row r="11" spans="2:9" x14ac:dyDescent="0.2">
      <c r="B11" s="369">
        <v>5</v>
      </c>
      <c r="C11" s="370"/>
      <c r="D11" s="371" t="s">
        <v>139</v>
      </c>
      <c r="E11" s="371"/>
      <c r="F11" s="615">
        <f>+'Rent Summary (CO)'!C4</f>
        <v>0</v>
      </c>
      <c r="G11" s="138">
        <f>-(G10*F11)</f>
        <v>0</v>
      </c>
      <c r="H11" s="620" t="e">
        <f>+G11/D4</f>
        <v>#DIV/0!</v>
      </c>
      <c r="I11" s="3"/>
    </row>
    <row r="12" spans="2:9" x14ac:dyDescent="0.2">
      <c r="B12" s="369">
        <v>6</v>
      </c>
      <c r="C12" s="370"/>
      <c r="D12" s="371" t="s">
        <v>140</v>
      </c>
      <c r="E12" s="371"/>
      <c r="F12" s="372"/>
      <c r="G12" s="122"/>
      <c r="H12" s="620" t="e">
        <f>+G12/D4</f>
        <v>#DIV/0!</v>
      </c>
      <c r="I12" s="3"/>
    </row>
    <row r="13" spans="2:9" ht="13.5" thickBot="1" x14ac:dyDescent="0.25">
      <c r="B13" s="369">
        <v>7</v>
      </c>
      <c r="C13" s="370"/>
      <c r="D13" s="371" t="s">
        <v>139</v>
      </c>
      <c r="E13" s="371"/>
      <c r="F13" s="614">
        <v>0.5</v>
      </c>
      <c r="G13" s="138">
        <f>-(G12*F13)</f>
        <v>0</v>
      </c>
      <c r="H13" s="620" t="e">
        <f>+G13/D4</f>
        <v>#DIV/0!</v>
      </c>
      <c r="I13" s="3"/>
    </row>
    <row r="14" spans="2:9" ht="13.5" thickBot="1" x14ac:dyDescent="0.25">
      <c r="B14" s="108">
        <v>8</v>
      </c>
      <c r="C14" s="389"/>
      <c r="D14" s="109" t="s">
        <v>141</v>
      </c>
      <c r="E14" s="109"/>
      <c r="F14" s="109"/>
      <c r="G14" s="128">
        <f>+SUM(G10:G11)+SUM(G12:G13)</f>
        <v>0</v>
      </c>
      <c r="H14" s="129" t="e">
        <f>+G14/D4</f>
        <v>#DIV/0!</v>
      </c>
      <c r="I14" s="3"/>
    </row>
    <row r="15" spans="2:9" ht="13.5" thickBot="1" x14ac:dyDescent="0.25">
      <c r="B15" s="115" t="s">
        <v>142</v>
      </c>
      <c r="C15" s="390"/>
      <c r="D15" s="116" t="s">
        <v>143</v>
      </c>
      <c r="E15" s="116"/>
      <c r="F15" s="391"/>
      <c r="G15" s="392"/>
      <c r="H15" s="121"/>
      <c r="I15" s="3"/>
    </row>
    <row r="16" spans="2:9" x14ac:dyDescent="0.2">
      <c r="B16" s="366">
        <v>9</v>
      </c>
      <c r="C16" s="367"/>
      <c r="D16" s="373"/>
      <c r="E16" s="281" t="s">
        <v>144</v>
      </c>
      <c r="F16" s="281"/>
      <c r="G16" s="123"/>
      <c r="H16" s="619" t="e">
        <f>+G16/D4</f>
        <v>#DIV/0!</v>
      </c>
      <c r="I16" s="3"/>
    </row>
    <row r="17" spans="2:9" x14ac:dyDescent="0.2">
      <c r="B17" s="369">
        <v>10</v>
      </c>
      <c r="C17" s="370"/>
      <c r="D17" s="374"/>
      <c r="E17" s="371" t="s">
        <v>145</v>
      </c>
      <c r="F17" s="371"/>
      <c r="G17" s="122"/>
      <c r="H17" s="620" t="e">
        <f>+G17/D4</f>
        <v>#DIV/0!</v>
      </c>
      <c r="I17" s="3"/>
    </row>
    <row r="18" spans="2:9" x14ac:dyDescent="0.2">
      <c r="B18" s="369">
        <v>11</v>
      </c>
      <c r="C18" s="370"/>
      <c r="D18" s="374"/>
      <c r="E18" s="371" t="s">
        <v>3</v>
      </c>
      <c r="F18" s="371"/>
      <c r="G18" s="122"/>
      <c r="H18" s="620" t="e">
        <f>+G18/D4</f>
        <v>#DIV/0!</v>
      </c>
      <c r="I18" s="3"/>
    </row>
    <row r="19" spans="2:9" x14ac:dyDescent="0.2">
      <c r="B19" s="369">
        <v>12</v>
      </c>
      <c r="C19" s="370"/>
      <c r="D19" s="371"/>
      <c r="E19" s="371" t="s">
        <v>146</v>
      </c>
      <c r="F19" s="104" t="e">
        <f>+#REF!</f>
        <v>#REF!</v>
      </c>
      <c r="G19" s="138" t="e">
        <f>+G14*F19</f>
        <v>#REF!</v>
      </c>
      <c r="H19" s="620" t="e">
        <f>+G19/D4</f>
        <v>#REF!</v>
      </c>
      <c r="I19" s="3"/>
    </row>
    <row r="20" spans="2:9" x14ac:dyDescent="0.2">
      <c r="B20" s="369">
        <v>13</v>
      </c>
      <c r="C20" s="370"/>
      <c r="D20" s="371"/>
      <c r="E20" s="371" t="s">
        <v>147</v>
      </c>
      <c r="F20" s="103"/>
      <c r="G20" s="122"/>
      <c r="H20" s="620" t="e">
        <f>+G20/D4</f>
        <v>#DIV/0!</v>
      </c>
      <c r="I20" s="3"/>
    </row>
    <row r="21" spans="2:9" x14ac:dyDescent="0.2">
      <c r="B21" s="369">
        <v>14</v>
      </c>
      <c r="C21" s="370"/>
      <c r="D21" s="371"/>
      <c r="E21" s="371" t="s">
        <v>148</v>
      </c>
      <c r="F21" s="103"/>
      <c r="G21" s="122"/>
      <c r="H21" s="620" t="e">
        <f>+G21/D4</f>
        <v>#DIV/0!</v>
      </c>
      <c r="I21" s="3"/>
    </row>
    <row r="22" spans="2:9" x14ac:dyDescent="0.2">
      <c r="B22" s="369">
        <v>15</v>
      </c>
      <c r="C22" s="370"/>
      <c r="D22" s="371"/>
      <c r="E22" s="371" t="s">
        <v>149</v>
      </c>
      <c r="F22" s="371"/>
      <c r="G22" s="122"/>
      <c r="H22" s="620" t="e">
        <f>+G22/D4</f>
        <v>#DIV/0!</v>
      </c>
      <c r="I22" s="3"/>
    </row>
    <row r="23" spans="2:9" x14ac:dyDescent="0.2">
      <c r="B23" s="369">
        <v>16</v>
      </c>
      <c r="C23" s="370"/>
      <c r="D23" s="371"/>
      <c r="E23" s="371" t="s">
        <v>150</v>
      </c>
      <c r="F23" s="371"/>
      <c r="G23" s="122"/>
      <c r="H23" s="620" t="e">
        <f>+G23/D4</f>
        <v>#DIV/0!</v>
      </c>
      <c r="I23" s="3"/>
    </row>
    <row r="24" spans="2:9" x14ac:dyDescent="0.2">
      <c r="B24" s="369">
        <v>17</v>
      </c>
      <c r="C24" s="370"/>
      <c r="D24" s="371"/>
      <c r="E24" s="371" t="s">
        <v>627</v>
      </c>
      <c r="F24" s="371"/>
      <c r="G24" s="138">
        <f>50*'Tax Credit Eligibility (CO)'!K27</f>
        <v>0</v>
      </c>
      <c r="H24" s="620" t="e">
        <f>+G24/D4</f>
        <v>#DIV/0!</v>
      </c>
      <c r="I24" s="3"/>
    </row>
    <row r="25" spans="2:9" ht="13.5" thickBot="1" x14ac:dyDescent="0.25">
      <c r="B25" s="369">
        <v>18</v>
      </c>
      <c r="C25" s="370"/>
      <c r="D25" s="371"/>
      <c r="E25" s="371" t="s">
        <v>151</v>
      </c>
      <c r="F25" s="371"/>
      <c r="G25" s="122"/>
      <c r="H25" s="620" t="e">
        <f>+G25/D4</f>
        <v>#DIV/0!</v>
      </c>
      <c r="I25" s="3"/>
    </row>
    <row r="26" spans="2:9" ht="13.5" thickBot="1" x14ac:dyDescent="0.25">
      <c r="B26" s="117">
        <v>19</v>
      </c>
      <c r="C26" s="393"/>
      <c r="D26" s="118" t="s">
        <v>152</v>
      </c>
      <c r="E26" s="118"/>
      <c r="F26" s="118"/>
      <c r="G26" s="130" t="e">
        <f>SUM(G16:G25)</f>
        <v>#REF!</v>
      </c>
      <c r="H26" s="131" t="e">
        <f>+G26/D4</f>
        <v>#REF!</v>
      </c>
      <c r="I26" s="3"/>
    </row>
    <row r="27" spans="2:9" ht="13.5" thickBot="1" x14ac:dyDescent="0.25">
      <c r="B27" s="394"/>
      <c r="C27" s="395"/>
      <c r="D27" s="107" t="s">
        <v>153</v>
      </c>
      <c r="E27" s="746"/>
      <c r="F27" s="746"/>
      <c r="G27" s="396"/>
      <c r="H27" s="121"/>
      <c r="I27" s="3"/>
    </row>
    <row r="28" spans="2:9" x14ac:dyDescent="0.2">
      <c r="B28" s="366">
        <v>20</v>
      </c>
      <c r="C28" s="367"/>
      <c r="D28" s="373"/>
      <c r="E28" s="281" t="s">
        <v>154</v>
      </c>
      <c r="F28" s="281"/>
      <c r="G28" s="123"/>
      <c r="H28" s="619" t="e">
        <f>+G28/D4</f>
        <v>#DIV/0!</v>
      </c>
      <c r="I28" s="3"/>
    </row>
    <row r="29" spans="2:9" x14ac:dyDescent="0.2">
      <c r="B29" s="369">
        <v>21</v>
      </c>
      <c r="C29" s="370"/>
      <c r="D29" s="371"/>
      <c r="E29" s="371" t="s">
        <v>155</v>
      </c>
      <c r="F29" s="371"/>
      <c r="G29" s="122"/>
      <c r="H29" s="620" t="e">
        <f>+G29/D4</f>
        <v>#DIV/0!</v>
      </c>
      <c r="I29" s="3"/>
    </row>
    <row r="30" spans="2:9" x14ac:dyDescent="0.2">
      <c r="B30" s="369">
        <v>22</v>
      </c>
      <c r="C30" s="370"/>
      <c r="D30" s="371"/>
      <c r="E30" s="371" t="s">
        <v>156</v>
      </c>
      <c r="F30" s="371"/>
      <c r="G30" s="122"/>
      <c r="H30" s="620" t="e">
        <f>+G30/D4</f>
        <v>#DIV/0!</v>
      </c>
      <c r="I30" s="3"/>
    </row>
    <row r="31" spans="2:9" x14ac:dyDescent="0.2">
      <c r="B31" s="369">
        <v>23</v>
      </c>
      <c r="C31" s="370"/>
      <c r="D31" s="371"/>
      <c r="E31" s="371" t="s">
        <v>157</v>
      </c>
      <c r="F31" s="371"/>
      <c r="G31" s="122"/>
      <c r="H31" s="620" t="e">
        <f>+G31/D4</f>
        <v>#DIV/0!</v>
      </c>
      <c r="I31" s="3"/>
    </row>
    <row r="32" spans="2:9" x14ac:dyDescent="0.2">
      <c r="B32" s="369">
        <v>24</v>
      </c>
      <c r="C32" s="370"/>
      <c r="D32" s="371"/>
      <c r="E32" s="371" t="s">
        <v>158</v>
      </c>
      <c r="F32" s="371"/>
      <c r="G32" s="122"/>
      <c r="H32" s="620" t="e">
        <f>+G32/D4</f>
        <v>#DIV/0!</v>
      </c>
      <c r="I32" s="3"/>
    </row>
    <row r="33" spans="2:9" ht="13.5" thickBot="1" x14ac:dyDescent="0.25">
      <c r="B33" s="369">
        <v>25</v>
      </c>
      <c r="C33" s="370"/>
      <c r="D33" s="371"/>
      <c r="E33" s="371" t="s">
        <v>151</v>
      </c>
      <c r="F33" s="371"/>
      <c r="G33" s="122"/>
      <c r="H33" s="620" t="e">
        <f>+G33/D4</f>
        <v>#DIV/0!</v>
      </c>
      <c r="I33" s="3"/>
    </row>
    <row r="34" spans="2:9" ht="13.5" thickBot="1" x14ac:dyDescent="0.25">
      <c r="B34" s="119">
        <v>26</v>
      </c>
      <c r="C34" s="397"/>
      <c r="D34" s="120" t="s">
        <v>159</v>
      </c>
      <c r="E34" s="120"/>
      <c r="F34" s="398"/>
      <c r="G34" s="132">
        <f>SUM(G28:G33)</f>
        <v>0</v>
      </c>
      <c r="H34" s="132" t="e">
        <f>+G34/D4</f>
        <v>#DIV/0!</v>
      </c>
      <c r="I34" s="3"/>
    </row>
    <row r="35" spans="2:9" ht="13.5" thickBot="1" x14ac:dyDescent="0.25">
      <c r="B35" s="394"/>
      <c r="C35" s="395"/>
      <c r="D35" s="107" t="s">
        <v>160</v>
      </c>
      <c r="E35" s="746"/>
      <c r="F35" s="746"/>
      <c r="G35" s="396"/>
      <c r="H35" s="121"/>
      <c r="I35" s="3"/>
    </row>
    <row r="36" spans="2:9" x14ac:dyDescent="0.2">
      <c r="B36" s="366">
        <v>27</v>
      </c>
      <c r="C36" s="367"/>
      <c r="D36" s="281"/>
      <c r="E36" s="281" t="s">
        <v>161</v>
      </c>
      <c r="F36" s="281"/>
      <c r="G36" s="123"/>
      <c r="H36" s="619" t="e">
        <f>+G36/D4</f>
        <v>#DIV/0!</v>
      </c>
      <c r="I36" s="3"/>
    </row>
    <row r="37" spans="2:9" x14ac:dyDescent="0.2">
      <c r="B37" s="369">
        <v>28</v>
      </c>
      <c r="C37" s="370"/>
      <c r="D37" s="371"/>
      <c r="E37" s="371" t="s">
        <v>162</v>
      </c>
      <c r="F37" s="371"/>
      <c r="G37" s="122"/>
      <c r="H37" s="620" t="e">
        <f>+G37/D4</f>
        <v>#DIV/0!</v>
      </c>
      <c r="I37" s="3"/>
    </row>
    <row r="38" spans="2:9" x14ac:dyDescent="0.2">
      <c r="B38" s="369">
        <v>29</v>
      </c>
      <c r="C38" s="370"/>
      <c r="D38" s="371"/>
      <c r="E38" s="371" t="s">
        <v>163</v>
      </c>
      <c r="F38" s="371"/>
      <c r="G38" s="122"/>
      <c r="H38" s="620" t="e">
        <f>+G38/D4</f>
        <v>#DIV/0!</v>
      </c>
      <c r="I38" s="3"/>
    </row>
    <row r="39" spans="2:9" x14ac:dyDescent="0.2">
      <c r="B39" s="369">
        <v>30</v>
      </c>
      <c r="C39" s="370"/>
      <c r="D39" s="371"/>
      <c r="E39" s="371" t="s">
        <v>164</v>
      </c>
      <c r="F39" s="371"/>
      <c r="G39" s="122"/>
      <c r="H39" s="620" t="e">
        <f>+G39/D4</f>
        <v>#DIV/0!</v>
      </c>
      <c r="I39" s="3"/>
    </row>
    <row r="40" spans="2:9" x14ac:dyDescent="0.2">
      <c r="B40" s="369">
        <v>31</v>
      </c>
      <c r="C40" s="370"/>
      <c r="D40" s="371"/>
      <c r="E40" s="371" t="s">
        <v>165</v>
      </c>
      <c r="F40" s="371"/>
      <c r="G40" s="122"/>
      <c r="H40" s="620" t="e">
        <f>+G40/D4</f>
        <v>#DIV/0!</v>
      </c>
      <c r="I40" s="3"/>
    </row>
    <row r="41" spans="2:9" x14ac:dyDescent="0.2">
      <c r="B41" s="369">
        <v>32</v>
      </c>
      <c r="C41" s="370"/>
      <c r="D41" s="371"/>
      <c r="E41" s="371" t="s">
        <v>166</v>
      </c>
      <c r="F41" s="371"/>
      <c r="G41" s="122"/>
      <c r="H41" s="620" t="e">
        <f>+G41/D4</f>
        <v>#DIV/0!</v>
      </c>
      <c r="I41" s="3"/>
    </row>
    <row r="42" spans="2:9" x14ac:dyDescent="0.2">
      <c r="B42" s="369">
        <v>33</v>
      </c>
      <c r="C42" s="370"/>
      <c r="D42" s="371"/>
      <c r="E42" s="371" t="s">
        <v>167</v>
      </c>
      <c r="F42" s="371"/>
      <c r="G42" s="122"/>
      <c r="H42" s="620" t="e">
        <f>+G42/D4</f>
        <v>#DIV/0!</v>
      </c>
      <c r="I42" s="3"/>
    </row>
    <row r="43" spans="2:9" x14ac:dyDescent="0.2">
      <c r="B43" s="369">
        <v>34</v>
      </c>
      <c r="C43" s="370"/>
      <c r="D43" s="371"/>
      <c r="E43" s="371" t="s">
        <v>168</v>
      </c>
      <c r="F43" s="371"/>
      <c r="G43" s="122"/>
      <c r="H43" s="620" t="e">
        <f>+G43/D4</f>
        <v>#DIV/0!</v>
      </c>
      <c r="I43" s="3"/>
    </row>
    <row r="44" spans="2:9" ht="13.5" thickBot="1" x14ac:dyDescent="0.25">
      <c r="B44" s="369">
        <v>35</v>
      </c>
      <c r="C44" s="370"/>
      <c r="D44" s="371"/>
      <c r="E44" s="371" t="s">
        <v>169</v>
      </c>
      <c r="F44" s="371"/>
      <c r="G44" s="122"/>
      <c r="H44" s="620" t="e">
        <f>+G44/D4</f>
        <v>#DIV/0!</v>
      </c>
      <c r="I44" s="3"/>
    </row>
    <row r="45" spans="2:9" ht="13.5" thickBot="1" x14ac:dyDescent="0.25">
      <c r="B45" s="119">
        <v>36</v>
      </c>
      <c r="C45" s="397"/>
      <c r="D45" s="120" t="s">
        <v>170</v>
      </c>
      <c r="E45" s="120"/>
      <c r="F45" s="398"/>
      <c r="G45" s="133">
        <f>SUM(G36:G44)</f>
        <v>0</v>
      </c>
      <c r="H45" s="132" t="e">
        <f>+G45/D4</f>
        <v>#DIV/0!</v>
      </c>
      <c r="I45" s="3"/>
    </row>
    <row r="46" spans="2:9" ht="13.5" thickBot="1" x14ac:dyDescent="0.25">
      <c r="B46" s="394"/>
      <c r="C46" s="395"/>
      <c r="D46" s="107" t="s">
        <v>171</v>
      </c>
      <c r="E46" s="746"/>
      <c r="F46" s="746"/>
      <c r="G46" s="396"/>
      <c r="H46" s="121"/>
      <c r="I46" s="3"/>
    </row>
    <row r="47" spans="2:9" x14ac:dyDescent="0.2">
      <c r="B47" s="366">
        <v>37</v>
      </c>
      <c r="C47" s="367"/>
      <c r="D47" s="281"/>
      <c r="E47" s="281" t="s">
        <v>172</v>
      </c>
      <c r="F47" s="281"/>
      <c r="G47" s="123"/>
      <c r="H47" s="619" t="e">
        <f>+G47/D4</f>
        <v>#DIV/0!</v>
      </c>
      <c r="I47" s="3"/>
    </row>
    <row r="48" spans="2:9" x14ac:dyDescent="0.2">
      <c r="B48" s="369">
        <v>38</v>
      </c>
      <c r="C48" s="370"/>
      <c r="D48" s="371"/>
      <c r="E48" s="371" t="s">
        <v>173</v>
      </c>
      <c r="F48" s="371"/>
      <c r="G48" s="122"/>
      <c r="H48" s="620" t="e">
        <f>+G48/D4</f>
        <v>#DIV/0!</v>
      </c>
      <c r="I48" s="3"/>
    </row>
    <row r="49" spans="1:12" x14ac:dyDescent="0.2">
      <c r="B49" s="369">
        <v>39</v>
      </c>
      <c r="C49" s="370"/>
      <c r="D49" s="371"/>
      <c r="E49" s="371" t="s">
        <v>174</v>
      </c>
      <c r="F49" s="371"/>
      <c r="G49" s="122"/>
      <c r="H49" s="620" t="e">
        <f>+G49/D4</f>
        <v>#DIV/0!</v>
      </c>
      <c r="I49" s="3"/>
    </row>
    <row r="50" spans="1:12" x14ac:dyDescent="0.2">
      <c r="B50" s="369">
        <v>40</v>
      </c>
      <c r="C50" s="370"/>
      <c r="D50" s="371"/>
      <c r="E50" s="371" t="s">
        <v>175</v>
      </c>
      <c r="F50" s="371"/>
      <c r="G50" s="122"/>
      <c r="H50" s="620" t="e">
        <f>+G50/D4</f>
        <v>#DIV/0!</v>
      </c>
      <c r="I50" s="3"/>
    </row>
    <row r="51" spans="1:12" ht="13.5" thickBot="1" x14ac:dyDescent="0.25">
      <c r="B51" s="369">
        <v>41</v>
      </c>
      <c r="C51" s="370"/>
      <c r="D51" s="371"/>
      <c r="E51" s="371" t="s">
        <v>151</v>
      </c>
      <c r="F51" s="371"/>
      <c r="G51" s="122"/>
      <c r="H51" s="620" t="e">
        <f>+G51/D4</f>
        <v>#DIV/0!</v>
      </c>
      <c r="I51" s="3"/>
    </row>
    <row r="52" spans="1:12" ht="13.5" thickBot="1" x14ac:dyDescent="0.25">
      <c r="B52" s="110">
        <v>42</v>
      </c>
      <c r="C52" s="399"/>
      <c r="D52" s="111" t="s">
        <v>176</v>
      </c>
      <c r="E52" s="111"/>
      <c r="F52" s="400"/>
      <c r="G52" s="134">
        <f>SUM(G47:G51)</f>
        <v>0</v>
      </c>
      <c r="H52" s="135" t="e">
        <f>+G52/D4</f>
        <v>#DIV/0!</v>
      </c>
      <c r="I52" s="3"/>
    </row>
    <row r="53" spans="1:12" ht="13.5" thickBot="1" x14ac:dyDescent="0.25">
      <c r="B53" s="117"/>
      <c r="C53" s="393"/>
      <c r="D53" s="118" t="s">
        <v>177</v>
      </c>
      <c r="E53" s="118"/>
      <c r="F53" s="401"/>
      <c r="G53" s="136" t="e">
        <f>+G52+G45+G34+G26</f>
        <v>#REF!</v>
      </c>
      <c r="H53" s="131" t="e">
        <f>+G53/D4</f>
        <v>#REF!</v>
      </c>
      <c r="I53" s="3"/>
    </row>
    <row r="54" spans="1:12" ht="13.5" thickBot="1" x14ac:dyDescent="0.25">
      <c r="B54" s="394"/>
      <c r="C54" s="395"/>
      <c r="D54" s="107" t="s">
        <v>178</v>
      </c>
      <c r="E54" s="746"/>
      <c r="F54" s="746"/>
      <c r="G54" s="396"/>
      <c r="H54" s="121"/>
      <c r="I54" s="3"/>
    </row>
    <row r="55" spans="1:12" ht="14.25" customHeight="1" x14ac:dyDescent="0.2">
      <c r="B55" s="366">
        <v>43</v>
      </c>
      <c r="C55" s="367"/>
      <c r="D55" s="281"/>
      <c r="E55" s="281" t="s">
        <v>179</v>
      </c>
      <c r="F55" s="375">
        <v>-1</v>
      </c>
      <c r="G55" s="639" t="e">
        <f>(IF(#REF!="New Construction",IF(#REF!="Yes",250,300),300))*D4</f>
        <v>#REF!</v>
      </c>
      <c r="H55" s="619" t="e">
        <f>+G55/D4</f>
        <v>#REF!</v>
      </c>
      <c r="I55" s="3"/>
    </row>
    <row r="56" spans="1:12" x14ac:dyDescent="0.2">
      <c r="B56" s="369">
        <v>44</v>
      </c>
      <c r="C56" s="370"/>
      <c r="D56" s="371"/>
      <c r="E56" s="371" t="s">
        <v>180</v>
      </c>
      <c r="F56" s="371"/>
      <c r="G56" s="122"/>
      <c r="H56" s="620" t="e">
        <f>+G56/D4</f>
        <v>#DIV/0!</v>
      </c>
      <c r="I56" s="3"/>
    </row>
    <row r="57" spans="1:12" x14ac:dyDescent="0.2">
      <c r="B57" s="369">
        <v>45</v>
      </c>
      <c r="C57" s="370"/>
      <c r="D57" s="371"/>
      <c r="E57" s="371" t="s">
        <v>151</v>
      </c>
      <c r="F57" s="371"/>
      <c r="G57" s="122"/>
      <c r="H57" s="620" t="e">
        <f>+G57/D4</f>
        <v>#DIV/0!</v>
      </c>
      <c r="I57" s="3"/>
    </row>
    <row r="58" spans="1:12" x14ac:dyDescent="0.2">
      <c r="B58" s="369">
        <v>46</v>
      </c>
      <c r="C58" s="370"/>
      <c r="D58" s="371"/>
      <c r="E58" s="371" t="s">
        <v>151</v>
      </c>
      <c r="F58" s="371"/>
      <c r="G58" s="122"/>
      <c r="H58" s="620" t="e">
        <f>+G58/D4</f>
        <v>#DIV/0!</v>
      </c>
      <c r="I58" s="3"/>
    </row>
    <row r="59" spans="1:12" ht="13.5" thickBot="1" x14ac:dyDescent="0.25">
      <c r="B59" s="369">
        <v>47</v>
      </c>
      <c r="C59" s="370"/>
      <c r="D59" s="371"/>
      <c r="E59" s="371" t="s">
        <v>151</v>
      </c>
      <c r="F59" s="371"/>
      <c r="G59" s="122"/>
      <c r="H59" s="620" t="e">
        <f>+G59/D4</f>
        <v>#DIV/0!</v>
      </c>
      <c r="I59" s="3"/>
    </row>
    <row r="60" spans="1:12" ht="13.5" thickBot="1" x14ac:dyDescent="0.25">
      <c r="B60" s="108">
        <v>48</v>
      </c>
      <c r="C60" s="389"/>
      <c r="D60" s="109" t="s">
        <v>181</v>
      </c>
      <c r="E60" s="109"/>
      <c r="F60" s="402"/>
      <c r="G60" s="137" t="e">
        <f>SUM(G55:G59)</f>
        <v>#REF!</v>
      </c>
      <c r="H60" s="125" t="e">
        <f>+G60/D4</f>
        <v>#REF!</v>
      </c>
      <c r="I60" s="3"/>
    </row>
    <row r="61" spans="1:12" ht="13.5" thickBot="1" x14ac:dyDescent="0.25">
      <c r="B61" s="366">
        <v>49</v>
      </c>
      <c r="C61" s="367"/>
      <c r="D61" s="281" t="s">
        <v>182</v>
      </c>
      <c r="E61" s="281"/>
      <c r="F61" s="281"/>
      <c r="G61" s="123"/>
      <c r="H61" s="619" t="e">
        <f>+G61/D4</f>
        <v>#DIV/0!</v>
      </c>
      <c r="I61" s="3"/>
    </row>
    <row r="62" spans="1:12" ht="13.5" thickBot="1" x14ac:dyDescent="0.25">
      <c r="B62" s="113">
        <v>50</v>
      </c>
      <c r="C62" s="403"/>
      <c r="D62" s="114" t="s">
        <v>183</v>
      </c>
      <c r="E62" s="114"/>
      <c r="F62" s="114"/>
      <c r="G62" s="124" t="e">
        <f>+G61+G60+G53</f>
        <v>#REF!</v>
      </c>
      <c r="H62" s="125" t="e">
        <f>+G62/D4</f>
        <v>#REF!</v>
      </c>
      <c r="I62" s="3"/>
    </row>
    <row r="63" spans="1:12" ht="13.5" thickBot="1" x14ac:dyDescent="0.25">
      <c r="B63" s="112">
        <v>51</v>
      </c>
      <c r="C63" s="404"/>
      <c r="D63" s="1979" t="s">
        <v>184</v>
      </c>
      <c r="E63" s="1979"/>
      <c r="F63" s="1980"/>
      <c r="G63" s="126" t="e">
        <f>+G14-G62</f>
        <v>#REF!</v>
      </c>
      <c r="H63" s="127" t="e">
        <f>+G63/D4</f>
        <v>#REF!</v>
      </c>
      <c r="I63" s="3"/>
    </row>
    <row r="64" spans="1:12" ht="13.5" thickBot="1" x14ac:dyDescent="0.25">
      <c r="A64" s="3"/>
      <c r="B64" s="376"/>
      <c r="C64" s="376"/>
      <c r="D64" s="377"/>
      <c r="E64" s="377"/>
      <c r="F64" s="377"/>
      <c r="G64" s="378"/>
      <c r="H64" s="378"/>
      <c r="I64" s="3"/>
      <c r="J64" s="3"/>
      <c r="K64" s="3"/>
      <c r="L64" s="3"/>
    </row>
    <row r="65" spans="1:12" ht="13.5" thickBot="1" x14ac:dyDescent="0.25">
      <c r="A65" s="3"/>
      <c r="B65" s="621"/>
      <c r="C65" s="622"/>
      <c r="D65" s="114" t="s">
        <v>187</v>
      </c>
      <c r="E65" s="623"/>
      <c r="F65" s="624"/>
      <c r="G65" s="139" t="e">
        <f>+G62-G60-G61</f>
        <v>#REF!</v>
      </c>
      <c r="H65" s="139" t="e">
        <f>+G65/D4</f>
        <v>#REF!</v>
      </c>
      <c r="I65" s="3"/>
      <c r="J65" s="3"/>
      <c r="K65" s="3"/>
      <c r="L65" s="3"/>
    </row>
    <row r="66" spans="1:12" x14ac:dyDescent="0.2">
      <c r="A66" s="3"/>
      <c r="B66" s="376"/>
      <c r="C66" s="376"/>
      <c r="D66" s="377"/>
      <c r="E66" s="377"/>
      <c r="F66" s="377"/>
      <c r="G66" s="378"/>
      <c r="H66" s="918" t="e">
        <f>IF(H65&lt;3300,"VALUE!",IF(H65&gt;4800,"VALUE!",""))</f>
        <v>#REF!</v>
      </c>
      <c r="I66" s="3"/>
      <c r="J66" s="3"/>
      <c r="K66" s="3"/>
      <c r="L66" s="3"/>
    </row>
    <row r="67" spans="1:12" x14ac:dyDescent="0.2">
      <c r="A67" s="3"/>
      <c r="B67" s="3" t="s">
        <v>185</v>
      </c>
      <c r="C67" s="281"/>
      <c r="D67" s="281"/>
      <c r="E67" s="281"/>
      <c r="F67" s="281"/>
      <c r="G67" s="386"/>
      <c r="H67" s="388" t="e">
        <f>+#REF!</f>
        <v>#REF!</v>
      </c>
      <c r="I67" s="3"/>
      <c r="J67" s="3"/>
      <c r="K67" s="3"/>
      <c r="L67" s="3"/>
    </row>
    <row r="68" spans="1:12" x14ac:dyDescent="0.2">
      <c r="A68" s="3"/>
      <c r="B68" s="12" t="s">
        <v>186</v>
      </c>
      <c r="C68" s="281"/>
      <c r="D68" s="281"/>
      <c r="E68" s="281"/>
      <c r="F68" s="281"/>
      <c r="G68" s="388" t="s">
        <v>393</v>
      </c>
      <c r="H68" s="387">
        <f ca="1">TODAY()</f>
        <v>45660</v>
      </c>
      <c r="I68" s="3"/>
      <c r="J68" s="3"/>
      <c r="K68" s="3"/>
      <c r="L68" s="3"/>
    </row>
    <row r="69" spans="1:12" x14ac:dyDescent="0.2">
      <c r="A69" s="3"/>
      <c r="B69" s="3" t="s">
        <v>188</v>
      </c>
      <c r="C69" s="281"/>
      <c r="D69" s="281"/>
      <c r="E69" s="281"/>
      <c r="F69" s="281"/>
      <c r="G69" s="379"/>
      <c r="H69" s="379"/>
      <c r="I69" s="3"/>
      <c r="J69" s="3"/>
      <c r="K69" s="3"/>
      <c r="L69" s="3"/>
    </row>
    <row r="70" spans="1:12" ht="15" x14ac:dyDescent="0.25">
      <c r="A70" s="3"/>
      <c r="B70" s="185"/>
      <c r="C70" s="185"/>
      <c r="D70" s="185"/>
      <c r="E70" s="185"/>
      <c r="F70" s="185"/>
      <c r="G70" s="185"/>
      <c r="H70" s="185"/>
      <c r="I70" s="3"/>
      <c r="J70" s="3"/>
      <c r="K70" s="3"/>
      <c r="L70" s="3"/>
    </row>
    <row r="71" spans="1:12" s="185" customFormat="1" ht="15" x14ac:dyDescent="0.25"/>
    <row r="72" spans="1:12" s="185" customFormat="1" ht="15" x14ac:dyDescent="0.25"/>
    <row r="73" spans="1:12" s="185" customFormat="1" ht="15" x14ac:dyDescent="0.25"/>
    <row r="74" spans="1:12" s="185" customFormat="1" ht="15" x14ac:dyDescent="0.25"/>
    <row r="75" spans="1:12" s="185" customFormat="1" ht="15" x14ac:dyDescent="0.25"/>
    <row r="76" spans="1:12" s="185" customFormat="1" ht="15" x14ac:dyDescent="0.25"/>
    <row r="77" spans="1:12" s="185" customFormat="1" ht="15" x14ac:dyDescent="0.25"/>
    <row r="78" spans="1:12" s="185" customFormat="1" ht="15" x14ac:dyDescent="0.25"/>
    <row r="79" spans="1:12" s="185" customFormat="1" ht="15" x14ac:dyDescent="0.25"/>
    <row r="80" spans="1:12" s="185" customFormat="1" ht="15" x14ac:dyDescent="0.25"/>
    <row r="81" spans="1:12" s="185" customFormat="1" ht="15" x14ac:dyDescent="0.25">
      <c r="B81" s="3"/>
      <c r="C81" s="281"/>
      <c r="D81" s="281"/>
      <c r="E81" s="281"/>
      <c r="F81" s="3"/>
      <c r="G81" s="380"/>
      <c r="H81" s="380"/>
    </row>
    <row r="82" spans="1:12" x14ac:dyDescent="0.2">
      <c r="A82" s="3"/>
      <c r="B82" s="666"/>
      <c r="C82" s="666"/>
      <c r="D82" s="666"/>
      <c r="E82" s="666"/>
      <c r="F82" s="666"/>
      <c r="G82" s="666"/>
      <c r="H82" s="666"/>
      <c r="I82" s="3"/>
      <c r="J82" s="3"/>
      <c r="K82" s="3"/>
      <c r="L82" s="3"/>
    </row>
    <row r="83" spans="1:12" x14ac:dyDescent="0.2">
      <c r="A83" s="666"/>
      <c r="B83" s="3"/>
      <c r="C83" s="3"/>
      <c r="D83" s="3"/>
      <c r="E83" s="3"/>
      <c r="F83" s="3"/>
      <c r="G83" s="380"/>
      <c r="H83" s="380"/>
    </row>
    <row r="84" spans="1:12" x14ac:dyDescent="0.2">
      <c r="A84" s="3"/>
      <c r="B84" s="3"/>
      <c r="C84" s="3"/>
      <c r="D84" s="3"/>
      <c r="E84" s="3"/>
      <c r="F84" s="3"/>
      <c r="G84" s="380"/>
      <c r="H84" s="380"/>
    </row>
    <row r="85" spans="1:12" x14ac:dyDescent="0.2">
      <c r="A85" s="3"/>
      <c r="B85" s="3"/>
      <c r="C85" s="3"/>
      <c r="D85" s="3"/>
      <c r="E85" s="3"/>
      <c r="F85" s="3"/>
      <c r="G85" s="380"/>
      <c r="H85" s="380"/>
    </row>
    <row r="86" spans="1:12" x14ac:dyDescent="0.2">
      <c r="A86" s="3"/>
      <c r="B86" s="3"/>
      <c r="C86" s="3"/>
      <c r="D86" s="3"/>
      <c r="E86" s="3"/>
      <c r="F86" s="3"/>
      <c r="G86" s="380"/>
      <c r="H86" s="380"/>
    </row>
    <row r="87" spans="1:12" x14ac:dyDescent="0.2">
      <c r="A87" s="3"/>
      <c r="B87" s="3"/>
      <c r="C87" s="3"/>
      <c r="D87" s="3"/>
      <c r="E87" s="3"/>
      <c r="F87" s="3"/>
      <c r="G87" s="380"/>
      <c r="H87" s="380"/>
    </row>
    <row r="88" spans="1:12" x14ac:dyDescent="0.2">
      <c r="A88" s="3"/>
      <c r="B88" s="3"/>
      <c r="C88" s="3"/>
      <c r="D88" s="3"/>
      <c r="E88" s="3"/>
      <c r="F88" s="3"/>
      <c r="G88" s="380"/>
      <c r="H88" s="380"/>
    </row>
    <row r="89" spans="1:12" x14ac:dyDescent="0.2">
      <c r="A89" s="3"/>
      <c r="B89" s="3"/>
      <c r="C89" s="3"/>
      <c r="D89" s="3"/>
      <c r="E89" s="3"/>
      <c r="F89" s="3"/>
      <c r="G89" s="380"/>
      <c r="H89" s="380"/>
    </row>
    <row r="90" spans="1:12" x14ac:dyDescent="0.2">
      <c r="A90" s="3"/>
      <c r="B90" s="3"/>
      <c r="C90" s="3"/>
      <c r="D90" s="3"/>
      <c r="E90" s="3"/>
      <c r="F90" s="3"/>
      <c r="G90" s="380"/>
      <c r="H90" s="380"/>
    </row>
    <row r="91" spans="1:12" x14ac:dyDescent="0.2">
      <c r="A91" s="3"/>
      <c r="B91" s="3"/>
      <c r="C91" s="3"/>
      <c r="D91" s="3"/>
      <c r="E91" s="3"/>
      <c r="F91" s="3"/>
      <c r="G91" s="380"/>
      <c r="H91" s="380"/>
    </row>
    <row r="92" spans="1:12" x14ac:dyDescent="0.2">
      <c r="A92" s="3"/>
      <c r="B92" s="3"/>
      <c r="C92" s="3"/>
      <c r="D92" s="3"/>
      <c r="E92" s="3"/>
      <c r="F92" s="3"/>
      <c r="G92" s="380"/>
      <c r="H92" s="380"/>
    </row>
    <row r="93" spans="1:12" x14ac:dyDescent="0.2">
      <c r="A93" s="3"/>
      <c r="B93" s="3"/>
      <c r="C93" s="3"/>
      <c r="D93" s="3"/>
      <c r="E93" s="3"/>
      <c r="F93" s="3"/>
      <c r="G93" s="380"/>
      <c r="H93" s="380"/>
    </row>
    <row r="94" spans="1:12" x14ac:dyDescent="0.2">
      <c r="A94" s="3"/>
      <c r="B94" s="3"/>
      <c r="C94" s="3"/>
      <c r="D94" s="3"/>
      <c r="E94" s="3"/>
      <c r="F94" s="3"/>
      <c r="G94" s="380"/>
      <c r="H94" s="380"/>
    </row>
    <row r="95" spans="1:12" x14ac:dyDescent="0.2">
      <c r="A95" s="3"/>
      <c r="B95" s="3"/>
      <c r="C95" s="3"/>
      <c r="D95" s="3"/>
      <c r="E95" s="3"/>
      <c r="F95" s="3"/>
      <c r="G95" s="380"/>
      <c r="H95" s="380"/>
    </row>
    <row r="96" spans="1:12" x14ac:dyDescent="0.2">
      <c r="A96" s="3"/>
      <c r="B96" s="3"/>
      <c r="C96" s="3"/>
      <c r="D96" s="3"/>
      <c r="E96" s="3"/>
      <c r="F96" s="3"/>
      <c r="G96" s="380"/>
      <c r="H96" s="380"/>
    </row>
    <row r="97" spans="1:8" x14ac:dyDescent="0.2">
      <c r="A97" s="3"/>
      <c r="B97" s="3"/>
      <c r="C97" s="3"/>
      <c r="D97" s="3"/>
      <c r="E97" s="3"/>
      <c r="F97" s="3"/>
      <c r="G97" s="380"/>
      <c r="H97" s="380"/>
    </row>
    <row r="98" spans="1:8" x14ac:dyDescent="0.2">
      <c r="A98" s="3"/>
      <c r="G98" s="380"/>
      <c r="H98" s="380"/>
    </row>
    <row r="99" spans="1:8" x14ac:dyDescent="0.2">
      <c r="G99" s="380"/>
      <c r="H99" s="380"/>
    </row>
    <row r="100" spans="1:8" x14ac:dyDescent="0.2">
      <c r="G100" s="380"/>
      <c r="H100" s="380"/>
    </row>
    <row r="101" spans="1:8" x14ac:dyDescent="0.2">
      <c r="G101" s="380"/>
      <c r="H101" s="380"/>
    </row>
    <row r="102" spans="1:8" x14ac:dyDescent="0.2">
      <c r="G102" s="380"/>
      <c r="H102" s="380"/>
    </row>
    <row r="103" spans="1:8" x14ac:dyDescent="0.2">
      <c r="G103" s="380"/>
      <c r="H103" s="380"/>
    </row>
    <row r="104" spans="1:8" x14ac:dyDescent="0.2">
      <c r="G104" s="380"/>
      <c r="H104" s="380"/>
    </row>
    <row r="105" spans="1:8" x14ac:dyDescent="0.2">
      <c r="G105" s="380"/>
      <c r="H105" s="380"/>
    </row>
    <row r="106" spans="1:8" x14ac:dyDescent="0.2">
      <c r="G106" s="380"/>
      <c r="H106" s="380"/>
    </row>
    <row r="107" spans="1:8" x14ac:dyDescent="0.2">
      <c r="G107" s="380"/>
      <c r="H107" s="380"/>
    </row>
    <row r="108" spans="1:8" x14ac:dyDescent="0.2">
      <c r="G108" s="380"/>
      <c r="H108" s="380"/>
    </row>
    <row r="109" spans="1:8" x14ac:dyDescent="0.2">
      <c r="G109" s="380"/>
      <c r="H109" s="380"/>
    </row>
    <row r="110" spans="1:8" x14ac:dyDescent="0.2">
      <c r="G110" s="380"/>
      <c r="H110" s="380"/>
    </row>
    <row r="111" spans="1:8" x14ac:dyDescent="0.2">
      <c r="G111" s="380"/>
      <c r="H111" s="380"/>
    </row>
    <row r="112" spans="1:8" x14ac:dyDescent="0.2">
      <c r="G112" s="380"/>
      <c r="H112" s="380"/>
    </row>
    <row r="113" spans="7:8" x14ac:dyDescent="0.2">
      <c r="G113" s="380"/>
      <c r="H113" s="380"/>
    </row>
    <row r="114" spans="7:8" x14ac:dyDescent="0.2">
      <c r="G114" s="380"/>
      <c r="H114" s="380"/>
    </row>
    <row r="115" spans="7:8" x14ac:dyDescent="0.2">
      <c r="G115" s="380"/>
      <c r="H115" s="380"/>
    </row>
    <row r="116" spans="7:8" x14ac:dyDescent="0.2">
      <c r="G116" s="380"/>
      <c r="H116" s="380"/>
    </row>
    <row r="117" spans="7:8" x14ac:dyDescent="0.2">
      <c r="G117" s="380"/>
      <c r="H117" s="380"/>
    </row>
    <row r="118" spans="7:8" x14ac:dyDescent="0.2">
      <c r="G118" s="380"/>
      <c r="H118" s="380"/>
    </row>
    <row r="119" spans="7:8" x14ac:dyDescent="0.2">
      <c r="G119" s="380"/>
      <c r="H119" s="380"/>
    </row>
    <row r="120" spans="7:8" x14ac:dyDescent="0.2">
      <c r="G120" s="380"/>
      <c r="H120" s="380"/>
    </row>
    <row r="121" spans="7:8" x14ac:dyDescent="0.2">
      <c r="G121" s="380"/>
      <c r="H121" s="380"/>
    </row>
    <row r="122" spans="7:8" x14ac:dyDescent="0.2">
      <c r="G122" s="380"/>
      <c r="H122" s="380"/>
    </row>
    <row r="123" spans="7:8" x14ac:dyDescent="0.2">
      <c r="G123" s="380"/>
      <c r="H123" s="380"/>
    </row>
    <row r="124" spans="7:8" x14ac:dyDescent="0.2">
      <c r="G124" s="380"/>
      <c r="H124" s="380"/>
    </row>
    <row r="125" spans="7:8" x14ac:dyDescent="0.2">
      <c r="G125" s="380"/>
      <c r="H125" s="380"/>
    </row>
    <row r="126" spans="7:8" x14ac:dyDescent="0.2">
      <c r="G126" s="380"/>
      <c r="H126" s="380"/>
    </row>
    <row r="127" spans="7:8" x14ac:dyDescent="0.2">
      <c r="G127" s="380"/>
      <c r="H127" s="380"/>
    </row>
    <row r="128" spans="7:8" x14ac:dyDescent="0.2">
      <c r="G128" s="380"/>
      <c r="H128" s="380"/>
    </row>
    <row r="129" spans="7:8" x14ac:dyDescent="0.2">
      <c r="G129" s="380"/>
      <c r="H129" s="380"/>
    </row>
    <row r="130" spans="7:8" x14ac:dyDescent="0.2">
      <c r="G130" s="380"/>
      <c r="H130" s="380"/>
    </row>
    <row r="131" spans="7:8" x14ac:dyDescent="0.2">
      <c r="G131" s="380"/>
      <c r="H131" s="380"/>
    </row>
    <row r="132" spans="7:8" x14ac:dyDescent="0.2">
      <c r="G132" s="380"/>
      <c r="H132" s="380"/>
    </row>
    <row r="133" spans="7:8" x14ac:dyDescent="0.2">
      <c r="G133" s="380"/>
      <c r="H133" s="380"/>
    </row>
    <row r="134" spans="7:8" x14ac:dyDescent="0.2">
      <c r="G134" s="380"/>
      <c r="H134" s="380"/>
    </row>
    <row r="135" spans="7:8" x14ac:dyDescent="0.2">
      <c r="G135" s="380"/>
      <c r="H135" s="380"/>
    </row>
    <row r="136" spans="7:8" x14ac:dyDescent="0.2">
      <c r="G136" s="380"/>
      <c r="H136" s="380"/>
    </row>
    <row r="137" spans="7:8" x14ac:dyDescent="0.2">
      <c r="G137" s="380"/>
      <c r="H137" s="380"/>
    </row>
    <row r="138" spans="7:8" x14ac:dyDescent="0.2">
      <c r="G138" s="380"/>
      <c r="H138" s="380"/>
    </row>
    <row r="139" spans="7:8" x14ac:dyDescent="0.2">
      <c r="G139" s="380"/>
      <c r="H139" s="380"/>
    </row>
    <row r="140" spans="7:8" x14ac:dyDescent="0.2">
      <c r="G140" s="380"/>
      <c r="H140" s="380"/>
    </row>
    <row r="141" spans="7:8" x14ac:dyDescent="0.2">
      <c r="G141" s="380"/>
      <c r="H141" s="380"/>
    </row>
    <row r="142" spans="7:8" x14ac:dyDescent="0.2">
      <c r="G142" s="380"/>
      <c r="H142" s="380"/>
    </row>
    <row r="143" spans="7:8" x14ac:dyDescent="0.2">
      <c r="G143" s="380"/>
      <c r="H143" s="380"/>
    </row>
    <row r="144" spans="7:8" x14ac:dyDescent="0.2">
      <c r="G144" s="380"/>
      <c r="H144" s="380"/>
    </row>
    <row r="145" spans="7:8" x14ac:dyDescent="0.2">
      <c r="G145" s="380"/>
      <c r="H145" s="380"/>
    </row>
    <row r="146" spans="7:8" x14ac:dyDescent="0.2">
      <c r="G146" s="380"/>
      <c r="H146" s="380"/>
    </row>
    <row r="147" spans="7:8" x14ac:dyDescent="0.2">
      <c r="G147" s="380"/>
      <c r="H147" s="380"/>
    </row>
    <row r="148" spans="7:8" x14ac:dyDescent="0.2">
      <c r="G148" s="380"/>
      <c r="H148" s="380"/>
    </row>
    <row r="149" spans="7:8" x14ac:dyDescent="0.2">
      <c r="G149" s="380"/>
      <c r="H149" s="380"/>
    </row>
    <row r="150" spans="7:8" x14ac:dyDescent="0.2">
      <c r="G150" s="380"/>
      <c r="H150" s="380"/>
    </row>
    <row r="151" spans="7:8" x14ac:dyDescent="0.2">
      <c r="G151" s="380"/>
      <c r="H151" s="380"/>
    </row>
    <row r="152" spans="7:8" x14ac:dyDescent="0.2">
      <c r="G152" s="380"/>
      <c r="H152" s="380"/>
    </row>
    <row r="153" spans="7:8" x14ac:dyDescent="0.2">
      <c r="G153" s="380"/>
      <c r="H153" s="380"/>
    </row>
    <row r="154" spans="7:8" x14ac:dyDescent="0.2">
      <c r="G154" s="380"/>
      <c r="H154" s="380"/>
    </row>
    <row r="155" spans="7:8" x14ac:dyDescent="0.2">
      <c r="G155" s="380"/>
      <c r="H155" s="380"/>
    </row>
    <row r="156" spans="7:8" x14ac:dyDescent="0.2">
      <c r="G156" s="380"/>
      <c r="H156" s="380"/>
    </row>
    <row r="157" spans="7:8" x14ac:dyDescent="0.2">
      <c r="G157" s="380"/>
      <c r="H157" s="380"/>
    </row>
    <row r="158" spans="7:8" x14ac:dyDescent="0.2">
      <c r="G158" s="380"/>
      <c r="H158" s="380"/>
    </row>
    <row r="159" spans="7:8" x14ac:dyDescent="0.2">
      <c r="G159" s="380"/>
      <c r="H159" s="380"/>
    </row>
    <row r="160" spans="7:8" x14ac:dyDescent="0.2">
      <c r="G160" s="380"/>
      <c r="H160" s="380"/>
    </row>
    <row r="161" spans="7:8" x14ac:dyDescent="0.2">
      <c r="G161" s="380"/>
      <c r="H161" s="380"/>
    </row>
    <row r="162" spans="7:8" x14ac:dyDescent="0.2">
      <c r="G162" s="380"/>
      <c r="H162" s="380"/>
    </row>
    <row r="163" spans="7:8" x14ac:dyDescent="0.2">
      <c r="G163" s="380"/>
      <c r="H163" s="380"/>
    </row>
    <row r="164" spans="7:8" x14ac:dyDescent="0.2">
      <c r="G164" s="380"/>
      <c r="H164" s="380"/>
    </row>
    <row r="165" spans="7:8" x14ac:dyDescent="0.2">
      <c r="G165" s="380"/>
      <c r="H165" s="380"/>
    </row>
    <row r="166" spans="7:8" x14ac:dyDescent="0.2">
      <c r="G166" s="380"/>
      <c r="H166" s="380"/>
    </row>
    <row r="167" spans="7:8" x14ac:dyDescent="0.2">
      <c r="G167" s="380"/>
      <c r="H167" s="380"/>
    </row>
    <row r="168" spans="7:8" x14ac:dyDescent="0.2">
      <c r="G168" s="380"/>
      <c r="H168" s="380"/>
    </row>
    <row r="169" spans="7:8" x14ac:dyDescent="0.2">
      <c r="G169" s="380"/>
      <c r="H169" s="380"/>
    </row>
    <row r="170" spans="7:8" x14ac:dyDescent="0.2">
      <c r="G170" s="380"/>
      <c r="H170" s="380"/>
    </row>
    <row r="171" spans="7:8" x14ac:dyDescent="0.2">
      <c r="G171" s="380"/>
      <c r="H171" s="380"/>
    </row>
    <row r="172" spans="7:8" x14ac:dyDescent="0.2">
      <c r="G172" s="380"/>
      <c r="H172" s="380"/>
    </row>
    <row r="173" spans="7:8" x14ac:dyDescent="0.2">
      <c r="G173" s="380"/>
      <c r="H173" s="380"/>
    </row>
    <row r="174" spans="7:8" x14ac:dyDescent="0.2">
      <c r="G174" s="380"/>
      <c r="H174" s="380"/>
    </row>
    <row r="175" spans="7:8" x14ac:dyDescent="0.2">
      <c r="G175" s="380"/>
      <c r="H175" s="380"/>
    </row>
    <row r="176" spans="7:8" x14ac:dyDescent="0.2">
      <c r="G176" s="380"/>
      <c r="H176" s="380"/>
    </row>
    <row r="177" spans="7:8" x14ac:dyDescent="0.2">
      <c r="G177" s="380"/>
      <c r="H177" s="380"/>
    </row>
    <row r="178" spans="7:8" x14ac:dyDescent="0.2">
      <c r="G178" s="380"/>
      <c r="H178" s="380"/>
    </row>
    <row r="179" spans="7:8" x14ac:dyDescent="0.2">
      <c r="G179" s="380"/>
      <c r="H179" s="380"/>
    </row>
    <row r="180" spans="7:8" x14ac:dyDescent="0.2">
      <c r="G180" s="380"/>
      <c r="H180" s="380"/>
    </row>
    <row r="181" spans="7:8" x14ac:dyDescent="0.2">
      <c r="G181" s="380"/>
      <c r="H181" s="380"/>
    </row>
    <row r="182" spans="7:8" x14ac:dyDescent="0.2">
      <c r="G182" s="380"/>
      <c r="H182" s="380"/>
    </row>
    <row r="183" spans="7:8" x14ac:dyDescent="0.2">
      <c r="G183" s="380"/>
      <c r="H183" s="380"/>
    </row>
    <row r="184" spans="7:8" x14ac:dyDescent="0.2">
      <c r="G184" s="380"/>
      <c r="H184" s="380"/>
    </row>
    <row r="185" spans="7:8" x14ac:dyDescent="0.2">
      <c r="G185" s="380"/>
      <c r="H185" s="380"/>
    </row>
    <row r="186" spans="7:8" x14ac:dyDescent="0.2">
      <c r="G186" s="380"/>
      <c r="H186" s="380"/>
    </row>
    <row r="187" spans="7:8" x14ac:dyDescent="0.2">
      <c r="G187" s="380"/>
      <c r="H187" s="380"/>
    </row>
    <row r="188" spans="7:8" x14ac:dyDescent="0.2">
      <c r="G188" s="380"/>
      <c r="H188" s="380"/>
    </row>
    <row r="189" spans="7:8" x14ac:dyDescent="0.2">
      <c r="G189" s="380"/>
      <c r="H189" s="380"/>
    </row>
    <row r="190" spans="7:8" x14ac:dyDescent="0.2">
      <c r="G190" s="380"/>
      <c r="H190" s="380"/>
    </row>
    <row r="191" spans="7:8" x14ac:dyDescent="0.2">
      <c r="G191" s="380"/>
      <c r="H191" s="380"/>
    </row>
    <row r="192" spans="7:8" x14ac:dyDescent="0.2">
      <c r="G192" s="380"/>
      <c r="H192" s="380"/>
    </row>
    <row r="193" spans="7:8" x14ac:dyDescent="0.2">
      <c r="G193" s="380"/>
      <c r="H193" s="380"/>
    </row>
    <row r="194" spans="7:8" x14ac:dyDescent="0.2">
      <c r="G194" s="380"/>
      <c r="H194" s="380"/>
    </row>
    <row r="195" spans="7:8" x14ac:dyDescent="0.2">
      <c r="G195" s="380"/>
      <c r="H195" s="380"/>
    </row>
    <row r="196" spans="7:8" x14ac:dyDescent="0.2">
      <c r="G196" s="380"/>
      <c r="H196" s="380"/>
    </row>
    <row r="197" spans="7:8" x14ac:dyDescent="0.2">
      <c r="G197" s="380"/>
      <c r="H197" s="380"/>
    </row>
    <row r="198" spans="7:8" x14ac:dyDescent="0.2">
      <c r="G198" s="380"/>
      <c r="H198" s="380"/>
    </row>
    <row r="199" spans="7:8" x14ac:dyDescent="0.2">
      <c r="G199" s="380"/>
      <c r="H199" s="380"/>
    </row>
    <row r="200" spans="7:8" x14ac:dyDescent="0.2">
      <c r="G200" s="380"/>
      <c r="H200" s="380"/>
    </row>
    <row r="201" spans="7:8" x14ac:dyDescent="0.2">
      <c r="G201" s="380"/>
      <c r="H201" s="380"/>
    </row>
    <row r="202" spans="7:8" x14ac:dyDescent="0.2">
      <c r="G202" s="380"/>
      <c r="H202" s="380"/>
    </row>
    <row r="203" spans="7:8" x14ac:dyDescent="0.2">
      <c r="G203" s="380"/>
      <c r="H203" s="380"/>
    </row>
    <row r="204" spans="7:8" x14ac:dyDescent="0.2">
      <c r="G204" s="380"/>
      <c r="H204" s="380"/>
    </row>
    <row r="205" spans="7:8" x14ac:dyDescent="0.2">
      <c r="G205" s="380"/>
      <c r="H205" s="380"/>
    </row>
    <row r="206" spans="7:8" x14ac:dyDescent="0.2">
      <c r="G206" s="380"/>
      <c r="H206" s="380"/>
    </row>
    <row r="207" spans="7:8" x14ac:dyDescent="0.2">
      <c r="G207" s="380"/>
      <c r="H207" s="380"/>
    </row>
    <row r="208" spans="7:8" x14ac:dyDescent="0.2">
      <c r="G208" s="380"/>
      <c r="H208" s="380"/>
    </row>
    <row r="209" spans="7:8" x14ac:dyDescent="0.2">
      <c r="G209" s="380"/>
      <c r="H209" s="380"/>
    </row>
    <row r="210" spans="7:8" x14ac:dyDescent="0.2">
      <c r="G210" s="380"/>
      <c r="H210" s="380"/>
    </row>
    <row r="211" spans="7:8" x14ac:dyDescent="0.2">
      <c r="G211" s="380"/>
      <c r="H211" s="380"/>
    </row>
    <row r="212" spans="7:8" x14ac:dyDescent="0.2">
      <c r="G212" s="380"/>
      <c r="H212" s="380"/>
    </row>
    <row r="213" spans="7:8" x14ac:dyDescent="0.2">
      <c r="G213" s="380"/>
      <c r="H213" s="380"/>
    </row>
    <row r="214" spans="7:8" x14ac:dyDescent="0.2">
      <c r="G214" s="380"/>
      <c r="H214" s="380"/>
    </row>
    <row r="215" spans="7:8" x14ac:dyDescent="0.2">
      <c r="G215" s="380"/>
      <c r="H215" s="380"/>
    </row>
    <row r="216" spans="7:8" x14ac:dyDescent="0.2">
      <c r="G216" s="380"/>
      <c r="H216" s="380"/>
    </row>
    <row r="217" spans="7:8" x14ac:dyDescent="0.2">
      <c r="G217" s="380"/>
      <c r="H217" s="380"/>
    </row>
    <row r="218" spans="7:8" x14ac:dyDescent="0.2">
      <c r="G218" s="380"/>
      <c r="H218" s="380"/>
    </row>
    <row r="219" spans="7:8" x14ac:dyDescent="0.2">
      <c r="G219" s="380"/>
      <c r="H219" s="380"/>
    </row>
    <row r="220" spans="7:8" x14ac:dyDescent="0.2">
      <c r="G220" s="380"/>
      <c r="H220" s="380"/>
    </row>
    <row r="221" spans="7:8" x14ac:dyDescent="0.2">
      <c r="G221" s="380"/>
      <c r="H221" s="380"/>
    </row>
    <row r="222" spans="7:8" x14ac:dyDescent="0.2">
      <c r="G222" s="380"/>
      <c r="H222" s="380"/>
    </row>
    <row r="223" spans="7:8" x14ac:dyDescent="0.2">
      <c r="G223" s="380"/>
      <c r="H223" s="380"/>
    </row>
    <row r="224" spans="7:8" x14ac:dyDescent="0.2">
      <c r="G224" s="380"/>
      <c r="H224" s="380"/>
    </row>
    <row r="225" spans="7:8" x14ac:dyDescent="0.2">
      <c r="G225" s="380"/>
      <c r="H225" s="380"/>
    </row>
    <row r="226" spans="7:8" x14ac:dyDescent="0.2">
      <c r="G226" s="380"/>
      <c r="H226" s="380"/>
    </row>
    <row r="227" spans="7:8" x14ac:dyDescent="0.2">
      <c r="G227" s="380"/>
      <c r="H227" s="380"/>
    </row>
    <row r="228" spans="7:8" x14ac:dyDescent="0.2">
      <c r="G228" s="380"/>
      <c r="H228" s="380"/>
    </row>
    <row r="229" spans="7:8" x14ac:dyDescent="0.2">
      <c r="G229" s="380"/>
      <c r="H229" s="380"/>
    </row>
    <row r="230" spans="7:8" x14ac:dyDescent="0.2">
      <c r="G230" s="380"/>
      <c r="H230" s="380"/>
    </row>
    <row r="231" spans="7:8" x14ac:dyDescent="0.2">
      <c r="G231" s="380"/>
      <c r="H231" s="380"/>
    </row>
    <row r="232" spans="7:8" x14ac:dyDescent="0.2">
      <c r="G232" s="380"/>
      <c r="H232" s="380"/>
    </row>
    <row r="233" spans="7:8" x14ac:dyDescent="0.2">
      <c r="G233" s="380"/>
      <c r="H233" s="380"/>
    </row>
    <row r="234" spans="7:8" x14ac:dyDescent="0.2">
      <c r="G234" s="380"/>
      <c r="H234" s="380"/>
    </row>
    <row r="235" spans="7:8" x14ac:dyDescent="0.2">
      <c r="G235" s="380"/>
      <c r="H235" s="380"/>
    </row>
    <row r="236" spans="7:8" x14ac:dyDescent="0.2">
      <c r="G236" s="380"/>
      <c r="H236" s="380"/>
    </row>
    <row r="237" spans="7:8" x14ac:dyDescent="0.2">
      <c r="G237" s="380"/>
      <c r="H237" s="380"/>
    </row>
    <row r="238" spans="7:8" x14ac:dyDescent="0.2">
      <c r="G238" s="380"/>
      <c r="H238" s="380"/>
    </row>
    <row r="239" spans="7:8" x14ac:dyDescent="0.2">
      <c r="G239" s="380"/>
      <c r="H239" s="380"/>
    </row>
    <row r="240" spans="7:8" x14ac:dyDescent="0.2">
      <c r="G240" s="380"/>
      <c r="H240" s="380"/>
    </row>
    <row r="241" spans="7:8" x14ac:dyDescent="0.2">
      <c r="G241" s="380"/>
      <c r="H241" s="380"/>
    </row>
    <row r="242" spans="7:8" x14ac:dyDescent="0.2">
      <c r="G242" s="380"/>
      <c r="H242" s="380"/>
    </row>
    <row r="243" spans="7:8" x14ac:dyDescent="0.2">
      <c r="G243" s="380"/>
      <c r="H243" s="380"/>
    </row>
    <row r="244" spans="7:8" x14ac:dyDescent="0.2">
      <c r="G244" s="380"/>
      <c r="H244" s="380"/>
    </row>
    <row r="245" spans="7:8" x14ac:dyDescent="0.2">
      <c r="G245" s="380"/>
      <c r="H245" s="380"/>
    </row>
    <row r="246" spans="7:8" x14ac:dyDescent="0.2">
      <c r="G246" s="380"/>
      <c r="H246" s="380"/>
    </row>
    <row r="247" spans="7:8" x14ac:dyDescent="0.2">
      <c r="G247" s="380"/>
      <c r="H247" s="380"/>
    </row>
    <row r="248" spans="7:8" x14ac:dyDescent="0.2">
      <c r="G248" s="380"/>
      <c r="H248" s="380"/>
    </row>
    <row r="249" spans="7:8" x14ac:dyDescent="0.2">
      <c r="G249" s="380"/>
      <c r="H249" s="380"/>
    </row>
    <row r="250" spans="7:8" x14ac:dyDescent="0.2">
      <c r="G250" s="380"/>
      <c r="H250" s="380"/>
    </row>
    <row r="251" spans="7:8" x14ac:dyDescent="0.2">
      <c r="G251" s="380"/>
      <c r="H251" s="380"/>
    </row>
    <row r="252" spans="7:8" x14ac:dyDescent="0.2">
      <c r="G252" s="380"/>
      <c r="H252" s="380"/>
    </row>
    <row r="253" spans="7:8" x14ac:dyDescent="0.2">
      <c r="G253" s="380"/>
      <c r="H253" s="380"/>
    </row>
    <row r="254" spans="7:8" x14ac:dyDescent="0.2">
      <c r="G254" s="380"/>
      <c r="H254" s="380"/>
    </row>
    <row r="255" spans="7:8" x14ac:dyDescent="0.2">
      <c r="G255" s="380"/>
      <c r="H255" s="380"/>
    </row>
    <row r="256" spans="7:8" x14ac:dyDescent="0.2">
      <c r="G256" s="380"/>
      <c r="H256" s="380"/>
    </row>
    <row r="257" spans="7:8" x14ac:dyDescent="0.2">
      <c r="G257" s="380"/>
      <c r="H257" s="380"/>
    </row>
    <row r="258" spans="7:8" x14ac:dyDescent="0.2">
      <c r="G258" s="380"/>
      <c r="H258" s="380"/>
    </row>
    <row r="259" spans="7:8" x14ac:dyDescent="0.2">
      <c r="G259" s="380"/>
      <c r="H259" s="380"/>
    </row>
    <row r="260" spans="7:8" x14ac:dyDescent="0.2">
      <c r="G260" s="380"/>
      <c r="H260" s="380"/>
    </row>
    <row r="261" spans="7:8" x14ac:dyDescent="0.2">
      <c r="G261" s="380"/>
      <c r="H261" s="380"/>
    </row>
    <row r="262" spans="7:8" x14ac:dyDescent="0.2">
      <c r="G262" s="380"/>
      <c r="H262" s="380"/>
    </row>
    <row r="263" spans="7:8" x14ac:dyDescent="0.2">
      <c r="G263" s="380"/>
      <c r="H263" s="380"/>
    </row>
    <row r="264" spans="7:8" x14ac:dyDescent="0.2">
      <c r="G264" s="380"/>
      <c r="H264" s="380"/>
    </row>
    <row r="265" spans="7:8" x14ac:dyDescent="0.2">
      <c r="G265" s="380"/>
      <c r="H265" s="380"/>
    </row>
    <row r="266" spans="7:8" x14ac:dyDescent="0.2">
      <c r="G266" s="380"/>
      <c r="H266" s="380"/>
    </row>
    <row r="267" spans="7:8" x14ac:dyDescent="0.2">
      <c r="G267" s="380"/>
      <c r="H267" s="380"/>
    </row>
    <row r="268" spans="7:8" x14ac:dyDescent="0.2">
      <c r="G268" s="380"/>
      <c r="H268" s="380"/>
    </row>
    <row r="269" spans="7:8" x14ac:dyDescent="0.2">
      <c r="G269" s="380"/>
      <c r="H269" s="380"/>
    </row>
    <row r="270" spans="7:8" x14ac:dyDescent="0.2">
      <c r="G270" s="380"/>
      <c r="H270" s="380"/>
    </row>
    <row r="271" spans="7:8" x14ac:dyDescent="0.2">
      <c r="G271" s="380"/>
      <c r="H271" s="380"/>
    </row>
    <row r="272" spans="7:8" x14ac:dyDescent="0.2">
      <c r="G272" s="380"/>
      <c r="H272" s="380"/>
    </row>
    <row r="273" spans="7:8" x14ac:dyDescent="0.2">
      <c r="G273" s="380"/>
      <c r="H273" s="380"/>
    </row>
    <row r="274" spans="7:8" x14ac:dyDescent="0.2">
      <c r="G274" s="380"/>
      <c r="H274" s="380"/>
    </row>
    <row r="275" spans="7:8" x14ac:dyDescent="0.2">
      <c r="G275" s="380"/>
      <c r="H275" s="380"/>
    </row>
    <row r="276" spans="7:8" x14ac:dyDescent="0.2">
      <c r="G276" s="380"/>
      <c r="H276" s="380"/>
    </row>
    <row r="277" spans="7:8" x14ac:dyDescent="0.2">
      <c r="G277" s="380"/>
      <c r="H277" s="380"/>
    </row>
    <row r="278" spans="7:8" x14ac:dyDescent="0.2">
      <c r="G278" s="380"/>
      <c r="H278" s="380"/>
    </row>
    <row r="279" spans="7:8" x14ac:dyDescent="0.2">
      <c r="G279" s="380"/>
      <c r="H279" s="380"/>
    </row>
    <row r="280" spans="7:8" x14ac:dyDescent="0.2">
      <c r="G280" s="380"/>
      <c r="H280" s="380"/>
    </row>
    <row r="281" spans="7:8" x14ac:dyDescent="0.2">
      <c r="G281" s="380"/>
      <c r="H281" s="380"/>
    </row>
    <row r="282" spans="7:8" x14ac:dyDescent="0.2">
      <c r="G282" s="380"/>
      <c r="H282" s="380"/>
    </row>
    <row r="283" spans="7:8" x14ac:dyDescent="0.2">
      <c r="G283" s="380"/>
      <c r="H283" s="380"/>
    </row>
    <row r="284" spans="7:8" x14ac:dyDescent="0.2">
      <c r="G284" s="380"/>
      <c r="H284" s="380"/>
    </row>
    <row r="285" spans="7:8" x14ac:dyDescent="0.2">
      <c r="G285" s="380"/>
      <c r="H285" s="380"/>
    </row>
    <row r="286" spans="7:8" x14ac:dyDescent="0.2">
      <c r="G286" s="380"/>
      <c r="H286" s="380"/>
    </row>
    <row r="287" spans="7:8" x14ac:dyDescent="0.2">
      <c r="G287" s="380"/>
      <c r="H287" s="380"/>
    </row>
    <row r="288" spans="7:8" x14ac:dyDescent="0.2">
      <c r="G288" s="380"/>
      <c r="H288" s="380"/>
    </row>
    <row r="289" spans="7:8" x14ac:dyDescent="0.2">
      <c r="G289" s="380"/>
      <c r="H289" s="380"/>
    </row>
    <row r="290" spans="7:8" x14ac:dyDescent="0.2">
      <c r="G290" s="380"/>
      <c r="H290" s="380"/>
    </row>
    <row r="291" spans="7:8" x14ac:dyDescent="0.2">
      <c r="G291" s="380"/>
      <c r="H291" s="380"/>
    </row>
    <row r="292" spans="7:8" x14ac:dyDescent="0.2">
      <c r="G292" s="380"/>
      <c r="H292" s="380"/>
    </row>
    <row r="293" spans="7:8" x14ac:dyDescent="0.2">
      <c r="G293" s="380"/>
      <c r="H293" s="380"/>
    </row>
    <row r="294" spans="7:8" x14ac:dyDescent="0.2">
      <c r="G294" s="380"/>
      <c r="H294" s="380"/>
    </row>
    <row r="295" spans="7:8" x14ac:dyDescent="0.2">
      <c r="G295" s="380"/>
      <c r="H295" s="380"/>
    </row>
    <row r="296" spans="7:8" x14ac:dyDescent="0.2">
      <c r="G296" s="380"/>
      <c r="H296" s="380"/>
    </row>
    <row r="297" spans="7:8" x14ac:dyDescent="0.2">
      <c r="G297" s="380"/>
      <c r="H297" s="380"/>
    </row>
    <row r="298" spans="7:8" x14ac:dyDescent="0.2">
      <c r="G298" s="380"/>
      <c r="H298" s="380"/>
    </row>
    <row r="299" spans="7:8" x14ac:dyDescent="0.2">
      <c r="G299" s="380"/>
      <c r="H299" s="380"/>
    </row>
    <row r="300" spans="7:8" x14ac:dyDescent="0.2">
      <c r="G300" s="380"/>
      <c r="H300" s="380"/>
    </row>
    <row r="301" spans="7:8" x14ac:dyDescent="0.2">
      <c r="G301" s="380"/>
      <c r="H301" s="380"/>
    </row>
    <row r="302" spans="7:8" x14ac:dyDescent="0.2">
      <c r="G302" s="380"/>
      <c r="H302" s="380"/>
    </row>
    <row r="303" spans="7:8" x14ac:dyDescent="0.2">
      <c r="G303" s="380"/>
      <c r="H303" s="380"/>
    </row>
    <row r="304" spans="7:8" x14ac:dyDescent="0.2">
      <c r="G304" s="380"/>
      <c r="H304" s="380"/>
    </row>
    <row r="305" spans="7:8" x14ac:dyDescent="0.2">
      <c r="G305" s="380"/>
      <c r="H305" s="380"/>
    </row>
    <row r="306" spans="7:8" x14ac:dyDescent="0.2">
      <c r="G306" s="380"/>
      <c r="H306" s="380"/>
    </row>
    <row r="307" spans="7:8" x14ac:dyDescent="0.2">
      <c r="G307" s="380"/>
      <c r="H307" s="380"/>
    </row>
    <row r="308" spans="7:8" x14ac:dyDescent="0.2">
      <c r="G308" s="380"/>
      <c r="H308" s="380"/>
    </row>
    <row r="309" spans="7:8" x14ac:dyDescent="0.2">
      <c r="G309" s="380"/>
      <c r="H309" s="380"/>
    </row>
    <row r="310" spans="7:8" x14ac:dyDescent="0.2">
      <c r="G310" s="380"/>
      <c r="H310" s="380"/>
    </row>
    <row r="311" spans="7:8" x14ac:dyDescent="0.2">
      <c r="G311" s="380"/>
      <c r="H311" s="380"/>
    </row>
    <row r="312" spans="7:8" x14ac:dyDescent="0.2">
      <c r="G312" s="380"/>
      <c r="H312" s="380"/>
    </row>
    <row r="313" spans="7:8" x14ac:dyDescent="0.2">
      <c r="G313" s="380"/>
      <c r="H313" s="380"/>
    </row>
    <row r="314" spans="7:8" x14ac:dyDescent="0.2">
      <c r="G314" s="380"/>
      <c r="H314" s="380"/>
    </row>
    <row r="315" spans="7:8" x14ac:dyDescent="0.2">
      <c r="G315" s="380"/>
      <c r="H315" s="380"/>
    </row>
    <row r="316" spans="7:8" x14ac:dyDescent="0.2">
      <c r="G316" s="380"/>
      <c r="H316" s="380"/>
    </row>
    <row r="317" spans="7:8" x14ac:dyDescent="0.2">
      <c r="G317" s="380"/>
      <c r="H317" s="380"/>
    </row>
    <row r="318" spans="7:8" x14ac:dyDescent="0.2">
      <c r="G318" s="380"/>
      <c r="H318" s="380"/>
    </row>
    <row r="319" spans="7:8" x14ac:dyDescent="0.2">
      <c r="G319" s="380"/>
      <c r="H319" s="380"/>
    </row>
    <row r="320" spans="7:8" x14ac:dyDescent="0.2">
      <c r="G320" s="380"/>
      <c r="H320" s="380"/>
    </row>
    <row r="321" spans="7:8" x14ac:dyDescent="0.2">
      <c r="G321" s="380"/>
      <c r="H321" s="380"/>
    </row>
    <row r="322" spans="7:8" x14ac:dyDescent="0.2">
      <c r="G322" s="380"/>
      <c r="H322" s="380"/>
    </row>
    <row r="323" spans="7:8" x14ac:dyDescent="0.2">
      <c r="G323" s="380"/>
      <c r="H323" s="380"/>
    </row>
    <row r="324" spans="7:8" x14ac:dyDescent="0.2">
      <c r="G324" s="380"/>
      <c r="H324" s="380"/>
    </row>
    <row r="325" spans="7:8" x14ac:dyDescent="0.2">
      <c r="G325" s="380"/>
      <c r="H325" s="380"/>
    </row>
    <row r="326" spans="7:8" x14ac:dyDescent="0.2">
      <c r="G326" s="380"/>
      <c r="H326" s="380"/>
    </row>
    <row r="327" spans="7:8" x14ac:dyDescent="0.2">
      <c r="G327" s="380"/>
      <c r="H327" s="380"/>
    </row>
    <row r="328" spans="7:8" x14ac:dyDescent="0.2">
      <c r="G328" s="380"/>
      <c r="H328" s="380"/>
    </row>
    <row r="329" spans="7:8" x14ac:dyDescent="0.2">
      <c r="G329" s="380"/>
      <c r="H329" s="380"/>
    </row>
    <row r="330" spans="7:8" x14ac:dyDescent="0.2">
      <c r="G330" s="380"/>
      <c r="H330" s="380"/>
    </row>
    <row r="331" spans="7:8" x14ac:dyDescent="0.2">
      <c r="G331" s="380"/>
      <c r="H331" s="380"/>
    </row>
    <row r="332" spans="7:8" x14ac:dyDescent="0.2">
      <c r="G332" s="380"/>
      <c r="H332" s="380"/>
    </row>
    <row r="333" spans="7:8" x14ac:dyDescent="0.2">
      <c r="G333" s="380"/>
      <c r="H333" s="380"/>
    </row>
    <row r="334" spans="7:8" x14ac:dyDescent="0.2">
      <c r="G334" s="380"/>
      <c r="H334" s="380"/>
    </row>
    <row r="335" spans="7:8" x14ac:dyDescent="0.2">
      <c r="G335" s="380"/>
      <c r="H335" s="380"/>
    </row>
    <row r="336" spans="7:8" x14ac:dyDescent="0.2">
      <c r="G336" s="380"/>
      <c r="H336" s="380"/>
    </row>
    <row r="337" spans="7:8" x14ac:dyDescent="0.2">
      <c r="G337" s="380"/>
      <c r="H337" s="380"/>
    </row>
    <row r="338" spans="7:8" x14ac:dyDescent="0.2">
      <c r="G338" s="380"/>
      <c r="H338" s="380"/>
    </row>
    <row r="339" spans="7:8" x14ac:dyDescent="0.2">
      <c r="G339" s="380"/>
      <c r="H339" s="380"/>
    </row>
    <row r="340" spans="7:8" x14ac:dyDescent="0.2">
      <c r="G340" s="380"/>
      <c r="H340" s="380"/>
    </row>
    <row r="341" spans="7:8" x14ac:dyDescent="0.2">
      <c r="G341" s="380"/>
      <c r="H341" s="380"/>
    </row>
    <row r="342" spans="7:8" x14ac:dyDescent="0.2">
      <c r="G342" s="380"/>
      <c r="H342" s="380"/>
    </row>
    <row r="343" spans="7:8" x14ac:dyDescent="0.2">
      <c r="G343" s="380"/>
      <c r="H343" s="380"/>
    </row>
    <row r="344" spans="7:8" x14ac:dyDescent="0.2">
      <c r="G344" s="380"/>
      <c r="H344" s="380"/>
    </row>
    <row r="345" spans="7:8" x14ac:dyDescent="0.2">
      <c r="G345" s="380"/>
      <c r="H345" s="380"/>
    </row>
    <row r="346" spans="7:8" x14ac:dyDescent="0.2">
      <c r="G346" s="380"/>
      <c r="H346" s="380"/>
    </row>
    <row r="347" spans="7:8" x14ac:dyDescent="0.2">
      <c r="G347" s="380"/>
      <c r="H347" s="380"/>
    </row>
    <row r="348" spans="7:8" x14ac:dyDescent="0.2">
      <c r="G348" s="380"/>
      <c r="H348" s="380"/>
    </row>
    <row r="349" spans="7:8" x14ac:dyDescent="0.2">
      <c r="G349" s="380"/>
      <c r="H349" s="380"/>
    </row>
    <row r="350" spans="7:8" x14ac:dyDescent="0.2">
      <c r="G350" s="380"/>
      <c r="H350" s="380"/>
    </row>
    <row r="351" spans="7:8" x14ac:dyDescent="0.2">
      <c r="G351" s="380"/>
      <c r="H351" s="380"/>
    </row>
    <row r="352" spans="7:8" x14ac:dyDescent="0.2">
      <c r="G352" s="380"/>
      <c r="H352" s="380"/>
    </row>
    <row r="353" spans="7:8" x14ac:dyDescent="0.2">
      <c r="G353" s="380"/>
      <c r="H353" s="380"/>
    </row>
    <row r="354" spans="7:8" x14ac:dyDescent="0.2">
      <c r="G354" s="380"/>
      <c r="H354" s="380"/>
    </row>
    <row r="355" spans="7:8" x14ac:dyDescent="0.2">
      <c r="G355" s="380"/>
      <c r="H355" s="380"/>
    </row>
    <row r="356" spans="7:8" x14ac:dyDescent="0.2">
      <c r="G356" s="380"/>
      <c r="H356" s="380"/>
    </row>
    <row r="357" spans="7:8" x14ac:dyDescent="0.2">
      <c r="G357" s="380"/>
      <c r="H357" s="380"/>
    </row>
    <row r="358" spans="7:8" x14ac:dyDescent="0.2">
      <c r="G358" s="380"/>
      <c r="H358" s="380"/>
    </row>
    <row r="359" spans="7:8" x14ac:dyDescent="0.2">
      <c r="G359" s="380"/>
      <c r="H359" s="380"/>
    </row>
    <row r="360" spans="7:8" x14ac:dyDescent="0.2">
      <c r="G360" s="380"/>
      <c r="H360" s="380"/>
    </row>
    <row r="361" spans="7:8" x14ac:dyDescent="0.2">
      <c r="G361" s="380"/>
      <c r="H361" s="380"/>
    </row>
    <row r="362" spans="7:8" x14ac:dyDescent="0.2">
      <c r="G362" s="380"/>
      <c r="H362" s="380"/>
    </row>
    <row r="363" spans="7:8" x14ac:dyDescent="0.2">
      <c r="G363" s="380"/>
      <c r="H363" s="380"/>
    </row>
    <row r="364" spans="7:8" x14ac:dyDescent="0.2">
      <c r="G364" s="380"/>
      <c r="H364" s="380"/>
    </row>
    <row r="365" spans="7:8" x14ac:dyDescent="0.2">
      <c r="G365" s="380"/>
      <c r="H365" s="380"/>
    </row>
    <row r="366" spans="7:8" x14ac:dyDescent="0.2">
      <c r="G366" s="380"/>
      <c r="H366" s="380"/>
    </row>
    <row r="367" spans="7:8" x14ac:dyDescent="0.2">
      <c r="G367" s="380"/>
      <c r="H367" s="380"/>
    </row>
    <row r="368" spans="7:8" x14ac:dyDescent="0.2">
      <c r="G368" s="380"/>
      <c r="H368" s="380"/>
    </row>
    <row r="369" spans="7:8" x14ac:dyDescent="0.2">
      <c r="G369" s="380"/>
      <c r="H369" s="380"/>
    </row>
    <row r="370" spans="7:8" x14ac:dyDescent="0.2">
      <c r="G370" s="380"/>
      <c r="H370" s="380"/>
    </row>
    <row r="371" spans="7:8" x14ac:dyDescent="0.2">
      <c r="G371" s="380"/>
      <c r="H371" s="380"/>
    </row>
    <row r="372" spans="7:8" x14ac:dyDescent="0.2">
      <c r="G372" s="380"/>
      <c r="H372" s="380"/>
    </row>
    <row r="373" spans="7:8" x14ac:dyDescent="0.2">
      <c r="G373" s="380"/>
      <c r="H373" s="380"/>
    </row>
    <row r="374" spans="7:8" x14ac:dyDescent="0.2">
      <c r="G374" s="380"/>
      <c r="H374" s="380"/>
    </row>
    <row r="375" spans="7:8" x14ac:dyDescent="0.2">
      <c r="G375" s="380"/>
      <c r="H375" s="380"/>
    </row>
    <row r="376" spans="7:8" x14ac:dyDescent="0.2">
      <c r="G376" s="380"/>
      <c r="H376" s="380"/>
    </row>
    <row r="377" spans="7:8" x14ac:dyDescent="0.2">
      <c r="G377" s="380"/>
      <c r="H377" s="380"/>
    </row>
    <row r="378" spans="7:8" x14ac:dyDescent="0.2">
      <c r="G378" s="380"/>
      <c r="H378" s="380"/>
    </row>
    <row r="379" spans="7:8" x14ac:dyDescent="0.2">
      <c r="G379" s="380"/>
      <c r="H379" s="380"/>
    </row>
    <row r="380" spans="7:8" x14ac:dyDescent="0.2">
      <c r="G380" s="380"/>
      <c r="H380" s="380"/>
    </row>
    <row r="381" spans="7:8" x14ac:dyDescent="0.2">
      <c r="G381" s="380"/>
      <c r="H381" s="380"/>
    </row>
    <row r="382" spans="7:8" x14ac:dyDescent="0.2">
      <c r="G382" s="380"/>
      <c r="H382" s="380"/>
    </row>
    <row r="383" spans="7:8" x14ac:dyDescent="0.2">
      <c r="G383" s="380"/>
      <c r="H383" s="380"/>
    </row>
    <row r="384" spans="7:8" x14ac:dyDescent="0.2">
      <c r="G384" s="380"/>
      <c r="H384" s="380"/>
    </row>
    <row r="385" spans="7:8" x14ac:dyDescent="0.2">
      <c r="G385" s="380"/>
      <c r="H385" s="380"/>
    </row>
    <row r="386" spans="7:8" x14ac:dyDescent="0.2">
      <c r="G386" s="380"/>
      <c r="H386" s="380"/>
    </row>
    <row r="387" spans="7:8" x14ac:dyDescent="0.2">
      <c r="G387" s="380"/>
      <c r="H387" s="380"/>
    </row>
    <row r="388" spans="7:8" x14ac:dyDescent="0.2">
      <c r="G388" s="380"/>
      <c r="H388" s="380"/>
    </row>
    <row r="389" spans="7:8" x14ac:dyDescent="0.2">
      <c r="G389" s="380"/>
      <c r="H389" s="380"/>
    </row>
    <row r="390" spans="7:8" x14ac:dyDescent="0.2">
      <c r="G390" s="380"/>
      <c r="H390" s="380"/>
    </row>
    <row r="391" spans="7:8" x14ac:dyDescent="0.2">
      <c r="G391" s="380"/>
      <c r="H391" s="380"/>
    </row>
    <row r="392" spans="7:8" x14ac:dyDescent="0.2">
      <c r="G392" s="380"/>
      <c r="H392" s="380"/>
    </row>
    <row r="393" spans="7:8" x14ac:dyDescent="0.2">
      <c r="G393" s="380"/>
      <c r="H393" s="380"/>
    </row>
    <row r="394" spans="7:8" x14ac:dyDescent="0.2">
      <c r="G394" s="380"/>
      <c r="H394" s="380"/>
    </row>
    <row r="395" spans="7:8" x14ac:dyDescent="0.2">
      <c r="G395" s="380"/>
      <c r="H395" s="380"/>
    </row>
    <row r="396" spans="7:8" x14ac:dyDescent="0.2">
      <c r="G396" s="380"/>
      <c r="H396" s="380"/>
    </row>
    <row r="397" spans="7:8" x14ac:dyDescent="0.2">
      <c r="G397" s="380"/>
      <c r="H397" s="380"/>
    </row>
    <row r="398" spans="7:8" x14ac:dyDescent="0.2">
      <c r="G398" s="380"/>
      <c r="H398" s="380"/>
    </row>
    <row r="399" spans="7:8" x14ac:dyDescent="0.2">
      <c r="G399" s="380"/>
      <c r="H399" s="380"/>
    </row>
    <row r="400" spans="7:8" x14ac:dyDescent="0.2">
      <c r="G400" s="380"/>
      <c r="H400" s="380"/>
    </row>
    <row r="401" spans="7:8" x14ac:dyDescent="0.2">
      <c r="G401" s="380"/>
      <c r="H401" s="380"/>
    </row>
    <row r="402" spans="7:8" x14ac:dyDescent="0.2">
      <c r="G402" s="380"/>
      <c r="H402" s="380"/>
    </row>
    <row r="403" spans="7:8" x14ac:dyDescent="0.2">
      <c r="G403" s="380"/>
      <c r="H403" s="380"/>
    </row>
    <row r="404" spans="7:8" x14ac:dyDescent="0.2">
      <c r="G404" s="380"/>
      <c r="H404" s="380"/>
    </row>
    <row r="405" spans="7:8" x14ac:dyDescent="0.2">
      <c r="G405" s="380"/>
      <c r="H405" s="380"/>
    </row>
    <row r="406" spans="7:8" x14ac:dyDescent="0.2">
      <c r="G406" s="380"/>
      <c r="H406" s="380"/>
    </row>
    <row r="407" spans="7:8" x14ac:dyDescent="0.2">
      <c r="G407" s="380"/>
      <c r="H407" s="380"/>
    </row>
    <row r="408" spans="7:8" x14ac:dyDescent="0.2">
      <c r="G408" s="380"/>
      <c r="H408" s="380"/>
    </row>
    <row r="409" spans="7:8" x14ac:dyDescent="0.2">
      <c r="G409" s="380"/>
      <c r="H409" s="380"/>
    </row>
    <row r="410" spans="7:8" x14ac:dyDescent="0.2">
      <c r="G410" s="380"/>
      <c r="H410" s="380"/>
    </row>
    <row r="411" spans="7:8" x14ac:dyDescent="0.2">
      <c r="G411" s="380"/>
      <c r="H411" s="380"/>
    </row>
    <row r="412" spans="7:8" x14ac:dyDescent="0.2">
      <c r="G412" s="380"/>
      <c r="H412" s="380"/>
    </row>
    <row r="413" spans="7:8" x14ac:dyDescent="0.2">
      <c r="G413" s="380"/>
      <c r="H413" s="380"/>
    </row>
    <row r="414" spans="7:8" x14ac:dyDescent="0.2">
      <c r="G414" s="380"/>
      <c r="H414" s="380"/>
    </row>
    <row r="415" spans="7:8" x14ac:dyDescent="0.2">
      <c r="G415" s="380"/>
      <c r="H415" s="380"/>
    </row>
    <row r="416" spans="7:8" x14ac:dyDescent="0.2">
      <c r="G416" s="380"/>
      <c r="H416" s="380"/>
    </row>
    <row r="417" spans="7:8" x14ac:dyDescent="0.2">
      <c r="G417" s="380"/>
      <c r="H417" s="380"/>
    </row>
    <row r="418" spans="7:8" x14ac:dyDescent="0.2">
      <c r="G418" s="380"/>
      <c r="H418" s="380"/>
    </row>
    <row r="419" spans="7:8" x14ac:dyDescent="0.2">
      <c r="G419" s="380"/>
      <c r="H419" s="380"/>
    </row>
    <row r="420" spans="7:8" x14ac:dyDescent="0.2">
      <c r="G420" s="380"/>
      <c r="H420" s="380"/>
    </row>
    <row r="421" spans="7:8" x14ac:dyDescent="0.2">
      <c r="G421" s="380"/>
      <c r="H421" s="380"/>
    </row>
    <row r="422" spans="7:8" x14ac:dyDescent="0.2">
      <c r="G422" s="380"/>
      <c r="H422" s="380"/>
    </row>
    <row r="423" spans="7:8" x14ac:dyDescent="0.2">
      <c r="G423" s="380"/>
      <c r="H423" s="380"/>
    </row>
    <row r="424" spans="7:8" x14ac:dyDescent="0.2">
      <c r="G424" s="380"/>
      <c r="H424" s="380"/>
    </row>
    <row r="425" spans="7:8" x14ac:dyDescent="0.2">
      <c r="G425" s="380"/>
      <c r="H425" s="380"/>
    </row>
    <row r="426" spans="7:8" x14ac:dyDescent="0.2">
      <c r="G426" s="380"/>
      <c r="H426" s="380"/>
    </row>
    <row r="427" spans="7:8" x14ac:dyDescent="0.2">
      <c r="G427" s="380"/>
      <c r="H427" s="380"/>
    </row>
    <row r="428" spans="7:8" x14ac:dyDescent="0.2">
      <c r="G428" s="380"/>
      <c r="H428" s="380"/>
    </row>
    <row r="429" spans="7:8" x14ac:dyDescent="0.2">
      <c r="G429" s="380"/>
      <c r="H429" s="380"/>
    </row>
    <row r="430" spans="7:8" x14ac:dyDescent="0.2">
      <c r="G430" s="380"/>
      <c r="H430" s="380"/>
    </row>
    <row r="431" spans="7:8" x14ac:dyDescent="0.2">
      <c r="G431" s="380"/>
      <c r="H431" s="380"/>
    </row>
    <row r="432" spans="7:8" x14ac:dyDescent="0.2">
      <c r="G432" s="380"/>
      <c r="H432" s="380"/>
    </row>
    <row r="433" spans="7:8" x14ac:dyDescent="0.2">
      <c r="G433" s="380"/>
      <c r="H433" s="380"/>
    </row>
    <row r="434" spans="7:8" x14ac:dyDescent="0.2">
      <c r="G434" s="380"/>
      <c r="H434" s="380"/>
    </row>
    <row r="435" spans="7:8" x14ac:dyDescent="0.2">
      <c r="G435" s="380"/>
      <c r="H435" s="380"/>
    </row>
    <row r="436" spans="7:8" x14ac:dyDescent="0.2">
      <c r="G436" s="380"/>
      <c r="H436" s="380"/>
    </row>
    <row r="437" spans="7:8" x14ac:dyDescent="0.2">
      <c r="G437" s="380"/>
      <c r="H437" s="380"/>
    </row>
    <row r="438" spans="7:8" x14ac:dyDescent="0.2">
      <c r="G438" s="380"/>
      <c r="H438" s="380"/>
    </row>
    <row r="439" spans="7:8" x14ac:dyDescent="0.2">
      <c r="G439" s="380"/>
      <c r="H439" s="380"/>
    </row>
    <row r="440" spans="7:8" x14ac:dyDescent="0.2">
      <c r="G440" s="380"/>
      <c r="H440" s="380"/>
    </row>
    <row r="441" spans="7:8" x14ac:dyDescent="0.2">
      <c r="G441" s="380"/>
      <c r="H441" s="380"/>
    </row>
    <row r="442" spans="7:8" x14ac:dyDescent="0.2">
      <c r="G442" s="380"/>
      <c r="H442" s="380"/>
    </row>
    <row r="443" spans="7:8" x14ac:dyDescent="0.2">
      <c r="G443" s="380"/>
      <c r="H443" s="380"/>
    </row>
    <row r="444" spans="7:8" x14ac:dyDescent="0.2">
      <c r="G444" s="380"/>
      <c r="H444" s="380"/>
    </row>
    <row r="445" spans="7:8" x14ac:dyDescent="0.2">
      <c r="G445" s="380"/>
      <c r="H445" s="380"/>
    </row>
    <row r="446" spans="7:8" x14ac:dyDescent="0.2">
      <c r="G446" s="380"/>
      <c r="H446" s="380"/>
    </row>
    <row r="447" spans="7:8" x14ac:dyDescent="0.2">
      <c r="G447" s="380"/>
      <c r="H447" s="380"/>
    </row>
    <row r="448" spans="7:8" x14ac:dyDescent="0.2">
      <c r="G448" s="380"/>
      <c r="H448" s="380"/>
    </row>
    <row r="449" spans="2:8" x14ac:dyDescent="0.2">
      <c r="G449" s="380"/>
      <c r="H449" s="380"/>
    </row>
    <row r="450" spans="2:8" x14ac:dyDescent="0.2">
      <c r="B450" s="3"/>
      <c r="C450" s="3"/>
      <c r="D450" s="3"/>
      <c r="E450" s="3"/>
      <c r="F450" s="3"/>
      <c r="G450" s="380"/>
      <c r="H450" s="380"/>
    </row>
    <row r="451" spans="2:8" x14ac:dyDescent="0.2">
      <c r="B451" s="3"/>
      <c r="C451" s="3"/>
      <c r="D451" s="3"/>
      <c r="E451" s="3"/>
      <c r="F451" s="3"/>
      <c r="G451" s="380"/>
      <c r="H451" s="380"/>
    </row>
    <row r="452" spans="2:8" x14ac:dyDescent="0.2">
      <c r="B452" s="3"/>
      <c r="C452" s="3"/>
      <c r="D452" s="3"/>
      <c r="E452" s="3"/>
      <c r="F452" s="3"/>
      <c r="G452" s="380"/>
      <c r="H452" s="380"/>
    </row>
    <row r="453" spans="2:8" x14ac:dyDescent="0.2">
      <c r="B453" s="3"/>
      <c r="C453" s="3"/>
      <c r="D453" s="3"/>
      <c r="E453" s="3"/>
      <c r="F453" s="3"/>
      <c r="G453" s="380"/>
      <c r="H453" s="380"/>
    </row>
    <row r="454" spans="2:8" x14ac:dyDescent="0.2">
      <c r="B454" s="3"/>
      <c r="C454" s="3"/>
      <c r="D454" s="3"/>
      <c r="E454" s="3"/>
      <c r="F454" s="3"/>
      <c r="G454" s="380"/>
      <c r="H454" s="380"/>
    </row>
    <row r="455" spans="2:8" x14ac:dyDescent="0.2">
      <c r="B455" s="3"/>
      <c r="C455" s="3"/>
      <c r="D455" s="3"/>
      <c r="E455" s="3"/>
      <c r="F455" s="3"/>
      <c r="G455" s="380"/>
      <c r="H455" s="380"/>
    </row>
    <row r="456" spans="2:8" x14ac:dyDescent="0.2">
      <c r="B456" s="3"/>
      <c r="C456" s="3"/>
      <c r="D456" s="3"/>
      <c r="E456" s="3"/>
      <c r="F456" s="3"/>
      <c r="G456" s="380"/>
      <c r="H456" s="380"/>
    </row>
    <row r="457" spans="2:8" x14ac:dyDescent="0.2">
      <c r="B457" s="3"/>
      <c r="C457" s="3"/>
      <c r="D457" s="3"/>
      <c r="E457" s="3"/>
      <c r="F457" s="3"/>
      <c r="G457" s="380"/>
      <c r="H457" s="380"/>
    </row>
    <row r="458" spans="2:8" x14ac:dyDescent="0.2">
      <c r="B458" s="3"/>
      <c r="C458" s="3"/>
      <c r="D458" s="3"/>
      <c r="E458" s="3"/>
      <c r="F458" s="3"/>
      <c r="G458" s="380"/>
      <c r="H458" s="380"/>
    </row>
    <row r="459" spans="2:8" x14ac:dyDescent="0.2">
      <c r="B459" s="3"/>
      <c r="C459" s="3"/>
      <c r="D459" s="3"/>
      <c r="E459" s="3"/>
      <c r="F459" s="3"/>
      <c r="G459" s="380"/>
      <c r="H459" s="380"/>
    </row>
    <row r="460" spans="2:8" x14ac:dyDescent="0.2">
      <c r="B460" s="3"/>
      <c r="C460" s="3"/>
      <c r="D460" s="3"/>
      <c r="E460" s="3"/>
      <c r="F460" s="3"/>
      <c r="G460" s="380"/>
      <c r="H460" s="380"/>
    </row>
    <row r="461" spans="2:8" x14ac:dyDescent="0.2">
      <c r="B461" s="3"/>
      <c r="C461" s="3"/>
      <c r="D461" s="3"/>
      <c r="E461" s="3"/>
      <c r="F461" s="3"/>
      <c r="G461" s="380"/>
      <c r="H461" s="380"/>
    </row>
    <row r="462" spans="2:8" x14ac:dyDescent="0.2">
      <c r="B462" s="3"/>
      <c r="C462" s="3"/>
      <c r="D462" s="3"/>
      <c r="E462" s="3"/>
      <c r="F462" s="3"/>
      <c r="G462" s="380"/>
      <c r="H462" s="380"/>
    </row>
    <row r="463" spans="2:8" x14ac:dyDescent="0.2">
      <c r="B463" s="3"/>
      <c r="C463" s="3"/>
      <c r="D463" s="3"/>
      <c r="E463" s="3"/>
      <c r="F463" s="3"/>
      <c r="G463" s="380"/>
      <c r="H463" s="380"/>
    </row>
    <row r="464" spans="2:8" x14ac:dyDescent="0.2">
      <c r="B464" s="3"/>
      <c r="C464" s="3"/>
      <c r="D464" s="3"/>
      <c r="E464" s="3"/>
      <c r="F464" s="3"/>
      <c r="G464" s="380"/>
      <c r="H464" s="380"/>
    </row>
    <row r="465" spans="2:8" x14ac:dyDescent="0.2">
      <c r="B465" s="3"/>
      <c r="C465" s="3"/>
      <c r="D465" s="3"/>
      <c r="E465" s="3"/>
      <c r="F465" s="3"/>
      <c r="G465" s="380"/>
      <c r="H465" s="380"/>
    </row>
    <row r="466" spans="2:8" x14ac:dyDescent="0.2">
      <c r="B466" s="3"/>
      <c r="C466" s="3"/>
      <c r="D466" s="3"/>
      <c r="E466" s="3"/>
      <c r="F466" s="3"/>
      <c r="G466" s="380"/>
      <c r="H466" s="380"/>
    </row>
    <row r="467" spans="2:8" x14ac:dyDescent="0.2">
      <c r="B467" s="3"/>
      <c r="C467" s="3"/>
      <c r="D467" s="3"/>
      <c r="E467" s="3"/>
      <c r="F467" s="3"/>
      <c r="G467" s="380"/>
      <c r="H467" s="380"/>
    </row>
    <row r="468" spans="2:8" x14ac:dyDescent="0.2">
      <c r="B468" s="3"/>
      <c r="C468" s="3"/>
      <c r="D468" s="3"/>
      <c r="E468" s="3"/>
      <c r="F468" s="3"/>
      <c r="G468" s="380"/>
      <c r="H468" s="380"/>
    </row>
    <row r="469" spans="2:8" x14ac:dyDescent="0.2">
      <c r="B469" s="3"/>
      <c r="C469" s="3"/>
      <c r="D469" s="3"/>
      <c r="E469" s="3"/>
      <c r="F469" s="3"/>
      <c r="G469" s="380"/>
      <c r="H469" s="380"/>
    </row>
    <row r="470" spans="2:8" x14ac:dyDescent="0.2">
      <c r="B470" s="3"/>
      <c r="C470" s="3"/>
      <c r="D470" s="3"/>
      <c r="E470" s="3"/>
      <c r="F470" s="3"/>
      <c r="G470" s="380"/>
      <c r="H470" s="380"/>
    </row>
    <row r="471" spans="2:8" x14ac:dyDescent="0.2">
      <c r="B471" s="3"/>
      <c r="C471" s="3"/>
      <c r="D471" s="3"/>
      <c r="E471" s="3"/>
      <c r="F471" s="3"/>
      <c r="G471" s="380"/>
      <c r="H471" s="380"/>
    </row>
    <row r="472" spans="2:8" x14ac:dyDescent="0.2">
      <c r="B472" s="3"/>
      <c r="C472" s="3"/>
      <c r="D472" s="3"/>
      <c r="E472" s="3"/>
      <c r="F472" s="3"/>
      <c r="G472" s="380"/>
      <c r="H472" s="380"/>
    </row>
    <row r="473" spans="2:8" x14ac:dyDescent="0.2">
      <c r="B473" s="3"/>
      <c r="C473" s="3"/>
      <c r="D473" s="3"/>
      <c r="E473" s="3"/>
      <c r="F473" s="3"/>
      <c r="G473" s="380"/>
      <c r="H473" s="380"/>
    </row>
    <row r="474" spans="2:8" x14ac:dyDescent="0.2">
      <c r="B474" s="3"/>
      <c r="C474" s="3"/>
      <c r="D474" s="3"/>
      <c r="E474" s="3"/>
      <c r="F474" s="3"/>
      <c r="G474" s="380"/>
      <c r="H474" s="380"/>
    </row>
    <row r="475" spans="2:8" x14ac:dyDescent="0.2">
      <c r="B475" s="3"/>
      <c r="C475" s="3"/>
      <c r="D475" s="3"/>
      <c r="E475" s="3"/>
      <c r="F475" s="3"/>
      <c r="G475" s="380"/>
      <c r="H475" s="380"/>
    </row>
    <row r="476" spans="2:8" x14ac:dyDescent="0.2">
      <c r="B476" s="3"/>
      <c r="C476" s="3"/>
      <c r="D476" s="3"/>
      <c r="E476" s="3"/>
      <c r="F476" s="3"/>
      <c r="G476" s="380"/>
      <c r="H476" s="380"/>
    </row>
    <row r="477" spans="2:8" x14ac:dyDescent="0.2">
      <c r="B477" s="3"/>
      <c r="C477" s="3"/>
      <c r="D477" s="3"/>
      <c r="E477" s="3"/>
      <c r="F477" s="3"/>
      <c r="G477" s="380"/>
      <c r="H477" s="380"/>
    </row>
    <row r="478" spans="2:8" x14ac:dyDescent="0.2">
      <c r="B478" s="3"/>
      <c r="C478" s="3"/>
      <c r="D478" s="3"/>
      <c r="E478" s="3"/>
      <c r="F478" s="3"/>
      <c r="G478" s="380"/>
      <c r="H478" s="380"/>
    </row>
    <row r="479" spans="2:8" x14ac:dyDescent="0.2">
      <c r="B479" s="3"/>
      <c r="C479" s="3"/>
      <c r="D479" s="3"/>
      <c r="E479" s="3"/>
      <c r="F479" s="3"/>
      <c r="G479" s="380"/>
      <c r="H479" s="380"/>
    </row>
    <row r="480" spans="2:8" x14ac:dyDescent="0.2">
      <c r="B480" s="3"/>
      <c r="C480" s="3"/>
      <c r="D480" s="3"/>
      <c r="E480" s="3"/>
      <c r="F480" s="3"/>
      <c r="G480" s="380"/>
      <c r="H480" s="380"/>
    </row>
    <row r="481" spans="2:8" x14ac:dyDescent="0.2">
      <c r="B481" s="3"/>
      <c r="C481" s="3"/>
      <c r="D481" s="3"/>
      <c r="E481" s="3"/>
      <c r="F481" s="3"/>
      <c r="G481" s="380"/>
      <c r="H481" s="380"/>
    </row>
    <row r="482" spans="2:8" x14ac:dyDescent="0.2">
      <c r="B482" s="3"/>
      <c r="C482" s="3"/>
      <c r="D482" s="3"/>
      <c r="E482" s="3"/>
      <c r="F482" s="3"/>
      <c r="G482" s="380"/>
      <c r="H482" s="380"/>
    </row>
    <row r="483" spans="2:8" x14ac:dyDescent="0.2">
      <c r="B483" s="3"/>
      <c r="C483" s="3"/>
      <c r="D483" s="3"/>
      <c r="E483" s="3"/>
      <c r="F483" s="3"/>
      <c r="G483" s="380"/>
      <c r="H483" s="380"/>
    </row>
    <row r="484" spans="2:8" x14ac:dyDescent="0.2">
      <c r="B484" s="3"/>
      <c r="C484" s="3"/>
      <c r="D484" s="3"/>
      <c r="E484" s="3"/>
      <c r="F484" s="3"/>
      <c r="G484" s="380"/>
      <c r="H484" s="380"/>
    </row>
    <row r="485" spans="2:8" x14ac:dyDescent="0.2">
      <c r="B485" s="3"/>
      <c r="C485" s="3"/>
      <c r="D485" s="3"/>
      <c r="E485" s="3"/>
      <c r="F485" s="3"/>
      <c r="G485" s="380"/>
      <c r="H485" s="380"/>
    </row>
    <row r="486" spans="2:8" x14ac:dyDescent="0.2">
      <c r="B486" s="3"/>
      <c r="C486" s="3"/>
      <c r="D486" s="3"/>
      <c r="E486" s="3"/>
      <c r="F486" s="3"/>
      <c r="G486" s="380"/>
      <c r="H486" s="380"/>
    </row>
    <row r="487" spans="2:8" x14ac:dyDescent="0.2">
      <c r="B487" s="3"/>
      <c r="C487" s="3"/>
      <c r="D487" s="3"/>
      <c r="E487" s="3"/>
      <c r="F487" s="3"/>
      <c r="G487" s="380"/>
      <c r="H487" s="380"/>
    </row>
    <row r="488" spans="2:8" x14ac:dyDescent="0.2">
      <c r="B488" s="3"/>
      <c r="C488" s="3"/>
      <c r="D488" s="3"/>
      <c r="E488" s="3"/>
      <c r="F488" s="3"/>
      <c r="G488" s="380"/>
      <c r="H488" s="380"/>
    </row>
    <row r="489" spans="2:8" x14ac:dyDescent="0.2">
      <c r="B489" s="3"/>
      <c r="C489" s="3"/>
      <c r="D489" s="3"/>
      <c r="E489" s="3"/>
      <c r="F489" s="3"/>
      <c r="G489" s="380"/>
      <c r="H489" s="380"/>
    </row>
    <row r="490" spans="2:8" x14ac:dyDescent="0.2">
      <c r="B490" s="3"/>
      <c r="C490" s="3"/>
      <c r="D490" s="3"/>
      <c r="E490" s="3"/>
      <c r="F490" s="3"/>
      <c r="G490" s="380"/>
      <c r="H490" s="380"/>
    </row>
    <row r="491" spans="2:8" x14ac:dyDescent="0.2">
      <c r="B491" s="3"/>
      <c r="C491" s="3"/>
      <c r="D491" s="3"/>
      <c r="E491" s="3"/>
      <c r="F491" s="3"/>
      <c r="G491" s="380"/>
      <c r="H491" s="380"/>
    </row>
    <row r="492" spans="2:8" x14ac:dyDescent="0.2">
      <c r="B492" s="3"/>
      <c r="C492" s="3"/>
      <c r="D492" s="3"/>
      <c r="E492" s="3"/>
      <c r="F492" s="3"/>
      <c r="G492" s="380"/>
      <c r="H492" s="380"/>
    </row>
    <row r="493" spans="2:8" x14ac:dyDescent="0.2">
      <c r="B493" s="3"/>
      <c r="C493" s="3"/>
      <c r="D493" s="3"/>
      <c r="E493" s="3"/>
      <c r="F493" s="3"/>
      <c r="G493" s="380"/>
      <c r="H493" s="380"/>
    </row>
    <row r="494" spans="2:8" x14ac:dyDescent="0.2">
      <c r="B494" s="3"/>
      <c r="C494" s="3"/>
      <c r="D494" s="3"/>
      <c r="E494" s="3"/>
      <c r="F494" s="3"/>
      <c r="G494" s="380"/>
      <c r="H494" s="380"/>
    </row>
    <row r="495" spans="2:8" x14ac:dyDescent="0.2">
      <c r="B495" s="3"/>
      <c r="C495" s="3"/>
      <c r="D495" s="3"/>
      <c r="E495" s="3"/>
      <c r="F495" s="3"/>
      <c r="G495" s="380"/>
      <c r="H495" s="380"/>
    </row>
    <row r="496" spans="2:8" x14ac:dyDescent="0.2">
      <c r="B496" s="3"/>
      <c r="C496" s="3"/>
      <c r="D496" s="3"/>
      <c r="E496" s="3"/>
      <c r="F496" s="3"/>
      <c r="G496" s="380"/>
      <c r="H496" s="380"/>
    </row>
    <row r="497" spans="2:8" x14ac:dyDescent="0.2">
      <c r="B497" s="3"/>
      <c r="C497" s="3"/>
      <c r="D497" s="3"/>
      <c r="E497" s="3"/>
      <c r="F497" s="3"/>
      <c r="G497" s="380"/>
      <c r="H497" s="380"/>
    </row>
    <row r="498" spans="2:8" x14ac:dyDescent="0.2">
      <c r="B498" s="3"/>
      <c r="C498" s="3"/>
      <c r="D498" s="3"/>
      <c r="E498" s="3"/>
      <c r="F498" s="3"/>
      <c r="G498" s="380"/>
      <c r="H498" s="380"/>
    </row>
    <row r="499" spans="2:8" x14ac:dyDescent="0.2">
      <c r="B499" s="3"/>
      <c r="C499" s="3"/>
      <c r="D499" s="3"/>
      <c r="E499" s="3"/>
      <c r="F499" s="3"/>
      <c r="G499" s="380"/>
      <c r="H499" s="380"/>
    </row>
    <row r="500" spans="2:8" x14ac:dyDescent="0.2">
      <c r="B500" s="3"/>
      <c r="C500" s="3"/>
      <c r="D500" s="3"/>
      <c r="E500" s="3"/>
      <c r="F500" s="3"/>
      <c r="G500" s="380"/>
      <c r="H500" s="380"/>
    </row>
    <row r="501" spans="2:8" x14ac:dyDescent="0.2">
      <c r="B501" s="3"/>
      <c r="C501" s="3"/>
      <c r="D501" s="3"/>
      <c r="E501" s="3"/>
      <c r="F501" s="3"/>
      <c r="G501" s="380"/>
      <c r="H501" s="380"/>
    </row>
    <row r="502" spans="2:8" x14ac:dyDescent="0.2">
      <c r="B502" s="3"/>
      <c r="C502" s="3"/>
      <c r="D502" s="3"/>
      <c r="E502" s="3"/>
      <c r="F502" s="3"/>
      <c r="G502" s="380"/>
      <c r="H502" s="380"/>
    </row>
    <row r="503" spans="2:8" x14ac:dyDescent="0.2">
      <c r="B503" s="3"/>
      <c r="C503" s="3"/>
      <c r="D503" s="3"/>
      <c r="E503" s="3"/>
      <c r="F503" s="3"/>
      <c r="G503" s="380"/>
      <c r="H503" s="380"/>
    </row>
    <row r="504" spans="2:8" x14ac:dyDescent="0.2">
      <c r="B504" s="3"/>
      <c r="C504" s="3"/>
      <c r="D504" s="3"/>
      <c r="E504" s="3"/>
      <c r="F504" s="3"/>
      <c r="G504" s="380"/>
      <c r="H504" s="380"/>
    </row>
    <row r="505" spans="2:8" x14ac:dyDescent="0.2">
      <c r="B505" s="3"/>
      <c r="C505" s="3"/>
      <c r="D505" s="3"/>
      <c r="E505" s="3"/>
      <c r="F505" s="3"/>
      <c r="G505" s="380"/>
      <c r="H505" s="380"/>
    </row>
    <row r="506" spans="2:8" x14ac:dyDescent="0.2">
      <c r="B506" s="3"/>
      <c r="C506" s="3"/>
      <c r="D506" s="3"/>
      <c r="E506" s="3"/>
      <c r="F506" s="3"/>
      <c r="G506" s="380"/>
      <c r="H506" s="380"/>
    </row>
    <row r="507" spans="2:8" x14ac:dyDescent="0.2">
      <c r="B507" s="3"/>
      <c r="C507" s="3"/>
      <c r="D507" s="3"/>
      <c r="E507" s="3"/>
      <c r="F507" s="3"/>
      <c r="G507" s="380"/>
      <c r="H507" s="380"/>
    </row>
    <row r="508" spans="2:8" x14ac:dyDescent="0.2">
      <c r="B508" s="3"/>
      <c r="C508" s="3"/>
      <c r="D508" s="3"/>
      <c r="E508" s="3"/>
      <c r="F508" s="3"/>
      <c r="G508" s="380"/>
      <c r="H508" s="380"/>
    </row>
    <row r="509" spans="2:8" x14ac:dyDescent="0.2">
      <c r="B509" s="3"/>
      <c r="C509" s="3"/>
      <c r="D509" s="3"/>
      <c r="E509" s="3"/>
      <c r="F509" s="3"/>
      <c r="G509" s="380"/>
      <c r="H509" s="380"/>
    </row>
    <row r="510" spans="2:8" x14ac:dyDescent="0.2">
      <c r="B510" s="3"/>
      <c r="C510" s="3"/>
      <c r="D510" s="3"/>
      <c r="E510" s="3"/>
      <c r="F510" s="3"/>
      <c r="G510" s="380"/>
      <c r="H510" s="380"/>
    </row>
    <row r="511" spans="2:8" x14ac:dyDescent="0.2">
      <c r="B511" s="3"/>
      <c r="C511" s="3"/>
      <c r="D511" s="3"/>
      <c r="E511" s="3"/>
      <c r="F511" s="3"/>
      <c r="G511" s="380"/>
      <c r="H511" s="380"/>
    </row>
    <row r="512" spans="2:8" x14ac:dyDescent="0.2">
      <c r="B512" s="3"/>
      <c r="C512" s="3"/>
      <c r="D512" s="3"/>
      <c r="E512" s="3"/>
      <c r="F512" s="3"/>
      <c r="G512" s="380"/>
      <c r="H512" s="380"/>
    </row>
    <row r="513" spans="2:8" x14ac:dyDescent="0.2">
      <c r="B513" s="3"/>
      <c r="C513" s="3"/>
      <c r="D513" s="3"/>
      <c r="E513" s="3"/>
      <c r="F513" s="3"/>
      <c r="G513" s="380"/>
      <c r="H513" s="380"/>
    </row>
    <row r="514" spans="2:8" x14ac:dyDescent="0.2">
      <c r="B514" s="3"/>
      <c r="C514" s="3"/>
      <c r="D514" s="3"/>
      <c r="E514" s="3"/>
      <c r="F514" s="3"/>
      <c r="G514" s="380"/>
      <c r="H514" s="380"/>
    </row>
    <row r="515" spans="2:8" x14ac:dyDescent="0.2">
      <c r="B515" s="3"/>
      <c r="C515" s="3"/>
      <c r="D515" s="3"/>
      <c r="E515" s="3"/>
      <c r="F515" s="3"/>
      <c r="G515" s="380"/>
      <c r="H515" s="380"/>
    </row>
    <row r="516" spans="2:8" x14ac:dyDescent="0.2">
      <c r="B516" s="3"/>
      <c r="C516" s="3"/>
      <c r="D516" s="3"/>
      <c r="E516" s="3"/>
      <c r="F516" s="3"/>
      <c r="G516" s="380"/>
      <c r="H516" s="380"/>
    </row>
    <row r="517" spans="2:8" x14ac:dyDescent="0.2">
      <c r="B517" s="3"/>
      <c r="C517" s="3"/>
      <c r="D517" s="3"/>
      <c r="E517" s="3"/>
      <c r="F517" s="3"/>
      <c r="G517" s="380"/>
      <c r="H517" s="380"/>
    </row>
    <row r="518" spans="2:8" x14ac:dyDescent="0.2">
      <c r="B518" s="3"/>
      <c r="C518" s="3"/>
      <c r="D518" s="3"/>
      <c r="E518" s="3"/>
      <c r="F518" s="3"/>
      <c r="G518" s="380"/>
      <c r="H518" s="380"/>
    </row>
    <row r="519" spans="2:8" x14ac:dyDescent="0.2">
      <c r="B519" s="3"/>
      <c r="C519" s="3"/>
      <c r="D519" s="3"/>
      <c r="E519" s="3"/>
      <c r="F519" s="3"/>
      <c r="G519" s="380"/>
      <c r="H519" s="380"/>
    </row>
    <row r="520" spans="2:8" x14ac:dyDescent="0.2">
      <c r="B520" s="3"/>
      <c r="C520" s="3"/>
      <c r="D520" s="3"/>
      <c r="E520" s="3"/>
      <c r="F520" s="3"/>
      <c r="G520" s="380"/>
      <c r="H520" s="380"/>
    </row>
    <row r="521" spans="2:8" x14ac:dyDescent="0.2">
      <c r="B521" s="3"/>
      <c r="C521" s="3"/>
      <c r="D521" s="3"/>
      <c r="E521" s="3"/>
      <c r="F521" s="3"/>
      <c r="G521" s="380"/>
      <c r="H521" s="380"/>
    </row>
    <row r="522" spans="2:8" x14ac:dyDescent="0.2">
      <c r="B522" s="3"/>
      <c r="C522" s="3"/>
      <c r="D522" s="3"/>
      <c r="E522" s="3"/>
      <c r="F522" s="3"/>
      <c r="G522" s="380"/>
      <c r="H522" s="380"/>
    </row>
    <row r="523" spans="2:8" x14ac:dyDescent="0.2">
      <c r="B523" s="3"/>
      <c r="C523" s="3"/>
      <c r="D523" s="3"/>
      <c r="E523" s="3"/>
      <c r="F523" s="3"/>
      <c r="G523" s="380"/>
      <c r="H523" s="380"/>
    </row>
    <row r="524" spans="2:8" x14ac:dyDescent="0.2">
      <c r="B524" s="3"/>
      <c r="C524" s="3"/>
      <c r="D524" s="3"/>
      <c r="E524" s="3"/>
      <c r="F524" s="3"/>
      <c r="G524" s="380"/>
      <c r="H524" s="380"/>
    </row>
    <row r="525" spans="2:8" x14ac:dyDescent="0.2">
      <c r="B525" s="3"/>
      <c r="C525" s="3"/>
      <c r="D525" s="3"/>
      <c r="E525" s="3"/>
      <c r="F525" s="3"/>
      <c r="G525" s="380"/>
      <c r="H525" s="380"/>
    </row>
    <row r="526" spans="2:8" x14ac:dyDescent="0.2">
      <c r="B526" s="3"/>
      <c r="C526" s="3"/>
      <c r="D526" s="3"/>
      <c r="E526" s="3"/>
      <c r="F526" s="3"/>
      <c r="G526" s="380"/>
      <c r="H526" s="380"/>
    </row>
    <row r="527" spans="2:8" x14ac:dyDescent="0.2">
      <c r="B527" s="3"/>
      <c r="C527" s="3"/>
      <c r="D527" s="3"/>
      <c r="E527" s="3"/>
      <c r="F527" s="3"/>
      <c r="G527" s="380"/>
      <c r="H527" s="380"/>
    </row>
    <row r="528" spans="2:8" x14ac:dyDescent="0.2">
      <c r="B528" s="3"/>
      <c r="C528" s="3"/>
      <c r="D528" s="3"/>
      <c r="E528" s="3"/>
      <c r="F528" s="3"/>
      <c r="G528" s="380"/>
      <c r="H528" s="380"/>
    </row>
    <row r="529" spans="2:8" x14ac:dyDescent="0.2">
      <c r="B529" s="3"/>
      <c r="C529" s="3"/>
      <c r="D529" s="3"/>
      <c r="E529" s="3"/>
      <c r="F529" s="3"/>
      <c r="G529" s="380"/>
      <c r="H529" s="380"/>
    </row>
    <row r="530" spans="2:8" x14ac:dyDescent="0.2">
      <c r="B530" s="3"/>
      <c r="C530" s="3"/>
      <c r="D530" s="3"/>
      <c r="E530" s="3"/>
      <c r="F530" s="3"/>
      <c r="G530" s="380"/>
      <c r="H530" s="380"/>
    </row>
    <row r="531" spans="2:8" x14ac:dyDescent="0.2">
      <c r="B531" s="3"/>
      <c r="C531" s="3"/>
      <c r="D531" s="3"/>
      <c r="E531" s="3"/>
      <c r="F531" s="3"/>
      <c r="G531" s="380"/>
      <c r="H531" s="380"/>
    </row>
    <row r="532" spans="2:8" x14ac:dyDescent="0.2">
      <c r="B532" s="3"/>
      <c r="C532" s="3"/>
      <c r="D532" s="3"/>
      <c r="E532" s="3"/>
      <c r="F532" s="3"/>
      <c r="G532" s="380"/>
      <c r="H532" s="380"/>
    </row>
    <row r="533" spans="2:8" x14ac:dyDescent="0.2">
      <c r="B533" s="3"/>
      <c r="C533" s="3"/>
      <c r="D533" s="3"/>
      <c r="E533" s="3"/>
      <c r="F533" s="3"/>
      <c r="G533" s="380"/>
      <c r="H533" s="380"/>
    </row>
    <row r="534" spans="2:8" x14ac:dyDescent="0.2">
      <c r="B534" s="3"/>
      <c r="C534" s="3"/>
      <c r="D534" s="3"/>
      <c r="E534" s="3"/>
      <c r="F534" s="3"/>
      <c r="G534" s="380"/>
      <c r="H534" s="380"/>
    </row>
    <row r="535" spans="2:8" x14ac:dyDescent="0.2">
      <c r="B535" s="3"/>
      <c r="C535" s="3"/>
      <c r="D535" s="3"/>
      <c r="E535" s="3"/>
      <c r="F535" s="3"/>
      <c r="G535" s="380"/>
      <c r="H535" s="380"/>
    </row>
    <row r="536" spans="2:8" x14ac:dyDescent="0.2">
      <c r="B536" s="3"/>
      <c r="C536" s="3"/>
      <c r="D536" s="3"/>
      <c r="E536" s="3"/>
      <c r="F536" s="3"/>
      <c r="G536" s="380"/>
      <c r="H536" s="380"/>
    </row>
    <row r="537" spans="2:8" x14ac:dyDescent="0.2">
      <c r="B537" s="3"/>
      <c r="C537" s="3"/>
      <c r="D537" s="3"/>
      <c r="E537" s="3"/>
      <c r="F537" s="3"/>
      <c r="G537" s="380"/>
      <c r="H537" s="380"/>
    </row>
    <row r="538" spans="2:8" x14ac:dyDescent="0.2">
      <c r="B538" s="3"/>
      <c r="C538" s="3"/>
      <c r="D538" s="3"/>
      <c r="E538" s="3"/>
      <c r="F538" s="3"/>
      <c r="G538" s="380"/>
      <c r="H538" s="380"/>
    </row>
    <row r="539" spans="2:8" x14ac:dyDescent="0.2">
      <c r="B539" s="3"/>
      <c r="C539" s="3"/>
      <c r="D539" s="3"/>
      <c r="E539" s="3"/>
      <c r="F539" s="3"/>
      <c r="G539" s="380"/>
      <c r="H539" s="380"/>
    </row>
    <row r="540" spans="2:8" x14ac:dyDescent="0.2">
      <c r="B540" s="3"/>
      <c r="C540" s="3"/>
      <c r="D540" s="3"/>
      <c r="E540" s="3"/>
      <c r="F540" s="3"/>
      <c r="G540" s="380"/>
      <c r="H540" s="380"/>
    </row>
    <row r="541" spans="2:8" x14ac:dyDescent="0.2">
      <c r="B541" s="3"/>
      <c r="C541" s="3"/>
      <c r="D541" s="3"/>
      <c r="E541" s="3"/>
      <c r="F541" s="3"/>
      <c r="G541" s="380"/>
      <c r="H541" s="380"/>
    </row>
    <row r="542" spans="2:8" x14ac:dyDescent="0.2">
      <c r="B542" s="3"/>
      <c r="C542" s="3"/>
      <c r="D542" s="3"/>
      <c r="E542" s="3"/>
      <c r="F542" s="3"/>
      <c r="G542" s="380"/>
      <c r="H542" s="380"/>
    </row>
    <row r="543" spans="2:8" x14ac:dyDescent="0.2">
      <c r="B543" s="3"/>
      <c r="C543" s="3"/>
      <c r="D543" s="3"/>
      <c r="E543" s="3"/>
      <c r="F543" s="3"/>
      <c r="G543" s="380"/>
      <c r="H543" s="380"/>
    </row>
    <row r="544" spans="2:8" x14ac:dyDescent="0.2">
      <c r="B544" s="3"/>
      <c r="C544" s="3"/>
      <c r="D544" s="3"/>
      <c r="E544" s="3"/>
      <c r="F544" s="3"/>
      <c r="G544" s="380"/>
      <c r="H544" s="380"/>
    </row>
    <row r="545" spans="2:8" x14ac:dyDescent="0.2">
      <c r="B545" s="3"/>
      <c r="C545" s="3"/>
      <c r="D545" s="3"/>
      <c r="E545" s="3"/>
      <c r="F545" s="3"/>
      <c r="G545" s="380"/>
      <c r="H545" s="380"/>
    </row>
    <row r="546" spans="2:8" x14ac:dyDescent="0.2">
      <c r="B546" s="3"/>
      <c r="C546" s="3"/>
      <c r="D546" s="3"/>
      <c r="E546" s="3"/>
      <c r="F546" s="3"/>
      <c r="G546" s="380"/>
      <c r="H546" s="380"/>
    </row>
    <row r="547" spans="2:8" x14ac:dyDescent="0.2">
      <c r="B547" s="3"/>
      <c r="C547" s="3"/>
      <c r="D547" s="3"/>
      <c r="E547" s="3"/>
      <c r="F547" s="3"/>
      <c r="G547" s="380"/>
      <c r="H547" s="380"/>
    </row>
    <row r="548" spans="2:8" x14ac:dyDescent="0.2">
      <c r="B548" s="3"/>
      <c r="C548" s="3"/>
      <c r="D548" s="3"/>
      <c r="E548" s="3"/>
      <c r="F548" s="3"/>
      <c r="G548" s="380"/>
      <c r="H548" s="380"/>
    </row>
    <row r="549" spans="2:8" x14ac:dyDescent="0.2">
      <c r="B549" s="3"/>
      <c r="C549" s="3"/>
      <c r="D549" s="3"/>
      <c r="E549" s="3"/>
      <c r="F549" s="3"/>
      <c r="G549" s="380"/>
      <c r="H549" s="380"/>
    </row>
    <row r="550" spans="2:8" x14ac:dyDescent="0.2">
      <c r="B550" s="3"/>
      <c r="C550" s="3"/>
      <c r="D550" s="3"/>
      <c r="E550" s="3"/>
      <c r="F550" s="3"/>
      <c r="G550" s="380"/>
      <c r="H550" s="380"/>
    </row>
    <row r="551" spans="2:8" x14ac:dyDescent="0.2">
      <c r="B551" s="3"/>
      <c r="C551" s="3"/>
      <c r="D551" s="3"/>
      <c r="E551" s="3"/>
      <c r="F551" s="3"/>
      <c r="G551" s="380"/>
      <c r="H551" s="380"/>
    </row>
    <row r="552" spans="2:8" x14ac:dyDescent="0.2">
      <c r="B552" s="3"/>
      <c r="C552" s="3"/>
      <c r="D552" s="3"/>
      <c r="E552" s="3"/>
      <c r="F552" s="3"/>
      <c r="G552" s="380"/>
      <c r="H552" s="380"/>
    </row>
    <row r="553" spans="2:8" x14ac:dyDescent="0.2">
      <c r="B553" s="3"/>
      <c r="C553" s="3"/>
      <c r="D553" s="3"/>
      <c r="E553" s="3"/>
      <c r="F553" s="3"/>
      <c r="G553" s="380"/>
      <c r="H553" s="380"/>
    </row>
    <row r="554" spans="2:8" x14ac:dyDescent="0.2">
      <c r="B554" s="3"/>
      <c r="C554" s="3"/>
      <c r="D554" s="3"/>
      <c r="E554" s="3"/>
      <c r="F554" s="3"/>
      <c r="G554" s="380"/>
      <c r="H554" s="380"/>
    </row>
    <row r="555" spans="2:8" x14ac:dyDescent="0.2">
      <c r="B555" s="3"/>
      <c r="C555" s="3"/>
      <c r="D555" s="3"/>
      <c r="E555" s="3"/>
      <c r="F555" s="3"/>
      <c r="G555" s="380"/>
      <c r="H555" s="380"/>
    </row>
    <row r="556" spans="2:8" x14ac:dyDescent="0.2">
      <c r="B556" s="3"/>
      <c r="C556" s="3"/>
      <c r="D556" s="3"/>
      <c r="E556" s="3"/>
      <c r="F556" s="3"/>
      <c r="G556" s="380"/>
      <c r="H556" s="380"/>
    </row>
    <row r="557" spans="2:8" x14ac:dyDescent="0.2">
      <c r="B557" s="3"/>
      <c r="C557" s="3"/>
      <c r="D557" s="3"/>
      <c r="E557" s="3"/>
      <c r="F557" s="3"/>
      <c r="G557" s="380"/>
      <c r="H557" s="380"/>
    </row>
    <row r="558" spans="2:8" x14ac:dyDescent="0.2">
      <c r="B558" s="3"/>
      <c r="C558" s="3"/>
      <c r="D558" s="3"/>
      <c r="E558" s="3"/>
      <c r="F558" s="3"/>
      <c r="G558" s="380"/>
      <c r="H558" s="380"/>
    </row>
    <row r="559" spans="2:8" x14ac:dyDescent="0.2">
      <c r="B559" s="3"/>
      <c r="C559" s="3"/>
      <c r="D559" s="3"/>
      <c r="E559" s="3"/>
      <c r="F559" s="3"/>
      <c r="G559" s="380"/>
      <c r="H559" s="380"/>
    </row>
    <row r="560" spans="2:8" x14ac:dyDescent="0.2">
      <c r="B560" s="3"/>
      <c r="C560" s="3"/>
      <c r="D560" s="3"/>
      <c r="E560" s="3"/>
      <c r="F560" s="3"/>
      <c r="G560" s="380"/>
      <c r="H560" s="380"/>
    </row>
    <row r="561" spans="2:8" x14ac:dyDescent="0.2">
      <c r="B561" s="3"/>
      <c r="C561" s="3"/>
      <c r="D561" s="3"/>
      <c r="E561" s="3"/>
      <c r="F561" s="3"/>
      <c r="G561" s="380"/>
      <c r="H561" s="380"/>
    </row>
    <row r="562" spans="2:8" x14ac:dyDescent="0.2">
      <c r="B562" s="3"/>
      <c r="C562" s="3"/>
      <c r="D562" s="3"/>
      <c r="E562" s="3"/>
      <c r="F562" s="3"/>
      <c r="G562" s="380"/>
      <c r="H562" s="380"/>
    </row>
    <row r="563" spans="2:8" x14ac:dyDescent="0.2">
      <c r="B563" s="3"/>
      <c r="C563" s="3"/>
      <c r="D563" s="3"/>
      <c r="E563" s="3"/>
      <c r="F563" s="3"/>
      <c r="G563" s="380"/>
      <c r="H563" s="380"/>
    </row>
    <row r="564" spans="2:8" x14ac:dyDescent="0.2">
      <c r="B564" s="3"/>
      <c r="C564" s="3"/>
      <c r="D564" s="3"/>
      <c r="E564" s="3"/>
      <c r="F564" s="3"/>
      <c r="G564" s="380"/>
      <c r="H564" s="380"/>
    </row>
    <row r="565" spans="2:8" x14ac:dyDescent="0.2">
      <c r="B565" s="3"/>
      <c r="C565" s="3"/>
      <c r="D565" s="3"/>
      <c r="E565" s="3"/>
      <c r="F565" s="3"/>
      <c r="G565" s="380"/>
      <c r="H565" s="380"/>
    </row>
    <row r="566" spans="2:8" x14ac:dyDescent="0.2">
      <c r="B566" s="3"/>
      <c r="C566" s="3"/>
      <c r="D566" s="3"/>
      <c r="E566" s="3"/>
      <c r="F566" s="3"/>
      <c r="G566" s="380"/>
      <c r="H566" s="380"/>
    </row>
    <row r="567" spans="2:8" x14ac:dyDescent="0.2">
      <c r="B567" s="3"/>
      <c r="C567" s="3"/>
      <c r="D567" s="3"/>
      <c r="E567" s="3"/>
      <c r="F567" s="3"/>
      <c r="G567" s="380"/>
      <c r="H567" s="380"/>
    </row>
    <row r="568" spans="2:8" x14ac:dyDescent="0.2">
      <c r="B568" s="3"/>
      <c r="C568" s="3"/>
      <c r="D568" s="3"/>
      <c r="E568" s="3"/>
      <c r="F568" s="3"/>
      <c r="G568" s="380"/>
      <c r="H568" s="380"/>
    </row>
    <row r="569" spans="2:8" x14ac:dyDescent="0.2">
      <c r="B569" s="3"/>
      <c r="C569" s="3"/>
      <c r="D569" s="3"/>
      <c r="E569" s="3"/>
      <c r="F569" s="3"/>
      <c r="G569" s="380"/>
      <c r="H569" s="380"/>
    </row>
    <row r="570" spans="2:8" x14ac:dyDescent="0.2">
      <c r="B570" s="3"/>
      <c r="C570" s="3"/>
      <c r="D570" s="3"/>
      <c r="E570" s="3"/>
      <c r="F570" s="3"/>
      <c r="G570" s="380"/>
      <c r="H570" s="380"/>
    </row>
    <row r="571" spans="2:8" x14ac:dyDescent="0.2">
      <c r="B571" s="3"/>
      <c r="C571" s="3"/>
      <c r="D571" s="3"/>
      <c r="E571" s="3"/>
      <c r="F571" s="3"/>
      <c r="G571" s="380"/>
      <c r="H571" s="380"/>
    </row>
    <row r="572" spans="2:8" x14ac:dyDescent="0.2">
      <c r="B572" s="3"/>
      <c r="C572" s="3"/>
      <c r="D572" s="3"/>
      <c r="E572" s="3"/>
      <c r="F572" s="3"/>
      <c r="G572" s="380"/>
      <c r="H572" s="380"/>
    </row>
    <row r="573" spans="2:8" x14ac:dyDescent="0.2">
      <c r="B573" s="3"/>
      <c r="C573" s="3"/>
      <c r="D573" s="3"/>
      <c r="E573" s="3"/>
      <c r="F573" s="3"/>
      <c r="G573" s="380"/>
      <c r="H573" s="380"/>
    </row>
    <row r="574" spans="2:8" x14ac:dyDescent="0.2">
      <c r="B574" s="3"/>
      <c r="C574" s="3"/>
      <c r="D574" s="3"/>
      <c r="E574" s="3"/>
      <c r="F574" s="3"/>
      <c r="G574" s="380"/>
      <c r="H574" s="380"/>
    </row>
    <row r="575" spans="2:8" x14ac:dyDescent="0.2">
      <c r="B575" s="3"/>
      <c r="C575" s="3"/>
      <c r="D575" s="3"/>
      <c r="E575" s="3"/>
      <c r="F575" s="3"/>
      <c r="G575" s="380"/>
      <c r="H575" s="380"/>
    </row>
    <row r="576" spans="2:8" x14ac:dyDescent="0.2">
      <c r="B576" s="3"/>
      <c r="C576" s="3"/>
      <c r="D576" s="3"/>
      <c r="E576" s="3"/>
      <c r="F576" s="3"/>
      <c r="G576" s="380"/>
      <c r="H576" s="380"/>
    </row>
    <row r="577" spans="2:8" x14ac:dyDescent="0.2">
      <c r="B577" s="3"/>
      <c r="C577" s="3"/>
      <c r="D577" s="3"/>
      <c r="E577" s="3"/>
      <c r="F577" s="3"/>
      <c r="G577" s="380"/>
      <c r="H577" s="380"/>
    </row>
    <row r="578" spans="2:8" x14ac:dyDescent="0.2">
      <c r="B578" s="3"/>
      <c r="C578" s="3"/>
      <c r="D578" s="3"/>
      <c r="E578" s="3"/>
      <c r="F578" s="3"/>
      <c r="G578" s="380"/>
      <c r="H578" s="380"/>
    </row>
    <row r="579" spans="2:8" x14ac:dyDescent="0.2">
      <c r="B579" s="3"/>
      <c r="C579" s="3"/>
      <c r="D579" s="3"/>
      <c r="E579" s="3"/>
      <c r="F579" s="3"/>
      <c r="G579" s="380"/>
      <c r="H579" s="380"/>
    </row>
    <row r="580" spans="2:8" x14ac:dyDescent="0.2">
      <c r="B580" s="3"/>
      <c r="C580" s="3"/>
      <c r="D580" s="3"/>
      <c r="E580" s="3"/>
      <c r="F580" s="3"/>
      <c r="G580" s="380"/>
      <c r="H580" s="380"/>
    </row>
    <row r="581" spans="2:8" x14ac:dyDescent="0.2">
      <c r="B581" s="3"/>
      <c r="C581" s="3"/>
      <c r="D581" s="3"/>
      <c r="E581" s="3"/>
      <c r="F581" s="3"/>
      <c r="G581" s="380"/>
      <c r="H581" s="380"/>
    </row>
    <row r="582" spans="2:8" x14ac:dyDescent="0.2">
      <c r="B582" s="3"/>
      <c r="C582" s="3"/>
      <c r="D582" s="3"/>
      <c r="E582" s="3"/>
      <c r="F582" s="3"/>
      <c r="G582" s="380"/>
      <c r="H582" s="380"/>
    </row>
    <row r="583" spans="2:8" x14ac:dyDescent="0.2">
      <c r="B583" s="3"/>
      <c r="C583" s="3"/>
      <c r="D583" s="3"/>
      <c r="E583" s="3"/>
      <c r="F583" s="3"/>
      <c r="G583" s="380"/>
      <c r="H583" s="380"/>
    </row>
    <row r="584" spans="2:8" x14ac:dyDescent="0.2">
      <c r="B584" s="3"/>
      <c r="C584" s="3"/>
      <c r="D584" s="3"/>
      <c r="E584" s="3"/>
      <c r="F584" s="3"/>
      <c r="G584" s="380"/>
      <c r="H584" s="380"/>
    </row>
    <row r="585" spans="2:8" x14ac:dyDescent="0.2">
      <c r="B585" s="3"/>
      <c r="C585" s="3"/>
      <c r="D585" s="3"/>
      <c r="E585" s="3"/>
      <c r="F585" s="3"/>
      <c r="G585" s="380"/>
      <c r="H585" s="380"/>
    </row>
    <row r="586" spans="2:8" x14ac:dyDescent="0.2">
      <c r="B586" s="3"/>
      <c r="C586" s="3"/>
      <c r="D586" s="3"/>
      <c r="E586" s="3"/>
      <c r="F586" s="3"/>
      <c r="G586" s="380"/>
      <c r="H586" s="380"/>
    </row>
    <row r="587" spans="2:8" x14ac:dyDescent="0.2">
      <c r="B587" s="3"/>
      <c r="C587" s="3"/>
      <c r="D587" s="3"/>
      <c r="E587" s="3"/>
      <c r="F587" s="3"/>
      <c r="G587" s="380"/>
      <c r="H587" s="380"/>
    </row>
    <row r="588" spans="2:8" x14ac:dyDescent="0.2">
      <c r="B588" s="3"/>
      <c r="C588" s="3"/>
      <c r="D588" s="3"/>
      <c r="E588" s="3"/>
      <c r="F588" s="3"/>
      <c r="G588" s="380"/>
      <c r="H588" s="380"/>
    </row>
    <row r="589" spans="2:8" x14ac:dyDescent="0.2">
      <c r="B589" s="3"/>
      <c r="C589" s="3"/>
      <c r="D589" s="3"/>
      <c r="E589" s="3"/>
      <c r="F589" s="3"/>
      <c r="G589" s="380"/>
      <c r="H589" s="380"/>
    </row>
    <row r="590" spans="2:8" x14ac:dyDescent="0.2">
      <c r="B590" s="3"/>
      <c r="C590" s="3"/>
      <c r="D590" s="3"/>
      <c r="E590" s="3"/>
      <c r="F590" s="3"/>
      <c r="G590" s="380"/>
      <c r="H590" s="380"/>
    </row>
    <row r="591" spans="2:8" x14ac:dyDescent="0.2">
      <c r="B591" s="3"/>
      <c r="C591" s="3"/>
      <c r="D591" s="3"/>
      <c r="E591" s="3"/>
      <c r="F591" s="3"/>
      <c r="G591" s="380"/>
      <c r="H591" s="380"/>
    </row>
    <row r="592" spans="2:8" x14ac:dyDescent="0.2">
      <c r="B592" s="3"/>
      <c r="C592" s="3"/>
      <c r="D592" s="3"/>
      <c r="E592" s="3"/>
      <c r="F592" s="3"/>
      <c r="G592" s="380"/>
      <c r="H592" s="380"/>
    </row>
    <row r="593" spans="2:8" x14ac:dyDescent="0.2">
      <c r="B593" s="3"/>
      <c r="C593" s="3"/>
      <c r="D593" s="3"/>
      <c r="E593" s="3"/>
      <c r="F593" s="3"/>
      <c r="G593" s="380"/>
      <c r="H593" s="380"/>
    </row>
    <row r="594" spans="2:8" x14ac:dyDescent="0.2">
      <c r="B594" s="3"/>
      <c r="C594" s="3"/>
      <c r="D594" s="3"/>
      <c r="E594" s="3"/>
      <c r="F594" s="3"/>
      <c r="G594" s="380"/>
      <c r="H594" s="380"/>
    </row>
    <row r="595" spans="2:8" x14ac:dyDescent="0.2">
      <c r="B595" s="3"/>
      <c r="C595" s="3"/>
      <c r="D595" s="3"/>
      <c r="E595" s="3"/>
      <c r="F595" s="3"/>
      <c r="G595" s="380"/>
      <c r="H595" s="380"/>
    </row>
    <row r="596" spans="2:8" x14ac:dyDescent="0.2">
      <c r="B596" s="3"/>
      <c r="C596" s="3"/>
      <c r="D596" s="3"/>
      <c r="E596" s="3"/>
      <c r="F596" s="3"/>
      <c r="G596" s="380"/>
      <c r="H596" s="380"/>
    </row>
    <row r="597" spans="2:8" x14ac:dyDescent="0.2">
      <c r="B597" s="3"/>
      <c r="C597" s="3"/>
      <c r="D597" s="3"/>
      <c r="E597" s="3"/>
      <c r="F597" s="3"/>
      <c r="G597" s="380"/>
      <c r="H597" s="380"/>
    </row>
    <row r="598" spans="2:8" x14ac:dyDescent="0.2">
      <c r="B598" s="3"/>
      <c r="C598" s="3"/>
      <c r="D598" s="3"/>
      <c r="E598" s="3"/>
      <c r="F598" s="3"/>
      <c r="G598" s="380"/>
      <c r="H598" s="380"/>
    </row>
    <row r="599" spans="2:8" x14ac:dyDescent="0.2">
      <c r="B599" s="3"/>
      <c r="C599" s="3"/>
      <c r="D599" s="3"/>
      <c r="E599" s="3"/>
      <c r="F599" s="3"/>
      <c r="G599" s="380"/>
      <c r="H599" s="380"/>
    </row>
    <row r="600" spans="2:8" x14ac:dyDescent="0.2">
      <c r="B600" s="3"/>
      <c r="C600" s="3"/>
      <c r="D600" s="3"/>
      <c r="E600" s="3"/>
      <c r="F600" s="3"/>
      <c r="G600" s="380"/>
      <c r="H600" s="380"/>
    </row>
    <row r="601" spans="2:8" x14ac:dyDescent="0.2">
      <c r="B601" s="3"/>
      <c r="C601" s="3"/>
      <c r="D601" s="3"/>
      <c r="E601" s="3"/>
      <c r="F601" s="3"/>
      <c r="G601" s="380"/>
      <c r="H601" s="380"/>
    </row>
    <row r="602" spans="2:8" x14ac:dyDescent="0.2">
      <c r="B602" s="3"/>
      <c r="C602" s="3"/>
      <c r="D602" s="3"/>
      <c r="E602" s="3"/>
      <c r="F602" s="3"/>
      <c r="G602" s="380"/>
      <c r="H602" s="380"/>
    </row>
    <row r="603" spans="2:8" x14ac:dyDescent="0.2">
      <c r="B603" s="3"/>
      <c r="C603" s="3"/>
      <c r="D603" s="3"/>
      <c r="E603" s="3"/>
      <c r="F603" s="3"/>
      <c r="G603" s="380"/>
      <c r="H603" s="380"/>
    </row>
    <row r="604" spans="2:8" x14ac:dyDescent="0.2">
      <c r="B604" s="3"/>
      <c r="C604" s="3"/>
      <c r="D604" s="3"/>
      <c r="E604" s="3"/>
      <c r="F604" s="3"/>
      <c r="G604" s="380"/>
      <c r="H604" s="380"/>
    </row>
    <row r="605" spans="2:8" x14ac:dyDescent="0.2">
      <c r="B605" s="3"/>
      <c r="C605" s="3"/>
      <c r="D605" s="3"/>
      <c r="E605" s="3"/>
      <c r="F605" s="3"/>
      <c r="G605" s="380"/>
      <c r="H605" s="380"/>
    </row>
    <row r="606" spans="2:8" x14ac:dyDescent="0.2">
      <c r="B606" s="3"/>
      <c r="C606" s="3"/>
      <c r="D606" s="3"/>
      <c r="E606" s="3"/>
      <c r="F606" s="3"/>
      <c r="G606" s="380"/>
      <c r="H606" s="380"/>
    </row>
    <row r="607" spans="2:8" x14ac:dyDescent="0.2">
      <c r="B607" s="3"/>
      <c r="C607" s="3"/>
      <c r="D607" s="3"/>
      <c r="E607" s="3"/>
      <c r="F607" s="3"/>
      <c r="G607" s="380"/>
      <c r="H607" s="380"/>
    </row>
    <row r="608" spans="2:8" x14ac:dyDescent="0.2">
      <c r="B608" s="3"/>
      <c r="C608" s="3"/>
      <c r="D608" s="3"/>
      <c r="E608" s="3"/>
      <c r="F608" s="3"/>
      <c r="G608" s="380"/>
      <c r="H608" s="380"/>
    </row>
    <row r="609" spans="2:8" x14ac:dyDescent="0.2">
      <c r="B609" s="3"/>
      <c r="C609" s="3"/>
      <c r="D609" s="3"/>
      <c r="E609" s="3"/>
      <c r="F609" s="3"/>
      <c r="G609" s="380"/>
      <c r="H609" s="380"/>
    </row>
    <row r="610" spans="2:8" x14ac:dyDescent="0.2">
      <c r="B610" s="3"/>
      <c r="C610" s="3"/>
      <c r="D610" s="3"/>
      <c r="E610" s="3"/>
      <c r="F610" s="3"/>
      <c r="G610" s="380"/>
      <c r="H610" s="380"/>
    </row>
    <row r="611" spans="2:8" x14ac:dyDescent="0.2">
      <c r="B611" s="3"/>
      <c r="C611" s="3"/>
      <c r="D611" s="3"/>
      <c r="E611" s="3"/>
      <c r="F611" s="3"/>
      <c r="G611" s="380"/>
      <c r="H611" s="380"/>
    </row>
    <row r="612" spans="2:8" x14ac:dyDescent="0.2">
      <c r="B612" s="3"/>
      <c r="C612" s="3"/>
      <c r="D612" s="3"/>
      <c r="E612" s="3"/>
      <c r="F612" s="3"/>
      <c r="G612" s="380"/>
      <c r="H612" s="380"/>
    </row>
    <row r="613" spans="2:8" x14ac:dyDescent="0.2">
      <c r="B613" s="3"/>
      <c r="C613" s="3"/>
      <c r="D613" s="3"/>
      <c r="E613" s="3"/>
      <c r="F613" s="3"/>
      <c r="G613" s="380"/>
      <c r="H613" s="380"/>
    </row>
    <row r="614" spans="2:8" x14ac:dyDescent="0.2">
      <c r="B614" s="3"/>
      <c r="C614" s="3"/>
      <c r="D614" s="3"/>
      <c r="E614" s="3"/>
      <c r="F614" s="3"/>
      <c r="G614" s="380"/>
      <c r="H614" s="380"/>
    </row>
    <row r="615" spans="2:8" x14ac:dyDescent="0.2">
      <c r="B615" s="3"/>
      <c r="C615" s="3"/>
      <c r="D615" s="3"/>
      <c r="E615" s="3"/>
      <c r="F615" s="3"/>
      <c r="G615" s="380"/>
      <c r="H615" s="380"/>
    </row>
    <row r="616" spans="2:8" x14ac:dyDescent="0.2">
      <c r="B616" s="3"/>
      <c r="C616" s="3"/>
      <c r="D616" s="3"/>
      <c r="E616" s="3"/>
      <c r="F616" s="3"/>
      <c r="G616" s="380"/>
      <c r="H616" s="380"/>
    </row>
    <row r="617" spans="2:8" x14ac:dyDescent="0.2">
      <c r="B617" s="3"/>
      <c r="C617" s="3"/>
      <c r="D617" s="3"/>
      <c r="E617" s="3"/>
      <c r="F617" s="3"/>
      <c r="G617" s="380"/>
      <c r="H617" s="380"/>
    </row>
    <row r="618" spans="2:8" x14ac:dyDescent="0.2">
      <c r="B618" s="3"/>
      <c r="C618" s="3"/>
      <c r="D618" s="3"/>
      <c r="E618" s="3"/>
      <c r="F618" s="3"/>
      <c r="G618" s="380"/>
      <c r="H618" s="380"/>
    </row>
    <row r="619" spans="2:8" x14ac:dyDescent="0.2">
      <c r="B619" s="3"/>
      <c r="C619" s="3"/>
      <c r="D619" s="3"/>
      <c r="E619" s="3"/>
      <c r="F619" s="3"/>
      <c r="G619" s="380"/>
      <c r="H619" s="380"/>
    </row>
    <row r="620" spans="2:8" x14ac:dyDescent="0.2">
      <c r="B620" s="3"/>
      <c r="C620" s="3"/>
      <c r="D620" s="3"/>
      <c r="E620" s="3"/>
      <c r="F620" s="3"/>
      <c r="G620" s="380"/>
      <c r="H620" s="380"/>
    </row>
    <row r="621" spans="2:8" x14ac:dyDescent="0.2">
      <c r="B621" s="3"/>
      <c r="C621" s="3"/>
      <c r="D621" s="3"/>
      <c r="E621" s="3"/>
      <c r="F621" s="3"/>
      <c r="G621" s="380"/>
      <c r="H621" s="380"/>
    </row>
    <row r="622" spans="2:8" x14ac:dyDescent="0.2">
      <c r="B622" s="3"/>
      <c r="C622" s="3"/>
      <c r="D622" s="3"/>
      <c r="E622" s="3"/>
      <c r="F622" s="3"/>
      <c r="G622" s="380"/>
      <c r="H622" s="380"/>
    </row>
    <row r="623" spans="2:8" x14ac:dyDescent="0.2">
      <c r="B623" s="3"/>
      <c r="C623" s="3"/>
      <c r="D623" s="3"/>
      <c r="E623" s="3"/>
      <c r="F623" s="3"/>
      <c r="G623" s="380"/>
      <c r="H623" s="380"/>
    </row>
    <row r="624" spans="2:8" x14ac:dyDescent="0.2">
      <c r="B624" s="3"/>
      <c r="C624" s="3"/>
      <c r="D624" s="3"/>
      <c r="E624" s="3"/>
      <c r="F624" s="3"/>
      <c r="G624" s="380"/>
      <c r="H624" s="380"/>
    </row>
    <row r="625" spans="2:8" x14ac:dyDescent="0.2">
      <c r="B625" s="3"/>
      <c r="C625" s="3"/>
      <c r="D625" s="3"/>
      <c r="E625" s="3"/>
      <c r="F625" s="3"/>
      <c r="G625" s="380"/>
      <c r="H625" s="380"/>
    </row>
    <row r="626" spans="2:8" x14ac:dyDescent="0.2">
      <c r="B626" s="3"/>
      <c r="C626" s="3"/>
      <c r="D626" s="3"/>
      <c r="E626" s="3"/>
      <c r="F626" s="3"/>
      <c r="G626" s="380"/>
      <c r="H626" s="380"/>
    </row>
    <row r="627" spans="2:8" x14ac:dyDescent="0.2">
      <c r="B627" s="3"/>
      <c r="C627" s="3"/>
      <c r="D627" s="3"/>
      <c r="E627" s="3"/>
      <c r="F627" s="3"/>
      <c r="G627" s="380"/>
      <c r="H627" s="380"/>
    </row>
    <row r="628" spans="2:8" x14ac:dyDescent="0.2">
      <c r="B628" s="3"/>
      <c r="C628" s="3"/>
      <c r="D628" s="3"/>
      <c r="E628" s="3"/>
      <c r="F628" s="3"/>
      <c r="G628" s="380"/>
      <c r="H628" s="380"/>
    </row>
    <row r="629" spans="2:8" x14ac:dyDescent="0.2">
      <c r="B629" s="3"/>
      <c r="C629" s="3"/>
      <c r="D629" s="3"/>
      <c r="E629" s="3"/>
      <c r="F629" s="3"/>
      <c r="G629" s="380"/>
      <c r="H629" s="380"/>
    </row>
    <row r="630" spans="2:8" x14ac:dyDescent="0.2">
      <c r="B630" s="3"/>
      <c r="C630" s="3"/>
      <c r="D630" s="3"/>
      <c r="E630" s="3"/>
      <c r="F630" s="3"/>
      <c r="G630" s="380"/>
      <c r="H630" s="380"/>
    </row>
    <row r="631" spans="2:8" x14ac:dyDescent="0.2">
      <c r="B631" s="3"/>
      <c r="C631" s="3"/>
      <c r="D631" s="3"/>
      <c r="E631" s="3"/>
      <c r="F631" s="3"/>
      <c r="G631" s="380"/>
      <c r="H631" s="380"/>
    </row>
    <row r="632" spans="2:8" x14ac:dyDescent="0.2">
      <c r="B632" s="3"/>
      <c r="C632" s="3"/>
      <c r="D632" s="3"/>
      <c r="E632" s="3"/>
      <c r="F632" s="3"/>
      <c r="G632" s="380"/>
      <c r="H632" s="380"/>
    </row>
  </sheetData>
  <sheetProtection algorithmName="SHA-512" hashValue="DxaJCI9GOr6lMJbfDMSSAuwLuLMXYfAvcjz+z+LRq9Zj4h4qwO6+7EgYU8RhjrYUBJzQZ087XkxxfXHpsfDwdg==" saltValue="dqEmIw+aTi1bulSugNIW0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44">
    <tabColor theme="3" tint="0.39997558519241921"/>
    <pageSetUpPr fitToPage="1"/>
  </sheetPr>
  <dimension ref="B1:R53"/>
  <sheetViews>
    <sheetView showGridLines="0" zoomScale="70" zoomScaleNormal="70" workbookViewId="0">
      <selection activeCell="J18" sqref="J18"/>
    </sheetView>
  </sheetViews>
  <sheetFormatPr defaultColWidth="9.140625" defaultRowHeight="12.75" x14ac:dyDescent="0.2"/>
  <cols>
    <col min="1" max="1" width="2.85546875" style="1" customWidth="1"/>
    <col min="2" max="2" width="51.85546875" style="1" customWidth="1"/>
    <col min="3" max="17" width="14" style="1" customWidth="1"/>
    <col min="18" max="16384" width="9.140625" style="1"/>
  </cols>
  <sheetData>
    <row r="1" spans="2:18" ht="13.5" thickBot="1" x14ac:dyDescent="0.25">
      <c r="B1" s="1754" t="e">
        <f>#REF!</f>
        <v>#REF!</v>
      </c>
      <c r="C1" s="1755"/>
      <c r="D1" s="1755"/>
      <c r="E1" s="1755"/>
      <c r="F1" s="1755"/>
      <c r="G1" s="1755"/>
      <c r="H1" s="1755"/>
      <c r="I1" s="1755"/>
      <c r="J1" s="1755"/>
      <c r="K1" s="1755"/>
      <c r="L1" s="1755"/>
      <c r="M1" s="1755"/>
      <c r="N1" s="1755"/>
      <c r="O1" s="1755"/>
      <c r="P1" s="1755"/>
      <c r="Q1" s="1756"/>
    </row>
    <row r="2" spans="2:18" ht="34.5" customHeight="1" thickBot="1" x14ac:dyDescent="0.25">
      <c r="B2" s="1757" t="s">
        <v>273</v>
      </c>
      <c r="C2" s="1758"/>
      <c r="D2" s="1758"/>
      <c r="E2" s="1758"/>
      <c r="F2" s="1758"/>
      <c r="G2" s="1758"/>
      <c r="H2" s="1758"/>
      <c r="I2" s="1758"/>
      <c r="J2" s="1758"/>
      <c r="K2" s="1758"/>
      <c r="L2" s="1758"/>
      <c r="M2" s="1758"/>
      <c r="N2" s="1758"/>
      <c r="O2" s="1758"/>
      <c r="P2" s="1758"/>
      <c r="Q2" s="1759"/>
      <c r="R2" s="165"/>
    </row>
    <row r="3" spans="2:18" ht="13.5" thickBot="1" x14ac:dyDescent="0.25">
      <c r="B3" s="208"/>
      <c r="Q3" s="246"/>
      <c r="R3" s="165"/>
    </row>
    <row r="4" spans="2:18" ht="15" customHeight="1" thickBot="1" x14ac:dyDescent="0.25">
      <c r="B4" s="208"/>
      <c r="C4" s="1981" t="s">
        <v>252</v>
      </c>
      <c r="D4" s="1982"/>
      <c r="E4" s="1982"/>
      <c r="F4" s="1982"/>
      <c r="G4" s="1982"/>
      <c r="H4" s="1982"/>
      <c r="I4" s="1982"/>
      <c r="J4" s="1983"/>
      <c r="K4" s="405"/>
      <c r="L4" s="165"/>
      <c r="M4" s="165"/>
      <c r="N4" s="165"/>
      <c r="O4" s="165"/>
      <c r="P4" s="165"/>
      <c r="Q4" s="406"/>
      <c r="R4" s="165"/>
    </row>
    <row r="5" spans="2:18" x14ac:dyDescent="0.2">
      <c r="B5" s="208"/>
      <c r="C5" s="407" t="s">
        <v>277</v>
      </c>
      <c r="D5" s="310"/>
      <c r="E5" s="408"/>
      <c r="F5" s="409">
        <v>0.02</v>
      </c>
      <c r="G5" s="310"/>
      <c r="H5" s="410" t="s">
        <v>253</v>
      </c>
      <c r="I5" s="310"/>
      <c r="J5" s="411">
        <f>+'Rent Summary (CO)'!C4</f>
        <v>0</v>
      </c>
      <c r="K5" s="165"/>
      <c r="L5" s="165"/>
      <c r="M5" s="165"/>
      <c r="N5" s="165"/>
      <c r="O5" s="165"/>
      <c r="P5" s="165"/>
      <c r="Q5" s="406"/>
      <c r="R5" s="165"/>
    </row>
    <row r="6" spans="2:18" ht="14.25" customHeight="1" x14ac:dyDescent="0.2">
      <c r="B6" s="208"/>
      <c r="C6" s="407" t="s">
        <v>254</v>
      </c>
      <c r="D6" s="410"/>
      <c r="E6" s="410"/>
      <c r="F6" s="409">
        <v>0.03</v>
      </c>
      <c r="G6" s="310"/>
      <c r="H6" s="410" t="s">
        <v>255</v>
      </c>
      <c r="I6" s="310"/>
      <c r="J6" s="411">
        <v>0.5</v>
      </c>
      <c r="L6" s="165"/>
      <c r="M6" s="165"/>
      <c r="N6" s="165"/>
      <c r="O6" s="165"/>
      <c r="P6" s="165"/>
      <c r="Q6" s="406"/>
      <c r="R6" s="165"/>
    </row>
    <row r="7" spans="2:18" ht="13.5" thickBot="1" x14ac:dyDescent="0.25">
      <c r="B7" s="208"/>
      <c r="C7" s="412" t="s">
        <v>256</v>
      </c>
      <c r="D7" s="413"/>
      <c r="E7" s="414"/>
      <c r="F7" s="415">
        <v>0.03</v>
      </c>
      <c r="G7" s="413"/>
      <c r="H7" s="414"/>
      <c r="I7" s="414"/>
      <c r="J7" s="416"/>
      <c r="K7" s="165"/>
      <c r="L7" s="417"/>
      <c r="M7" s="418"/>
      <c r="N7" s="165"/>
      <c r="O7" s="165"/>
      <c r="P7" s="165"/>
      <c r="Q7" s="406"/>
      <c r="R7" s="165"/>
    </row>
    <row r="8" spans="2:18" ht="15.75" customHeight="1" thickBot="1" x14ac:dyDescent="0.3">
      <c r="B8" s="419"/>
      <c r="C8" s="420"/>
      <c r="D8" s="420"/>
      <c r="E8" s="421"/>
      <c r="F8" s="421"/>
      <c r="G8" s="1984" t="s">
        <v>274</v>
      </c>
      <c r="H8" s="1984"/>
      <c r="I8" s="1984"/>
      <c r="J8" s="1984"/>
      <c r="K8" s="420"/>
      <c r="L8" s="420"/>
      <c r="M8" s="420"/>
      <c r="N8" s="420"/>
      <c r="O8" s="420"/>
      <c r="P8" s="420"/>
      <c r="Q8" s="422"/>
      <c r="R8" s="165"/>
    </row>
    <row r="9" spans="2:18" ht="13.5" thickBot="1" x14ac:dyDescent="0.2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25">
      <c r="B10" s="426" t="s">
        <v>258</v>
      </c>
      <c r="C10" s="427"/>
      <c r="D10" s="427"/>
      <c r="E10" s="427"/>
      <c r="F10" s="427"/>
      <c r="G10" s="427"/>
      <c r="H10" s="427"/>
      <c r="I10" s="427"/>
      <c r="J10" s="427"/>
      <c r="K10" s="427"/>
      <c r="L10" s="427"/>
      <c r="M10" s="427"/>
      <c r="N10" s="427"/>
      <c r="O10" s="427"/>
      <c r="P10" s="427"/>
      <c r="Q10" s="428"/>
      <c r="R10" s="166"/>
    </row>
    <row r="11" spans="2:18" x14ac:dyDescent="0.2">
      <c r="B11" s="429" t="s">
        <v>259</v>
      </c>
      <c r="C11" s="430">
        <f>+'Rent Summary (CO)'!H101</f>
        <v>0</v>
      </c>
      <c r="D11" s="431">
        <f>+C11*(1+$F$5)</f>
        <v>0</v>
      </c>
      <c r="E11" s="431">
        <f t="shared" ref="E11:Q12" si="0">+D11*(1+$F$5)</f>
        <v>0</v>
      </c>
      <c r="F11" s="431">
        <f>+E11*(1+$F$5)</f>
        <v>0</v>
      </c>
      <c r="G11" s="431">
        <f t="shared" si="0"/>
        <v>0</v>
      </c>
      <c r="H11" s="431">
        <f t="shared" si="0"/>
        <v>0</v>
      </c>
      <c r="I11" s="431">
        <f>+H11*(1+$F$5)</f>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2">
      <c r="B12" s="429" t="s">
        <v>440</v>
      </c>
      <c r="C12" s="430">
        <f>+'Operating Exps (CO)'!G7+'Operating Exps (CO)'!G8+'Operating Exps (CO)'!G9</f>
        <v>0</v>
      </c>
      <c r="D12" s="431">
        <f>+C12*(1+$F$5)</f>
        <v>0</v>
      </c>
      <c r="E12" s="431">
        <f t="shared" si="0"/>
        <v>0</v>
      </c>
      <c r="F12" s="431">
        <f t="shared" si="0"/>
        <v>0</v>
      </c>
      <c r="G12" s="431">
        <f t="shared" si="0"/>
        <v>0</v>
      </c>
      <c r="H12" s="431">
        <f t="shared" si="0"/>
        <v>0</v>
      </c>
      <c r="I12" s="431">
        <f t="shared" si="0"/>
        <v>0</v>
      </c>
      <c r="J12" s="431">
        <f t="shared" si="0"/>
        <v>0</v>
      </c>
      <c r="K12" s="431">
        <f t="shared" si="0"/>
        <v>0</v>
      </c>
      <c r="L12" s="431">
        <f t="shared" si="0"/>
        <v>0</v>
      </c>
      <c r="M12" s="431">
        <f t="shared" si="0"/>
        <v>0</v>
      </c>
      <c r="N12" s="431">
        <f t="shared" si="0"/>
        <v>0</v>
      </c>
      <c r="O12" s="431">
        <f>+N12*(1+$F$5)</f>
        <v>0</v>
      </c>
      <c r="P12" s="431">
        <f t="shared" si="0"/>
        <v>0</v>
      </c>
      <c r="Q12" s="726">
        <f t="shared" si="0"/>
        <v>0</v>
      </c>
      <c r="R12" s="166"/>
    </row>
    <row r="13" spans="2:18" x14ac:dyDescent="0.2">
      <c r="B13" s="432" t="s">
        <v>260</v>
      </c>
      <c r="C13" s="151">
        <f>-(C11+C12)*$J$5</f>
        <v>0</v>
      </c>
      <c r="D13" s="151">
        <f t="shared" ref="D13:Q13" si="1">-(D11+D12)*$J$5</f>
        <v>0</v>
      </c>
      <c r="E13" s="151">
        <f t="shared" si="1"/>
        <v>0</v>
      </c>
      <c r="F13" s="151">
        <f t="shared" si="1"/>
        <v>0</v>
      </c>
      <c r="G13" s="151">
        <f t="shared" si="1"/>
        <v>0</v>
      </c>
      <c r="H13" s="151">
        <f>-(H11+H12)*$J$5</f>
        <v>0</v>
      </c>
      <c r="I13" s="151">
        <f t="shared" si="1"/>
        <v>0</v>
      </c>
      <c r="J13" s="151">
        <f t="shared" si="1"/>
        <v>0</v>
      </c>
      <c r="K13" s="151">
        <f>-(K11+K12)*$J$5</f>
        <v>0</v>
      </c>
      <c r="L13" s="151">
        <f t="shared" si="1"/>
        <v>0</v>
      </c>
      <c r="M13" s="151">
        <f>-(M11+M12)*$J$5</f>
        <v>0</v>
      </c>
      <c r="N13" s="151">
        <f t="shared" si="1"/>
        <v>0</v>
      </c>
      <c r="O13" s="151">
        <f t="shared" si="1"/>
        <v>0</v>
      </c>
      <c r="P13" s="151">
        <f>-(P11+P12)*$J$5</f>
        <v>0</v>
      </c>
      <c r="Q13" s="727">
        <f t="shared" si="1"/>
        <v>0</v>
      </c>
      <c r="R13" s="166"/>
    </row>
    <row r="14" spans="2:18" x14ac:dyDescent="0.2">
      <c r="B14" s="432" t="s">
        <v>140</v>
      </c>
      <c r="C14" s="151">
        <f>+'Operating Exps (CO)'!G12</f>
        <v>0</v>
      </c>
      <c r="D14" s="433">
        <f t="shared" ref="D14:Q14" si="2">+C14*(1+$F$5)</f>
        <v>0</v>
      </c>
      <c r="E14" s="433">
        <f t="shared" si="2"/>
        <v>0</v>
      </c>
      <c r="F14" s="433">
        <f>+E14*(1+$F$5)</f>
        <v>0</v>
      </c>
      <c r="G14" s="433">
        <f t="shared" si="2"/>
        <v>0</v>
      </c>
      <c r="H14" s="433">
        <f t="shared" si="2"/>
        <v>0</v>
      </c>
      <c r="I14" s="433">
        <f t="shared" si="2"/>
        <v>0</v>
      </c>
      <c r="J14" s="433">
        <f t="shared" si="2"/>
        <v>0</v>
      </c>
      <c r="K14" s="433">
        <f t="shared" si="2"/>
        <v>0</v>
      </c>
      <c r="L14" s="433">
        <f t="shared" si="2"/>
        <v>0</v>
      </c>
      <c r="M14" s="433">
        <f t="shared" si="2"/>
        <v>0</v>
      </c>
      <c r="N14" s="433">
        <f t="shared" si="2"/>
        <v>0</v>
      </c>
      <c r="O14" s="433">
        <f t="shared" si="2"/>
        <v>0</v>
      </c>
      <c r="P14" s="433">
        <f t="shared" si="2"/>
        <v>0</v>
      </c>
      <c r="Q14" s="440">
        <f t="shared" si="2"/>
        <v>0</v>
      </c>
      <c r="R14" s="166"/>
    </row>
    <row r="15" spans="2:18" x14ac:dyDescent="0.2">
      <c r="B15" s="432" t="s">
        <v>261</v>
      </c>
      <c r="C15" s="151">
        <f>-(C14*$J$6)</f>
        <v>0</v>
      </c>
      <c r="D15" s="151">
        <f t="shared" ref="D15:O15" si="3">-(D14*$J$6)</f>
        <v>0</v>
      </c>
      <c r="E15" s="151">
        <f t="shared" si="3"/>
        <v>0</v>
      </c>
      <c r="F15" s="151">
        <f>-(F14*$J$6)</f>
        <v>0</v>
      </c>
      <c r="G15" s="151">
        <f t="shared" si="3"/>
        <v>0</v>
      </c>
      <c r="H15" s="151">
        <f t="shared" si="3"/>
        <v>0</v>
      </c>
      <c r="I15" s="151">
        <f>-(I14*$J$6)</f>
        <v>0</v>
      </c>
      <c r="J15" s="151">
        <f t="shared" si="3"/>
        <v>0</v>
      </c>
      <c r="K15" s="151">
        <f t="shared" si="3"/>
        <v>0</v>
      </c>
      <c r="L15" s="151">
        <f t="shared" si="3"/>
        <v>0</v>
      </c>
      <c r="M15" s="151">
        <f t="shared" si="3"/>
        <v>0</v>
      </c>
      <c r="N15" s="151">
        <f t="shared" si="3"/>
        <v>0</v>
      </c>
      <c r="O15" s="151">
        <f t="shared" si="3"/>
        <v>0</v>
      </c>
      <c r="P15" s="151">
        <f>-(P14*$J$6)</f>
        <v>0</v>
      </c>
      <c r="Q15" s="727">
        <f>-(Q14*$J$6)</f>
        <v>0</v>
      </c>
      <c r="R15" s="166"/>
    </row>
    <row r="16" spans="2:18" x14ac:dyDescent="0.2">
      <c r="B16" s="434" t="s">
        <v>262</v>
      </c>
      <c r="C16" s="435">
        <f>+SUM(C11:C15)</f>
        <v>0</v>
      </c>
      <c r="D16" s="435">
        <f t="shared" ref="D16:Q16" si="4">+SUM(D11:D15)</f>
        <v>0</v>
      </c>
      <c r="E16" s="435">
        <f t="shared" si="4"/>
        <v>0</v>
      </c>
      <c r="F16" s="435">
        <f t="shared" si="4"/>
        <v>0</v>
      </c>
      <c r="G16" s="435">
        <f t="shared" si="4"/>
        <v>0</v>
      </c>
      <c r="H16" s="435">
        <f t="shared" si="4"/>
        <v>0</v>
      </c>
      <c r="I16" s="435">
        <f t="shared" si="4"/>
        <v>0</v>
      </c>
      <c r="J16" s="435">
        <f t="shared" si="4"/>
        <v>0</v>
      </c>
      <c r="K16" s="435">
        <f t="shared" si="4"/>
        <v>0</v>
      </c>
      <c r="L16" s="435">
        <f t="shared" si="4"/>
        <v>0</v>
      </c>
      <c r="M16" s="435">
        <f t="shared" si="4"/>
        <v>0</v>
      </c>
      <c r="N16" s="435">
        <f t="shared" si="4"/>
        <v>0</v>
      </c>
      <c r="O16" s="435">
        <f t="shared" si="4"/>
        <v>0</v>
      </c>
      <c r="P16" s="435">
        <f t="shared" si="4"/>
        <v>0</v>
      </c>
      <c r="Q16" s="728">
        <f t="shared" si="4"/>
        <v>0</v>
      </c>
      <c r="R16" s="166"/>
    </row>
    <row r="17" spans="2:18" ht="13.5" thickBot="1" x14ac:dyDescent="0.25">
      <c r="B17" s="436"/>
      <c r="C17" s="437"/>
      <c r="D17" s="437"/>
      <c r="E17" s="437"/>
      <c r="F17" s="437"/>
      <c r="G17" s="437"/>
      <c r="H17" s="437"/>
      <c r="I17" s="437"/>
      <c r="J17" s="437"/>
      <c r="K17" s="437"/>
      <c r="L17" s="437"/>
      <c r="M17" s="437"/>
      <c r="N17" s="437"/>
      <c r="O17" s="437"/>
      <c r="P17" s="437"/>
      <c r="Q17" s="438"/>
      <c r="R17" s="166"/>
    </row>
    <row r="18" spans="2:18" ht="13.5" thickBot="1" x14ac:dyDescent="0.25">
      <c r="B18" s="426" t="s">
        <v>263</v>
      </c>
      <c r="C18" s="427"/>
      <c r="D18" s="427"/>
      <c r="E18" s="427"/>
      <c r="F18" s="427"/>
      <c r="G18" s="427"/>
      <c r="H18" s="427"/>
      <c r="I18" s="427"/>
      <c r="J18" s="427"/>
      <c r="K18" s="427"/>
      <c r="L18" s="427"/>
      <c r="M18" s="427"/>
      <c r="N18" s="427"/>
      <c r="O18" s="427"/>
      <c r="P18" s="427"/>
      <c r="Q18" s="428"/>
      <c r="R18" s="165"/>
    </row>
    <row r="19" spans="2:18" x14ac:dyDescent="0.2">
      <c r="B19" s="429" t="s">
        <v>264</v>
      </c>
      <c r="C19" s="430" t="e">
        <f>+'Operating Exps (CO)'!G53-'Operating Exps (CO)'!G19-'Operating Exps (CO)'!G20+'Operating Exps (CO)'!G61</f>
        <v>#REF!</v>
      </c>
      <c r="D19" s="431" t="e">
        <f>+C19*(1+$F$6)</f>
        <v>#REF!</v>
      </c>
      <c r="E19" s="431" t="e">
        <f t="shared" ref="E19:Q19" si="5">+D19*(1+$F$6)</f>
        <v>#REF!</v>
      </c>
      <c r="F19" s="431" t="e">
        <f t="shared" si="5"/>
        <v>#REF!</v>
      </c>
      <c r="G19" s="431" t="e">
        <f t="shared" si="5"/>
        <v>#REF!</v>
      </c>
      <c r="H19" s="431" t="e">
        <f t="shared" si="5"/>
        <v>#REF!</v>
      </c>
      <c r="I19" s="431" t="e">
        <f t="shared" si="5"/>
        <v>#REF!</v>
      </c>
      <c r="J19" s="431" t="e">
        <f t="shared" si="5"/>
        <v>#REF!</v>
      </c>
      <c r="K19" s="431" t="e">
        <f t="shared" si="5"/>
        <v>#REF!</v>
      </c>
      <c r="L19" s="431" t="e">
        <f t="shared" si="5"/>
        <v>#REF!</v>
      </c>
      <c r="M19" s="431" t="e">
        <f t="shared" si="5"/>
        <v>#REF!</v>
      </c>
      <c r="N19" s="431" t="e">
        <f t="shared" si="5"/>
        <v>#REF!</v>
      </c>
      <c r="O19" s="431" t="e">
        <f t="shared" si="5"/>
        <v>#REF!</v>
      </c>
      <c r="P19" s="431" t="e">
        <f t="shared" si="5"/>
        <v>#REF!</v>
      </c>
      <c r="Q19" s="726" t="e">
        <f t="shared" si="5"/>
        <v>#REF!</v>
      </c>
      <c r="R19" s="165"/>
    </row>
    <row r="20" spans="2:18" x14ac:dyDescent="0.2">
      <c r="B20" s="432" t="s">
        <v>265</v>
      </c>
      <c r="C20" s="151" t="e">
        <f>+'Operating Exps (CO)'!G19+'Operating Exps (CO)'!G20</f>
        <v>#REF!</v>
      </c>
      <c r="D20" s="433" t="e">
        <f>+C20*(1+$F$5)</f>
        <v>#REF!</v>
      </c>
      <c r="E20" s="433" t="e">
        <f>+D20*(1+$F$5)</f>
        <v>#REF!</v>
      </c>
      <c r="F20" s="433" t="e">
        <f t="shared" ref="F20:Q20" si="6">+E20*(1+$F$5)</f>
        <v>#REF!</v>
      </c>
      <c r="G20" s="433" t="e">
        <f t="shared" si="6"/>
        <v>#REF!</v>
      </c>
      <c r="H20" s="433" t="e">
        <f t="shared" si="6"/>
        <v>#REF!</v>
      </c>
      <c r="I20" s="433" t="e">
        <f t="shared" si="6"/>
        <v>#REF!</v>
      </c>
      <c r="J20" s="433" t="e">
        <f t="shared" si="6"/>
        <v>#REF!</v>
      </c>
      <c r="K20" s="433" t="e">
        <f t="shared" si="6"/>
        <v>#REF!</v>
      </c>
      <c r="L20" s="433" t="e">
        <f t="shared" si="6"/>
        <v>#REF!</v>
      </c>
      <c r="M20" s="433" t="e">
        <f t="shared" si="6"/>
        <v>#REF!</v>
      </c>
      <c r="N20" s="433" t="e">
        <f t="shared" si="6"/>
        <v>#REF!</v>
      </c>
      <c r="O20" s="433" t="e">
        <f t="shared" si="6"/>
        <v>#REF!</v>
      </c>
      <c r="P20" s="433" t="e">
        <f t="shared" si="6"/>
        <v>#REF!</v>
      </c>
      <c r="Q20" s="440" t="e">
        <f t="shared" si="6"/>
        <v>#REF!</v>
      </c>
      <c r="R20" s="165"/>
    </row>
    <row r="21" spans="2:18" x14ac:dyDescent="0.2">
      <c r="B21" s="432" t="s">
        <v>266</v>
      </c>
      <c r="C21" s="151" t="e">
        <f>+'Operating Exps (CO)'!G60</f>
        <v>#REF!</v>
      </c>
      <c r="D21" s="433" t="e">
        <f>+C21*(1+$F$7)</f>
        <v>#REF!</v>
      </c>
      <c r="E21" s="433" t="e">
        <f t="shared" ref="E21:Q21" si="7">+D21*(1+$F$7)</f>
        <v>#REF!</v>
      </c>
      <c r="F21" s="433" t="e">
        <f t="shared" si="7"/>
        <v>#REF!</v>
      </c>
      <c r="G21" s="433" t="e">
        <f t="shared" si="7"/>
        <v>#REF!</v>
      </c>
      <c r="H21" s="433" t="e">
        <f t="shared" si="7"/>
        <v>#REF!</v>
      </c>
      <c r="I21" s="433" t="e">
        <f t="shared" si="7"/>
        <v>#REF!</v>
      </c>
      <c r="J21" s="433" t="e">
        <f t="shared" si="7"/>
        <v>#REF!</v>
      </c>
      <c r="K21" s="433" t="e">
        <f t="shared" si="7"/>
        <v>#REF!</v>
      </c>
      <c r="L21" s="433" t="e">
        <f t="shared" si="7"/>
        <v>#REF!</v>
      </c>
      <c r="M21" s="433" t="e">
        <f t="shared" si="7"/>
        <v>#REF!</v>
      </c>
      <c r="N21" s="433" t="e">
        <f t="shared" si="7"/>
        <v>#REF!</v>
      </c>
      <c r="O21" s="433" t="e">
        <f t="shared" si="7"/>
        <v>#REF!</v>
      </c>
      <c r="P21" s="433" t="e">
        <f t="shared" si="7"/>
        <v>#REF!</v>
      </c>
      <c r="Q21" s="440" t="e">
        <f t="shared" si="7"/>
        <v>#REF!</v>
      </c>
      <c r="R21" s="166"/>
    </row>
    <row r="22" spans="2:18" x14ac:dyDescent="0.2">
      <c r="B22" s="434" t="s">
        <v>267</v>
      </c>
      <c r="C22" s="435" t="e">
        <f>+SUM(C19:C21)</f>
        <v>#REF!</v>
      </c>
      <c r="D22" s="435" t="e">
        <f t="shared" ref="D22:Q22" si="8">+SUM(D19:D21)</f>
        <v>#REF!</v>
      </c>
      <c r="E22" s="435" t="e">
        <f t="shared" si="8"/>
        <v>#REF!</v>
      </c>
      <c r="F22" s="435" t="e">
        <f t="shared" si="8"/>
        <v>#REF!</v>
      </c>
      <c r="G22" s="435" t="e">
        <f t="shared" si="8"/>
        <v>#REF!</v>
      </c>
      <c r="H22" s="435" t="e">
        <f t="shared" si="8"/>
        <v>#REF!</v>
      </c>
      <c r="I22" s="435" t="e">
        <f t="shared" si="8"/>
        <v>#REF!</v>
      </c>
      <c r="J22" s="435" t="e">
        <f t="shared" si="8"/>
        <v>#REF!</v>
      </c>
      <c r="K22" s="435" t="e">
        <f t="shared" si="8"/>
        <v>#REF!</v>
      </c>
      <c r="L22" s="435" t="e">
        <f t="shared" si="8"/>
        <v>#REF!</v>
      </c>
      <c r="M22" s="435" t="e">
        <f t="shared" si="8"/>
        <v>#REF!</v>
      </c>
      <c r="N22" s="435" t="e">
        <f t="shared" si="8"/>
        <v>#REF!</v>
      </c>
      <c r="O22" s="435" t="e">
        <f t="shared" si="8"/>
        <v>#REF!</v>
      </c>
      <c r="P22" s="435" t="e">
        <f t="shared" si="8"/>
        <v>#REF!</v>
      </c>
      <c r="Q22" s="728" t="e">
        <f t="shared" si="8"/>
        <v>#REF!</v>
      </c>
      <c r="R22" s="166"/>
    </row>
    <row r="23" spans="2:18" x14ac:dyDescent="0.2">
      <c r="B23" s="439"/>
      <c r="C23" s="151"/>
      <c r="D23" s="433"/>
      <c r="E23" s="433"/>
      <c r="F23" s="433"/>
      <c r="G23" s="433"/>
      <c r="H23" s="433"/>
      <c r="I23" s="433"/>
      <c r="J23" s="433"/>
      <c r="K23" s="433"/>
      <c r="L23" s="433"/>
      <c r="M23" s="433"/>
      <c r="N23" s="433"/>
      <c r="O23" s="433"/>
      <c r="P23" s="433"/>
      <c r="Q23" s="440"/>
      <c r="R23" s="166"/>
    </row>
    <row r="24" spans="2:18" x14ac:dyDescent="0.2">
      <c r="B24" s="434" t="s">
        <v>268</v>
      </c>
      <c r="C24" s="435" t="e">
        <f>+C16-C22</f>
        <v>#REF!</v>
      </c>
      <c r="D24" s="435" t="e">
        <f t="shared" ref="D24:Q24" si="9">+D16-D22</f>
        <v>#REF!</v>
      </c>
      <c r="E24" s="435" t="e">
        <f t="shared" si="9"/>
        <v>#REF!</v>
      </c>
      <c r="F24" s="435" t="e">
        <f t="shared" si="9"/>
        <v>#REF!</v>
      </c>
      <c r="G24" s="435" t="e">
        <f t="shared" si="9"/>
        <v>#REF!</v>
      </c>
      <c r="H24" s="435" t="e">
        <f t="shared" si="9"/>
        <v>#REF!</v>
      </c>
      <c r="I24" s="435" t="e">
        <f t="shared" si="9"/>
        <v>#REF!</v>
      </c>
      <c r="J24" s="435" t="e">
        <f t="shared" si="9"/>
        <v>#REF!</v>
      </c>
      <c r="K24" s="435" t="e">
        <f t="shared" si="9"/>
        <v>#REF!</v>
      </c>
      <c r="L24" s="435" t="e">
        <f t="shared" si="9"/>
        <v>#REF!</v>
      </c>
      <c r="M24" s="435" t="e">
        <f t="shared" si="9"/>
        <v>#REF!</v>
      </c>
      <c r="N24" s="435" t="e">
        <f t="shared" si="9"/>
        <v>#REF!</v>
      </c>
      <c r="O24" s="435" t="e">
        <f t="shared" si="9"/>
        <v>#REF!</v>
      </c>
      <c r="P24" s="435" t="e">
        <f t="shared" si="9"/>
        <v>#REF!</v>
      </c>
      <c r="Q24" s="728" t="e">
        <f t="shared" si="9"/>
        <v>#REF!</v>
      </c>
      <c r="R24" s="166"/>
    </row>
    <row r="25" spans="2:18" ht="13.5" thickBot="1" x14ac:dyDescent="0.25">
      <c r="B25" s="436"/>
      <c r="C25" s="437"/>
      <c r="D25" s="437"/>
      <c r="E25" s="437"/>
      <c r="F25" s="437"/>
      <c r="G25" s="437"/>
      <c r="H25" s="437"/>
      <c r="I25" s="437"/>
      <c r="J25" s="437"/>
      <c r="K25" s="437"/>
      <c r="L25" s="437"/>
      <c r="M25" s="437"/>
      <c r="N25" s="437"/>
      <c r="O25" s="437"/>
      <c r="P25" s="437"/>
      <c r="Q25" s="438"/>
      <c r="R25" s="166"/>
    </row>
    <row r="26" spans="2:18" ht="13.5" thickBot="1" x14ac:dyDescent="0.25">
      <c r="B26" s="426" t="s">
        <v>269</v>
      </c>
      <c r="C26" s="427"/>
      <c r="D26" s="427"/>
      <c r="E26" s="427"/>
      <c r="F26" s="427"/>
      <c r="G26" s="427"/>
      <c r="H26" s="427"/>
      <c r="I26" s="427"/>
      <c r="J26" s="427"/>
      <c r="K26" s="427"/>
      <c r="L26" s="427"/>
      <c r="M26" s="427"/>
      <c r="N26" s="427"/>
      <c r="O26" s="427"/>
      <c r="P26" s="427"/>
      <c r="Q26" s="428"/>
      <c r="R26" s="165"/>
    </row>
    <row r="27" spans="2:18" x14ac:dyDescent="0.2">
      <c r="B27" s="429" t="s">
        <v>14</v>
      </c>
      <c r="C27" s="430" t="str">
        <f>+'Sources (CO)'!H6</f>
        <v/>
      </c>
      <c r="D27" s="431" t="str">
        <f>+C27</f>
        <v/>
      </c>
      <c r="E27" s="431" t="str">
        <f t="shared" ref="E27:Q30" si="10">+D27</f>
        <v/>
      </c>
      <c r="F27" s="431" t="str">
        <f t="shared" si="10"/>
        <v/>
      </c>
      <c r="G27" s="431" t="str">
        <f t="shared" si="10"/>
        <v/>
      </c>
      <c r="H27" s="431" t="str">
        <f t="shared" si="10"/>
        <v/>
      </c>
      <c r="I27" s="431" t="str">
        <f t="shared" si="10"/>
        <v/>
      </c>
      <c r="J27" s="431" t="str">
        <f t="shared" si="10"/>
        <v/>
      </c>
      <c r="K27" s="431" t="str">
        <f t="shared" si="10"/>
        <v/>
      </c>
      <c r="L27" s="431" t="str">
        <f t="shared" si="10"/>
        <v/>
      </c>
      <c r="M27" s="431" t="str">
        <f t="shared" si="10"/>
        <v/>
      </c>
      <c r="N27" s="431" t="str">
        <f t="shared" si="10"/>
        <v/>
      </c>
      <c r="O27" s="431" t="str">
        <f t="shared" si="10"/>
        <v/>
      </c>
      <c r="P27" s="431" t="str">
        <f t="shared" si="10"/>
        <v/>
      </c>
      <c r="Q27" s="726" t="str">
        <f t="shared" si="10"/>
        <v/>
      </c>
      <c r="R27" s="166"/>
    </row>
    <row r="28" spans="2:18" x14ac:dyDescent="0.2">
      <c r="B28" s="432" t="s">
        <v>15</v>
      </c>
      <c r="C28" s="151">
        <f>+'Sources (CO)'!H7</f>
        <v>0</v>
      </c>
      <c r="D28" s="433">
        <f>+C28</f>
        <v>0</v>
      </c>
      <c r="E28" s="433">
        <f t="shared" si="10"/>
        <v>0</v>
      </c>
      <c r="F28" s="433">
        <f t="shared" si="10"/>
        <v>0</v>
      </c>
      <c r="G28" s="433">
        <f t="shared" si="10"/>
        <v>0</v>
      </c>
      <c r="H28" s="433">
        <f t="shared" si="10"/>
        <v>0</v>
      </c>
      <c r="I28" s="433">
        <f t="shared" si="10"/>
        <v>0</v>
      </c>
      <c r="J28" s="433">
        <f t="shared" si="10"/>
        <v>0</v>
      </c>
      <c r="K28" s="433">
        <f t="shared" si="10"/>
        <v>0</v>
      </c>
      <c r="L28" s="433">
        <f t="shared" si="10"/>
        <v>0</v>
      </c>
      <c r="M28" s="433">
        <f t="shared" si="10"/>
        <v>0</v>
      </c>
      <c r="N28" s="433">
        <f t="shared" si="10"/>
        <v>0</v>
      </c>
      <c r="O28" s="433">
        <f t="shared" si="10"/>
        <v>0</v>
      </c>
      <c r="P28" s="433">
        <f t="shared" si="10"/>
        <v>0</v>
      </c>
      <c r="Q28" s="440">
        <f t="shared" si="10"/>
        <v>0</v>
      </c>
      <c r="R28" s="166"/>
    </row>
    <row r="29" spans="2:18" x14ac:dyDescent="0.2">
      <c r="B29" s="432" t="s">
        <v>16</v>
      </c>
      <c r="C29" s="151">
        <f>+'Sources (CO)'!H8</f>
        <v>0</v>
      </c>
      <c r="D29" s="433">
        <f>+C29</f>
        <v>0</v>
      </c>
      <c r="E29" s="433">
        <f t="shared" si="10"/>
        <v>0</v>
      </c>
      <c r="F29" s="433">
        <f t="shared" si="10"/>
        <v>0</v>
      </c>
      <c r="G29" s="433">
        <f t="shared" si="10"/>
        <v>0</v>
      </c>
      <c r="H29" s="433">
        <f t="shared" si="10"/>
        <v>0</v>
      </c>
      <c r="I29" s="433">
        <f t="shared" si="10"/>
        <v>0</v>
      </c>
      <c r="J29" s="433">
        <f t="shared" si="10"/>
        <v>0</v>
      </c>
      <c r="K29" s="433">
        <f t="shared" si="10"/>
        <v>0</v>
      </c>
      <c r="L29" s="433">
        <f t="shared" si="10"/>
        <v>0</v>
      </c>
      <c r="M29" s="433">
        <f t="shared" si="10"/>
        <v>0</v>
      </c>
      <c r="N29" s="433">
        <f t="shared" si="10"/>
        <v>0</v>
      </c>
      <c r="O29" s="433">
        <f t="shared" si="10"/>
        <v>0</v>
      </c>
      <c r="P29" s="433">
        <f t="shared" si="10"/>
        <v>0</v>
      </c>
      <c r="Q29" s="440">
        <f t="shared" si="10"/>
        <v>0</v>
      </c>
      <c r="R29" s="166"/>
    </row>
    <row r="30" spans="2:18" x14ac:dyDescent="0.2">
      <c r="B30" s="432" t="s">
        <v>46</v>
      </c>
      <c r="C30" s="151">
        <f>+SUM('Sources (CO)'!H9:H12)</f>
        <v>0</v>
      </c>
      <c r="D30" s="433">
        <f>+C30</f>
        <v>0</v>
      </c>
      <c r="E30" s="433">
        <f t="shared" si="10"/>
        <v>0</v>
      </c>
      <c r="F30" s="433">
        <f t="shared" si="10"/>
        <v>0</v>
      </c>
      <c r="G30" s="433">
        <f t="shared" si="10"/>
        <v>0</v>
      </c>
      <c r="H30" s="433">
        <f t="shared" si="10"/>
        <v>0</v>
      </c>
      <c r="I30" s="433">
        <f t="shared" si="10"/>
        <v>0</v>
      </c>
      <c r="J30" s="433">
        <f t="shared" si="10"/>
        <v>0</v>
      </c>
      <c r="K30" s="433">
        <f t="shared" si="10"/>
        <v>0</v>
      </c>
      <c r="L30" s="433">
        <f t="shared" si="10"/>
        <v>0</v>
      </c>
      <c r="M30" s="433">
        <f t="shared" si="10"/>
        <v>0</v>
      </c>
      <c r="N30" s="433">
        <f t="shared" si="10"/>
        <v>0</v>
      </c>
      <c r="O30" s="433">
        <f t="shared" si="10"/>
        <v>0</v>
      </c>
      <c r="P30" s="433">
        <f t="shared" si="10"/>
        <v>0</v>
      </c>
      <c r="Q30" s="440">
        <f t="shared" si="10"/>
        <v>0</v>
      </c>
      <c r="R30" s="165"/>
    </row>
    <row r="31" spans="2:18" x14ac:dyDescent="0.2">
      <c r="B31" s="434" t="s">
        <v>270</v>
      </c>
      <c r="C31" s="435">
        <f>+SUM(C27:C30)</f>
        <v>0</v>
      </c>
      <c r="D31" s="435">
        <f t="shared" ref="D31:Q31" si="11">+SUM(D27:D30)</f>
        <v>0</v>
      </c>
      <c r="E31" s="435">
        <f t="shared" si="11"/>
        <v>0</v>
      </c>
      <c r="F31" s="435">
        <f t="shared" si="11"/>
        <v>0</v>
      </c>
      <c r="G31" s="435">
        <f t="shared" si="11"/>
        <v>0</v>
      </c>
      <c r="H31" s="435">
        <f t="shared" si="11"/>
        <v>0</v>
      </c>
      <c r="I31" s="435">
        <f t="shared" si="11"/>
        <v>0</v>
      </c>
      <c r="J31" s="435">
        <f t="shared" si="11"/>
        <v>0</v>
      </c>
      <c r="K31" s="435">
        <f t="shared" si="11"/>
        <v>0</v>
      </c>
      <c r="L31" s="435">
        <f t="shared" si="11"/>
        <v>0</v>
      </c>
      <c r="M31" s="435">
        <f t="shared" si="11"/>
        <v>0</v>
      </c>
      <c r="N31" s="435">
        <f t="shared" si="11"/>
        <v>0</v>
      </c>
      <c r="O31" s="435">
        <f t="shared" si="11"/>
        <v>0</v>
      </c>
      <c r="P31" s="435">
        <f t="shared" si="11"/>
        <v>0</v>
      </c>
      <c r="Q31" s="728">
        <f t="shared" si="11"/>
        <v>0</v>
      </c>
      <c r="R31" s="165"/>
    </row>
    <row r="32" spans="2:18" x14ac:dyDescent="0.2">
      <c r="B32" s="441"/>
      <c r="C32" s="442"/>
      <c r="D32" s="442"/>
      <c r="E32" s="442"/>
      <c r="F32" s="442"/>
      <c r="G32" s="442"/>
      <c r="H32" s="442"/>
      <c r="I32" s="442"/>
      <c r="J32" s="442"/>
      <c r="K32" s="442"/>
      <c r="L32" s="442"/>
      <c r="M32" s="442"/>
      <c r="N32" s="442"/>
      <c r="O32" s="442"/>
      <c r="P32" s="442"/>
      <c r="Q32" s="443"/>
    </row>
    <row r="33" spans="2:18" x14ac:dyDescent="0.2">
      <c r="B33" s="434" t="s">
        <v>271</v>
      </c>
      <c r="C33" s="435" t="e">
        <f>+C24-C31</f>
        <v>#REF!</v>
      </c>
      <c r="D33" s="435" t="e">
        <f t="shared" ref="D33:Q33" si="12">+D24-D31</f>
        <v>#REF!</v>
      </c>
      <c r="E33" s="435" t="e">
        <f t="shared" si="12"/>
        <v>#REF!</v>
      </c>
      <c r="F33" s="435" t="e">
        <f t="shared" si="12"/>
        <v>#REF!</v>
      </c>
      <c r="G33" s="435" t="e">
        <f t="shared" si="12"/>
        <v>#REF!</v>
      </c>
      <c r="H33" s="435" t="e">
        <f t="shared" si="12"/>
        <v>#REF!</v>
      </c>
      <c r="I33" s="435" t="e">
        <f t="shared" si="12"/>
        <v>#REF!</v>
      </c>
      <c r="J33" s="435" t="e">
        <f t="shared" si="12"/>
        <v>#REF!</v>
      </c>
      <c r="K33" s="435" t="e">
        <f t="shared" si="12"/>
        <v>#REF!</v>
      </c>
      <c r="L33" s="435" t="e">
        <f t="shared" si="12"/>
        <v>#REF!</v>
      </c>
      <c r="M33" s="435" t="e">
        <f t="shared" si="12"/>
        <v>#REF!</v>
      </c>
      <c r="N33" s="435" t="e">
        <f t="shared" si="12"/>
        <v>#REF!</v>
      </c>
      <c r="O33" s="435" t="e">
        <f t="shared" si="12"/>
        <v>#REF!</v>
      </c>
      <c r="P33" s="435" t="e">
        <f t="shared" si="12"/>
        <v>#REF!</v>
      </c>
      <c r="Q33" s="728" t="e">
        <f t="shared" si="12"/>
        <v>#REF!</v>
      </c>
      <c r="R33" s="165"/>
    </row>
    <row r="34" spans="2:18" x14ac:dyDescent="0.2">
      <c r="B34" s="439"/>
      <c r="C34" s="151"/>
      <c r="D34" s="433"/>
      <c r="E34" s="433"/>
      <c r="F34" s="433"/>
      <c r="G34" s="433"/>
      <c r="H34" s="433"/>
      <c r="I34" s="433"/>
      <c r="J34" s="433"/>
      <c r="K34" s="433"/>
      <c r="L34" s="433"/>
      <c r="M34" s="433"/>
      <c r="N34" s="433"/>
      <c r="O34" s="433"/>
      <c r="P34" s="433"/>
      <c r="Q34" s="440"/>
    </row>
    <row r="35" spans="2:18" x14ac:dyDescent="0.2">
      <c r="B35" s="444" t="s">
        <v>275</v>
      </c>
      <c r="C35" s="641" t="e">
        <f>+C24/C27</f>
        <v>#REF!</v>
      </c>
      <c r="D35" s="641" t="e">
        <f t="shared" ref="D35:P35" si="13">+D24/D27</f>
        <v>#REF!</v>
      </c>
      <c r="E35" s="641" t="e">
        <f t="shared" si="13"/>
        <v>#REF!</v>
      </c>
      <c r="F35" s="641" t="e">
        <f t="shared" si="13"/>
        <v>#REF!</v>
      </c>
      <c r="G35" s="641" t="e">
        <f t="shared" si="13"/>
        <v>#REF!</v>
      </c>
      <c r="H35" s="641" t="e">
        <f t="shared" si="13"/>
        <v>#REF!</v>
      </c>
      <c r="I35" s="641" t="e">
        <f t="shared" si="13"/>
        <v>#REF!</v>
      </c>
      <c r="J35" s="641" t="e">
        <f t="shared" si="13"/>
        <v>#REF!</v>
      </c>
      <c r="K35" s="641" t="e">
        <f t="shared" si="13"/>
        <v>#REF!</v>
      </c>
      <c r="L35" s="641" t="e">
        <f t="shared" si="13"/>
        <v>#REF!</v>
      </c>
      <c r="M35" s="641" t="e">
        <f t="shared" si="13"/>
        <v>#REF!</v>
      </c>
      <c r="N35" s="641" t="e">
        <f t="shared" si="13"/>
        <v>#REF!</v>
      </c>
      <c r="O35" s="641" t="e">
        <f t="shared" si="13"/>
        <v>#REF!</v>
      </c>
      <c r="P35" s="641" t="e">
        <f t="shared" si="13"/>
        <v>#REF!</v>
      </c>
      <c r="Q35" s="729" t="e">
        <f>+Q24/Q27</f>
        <v>#REF!</v>
      </c>
    </row>
    <row r="36" spans="2:18" ht="13.5" thickBot="1" x14ac:dyDescent="0.25">
      <c r="B36" s="445" t="s">
        <v>272</v>
      </c>
      <c r="C36" s="642" t="e">
        <f>+C24/C31</f>
        <v>#REF!</v>
      </c>
      <c r="D36" s="642" t="e">
        <f t="shared" ref="D36:P36" si="14">+D24/D31</f>
        <v>#REF!</v>
      </c>
      <c r="E36" s="642" t="e">
        <f t="shared" si="14"/>
        <v>#REF!</v>
      </c>
      <c r="F36" s="642" t="e">
        <f t="shared" si="14"/>
        <v>#REF!</v>
      </c>
      <c r="G36" s="642" t="e">
        <f t="shared" si="14"/>
        <v>#REF!</v>
      </c>
      <c r="H36" s="642" t="e">
        <f t="shared" si="14"/>
        <v>#REF!</v>
      </c>
      <c r="I36" s="642" t="e">
        <f t="shared" si="14"/>
        <v>#REF!</v>
      </c>
      <c r="J36" s="642" t="e">
        <f t="shared" si="14"/>
        <v>#REF!</v>
      </c>
      <c r="K36" s="642" t="e">
        <f t="shared" si="14"/>
        <v>#REF!</v>
      </c>
      <c r="L36" s="642" t="e">
        <f t="shared" si="14"/>
        <v>#REF!</v>
      </c>
      <c r="M36" s="642" t="e">
        <f t="shared" si="14"/>
        <v>#REF!</v>
      </c>
      <c r="N36" s="642" t="e">
        <f t="shared" si="14"/>
        <v>#REF!</v>
      </c>
      <c r="O36" s="642" t="e">
        <f t="shared" si="14"/>
        <v>#REF!</v>
      </c>
      <c r="P36" s="642" t="e">
        <f t="shared" si="14"/>
        <v>#REF!</v>
      </c>
      <c r="Q36" s="730" t="e">
        <f>+Q24/Q31</f>
        <v>#REF!</v>
      </c>
    </row>
    <row r="37" spans="2:18" ht="13.5" thickBot="1" x14ac:dyDescent="0.25">
      <c r="B37" s="418"/>
      <c r="C37" s="418"/>
      <c r="D37" s="418"/>
      <c r="E37" s="418"/>
      <c r="F37" s="418"/>
      <c r="G37" s="418"/>
      <c r="H37" s="418"/>
      <c r="I37" s="418"/>
      <c r="J37" s="418"/>
      <c r="K37" s="418"/>
      <c r="L37" s="418"/>
      <c r="M37" s="418"/>
      <c r="N37" s="418"/>
      <c r="O37" s="418"/>
    </row>
    <row r="38" spans="2:18" ht="13.5" thickBot="1" x14ac:dyDescent="0.25">
      <c r="B38" s="731" t="s">
        <v>18</v>
      </c>
      <c r="C38" s="732" t="e">
        <f>+'Comparative Summary (CO)'!C7-'Cash Flow (CO)'!C33</f>
        <v>#REF!</v>
      </c>
      <c r="D38" s="732" t="e">
        <f>+C38-D33</f>
        <v>#REF!</v>
      </c>
      <c r="E38" s="732" t="e">
        <f t="shared" ref="E38:Q38" si="15">+D38-E33</f>
        <v>#REF!</v>
      </c>
      <c r="F38" s="732" t="e">
        <f t="shared" si="15"/>
        <v>#REF!</v>
      </c>
      <c r="G38" s="732" t="e">
        <f t="shared" si="15"/>
        <v>#REF!</v>
      </c>
      <c r="H38" s="732" t="e">
        <f t="shared" si="15"/>
        <v>#REF!</v>
      </c>
      <c r="I38" s="732" t="e">
        <f t="shared" si="15"/>
        <v>#REF!</v>
      </c>
      <c r="J38" s="732" t="e">
        <f t="shared" si="15"/>
        <v>#REF!</v>
      </c>
      <c r="K38" s="732" t="e">
        <f t="shared" si="15"/>
        <v>#REF!</v>
      </c>
      <c r="L38" s="732" t="e">
        <f t="shared" si="15"/>
        <v>#REF!</v>
      </c>
      <c r="M38" s="732" t="e">
        <f>+L38-M33</f>
        <v>#REF!</v>
      </c>
      <c r="N38" s="732" t="e">
        <f t="shared" si="15"/>
        <v>#REF!</v>
      </c>
      <c r="O38" s="732" t="e">
        <f t="shared" si="15"/>
        <v>#REF!</v>
      </c>
      <c r="P38" s="732" t="e">
        <f>+O38-P33</f>
        <v>#REF!</v>
      </c>
      <c r="Q38" s="733" t="e">
        <f t="shared" si="15"/>
        <v>#REF!</v>
      </c>
    </row>
    <row r="39" spans="2:18" x14ac:dyDescent="0.2">
      <c r="B39" s="167"/>
      <c r="C39" s="166"/>
      <c r="D39" s="167"/>
      <c r="E39" s="167"/>
      <c r="F39" s="167"/>
      <c r="G39" s="167"/>
      <c r="H39" s="167"/>
      <c r="I39" s="167"/>
      <c r="J39" s="167"/>
      <c r="K39" s="167"/>
      <c r="L39" s="165"/>
      <c r="M39" s="165"/>
      <c r="N39" s="165"/>
      <c r="O39" s="165"/>
      <c r="P39" s="418"/>
      <c r="Q39" s="417" t="e">
        <f>+#REF!</f>
        <v>#REF!</v>
      </c>
    </row>
    <row r="40" spans="2:18" x14ac:dyDescent="0.2">
      <c r="B40" s="167"/>
      <c r="C40" s="166"/>
      <c r="D40" s="167"/>
      <c r="E40" s="167"/>
      <c r="F40" s="167"/>
      <c r="G40" s="167"/>
      <c r="H40" s="167"/>
      <c r="I40" s="167"/>
      <c r="J40" s="167"/>
      <c r="K40" s="167"/>
      <c r="L40" s="165"/>
      <c r="M40" s="165"/>
      <c r="N40" s="165"/>
      <c r="O40" s="165"/>
      <c r="P40" s="446" t="s">
        <v>393</v>
      </c>
      <c r="Q40" s="740">
        <f ca="1">TODAY()</f>
        <v>45660</v>
      </c>
    </row>
    <row r="41" spans="2:18" x14ac:dyDescent="0.2">
      <c r="B41" s="167"/>
      <c r="C41" s="166"/>
      <c r="D41" s="167"/>
      <c r="E41" s="167" t="s">
        <v>44</v>
      </c>
      <c r="F41" s="167" t="s">
        <v>44</v>
      </c>
      <c r="G41" s="167"/>
      <c r="H41" s="167"/>
      <c r="I41" s="167"/>
      <c r="J41" s="167" t="s">
        <v>44</v>
      </c>
      <c r="K41" s="167"/>
      <c r="L41" s="165"/>
      <c r="M41" s="165"/>
      <c r="N41" s="165"/>
      <c r="O41" s="165"/>
    </row>
    <row r="42" spans="2:18" x14ac:dyDescent="0.2">
      <c r="B42" s="167"/>
      <c r="C42" s="166"/>
      <c r="D42" s="167"/>
      <c r="E42" s="167" t="s">
        <v>44</v>
      </c>
      <c r="F42" s="167" t="s">
        <v>44</v>
      </c>
      <c r="G42" s="167"/>
      <c r="H42" s="167" t="s">
        <v>44</v>
      </c>
      <c r="I42" s="167"/>
      <c r="J42" s="167" t="s">
        <v>44</v>
      </c>
      <c r="K42" s="167"/>
      <c r="L42" s="165"/>
      <c r="M42" s="165"/>
      <c r="N42" s="165"/>
      <c r="O42" s="165"/>
    </row>
    <row r="43" spans="2:18" x14ac:dyDescent="0.2">
      <c r="B43" s="167"/>
      <c r="C43" s="166"/>
      <c r="D43" s="167"/>
      <c r="E43" s="167" t="s">
        <v>44</v>
      </c>
      <c r="F43" s="167" t="s">
        <v>44</v>
      </c>
      <c r="G43" s="167"/>
      <c r="H43" s="167"/>
      <c r="I43" s="167"/>
      <c r="J43" s="167"/>
      <c r="K43" s="167"/>
      <c r="L43" s="165"/>
      <c r="M43" s="165"/>
      <c r="N43" s="165"/>
      <c r="O43" s="165"/>
      <c r="P43" s="165"/>
      <c r="Q43" s="165"/>
    </row>
    <row r="53" spans="2:11" x14ac:dyDescent="0.2">
      <c r="B53" s="167"/>
      <c r="C53" s="167"/>
      <c r="D53" s="167"/>
      <c r="E53" s="167"/>
      <c r="F53" s="167"/>
      <c r="G53" s="167"/>
      <c r="H53" s="167"/>
      <c r="I53" s="167"/>
      <c r="J53" s="167"/>
      <c r="K53" s="167"/>
    </row>
  </sheetData>
  <sheetProtection algorithmName="SHA-512" hashValue="djTdcLegMMODwwA9b4NPf62Et+y7aGLtO5yHYYFBTmY0jsD1wubdvW3zqBfPT/leY3mPVCsskR8PW9wziAoAXQ==" saltValue="HvMCf7HThS+rZlMLSrmpn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5">
    <tabColor theme="3" tint="0.39997558519241921"/>
    <pageSetUpPr fitToPage="1"/>
  </sheetPr>
  <dimension ref="B1:AB58"/>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0" width="9.140625" style="21"/>
    <col min="11" max="11" width="14.42578125" style="21" customWidth="1"/>
    <col min="12" max="12" width="11" style="21" customWidth="1"/>
    <col min="13" max="13" width="16.28515625" style="21" customWidth="1"/>
    <col min="14" max="16384" width="9.140625" style="21"/>
  </cols>
  <sheetData>
    <row r="1" spans="2:28" ht="14.25" customHeight="1" thickBot="1" x14ac:dyDescent="0.25">
      <c r="B1" s="1754" t="e">
        <f>#REF!</f>
        <v>#REF!</v>
      </c>
      <c r="C1" s="1755"/>
      <c r="D1" s="1755"/>
      <c r="E1" s="1755"/>
      <c r="F1" s="1756"/>
      <c r="H1" s="1812" t="s">
        <v>462</v>
      </c>
      <c r="I1" s="1813"/>
      <c r="J1" s="1813"/>
      <c r="K1" s="1813"/>
      <c r="L1" s="1813"/>
      <c r="M1" s="1814"/>
    </row>
    <row r="2" spans="2:28" ht="14.25" customHeight="1" thickBot="1" x14ac:dyDescent="0.25">
      <c r="B2" s="1921" t="s">
        <v>437</v>
      </c>
      <c r="C2" s="1922"/>
      <c r="D2" s="1922"/>
      <c r="E2" s="1922"/>
      <c r="F2" s="1923"/>
      <c r="H2" s="1815"/>
      <c r="I2" s="1816"/>
      <c r="J2" s="1816"/>
      <c r="K2" s="1816"/>
      <c r="L2" s="1816"/>
      <c r="M2" s="1817"/>
      <c r="R2" s="448"/>
      <c r="S2" s="448"/>
      <c r="T2" s="448"/>
      <c r="U2" s="448"/>
      <c r="V2" s="448"/>
      <c r="W2" s="448"/>
      <c r="X2" s="448"/>
      <c r="Y2" s="448"/>
      <c r="Z2" s="448"/>
      <c r="AA2" s="448"/>
      <c r="AB2" s="448"/>
    </row>
    <row r="3" spans="2:28" ht="14.25" customHeight="1" thickBot="1" x14ac:dyDescent="0.25">
      <c r="B3" s="1924"/>
      <c r="C3" s="1925"/>
      <c r="D3" s="1925"/>
      <c r="E3" s="1925"/>
      <c r="F3" s="1926"/>
      <c r="H3" s="208"/>
      <c r="I3" s="1"/>
      <c r="J3" s="1"/>
      <c r="K3" s="924" t="s">
        <v>464</v>
      </c>
      <c r="L3" s="924"/>
      <c r="M3" s="925" t="s">
        <v>465</v>
      </c>
      <c r="R3" s="448"/>
      <c r="S3" s="448"/>
      <c r="T3" s="448"/>
      <c r="U3" s="448"/>
      <c r="V3" s="448"/>
      <c r="W3" s="448"/>
      <c r="X3" s="448"/>
      <c r="Y3" s="448"/>
      <c r="Z3" s="448"/>
      <c r="AA3" s="448"/>
      <c r="AB3" s="448"/>
    </row>
    <row r="4" spans="2:28" ht="13.5" thickBot="1" x14ac:dyDescent="0.25">
      <c r="B4" s="478"/>
      <c r="C4" s="479"/>
      <c r="D4" s="479"/>
      <c r="E4" s="479"/>
      <c r="F4" s="481"/>
      <c r="H4" s="922" t="s">
        <v>463</v>
      </c>
      <c r="I4" s="923"/>
      <c r="J4" s="923"/>
      <c r="K4" s="1824" t="e">
        <f>+C17</f>
        <v>#REF!</v>
      </c>
      <c r="L4" s="1824"/>
      <c r="M4" s="940" t="e">
        <f>+F17</f>
        <v>#REF!</v>
      </c>
      <c r="R4" s="448"/>
      <c r="S4" s="448"/>
      <c r="T4" s="448"/>
      <c r="U4" s="448"/>
      <c r="V4" s="448"/>
      <c r="W4" s="448"/>
      <c r="X4" s="448"/>
      <c r="Y4" s="448"/>
      <c r="Z4" s="448"/>
      <c r="AA4" s="448"/>
      <c r="AB4" s="448"/>
    </row>
    <row r="5" spans="2:28" ht="13.5" thickBot="1" x14ac:dyDescent="0.25">
      <c r="B5" s="1847" t="s">
        <v>278</v>
      </c>
      <c r="C5" s="1848"/>
      <c r="D5" s="1"/>
      <c r="E5" s="1847" t="s">
        <v>280</v>
      </c>
      <c r="F5" s="1848"/>
      <c r="H5" s="922" t="s">
        <v>351</v>
      </c>
      <c r="I5" s="923"/>
      <c r="J5" s="923"/>
      <c r="K5" s="1825" t="e">
        <f>+MIN(K29,M29)</f>
        <v>#DIV/0!</v>
      </c>
      <c r="L5" s="1825"/>
      <c r="M5" s="941" t="e">
        <f>+MIN(K29,M29)</f>
        <v>#DIV/0!</v>
      </c>
      <c r="R5" s="448"/>
      <c r="S5" s="448"/>
      <c r="T5" s="448"/>
      <c r="U5" s="448"/>
      <c r="V5" s="448"/>
      <c r="W5" s="448"/>
      <c r="X5" s="448"/>
      <c r="Y5" s="448"/>
      <c r="Z5" s="448"/>
      <c r="AA5" s="448"/>
      <c r="AB5" s="448"/>
    </row>
    <row r="6" spans="2:28" x14ac:dyDescent="0.2">
      <c r="B6" s="482" t="s">
        <v>303</v>
      </c>
      <c r="C6" s="483" t="e">
        <f>+'Cost-Basis (CO)'!D90</f>
        <v>#REF!</v>
      </c>
      <c r="D6" s="484"/>
      <c r="E6" s="485" t="s">
        <v>279</v>
      </c>
      <c r="F6" s="486" t="e">
        <f>+C8</f>
        <v>#REF!</v>
      </c>
      <c r="H6" s="922" t="s">
        <v>290</v>
      </c>
      <c r="I6" s="923"/>
      <c r="J6" s="923"/>
      <c r="K6" s="1824" t="e">
        <f>+K4*K5</f>
        <v>#REF!</v>
      </c>
      <c r="L6" s="1824"/>
      <c r="M6" s="940" t="e">
        <f>+M4*M5</f>
        <v>#REF!</v>
      </c>
      <c r="R6" s="186"/>
      <c r="S6" s="186"/>
      <c r="T6" s="186"/>
      <c r="U6" s="186"/>
      <c r="V6" s="448"/>
      <c r="W6" s="448"/>
      <c r="X6" s="448"/>
      <c r="Y6" s="448"/>
      <c r="Z6" s="448"/>
      <c r="AA6" s="448"/>
      <c r="AB6" s="448"/>
    </row>
    <row r="7" spans="2:28" ht="13.5" thickBot="1" x14ac:dyDescent="0.25">
      <c r="B7" s="487" t="s">
        <v>304</v>
      </c>
      <c r="C7" s="488">
        <f>+'Sources (CO)'!F14</f>
        <v>0</v>
      </c>
      <c r="D7" s="1"/>
      <c r="E7" s="944" t="s">
        <v>281</v>
      </c>
      <c r="F7" s="452"/>
      <c r="H7" s="922" t="s">
        <v>375</v>
      </c>
      <c r="I7" s="923"/>
      <c r="J7" s="923"/>
      <c r="K7" s="1825">
        <f>+C22</f>
        <v>0</v>
      </c>
      <c r="L7" s="1825"/>
      <c r="M7" s="941">
        <f>+F22</f>
        <v>0</v>
      </c>
      <c r="R7" s="453"/>
      <c r="S7" s="453"/>
      <c r="T7" s="453"/>
      <c r="U7" s="186"/>
      <c r="V7" s="448"/>
      <c r="W7" s="448"/>
      <c r="X7" s="448"/>
      <c r="Y7" s="448"/>
      <c r="Z7" s="448"/>
      <c r="AA7" s="448"/>
      <c r="AB7" s="448"/>
    </row>
    <row r="8" spans="2:28" ht="15.75" customHeight="1" thickBot="1" x14ac:dyDescent="0.25">
      <c r="B8" s="487" t="s">
        <v>279</v>
      </c>
      <c r="C8" s="489" t="e">
        <f>+C6-C7</f>
        <v>#REF!</v>
      </c>
      <c r="D8" s="1"/>
      <c r="E8" s="490" t="s">
        <v>282</v>
      </c>
      <c r="F8" s="491" t="e">
        <f>+F6/F7</f>
        <v>#REF!</v>
      </c>
      <c r="H8" s="922" t="s">
        <v>283</v>
      </c>
      <c r="I8" s="923"/>
      <c r="J8" s="923"/>
      <c r="K8" s="1826" t="e">
        <f>+K6*K7</f>
        <v>#REF!</v>
      </c>
      <c r="L8" s="1826"/>
      <c r="M8" s="942" t="e">
        <f>+M6*M7</f>
        <v>#REF!</v>
      </c>
      <c r="R8" s="186"/>
      <c r="S8" s="186"/>
      <c r="T8" s="186"/>
      <c r="U8" s="186"/>
      <c r="V8" s="448"/>
      <c r="W8" s="448"/>
      <c r="X8" s="448"/>
      <c r="Y8" s="448"/>
      <c r="Z8" s="448"/>
      <c r="AA8" s="448"/>
      <c r="AB8" s="448"/>
    </row>
    <row r="9" spans="2:28" ht="13.5" customHeight="1" thickBot="1" x14ac:dyDescent="0.25">
      <c r="B9" s="208"/>
      <c r="C9" s="781"/>
      <c r="D9" s="1"/>
      <c r="E9" s="1"/>
      <c r="F9" s="246"/>
      <c r="H9" s="1827" t="s">
        <v>357</v>
      </c>
      <c r="I9" s="1828"/>
      <c r="J9" s="1828"/>
      <c r="K9" s="1829"/>
      <c r="L9" s="1829"/>
      <c r="M9" s="625" t="e">
        <f>+M8+K8</f>
        <v>#REF!</v>
      </c>
      <c r="R9" s="186"/>
      <c r="S9" s="186"/>
      <c r="T9" s="186"/>
      <c r="U9" s="186"/>
      <c r="V9" s="448"/>
      <c r="W9" s="448"/>
      <c r="X9" s="448"/>
      <c r="Y9" s="448"/>
      <c r="Z9" s="448"/>
      <c r="AA9" s="448"/>
      <c r="AB9" s="448"/>
    </row>
    <row r="10" spans="2:28" ht="13.5" customHeight="1" thickBot="1" x14ac:dyDescent="0.25">
      <c r="B10" s="208"/>
      <c r="C10" s="1839" t="s">
        <v>301</v>
      </c>
      <c r="D10" s="1840"/>
      <c r="E10" s="492" t="e">
        <f>+(F8/10)/0.9999</f>
        <v>#REF!</v>
      </c>
      <c r="F10" s="246"/>
      <c r="R10" s="186"/>
      <c r="S10" s="186"/>
      <c r="T10" s="186"/>
      <c r="U10" s="186"/>
      <c r="V10" s="186"/>
      <c r="W10" s="448"/>
      <c r="X10" s="448"/>
      <c r="Y10" s="448"/>
      <c r="Z10" s="455"/>
      <c r="AA10" s="455"/>
      <c r="AB10" s="455"/>
    </row>
    <row r="11" spans="2:28" ht="15.75" customHeight="1" thickBot="1" x14ac:dyDescent="0.25">
      <c r="B11" s="318"/>
      <c r="C11" s="319"/>
      <c r="D11" s="319"/>
      <c r="E11" s="319"/>
      <c r="F11" s="320"/>
      <c r="H11" s="1830" t="s">
        <v>306</v>
      </c>
      <c r="I11" s="1831"/>
      <c r="J11" s="1831"/>
      <c r="K11" s="1831"/>
      <c r="L11" s="1831"/>
      <c r="M11" s="1832"/>
      <c r="R11" s="186"/>
      <c r="S11" s="186"/>
      <c r="T11" s="186"/>
      <c r="U11" s="186"/>
      <c r="V11" s="453"/>
      <c r="W11" s="448"/>
      <c r="X11" s="448"/>
      <c r="Y11" s="448"/>
      <c r="Z11" s="448"/>
      <c r="AA11" s="448"/>
      <c r="AB11" s="448"/>
    </row>
    <row r="12" spans="2:28" ht="6" customHeight="1" thickBot="1" x14ac:dyDescent="0.25">
      <c r="B12" s="782"/>
      <c r="C12" s="783"/>
      <c r="D12" s="783"/>
      <c r="E12" s="783"/>
      <c r="F12" s="784"/>
      <c r="H12" s="1833"/>
      <c r="I12" s="1834"/>
      <c r="J12" s="1834"/>
      <c r="K12" s="1834"/>
      <c r="L12" s="1834"/>
      <c r="M12" s="1835"/>
      <c r="R12" s="459"/>
      <c r="S12" s="455"/>
      <c r="T12" s="186"/>
      <c r="U12" s="186"/>
      <c r="V12" s="448"/>
      <c r="W12" s="448"/>
      <c r="X12" s="448"/>
      <c r="Y12" s="448"/>
      <c r="Z12" s="448"/>
      <c r="AA12" s="448"/>
      <c r="AB12" s="448"/>
    </row>
    <row r="13" spans="2:28" ht="13.5" customHeight="1" thickBot="1" x14ac:dyDescent="0.25">
      <c r="B13" s="785"/>
      <c r="C13" s="786"/>
      <c r="D13" s="1"/>
      <c r="E13" s="786"/>
      <c r="F13" s="787"/>
      <c r="H13" s="723" t="s">
        <v>307</v>
      </c>
      <c r="I13" s="724"/>
      <c r="J13" s="724"/>
      <c r="K13" s="724"/>
      <c r="L13" s="290"/>
      <c r="M13" s="906"/>
      <c r="R13" s="459"/>
      <c r="S13" s="455"/>
      <c r="T13" s="186"/>
      <c r="U13" s="186"/>
      <c r="V13" s="448"/>
      <c r="W13" s="448"/>
      <c r="X13" s="448"/>
      <c r="Y13" s="448"/>
      <c r="Z13" s="448"/>
      <c r="AA13" s="448"/>
      <c r="AB13" s="448"/>
    </row>
    <row r="14" spans="2:28" ht="13.5" customHeight="1" thickBot="1" x14ac:dyDescent="0.25">
      <c r="B14" s="1841" t="s">
        <v>284</v>
      </c>
      <c r="C14" s="1842"/>
      <c r="D14" s="1"/>
      <c r="E14" s="1847" t="s">
        <v>285</v>
      </c>
      <c r="F14" s="1848"/>
      <c r="H14" s="208" t="s">
        <v>487</v>
      </c>
      <c r="I14" s="1"/>
      <c r="J14" s="1"/>
      <c r="K14" s="1"/>
      <c r="M14" s="797"/>
      <c r="R14" s="448"/>
      <c r="S14" s="448"/>
      <c r="T14" s="448"/>
      <c r="U14" s="448"/>
      <c r="V14" s="448"/>
      <c r="W14" s="448"/>
      <c r="X14" s="448"/>
      <c r="Y14" s="448"/>
      <c r="Z14" s="448"/>
      <c r="AA14" s="448"/>
      <c r="AB14" s="448"/>
    </row>
    <row r="15" spans="2:28" ht="13.5" customHeight="1" x14ac:dyDescent="0.2">
      <c r="B15" s="482" t="s">
        <v>286</v>
      </c>
      <c r="C15" s="493" t="e">
        <f>+'Cost-Basis (CO)'!G90</f>
        <v>#REF!</v>
      </c>
      <c r="D15" s="788"/>
      <c r="E15" s="508" t="s">
        <v>286</v>
      </c>
      <c r="F15" s="486" t="e">
        <f>+'Cost-Basis (CO)'!H90</f>
        <v>#REF!</v>
      </c>
      <c r="H15" s="309" t="s">
        <v>310</v>
      </c>
      <c r="I15" s="310"/>
      <c r="J15" s="310"/>
      <c r="K15" s="310"/>
      <c r="L15" s="310"/>
      <c r="M15" s="235">
        <f>+M13-M14</f>
        <v>0</v>
      </c>
      <c r="R15" s="448"/>
      <c r="S15" s="448"/>
      <c r="T15" s="448"/>
      <c r="U15" s="448"/>
      <c r="V15" s="448"/>
    </row>
    <row r="16" spans="2:28" ht="13.5" customHeight="1" thickBot="1" x14ac:dyDescent="0.25">
      <c r="B16" s="945" t="s">
        <v>305</v>
      </c>
      <c r="C16" s="465"/>
      <c r="E16" s="909" t="s">
        <v>305</v>
      </c>
      <c r="F16" s="467"/>
      <c r="H16" s="309" t="s">
        <v>311</v>
      </c>
      <c r="I16" s="310"/>
      <c r="J16" s="310"/>
      <c r="K16" s="310"/>
      <c r="L16" s="310"/>
      <c r="M16" s="798">
        <f>+F22</f>
        <v>0</v>
      </c>
      <c r="R16" s="448"/>
      <c r="S16" s="448"/>
      <c r="T16" s="448"/>
      <c r="U16" s="448"/>
      <c r="V16" s="448"/>
    </row>
    <row r="17" spans="2:22" ht="13.5" customHeight="1" x14ac:dyDescent="0.2">
      <c r="B17" s="487" t="s">
        <v>286</v>
      </c>
      <c r="C17" s="494" t="e">
        <f>+C15-C16</f>
        <v>#REF!</v>
      </c>
      <c r="D17" s="1"/>
      <c r="E17" s="507" t="s">
        <v>286</v>
      </c>
      <c r="F17" s="506" t="e">
        <f>+F15-F16</f>
        <v>#REF!</v>
      </c>
      <c r="H17" s="309" t="s">
        <v>290</v>
      </c>
      <c r="I17" s="310"/>
      <c r="J17" s="310"/>
      <c r="K17" s="310"/>
      <c r="L17" s="310"/>
      <c r="M17" s="799" t="e">
        <f>+M15/M16</f>
        <v>#DIV/0!</v>
      </c>
      <c r="R17" s="448"/>
      <c r="S17" s="448"/>
      <c r="T17" s="448"/>
      <c r="U17" s="448"/>
      <c r="V17" s="448"/>
    </row>
    <row r="18" spans="2:22" ht="13.5" customHeight="1" thickBot="1" x14ac:dyDescent="0.25">
      <c r="B18" s="487" t="s">
        <v>287</v>
      </c>
      <c r="C18" s="495">
        <v>1</v>
      </c>
      <c r="D18" s="1"/>
      <c r="E18" s="909" t="s">
        <v>287</v>
      </c>
      <c r="F18" s="910"/>
      <c r="H18" s="309" t="s">
        <v>351</v>
      </c>
      <c r="I18" s="310"/>
      <c r="J18" s="310"/>
      <c r="K18" s="310"/>
      <c r="L18" s="310"/>
      <c r="M18" s="994" t="e">
        <f>+MIN(K29,M29)</f>
        <v>#DIV/0!</v>
      </c>
      <c r="R18" s="186"/>
      <c r="S18" s="186"/>
      <c r="T18" s="186"/>
      <c r="U18" s="186"/>
      <c r="V18" s="186"/>
    </row>
    <row r="19" spans="2:22" ht="13.5" customHeight="1" x14ac:dyDescent="0.2">
      <c r="B19" s="487" t="s">
        <v>288</v>
      </c>
      <c r="C19" s="494" t="e">
        <f>+C17*C18</f>
        <v>#REF!</v>
      </c>
      <c r="D19" s="1"/>
      <c r="E19" s="507" t="s">
        <v>288</v>
      </c>
      <c r="F19" s="506" t="e">
        <f>+F17*F18</f>
        <v>#REF!</v>
      </c>
      <c r="H19" s="309" t="s">
        <v>312</v>
      </c>
      <c r="I19" s="310"/>
      <c r="J19" s="310"/>
      <c r="K19" s="310"/>
      <c r="L19" s="310"/>
      <c r="M19" s="235" t="e">
        <f>+M17/M18</f>
        <v>#DIV/0!</v>
      </c>
      <c r="R19" s="448"/>
      <c r="S19" s="448"/>
      <c r="T19" s="448"/>
      <c r="U19" s="448"/>
      <c r="V19" s="448"/>
    </row>
    <row r="20" spans="2:22" ht="13.5" customHeight="1" thickBot="1" x14ac:dyDescent="0.25">
      <c r="B20" s="487" t="s">
        <v>289</v>
      </c>
      <c r="C20" s="1029" t="e">
        <f>MIN(K29,M29)</f>
        <v>#DIV/0!</v>
      </c>
      <c r="D20" s="1"/>
      <c r="E20" s="507" t="s">
        <v>289</v>
      </c>
      <c r="F20" s="1029" t="e">
        <f>MIN(K29,M29)</f>
        <v>#DIV/0!</v>
      </c>
      <c r="H20" s="309" t="s">
        <v>309</v>
      </c>
      <c r="I20" s="310"/>
      <c r="J20" s="310"/>
      <c r="K20" s="310"/>
      <c r="L20" s="310"/>
      <c r="M20" s="626" t="e">
        <f>+F17</f>
        <v>#REF!</v>
      </c>
      <c r="R20" s="448"/>
      <c r="S20" s="448"/>
      <c r="T20" s="448"/>
      <c r="U20" s="448"/>
      <c r="V20" s="448"/>
    </row>
    <row r="21" spans="2:22" ht="13.5" customHeight="1" thickBot="1" x14ac:dyDescent="0.25">
      <c r="B21" s="487" t="s">
        <v>290</v>
      </c>
      <c r="C21" s="494" t="e">
        <f>+C19*C20</f>
        <v>#REF!</v>
      </c>
      <c r="D21" s="1"/>
      <c r="E21" s="507" t="s">
        <v>290</v>
      </c>
      <c r="F21" s="506" t="e">
        <f>+F19*F20</f>
        <v>#REF!</v>
      </c>
      <c r="H21" s="634" t="s">
        <v>308</v>
      </c>
      <c r="I21" s="635"/>
      <c r="J21" s="635"/>
      <c r="K21" s="635"/>
      <c r="L21" s="635"/>
      <c r="M21" s="934" t="e">
        <f>+M19/M20</f>
        <v>#DIV/0!</v>
      </c>
      <c r="R21" s="448"/>
      <c r="S21" s="448"/>
      <c r="T21" s="448"/>
      <c r="U21" s="448"/>
      <c r="V21" s="448"/>
    </row>
    <row r="22" spans="2:22" ht="13.5" customHeight="1" thickBot="1" x14ac:dyDescent="0.25">
      <c r="B22" s="945" t="s">
        <v>291</v>
      </c>
      <c r="C22" s="468">
        <v>0</v>
      </c>
      <c r="E22" s="909" t="s">
        <v>291</v>
      </c>
      <c r="F22" s="469">
        <v>0</v>
      </c>
      <c r="P22" s="801" t="s">
        <v>1</v>
      </c>
      <c r="R22" s="448"/>
      <c r="S22" s="448"/>
      <c r="T22" s="448"/>
      <c r="U22" s="448"/>
      <c r="V22" s="448"/>
    </row>
    <row r="23" spans="2:22" ht="13.5" customHeight="1" x14ac:dyDescent="0.2">
      <c r="B23" s="496" t="s">
        <v>283</v>
      </c>
      <c r="C23" s="497" t="e">
        <f>+ROUND(C21*C22,0)</f>
        <v>#REF!</v>
      </c>
      <c r="D23" s="1"/>
      <c r="E23" s="501" t="s">
        <v>283</v>
      </c>
      <c r="F23" s="502" t="e">
        <f>+ROUND(F21*F22,0)</f>
        <v>#REF!</v>
      </c>
      <c r="H23" s="1812" t="s">
        <v>351</v>
      </c>
      <c r="I23" s="1813"/>
      <c r="J23" s="1813"/>
      <c r="K23" s="1813"/>
      <c r="L23" s="1813"/>
      <c r="M23" s="1814"/>
      <c r="P23" s="801" t="s">
        <v>2</v>
      </c>
      <c r="R23" s="448"/>
      <c r="S23" s="448"/>
      <c r="T23" s="448"/>
      <c r="U23" s="448"/>
      <c r="V23" s="448"/>
    </row>
    <row r="24" spans="2:22" ht="13.5" customHeight="1" thickBot="1" x14ac:dyDescent="0.3">
      <c r="B24" s="208"/>
      <c r="C24" s="1"/>
      <c r="D24" s="1"/>
      <c r="E24" s="1987"/>
      <c r="F24" s="1988"/>
      <c r="G24" s="185"/>
      <c r="H24" s="1815"/>
      <c r="I24" s="1816"/>
      <c r="J24" s="1816"/>
      <c r="K24" s="1816"/>
      <c r="L24" s="1816"/>
      <c r="M24" s="1817"/>
      <c r="N24" s="185"/>
      <c r="O24" s="185"/>
      <c r="P24" s="801"/>
      <c r="R24" s="448"/>
      <c r="S24" s="448"/>
      <c r="T24" s="448"/>
      <c r="U24" s="448"/>
      <c r="V24" s="448"/>
    </row>
    <row r="25" spans="2:22" ht="13.5" customHeight="1" x14ac:dyDescent="0.25">
      <c r="B25" s="498" t="s">
        <v>283</v>
      </c>
      <c r="C25" s="499" t="e">
        <f>+C23</f>
        <v>#REF!</v>
      </c>
      <c r="D25" s="1"/>
      <c r="E25" s="503" t="s">
        <v>283</v>
      </c>
      <c r="F25" s="504" t="e">
        <f>+F23</f>
        <v>#REF!</v>
      </c>
      <c r="G25" s="185"/>
      <c r="H25" s="723"/>
      <c r="I25" s="724"/>
      <c r="J25" s="724"/>
      <c r="K25" s="795" t="s">
        <v>354</v>
      </c>
      <c r="L25" s="795"/>
      <c r="M25" s="796" t="s">
        <v>355</v>
      </c>
      <c r="N25" s="185"/>
      <c r="O25" s="185"/>
      <c r="P25" s="801"/>
      <c r="R25" s="448"/>
      <c r="S25" s="448"/>
      <c r="T25" s="448"/>
      <c r="U25" s="448"/>
      <c r="V25" s="448"/>
    </row>
    <row r="26" spans="2:22" ht="13.5" customHeight="1" x14ac:dyDescent="0.25">
      <c r="B26" s="500" t="s">
        <v>292</v>
      </c>
      <c r="C26" s="494" t="e">
        <f>+C25*10</f>
        <v>#REF!</v>
      </c>
      <c r="D26" s="1"/>
      <c r="E26" s="505" t="s">
        <v>292</v>
      </c>
      <c r="F26" s="506" t="e">
        <f>+F25*10</f>
        <v>#REF!</v>
      </c>
      <c r="G26" s="185"/>
      <c r="H26" s="309" t="s">
        <v>438</v>
      </c>
      <c r="I26" s="310"/>
      <c r="J26" s="310"/>
      <c r="K26" s="919">
        <f>+'Rent Summary (CO)'!H97</f>
        <v>0</v>
      </c>
      <c r="L26" s="919"/>
      <c r="M26" s="510">
        <f>+'Rent Summary (CO)'!H96</f>
        <v>0</v>
      </c>
      <c r="N26" s="185"/>
      <c r="O26" s="185"/>
      <c r="R26" s="448"/>
      <c r="S26" s="448"/>
      <c r="T26" s="448"/>
      <c r="U26" s="448"/>
      <c r="V26" s="448"/>
    </row>
    <row r="27" spans="2:22" ht="13.5" customHeight="1" x14ac:dyDescent="0.25">
      <c r="B27" s="500" t="s">
        <v>293</v>
      </c>
      <c r="C27" s="643" t="e">
        <f>+#REF!</f>
        <v>#REF!</v>
      </c>
      <c r="D27" s="1"/>
      <c r="E27" s="505" t="s">
        <v>293</v>
      </c>
      <c r="F27" s="644" t="e">
        <f>+#REF!</f>
        <v>#REF!</v>
      </c>
      <c r="G27" s="185"/>
      <c r="H27" s="309" t="s">
        <v>352</v>
      </c>
      <c r="I27" s="310"/>
      <c r="J27" s="262"/>
      <c r="K27" s="919">
        <f>+'Rent Summary (CO)'!H42+'Rent Summary (CO)'!H53+'Rent Summary (CO)'!H64+'Rent Summary (CO)'!H75+'Rent Summary (CO)'!H31+'Rent Summary (CO)'!H20+'Rent Summary (CO)'!H9</f>
        <v>0</v>
      </c>
      <c r="L27" s="919"/>
      <c r="M27" s="510">
        <f>+'Rent Summary (CO)'!H41+'Rent Summary (CO)'!H52+'Rent Summary (CO)'!H63+'Rent Summary (CO)'!H74+'Rent Summary (CO)'!H30+'Rent Summary (CO)'!H19+'Rent Summary (CO)'!H8</f>
        <v>0</v>
      </c>
      <c r="N27" s="185"/>
      <c r="O27" s="185"/>
      <c r="R27" s="448"/>
      <c r="S27" s="448"/>
      <c r="T27" s="448"/>
      <c r="U27" s="448"/>
      <c r="V27" s="448"/>
    </row>
    <row r="28" spans="2:22" ht="13.5" customHeight="1" thickBot="1" x14ac:dyDescent="0.3">
      <c r="B28" s="945" t="s">
        <v>294</v>
      </c>
      <c r="C28" s="645"/>
      <c r="E28" s="909" t="s">
        <v>294</v>
      </c>
      <c r="F28" s="646"/>
      <c r="G28" s="185"/>
      <c r="H28" s="309" t="s">
        <v>353</v>
      </c>
      <c r="I28" s="310"/>
      <c r="J28" s="262"/>
      <c r="K28" s="920">
        <f>+'Rent Summary (CO)'!H86</f>
        <v>0</v>
      </c>
      <c r="L28" s="919"/>
      <c r="M28" s="897">
        <f>+'Rent Summary (CO)'!H85</f>
        <v>0</v>
      </c>
      <c r="N28" s="185"/>
      <c r="O28" s="185"/>
      <c r="R28" s="448"/>
      <c r="S28" s="448"/>
      <c r="T28" s="448"/>
      <c r="U28" s="448"/>
      <c r="V28" s="448"/>
    </row>
    <row r="29" spans="2:22" ht="13.5" customHeight="1" thickBot="1" x14ac:dyDescent="0.3">
      <c r="B29" s="496" t="s">
        <v>295</v>
      </c>
      <c r="C29" s="497" t="e">
        <f>+C27*C28*C26</f>
        <v>#REF!</v>
      </c>
      <c r="D29" s="1"/>
      <c r="E29" s="501" t="s">
        <v>295</v>
      </c>
      <c r="F29" s="502" t="e">
        <f>+F27*F28*F26</f>
        <v>#REF!</v>
      </c>
      <c r="G29" s="185"/>
      <c r="H29" s="634" t="s">
        <v>351</v>
      </c>
      <c r="I29" s="635"/>
      <c r="J29" s="635"/>
      <c r="K29" s="974" t="e">
        <f>+K27/K26</f>
        <v>#DIV/0!</v>
      </c>
      <c r="L29" s="635"/>
      <c r="M29" s="975" t="e">
        <f>+M27/M26</f>
        <v>#DIV/0!</v>
      </c>
      <c r="N29" s="185"/>
      <c r="O29" s="185"/>
      <c r="R29" s="448"/>
      <c r="S29" s="448"/>
      <c r="T29" s="448"/>
      <c r="U29" s="448"/>
      <c r="V29" s="448"/>
    </row>
    <row r="30" spans="2:22" ht="13.5" customHeight="1" thickBot="1" x14ac:dyDescent="0.3">
      <c r="B30" s="478"/>
      <c r="C30" s="789"/>
      <c r="D30" s="789"/>
      <c r="E30" s="226"/>
      <c r="F30" s="481"/>
      <c r="G30" s="185"/>
      <c r="H30"/>
      <c r="I30"/>
      <c r="J30"/>
      <c r="K30"/>
      <c r="L30"/>
      <c r="M30"/>
      <c r="N30" s="185"/>
      <c r="O30" s="185"/>
      <c r="R30" s="448"/>
      <c r="S30" s="448"/>
      <c r="T30" s="448"/>
      <c r="U30" s="448"/>
      <c r="V30" s="448"/>
    </row>
    <row r="31" spans="2:22" ht="13.5" customHeight="1" thickBot="1" x14ac:dyDescent="0.3">
      <c r="B31" s="478"/>
      <c r="C31" s="1850" t="s">
        <v>296</v>
      </c>
      <c r="D31" s="1851"/>
      <c r="E31" s="509" t="e">
        <f>+C21+F21</f>
        <v>#REF!</v>
      </c>
      <c r="F31" s="790"/>
      <c r="G31" s="185"/>
      <c r="H31" s="1794" t="s">
        <v>476</v>
      </c>
      <c r="I31" s="1795"/>
      <c r="J31" s="1795"/>
      <c r="K31" s="1795"/>
      <c r="L31" s="1795"/>
      <c r="M31" s="1796"/>
      <c r="N31" s="185"/>
      <c r="O31" s="185"/>
    </row>
    <row r="32" spans="2:22" ht="13.5" customHeight="1" thickBot="1" x14ac:dyDescent="0.3">
      <c r="B32" s="478"/>
      <c r="C32" s="1850" t="s">
        <v>313</v>
      </c>
      <c r="D32" s="1851"/>
      <c r="E32" s="509" t="e">
        <f>+C26+F26</f>
        <v>#REF!</v>
      </c>
      <c r="F32" s="791"/>
      <c r="G32" s="185"/>
      <c r="H32" s="1985" t="s">
        <v>458</v>
      </c>
      <c r="I32" s="1792"/>
      <c r="J32" s="1792"/>
      <c r="K32" s="1793"/>
      <c r="L32" s="943"/>
      <c r="M32" s="725"/>
      <c r="N32" s="185"/>
      <c r="O32" s="185"/>
    </row>
    <row r="33" spans="2:16" ht="13.5" customHeight="1" thickBot="1" x14ac:dyDescent="0.3">
      <c r="B33" s="792"/>
      <c r="C33" s="1850" t="s">
        <v>297</v>
      </c>
      <c r="D33" s="1851"/>
      <c r="E33" s="509" t="e">
        <f>+ROUND(C29+F29,0)</f>
        <v>#REF!</v>
      </c>
      <c r="F33" s="793"/>
      <c r="G33" s="185"/>
      <c r="H33" s="318" t="s">
        <v>459</v>
      </c>
      <c r="I33" s="780"/>
      <c r="J33" s="33"/>
      <c r="K33" s="319" t="s">
        <v>460</v>
      </c>
      <c r="L33" s="800">
        <v>0.09</v>
      </c>
      <c r="M33" s="180"/>
      <c r="N33" s="185"/>
      <c r="O33" s="185"/>
    </row>
    <row r="34" spans="2:16" ht="13.5" customHeight="1" x14ac:dyDescent="0.25">
      <c r="B34" s="479"/>
      <c r="C34" s="479"/>
      <c r="D34" s="479"/>
      <c r="E34" s="1"/>
      <c r="F34" s="511" t="e">
        <f>+#REF!</f>
        <v>#REF!</v>
      </c>
      <c r="G34" s="185"/>
      <c r="H34" s="448"/>
      <c r="I34" s="448"/>
      <c r="J34" s="448"/>
      <c r="K34" s="448"/>
      <c r="L34" s="448"/>
      <c r="M34" s="448"/>
      <c r="N34" s="185"/>
      <c r="O34" s="185"/>
      <c r="P34" s="448"/>
    </row>
    <row r="35" spans="2:16" ht="15" x14ac:dyDescent="0.25">
      <c r="B35" s="794" t="s">
        <v>302</v>
      </c>
      <c r="C35" s="794"/>
      <c r="D35" s="794"/>
      <c r="E35" s="511" t="s">
        <v>393</v>
      </c>
      <c r="F35" s="512">
        <f ca="1">TODAY()</f>
        <v>45660</v>
      </c>
      <c r="G35" s="185"/>
      <c r="N35" s="185"/>
      <c r="O35" s="185"/>
      <c r="P35" s="448"/>
    </row>
    <row r="36" spans="2:16" ht="15" x14ac:dyDescent="0.25">
      <c r="B36" s="479" t="s">
        <v>298</v>
      </c>
      <c r="C36" s="479"/>
      <c r="D36" s="479"/>
      <c r="E36" s="479"/>
      <c r="F36" s="479"/>
      <c r="G36" s="185"/>
      <c r="N36" s="185"/>
      <c r="O36" s="185"/>
      <c r="P36" s="448"/>
    </row>
    <row r="37" spans="2:16" ht="15" x14ac:dyDescent="0.25">
      <c r="B37" s="1986" t="s">
        <v>299</v>
      </c>
      <c r="C37" s="1986"/>
      <c r="D37" s="1986"/>
      <c r="E37" s="1986"/>
      <c r="F37" s="1986"/>
      <c r="G37" s="185"/>
      <c r="N37" s="185"/>
      <c r="O37" s="185"/>
      <c r="P37" s="448"/>
    </row>
    <row r="38" spans="2:16" ht="15" x14ac:dyDescent="0.25">
      <c r="B38" s="1986" t="s">
        <v>300</v>
      </c>
      <c r="C38" s="1986"/>
      <c r="D38" s="1986"/>
      <c r="E38" s="1986"/>
      <c r="F38" s="1986"/>
      <c r="G38" s="185"/>
      <c r="N38" s="185"/>
      <c r="O38" s="185"/>
      <c r="P38" s="448"/>
    </row>
    <row r="39" spans="2:16" x14ac:dyDescent="0.2">
      <c r="B39" s="479" t="s">
        <v>439</v>
      </c>
      <c r="C39" s="479"/>
      <c r="D39" s="479"/>
      <c r="E39" s="479"/>
      <c r="F39" s="479"/>
      <c r="G39" s="448"/>
      <c r="N39" s="448"/>
      <c r="O39" s="448"/>
      <c r="P39" s="448"/>
    </row>
    <row r="50" spans="6:8" x14ac:dyDescent="0.2">
      <c r="H50" s="186"/>
    </row>
    <row r="51" spans="6:8" x14ac:dyDescent="0.2">
      <c r="H51" s="186"/>
    </row>
    <row r="53" spans="6:8" x14ac:dyDescent="0.2">
      <c r="H53" s="186"/>
    </row>
    <row r="55" spans="6:8" x14ac:dyDescent="0.2">
      <c r="F55" s="186"/>
      <c r="G55" s="448"/>
    </row>
    <row r="56" spans="6:8" x14ac:dyDescent="0.2">
      <c r="F56" s="448"/>
      <c r="G56" s="448"/>
    </row>
    <row r="58" spans="6:8" x14ac:dyDescent="0.2">
      <c r="F58" s="186"/>
      <c r="G58" s="448"/>
    </row>
  </sheetData>
  <sheetProtection algorithmName="SHA-512" hashValue="ks0ets90kaz9QgA7/Ky18caWwgR89SZZmR/hshyiMHfEM1fpFa7qfaLRiaXb11h+nNcSQxL8eP88gVgoQpZZAQ==" saltValue="CvUwpNs3sqWTyRB6J7q/1Q==" spinCount="100000" sheet="1" objects="1" scenarios="1"/>
  <mergeCells count="25">
    <mergeCell ref="H11:M12"/>
    <mergeCell ref="C33:D33"/>
    <mergeCell ref="B37:F37"/>
    <mergeCell ref="B38:F38"/>
    <mergeCell ref="C10:D10"/>
    <mergeCell ref="E24:F24"/>
    <mergeCell ref="B14:C14"/>
    <mergeCell ref="E14:F14"/>
    <mergeCell ref="C31:D31"/>
    <mergeCell ref="B2:F3"/>
    <mergeCell ref="H1:M2"/>
    <mergeCell ref="H32:K32"/>
    <mergeCell ref="H9:J9"/>
    <mergeCell ref="H23:M24"/>
    <mergeCell ref="H31:M31"/>
    <mergeCell ref="K9:L9"/>
    <mergeCell ref="B1:F1"/>
    <mergeCell ref="B5:C5"/>
    <mergeCell ref="E5:F5"/>
    <mergeCell ref="C32:D32"/>
    <mergeCell ref="K8:L8"/>
    <mergeCell ref="K7:L7"/>
    <mergeCell ref="K6:L6"/>
    <mergeCell ref="K5:L5"/>
    <mergeCell ref="K4:L4"/>
  </mergeCells>
  <dataValidations count="1">
    <dataValidation type="list" allowBlank="1" showInputMessage="1" showErrorMessage="1" sqref="L32" xr:uid="{00000000-0002-0000-1400-000000000000}">
      <formula1>$P$22:$P$23</formula1>
    </dataValidation>
  </dataValidations>
  <pageMargins left="0.7" right="0.7" top="0.75" bottom="0.75" header="0.3" footer="0.3"/>
  <pageSetup scale="65" fitToHeight="0" orientation="landscape"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46">
    <tabColor theme="3" tint="0.39997558519241921"/>
    <pageSetUpPr fitToPage="1"/>
  </sheetPr>
  <dimension ref="A1:W125"/>
  <sheetViews>
    <sheetView showGridLines="0" zoomScale="70" zoomScaleNormal="70" workbookViewId="0">
      <selection activeCell="J18" sqref="J18"/>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bestFit="1"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54" t="e">
        <f>#REF!</f>
        <v>#REF!</v>
      </c>
      <c r="C1" s="1755"/>
      <c r="D1" s="1755"/>
      <c r="E1" s="1755"/>
      <c r="F1" s="1755"/>
      <c r="G1" s="1755"/>
      <c r="H1" s="1755"/>
      <c r="I1" s="1755"/>
      <c r="J1" s="1755"/>
      <c r="K1" s="1755"/>
      <c r="L1" s="1755"/>
      <c r="M1" s="1755"/>
      <c r="N1" s="1755"/>
      <c r="O1" s="1756"/>
      <c r="P1" s="186"/>
      <c r="Q1" s="186"/>
      <c r="R1" s="186"/>
      <c r="S1" s="186"/>
      <c r="T1" s="186"/>
      <c r="U1" s="513"/>
      <c r="V1" s="513"/>
      <c r="W1" s="513"/>
    </row>
    <row r="2" spans="1:23" ht="34.5" customHeight="1" thickBot="1" x14ac:dyDescent="0.3">
      <c r="A2" s="186"/>
      <c r="B2" s="1757" t="s">
        <v>334</v>
      </c>
      <c r="C2" s="1758"/>
      <c r="D2" s="1758"/>
      <c r="E2" s="1758"/>
      <c r="F2" s="1758"/>
      <c r="G2" s="1758"/>
      <c r="H2" s="1758"/>
      <c r="I2" s="1758"/>
      <c r="J2" s="1758"/>
      <c r="K2" s="1758"/>
      <c r="L2" s="1758"/>
      <c r="M2" s="1758"/>
      <c r="N2" s="1758"/>
      <c r="O2" s="1759"/>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76" t="s">
        <v>36</v>
      </c>
      <c r="C4" s="1877"/>
      <c r="D4" s="1877"/>
      <c r="E4" s="1878"/>
      <c r="F4" s="575"/>
      <c r="G4" s="1745" t="s">
        <v>471</v>
      </c>
      <c r="H4" s="1746"/>
      <c r="I4" s="1747"/>
      <c r="J4" s="226"/>
      <c r="K4" s="1862" t="s">
        <v>338</v>
      </c>
      <c r="L4" s="1863"/>
      <c r="M4" s="1863"/>
      <c r="N4" s="1864"/>
      <c r="O4" s="266"/>
      <c r="P4" s="185"/>
      <c r="Q4" s="513"/>
      <c r="R4" s="513"/>
      <c r="S4" s="186"/>
      <c r="T4" s="186"/>
      <c r="U4" s="513"/>
      <c r="V4" s="513">
        <f>IF(N21&lt;31,22500,"")</f>
        <v>22500</v>
      </c>
      <c r="W4" s="513"/>
    </row>
    <row r="5" spans="1:23" ht="13.5" customHeight="1" thickBot="1" x14ac:dyDescent="0.3">
      <c r="A5" s="197"/>
      <c r="B5" s="616" t="s">
        <v>315</v>
      </c>
      <c r="C5" s="616" t="s">
        <v>335</v>
      </c>
      <c r="D5" s="616" t="s">
        <v>316</v>
      </c>
      <c r="E5" s="616" t="s">
        <v>317</v>
      </c>
      <c r="F5" s="702"/>
      <c r="G5" s="1809" t="e">
        <f>+ROUND(C26,0)-ROUND(C9,0)</f>
        <v>#REF!</v>
      </c>
      <c r="H5" s="1867"/>
      <c r="I5" s="1868"/>
      <c r="J5" s="743"/>
      <c r="K5" s="592" t="s">
        <v>339</v>
      </c>
      <c r="L5" s="587"/>
      <c r="M5" s="588"/>
      <c r="N5" s="589">
        <f>+'Cost-Basis (CO)'!H22</f>
        <v>0</v>
      </c>
      <c r="O5" s="266"/>
      <c r="P5" s="185"/>
      <c r="Q5" s="513"/>
      <c r="R5" s="513">
        <v>31</v>
      </c>
      <c r="S5" s="186"/>
      <c r="T5" s="186" t="str">
        <f>IF($N$21=R5,1,"")</f>
        <v/>
      </c>
      <c r="U5" s="513"/>
      <c r="V5" s="513" t="str">
        <f>IF(SUM(T5:T34)=1,21000,"")</f>
        <v/>
      </c>
      <c r="W5" s="513"/>
    </row>
    <row r="6" spans="1:23" ht="13.5" customHeight="1" thickBot="1" x14ac:dyDescent="0.3">
      <c r="A6" s="197"/>
      <c r="B6" s="516"/>
      <c r="C6" s="576">
        <f>+'Sources (CO)'!F14+'Sources (CO)'!F16+'Sources (CO)'!F17-'Sources (CO)'!F13</f>
        <v>0</v>
      </c>
      <c r="D6" s="576">
        <f>+C6-B6</f>
        <v>0</v>
      </c>
      <c r="E6" s="677" t="s">
        <v>318</v>
      </c>
      <c r="F6" s="517"/>
      <c r="G6"/>
      <c r="H6"/>
      <c r="I6"/>
      <c r="J6"/>
      <c r="K6" s="753" t="s">
        <v>235</v>
      </c>
      <c r="L6" s="754"/>
      <c r="M6" s="755"/>
      <c r="N6" s="590" t="e">
        <f>+'Cost-Basis (CO)'!D19+'Cost-Basis (CO)'!D24</f>
        <v>#REF!</v>
      </c>
      <c r="O6" s="266"/>
      <c r="P6" s="185"/>
      <c r="Q6" s="513"/>
      <c r="R6" s="513">
        <v>32</v>
      </c>
      <c r="S6" s="186"/>
      <c r="T6" s="186" t="str">
        <f t="shared" ref="T6:T33" si="0">IF($N$21=R6,1,"")</f>
        <v/>
      </c>
      <c r="U6" s="513"/>
      <c r="V6" s="513" t="str">
        <f>IF(SUM(T36:T75)=2,19500,"")</f>
        <v/>
      </c>
      <c r="W6" s="513"/>
    </row>
    <row r="7" spans="1:23" ht="13.5" customHeight="1" thickBot="1" x14ac:dyDescent="0.3">
      <c r="A7" s="197"/>
      <c r="B7" s="673"/>
      <c r="C7" s="694"/>
      <c r="D7" s="803">
        <f>+C7-B7</f>
        <v>0</v>
      </c>
      <c r="E7" s="678" t="s">
        <v>18</v>
      </c>
      <c r="F7" s="517"/>
      <c r="G7" s="1862" t="s">
        <v>268</v>
      </c>
      <c r="H7" s="1879"/>
      <c r="I7" s="1880"/>
      <c r="J7" s="687"/>
      <c r="K7" s="750" t="s">
        <v>345</v>
      </c>
      <c r="L7" s="597"/>
      <c r="M7" s="268"/>
      <c r="N7" s="591" t="e">
        <f>+N5/N6</f>
        <v>#REF!</v>
      </c>
      <c r="O7" s="266"/>
      <c r="P7" s="185"/>
      <c r="Q7" s="513"/>
      <c r="R7" s="513">
        <v>33</v>
      </c>
      <c r="S7" s="186"/>
      <c r="T7" s="186" t="str">
        <f t="shared" si="0"/>
        <v/>
      </c>
      <c r="U7" s="513"/>
      <c r="V7" s="513" t="str">
        <f>IF(N21&gt;100,15000,"")</f>
        <v/>
      </c>
      <c r="W7" s="513"/>
    </row>
    <row r="8" spans="1:23" ht="13.5" customHeight="1" thickBot="1" x14ac:dyDescent="0.3">
      <c r="A8" s="197"/>
      <c r="B8" s="518"/>
      <c r="C8" s="577" t="e">
        <f>+'Sources (CO)'!D30</f>
        <v>#REF!</v>
      </c>
      <c r="D8" s="578" t="e">
        <f>+C8-B8</f>
        <v>#REF!</v>
      </c>
      <c r="E8" s="751" t="s">
        <v>21</v>
      </c>
      <c r="F8" s="517"/>
      <c r="G8" s="1809" t="e">
        <f>+'Operating Exps (CO)'!G63</f>
        <v>#REF!</v>
      </c>
      <c r="H8" s="1867"/>
      <c r="I8" s="1868"/>
      <c r="J8" s="226"/>
      <c r="K8" s="593"/>
      <c r="L8" s="593"/>
      <c r="M8" s="593"/>
      <c r="N8" s="594" t="e">
        <f>IF(N7&gt;0.06,"VALUE!","")</f>
        <v>#REF!</v>
      </c>
      <c r="O8" s="266"/>
      <c r="P8" s="185"/>
      <c r="Q8" s="513"/>
      <c r="R8" s="513">
        <v>34</v>
      </c>
      <c r="S8" s="186"/>
      <c r="T8" s="186" t="str">
        <f t="shared" si="0"/>
        <v/>
      </c>
      <c r="U8" s="513"/>
      <c r="V8" s="513"/>
      <c r="W8" s="513"/>
    </row>
    <row r="9" spans="1:23" ht="13.5" customHeight="1" thickBot="1" x14ac:dyDescent="0.3">
      <c r="A9" s="186"/>
      <c r="B9" s="617">
        <f>SUM(B6:B8)</f>
        <v>0</v>
      </c>
      <c r="C9" s="579" t="e">
        <f>+C6+C8+C7</f>
        <v>#REF!</v>
      </c>
      <c r="D9" s="579" t="e">
        <f>+C9-B9</f>
        <v>#REF!</v>
      </c>
      <c r="E9" s="747" t="s">
        <v>27</v>
      </c>
      <c r="F9" s="185"/>
      <c r="G9"/>
      <c r="H9"/>
      <c r="I9"/>
      <c r="J9"/>
      <c r="K9" s="744" t="s">
        <v>340</v>
      </c>
      <c r="L9" s="745"/>
      <c r="M9" s="595"/>
      <c r="N9" s="596">
        <f>+'Cost-Basis (CO)'!H21</f>
        <v>0</v>
      </c>
      <c r="O9" s="266"/>
      <c r="P9" s="185"/>
      <c r="Q9" s="513"/>
      <c r="R9" s="513">
        <v>35</v>
      </c>
      <c r="S9" s="186"/>
      <c r="T9" s="186" t="str">
        <f t="shared" si="0"/>
        <v/>
      </c>
      <c r="U9" s="513"/>
      <c r="V9" s="513"/>
      <c r="W9" s="513"/>
    </row>
    <row r="10" spans="1:23" ht="13.5" customHeight="1" thickBot="1" x14ac:dyDescent="0.3">
      <c r="A10" s="197"/>
      <c r="B10" s="519"/>
      <c r="C10" s="580">
        <f>+'Cash Flow (CO)'!C31</f>
        <v>0</v>
      </c>
      <c r="D10" s="580">
        <f>+C10-B10</f>
        <v>0</v>
      </c>
      <c r="E10" s="680" t="s">
        <v>270</v>
      </c>
      <c r="F10" s="185"/>
      <c r="G10" s="1745" t="s">
        <v>330</v>
      </c>
      <c r="H10" s="1746"/>
      <c r="I10" s="1747"/>
      <c r="J10"/>
      <c r="K10" s="753" t="s">
        <v>235</v>
      </c>
      <c r="L10" s="754"/>
      <c r="M10" s="756"/>
      <c r="N10" s="590" t="e">
        <f>+'Cost-Basis (CO)'!D19+'Cost-Basis (CO)'!D24</f>
        <v>#REF!</v>
      </c>
      <c r="O10" s="266"/>
      <c r="P10" s="185"/>
      <c r="Q10" s="513"/>
      <c r="R10" s="513">
        <v>36</v>
      </c>
      <c r="S10" s="186"/>
      <c r="T10" s="186" t="str">
        <f t="shared" si="0"/>
        <v/>
      </c>
      <c r="U10" s="513"/>
      <c r="V10" s="513"/>
      <c r="W10" s="513"/>
    </row>
    <row r="11" spans="1:23" ht="13.5" customHeight="1" thickBot="1" x14ac:dyDescent="0.3">
      <c r="A11" s="197"/>
      <c r="B11" s="674"/>
      <c r="C11" s="675"/>
      <c r="D11" s="676"/>
      <c r="E11" s="675"/>
      <c r="F11" s="185"/>
      <c r="G11" s="1809">
        <f>+('Operating Exps (CO)'!G7+'Operating Exps (CO)'!G8+'Operating Exps (CO)'!G9)*0.93</f>
        <v>0</v>
      </c>
      <c r="H11" s="1867"/>
      <c r="I11" s="1868"/>
      <c r="J11" s="688"/>
      <c r="K11" s="750" t="s">
        <v>346</v>
      </c>
      <c r="L11" s="597"/>
      <c r="M11" s="268"/>
      <c r="N11" s="650" t="e">
        <f>+N9/N10</f>
        <v>#REF!</v>
      </c>
      <c r="O11" s="266"/>
      <c r="P11" s="185"/>
      <c r="Q11" s="513"/>
      <c r="R11" s="513">
        <v>37</v>
      </c>
      <c r="S11" s="186"/>
      <c r="T11" s="186" t="str">
        <f t="shared" si="0"/>
        <v/>
      </c>
      <c r="U11" s="513"/>
      <c r="V11" s="513"/>
      <c r="W11" s="513"/>
    </row>
    <row r="12" spans="1:23" ht="13.5" customHeight="1" thickBot="1" x14ac:dyDescent="0.3">
      <c r="A12" s="197"/>
      <c r="B12" s="1989" t="s">
        <v>44</v>
      </c>
      <c r="C12" s="1854"/>
      <c r="D12" s="1854"/>
      <c r="E12" s="1854"/>
      <c r="F12" s="185"/>
      <c r="G12"/>
      <c r="H12"/>
      <c r="I12"/>
      <c r="J12"/>
      <c r="K12" s="226"/>
      <c r="L12" s="226"/>
      <c r="M12" s="598"/>
      <c r="N12" s="594" t="e">
        <f>IF(N11&gt;0.02,"VALUE!","")</f>
        <v>#REF!</v>
      </c>
      <c r="O12" s="266"/>
      <c r="P12" s="185"/>
      <c r="Q12" s="513"/>
      <c r="R12" s="513">
        <v>38</v>
      </c>
      <c r="S12" s="186"/>
      <c r="T12" s="186" t="str">
        <f t="shared" si="0"/>
        <v/>
      </c>
      <c r="U12" s="513"/>
      <c r="V12" s="513"/>
      <c r="W12" s="513"/>
    </row>
    <row r="13" spans="1:23" ht="13.5" customHeight="1" thickBot="1" x14ac:dyDescent="0.3">
      <c r="A13" s="197"/>
      <c r="B13" s="1871" t="s">
        <v>319</v>
      </c>
      <c r="C13" s="1872"/>
      <c r="D13" s="1872"/>
      <c r="E13" s="1873"/>
      <c r="F13" s="185"/>
      <c r="G13" s="1745" t="s">
        <v>331</v>
      </c>
      <c r="H13" s="1746"/>
      <c r="I13" s="1747"/>
      <c r="J13"/>
      <c r="K13" s="744" t="s">
        <v>341</v>
      </c>
      <c r="L13" s="745"/>
      <c r="M13" s="595"/>
      <c r="N13" s="589">
        <f>+'Cost-Basis (CO)'!H23</f>
        <v>0</v>
      </c>
      <c r="O13" s="266"/>
      <c r="P13" s="185"/>
      <c r="Q13" s="513"/>
      <c r="R13" s="513">
        <v>39</v>
      </c>
      <c r="S13" s="186"/>
      <c r="T13" s="186" t="str">
        <f t="shared" si="0"/>
        <v/>
      </c>
      <c r="U13" s="513"/>
      <c r="V13" s="513"/>
      <c r="W13" s="513"/>
    </row>
    <row r="14" spans="1:23" ht="13.5" customHeight="1" thickBot="1" x14ac:dyDescent="0.3">
      <c r="A14" s="197"/>
      <c r="B14" s="581" t="s">
        <v>315</v>
      </c>
      <c r="C14" s="581" t="s">
        <v>335</v>
      </c>
      <c r="D14" s="581" t="s">
        <v>316</v>
      </c>
      <c r="E14" s="581" t="s">
        <v>317</v>
      </c>
      <c r="F14" s="185"/>
      <c r="G14" s="640" t="e">
        <f>+'Operating Exps (CO)'!H62</f>
        <v>#REF!</v>
      </c>
      <c r="H14" s="1869" t="s">
        <v>332</v>
      </c>
      <c r="I14" s="1870"/>
      <c r="J14"/>
      <c r="K14" s="753" t="s">
        <v>344</v>
      </c>
      <c r="L14" s="754"/>
      <c r="M14" s="756"/>
      <c r="N14" s="590" t="e">
        <f>+'Cost-Basis (CO)'!D19+'Cost-Basis (CO)'!D24</f>
        <v>#REF!</v>
      </c>
      <c r="O14" s="266"/>
      <c r="P14" s="185"/>
      <c r="Q14" s="513"/>
      <c r="R14" s="513">
        <v>40</v>
      </c>
      <c r="S14" s="186"/>
      <c r="T14" s="186" t="str">
        <f t="shared" si="0"/>
        <v/>
      </c>
      <c r="U14" s="513"/>
      <c r="V14" s="513"/>
      <c r="W14" s="513"/>
    </row>
    <row r="15" spans="1:23" ht="13.5" customHeight="1" thickBot="1" x14ac:dyDescent="0.3">
      <c r="A15" s="197"/>
      <c r="B15" s="520"/>
      <c r="C15" s="582">
        <f>+'Cost-Basis (CO)'!D8</f>
        <v>0</v>
      </c>
      <c r="D15" s="582">
        <f>+C15-B15</f>
        <v>0</v>
      </c>
      <c r="E15" s="681" t="s">
        <v>320</v>
      </c>
      <c r="F15" s="185"/>
      <c r="G15" s="689" t="e">
        <f>IF(#REF!="New Construction",IF(#REF!="Yes",-250,-300),-300)</f>
        <v>#REF!</v>
      </c>
      <c r="H15" s="1852" t="s">
        <v>454</v>
      </c>
      <c r="I15" s="1853"/>
      <c r="J15"/>
      <c r="K15" s="750" t="s">
        <v>347</v>
      </c>
      <c r="L15" s="597"/>
      <c r="M15" s="268"/>
      <c r="N15" s="650" t="e">
        <f>+N13/N14</f>
        <v>#REF!</v>
      </c>
      <c r="O15" s="266"/>
      <c r="P15" s="185"/>
      <c r="Q15" s="513"/>
      <c r="R15" s="513">
        <v>41</v>
      </c>
      <c r="S15" s="186"/>
      <c r="T15" s="186" t="str">
        <f t="shared" si="0"/>
        <v/>
      </c>
      <c r="U15" s="513"/>
      <c r="V15" s="513"/>
      <c r="W15" s="513"/>
    </row>
    <row r="16" spans="1:23" ht="13.5" customHeight="1" thickBot="1" x14ac:dyDescent="0.3">
      <c r="A16" s="197"/>
      <c r="B16" s="521"/>
      <c r="C16" s="583">
        <f>+'Cost-Basis (CO)'!D9</f>
        <v>0</v>
      </c>
      <c r="D16" s="584">
        <f>+C16-B16</f>
        <v>0</v>
      </c>
      <c r="E16" s="682" t="s">
        <v>321</v>
      </c>
      <c r="F16" s="517"/>
      <c r="G16" s="686" t="e">
        <f>-SUM('Operating Exps (CO)'!H56:H59)</f>
        <v>#DIV/0!</v>
      </c>
      <c r="H16" s="1852" t="s">
        <v>455</v>
      </c>
      <c r="I16" s="1853"/>
      <c r="J16"/>
      <c r="K16" s="226"/>
      <c r="L16" s="226"/>
      <c r="M16" s="226"/>
      <c r="N16" s="594" t="e">
        <f>IF(N15&gt;0.06,"VALUE!","")</f>
        <v>#REF!</v>
      </c>
      <c r="O16" s="266"/>
      <c r="P16" s="185"/>
      <c r="Q16" s="513"/>
      <c r="R16" s="513">
        <v>42</v>
      </c>
      <c r="S16" s="186"/>
      <c r="T16" s="186" t="str">
        <f t="shared" si="0"/>
        <v/>
      </c>
      <c r="U16" s="513"/>
      <c r="V16" s="513"/>
      <c r="W16" s="513"/>
    </row>
    <row r="17" spans="1:23" ht="13.5" customHeight="1" thickBot="1" x14ac:dyDescent="0.3">
      <c r="A17" s="197"/>
      <c r="B17" s="521"/>
      <c r="C17" s="583">
        <f>+'Cost-Basis (CO)'!D10</f>
        <v>0</v>
      </c>
      <c r="D17" s="584">
        <f>+C17-B17</f>
        <v>0</v>
      </c>
      <c r="E17" s="682" t="s">
        <v>596</v>
      </c>
      <c r="F17" s="186"/>
      <c r="G17" s="771" t="e">
        <f>+(-'Operating Exps (CO)'!H61)</f>
        <v>#DIV/0!</v>
      </c>
      <c r="H17" s="1881" t="s">
        <v>456</v>
      </c>
      <c r="I17" s="1882"/>
      <c r="J17"/>
      <c r="K17" s="1865" t="s">
        <v>342</v>
      </c>
      <c r="L17" s="1866"/>
      <c r="M17" s="588"/>
      <c r="N17" s="599">
        <f>+'Cost-Basis (CO)'!D89</f>
        <v>0</v>
      </c>
      <c r="O17" s="266"/>
      <c r="P17" s="185"/>
      <c r="Q17" s="513"/>
      <c r="R17" s="513">
        <v>43</v>
      </c>
      <c r="S17" s="186"/>
      <c r="T17" s="186" t="str">
        <f>IF($N$21=R17,1,"")</f>
        <v/>
      </c>
      <c r="U17" s="513"/>
      <c r="V17" s="513"/>
      <c r="W17" s="513"/>
    </row>
    <row r="18" spans="1:23" ht="13.5" customHeight="1" thickBot="1" x14ac:dyDescent="0.3">
      <c r="A18" s="197"/>
      <c r="B18" s="521"/>
      <c r="C18" s="583" t="e">
        <f>+'Cost-Basis (CO)'!D19+'Cost-Basis (CO)'!D29</f>
        <v>#REF!</v>
      </c>
      <c r="D18" s="584" t="e">
        <f t="shared" ref="D18:D24" si="1">+C18-B18</f>
        <v>#REF!</v>
      </c>
      <c r="E18" s="683" t="s">
        <v>322</v>
      </c>
      <c r="F18" s="186"/>
      <c r="G18" s="618" t="e">
        <f>+SUM(G14:G17)</f>
        <v>#REF!</v>
      </c>
      <c r="H18" s="1860" t="s">
        <v>333</v>
      </c>
      <c r="I18" s="1861"/>
      <c r="J18"/>
      <c r="K18" s="1883" t="s">
        <v>607</v>
      </c>
      <c r="L18" s="1881"/>
      <c r="M18" s="1881"/>
      <c r="N18" s="600" t="e">
        <f>+'Cost-Basis (CO)'!D77</f>
        <v>#REF!</v>
      </c>
      <c r="O18" s="266"/>
      <c r="P18" s="185"/>
      <c r="Q18" s="513"/>
      <c r="R18" s="513">
        <v>44</v>
      </c>
      <c r="S18" s="186"/>
      <c r="T18" s="186" t="str">
        <f t="shared" si="0"/>
        <v/>
      </c>
      <c r="U18" s="513"/>
      <c r="V18" s="513"/>
      <c r="W18" s="513"/>
    </row>
    <row r="19" spans="1:23" ht="13.5" customHeight="1" thickBot="1" x14ac:dyDescent="0.3">
      <c r="A19" s="197"/>
      <c r="B19" s="521"/>
      <c r="C19" s="583">
        <f>+'Cost-Basis (CO)'!D36</f>
        <v>0</v>
      </c>
      <c r="D19" s="584">
        <f t="shared" si="1"/>
        <v>0</v>
      </c>
      <c r="E19" s="683" t="s">
        <v>323</v>
      </c>
      <c r="F19" s="186"/>
      <c r="G19" s="1884" t="s">
        <v>441</v>
      </c>
      <c r="H19" s="1885"/>
      <c r="I19" s="1886"/>
      <c r="J19"/>
      <c r="K19" s="203" t="s">
        <v>348</v>
      </c>
      <c r="L19" s="601"/>
      <c r="M19" s="268"/>
      <c r="N19" s="651" t="e">
        <f>+N17/N18</f>
        <v>#REF!</v>
      </c>
      <c r="O19" s="266"/>
      <c r="P19" s="185"/>
      <c r="Q19" s="513"/>
      <c r="R19" s="513">
        <v>45</v>
      </c>
      <c r="S19" s="186"/>
      <c r="T19" s="186" t="str">
        <f t="shared" si="0"/>
        <v/>
      </c>
      <c r="U19" s="513"/>
      <c r="V19" s="513"/>
      <c r="W19" s="513"/>
    </row>
    <row r="20" spans="1:23" ht="13.5" customHeight="1" thickBot="1" x14ac:dyDescent="0.3">
      <c r="A20" s="197"/>
      <c r="B20" s="521"/>
      <c r="C20" s="583">
        <f>+'Cost-Basis (CO)'!D49</f>
        <v>0</v>
      </c>
      <c r="D20" s="584">
        <f t="shared" si="1"/>
        <v>0</v>
      </c>
      <c r="E20" s="679" t="s">
        <v>324</v>
      </c>
      <c r="F20" s="186"/>
      <c r="G20" s="1887"/>
      <c r="H20" s="1888"/>
      <c r="I20" s="1889"/>
      <c r="J20" s="691"/>
      <c r="K20" s="602"/>
      <c r="L20" s="602"/>
      <c r="M20" s="602"/>
      <c r="N20" s="603" t="e">
        <f>IF(N19&gt;0.1400001,"VALUE!","")</f>
        <v>#REF!</v>
      </c>
      <c r="O20" s="266"/>
      <c r="P20" s="185"/>
      <c r="Q20" s="513"/>
      <c r="R20" s="513">
        <v>46</v>
      </c>
      <c r="S20" s="186"/>
      <c r="T20" s="186" t="str">
        <f t="shared" si="0"/>
        <v/>
      </c>
      <c r="U20" s="513"/>
      <c r="V20" s="513"/>
      <c r="W20" s="513"/>
    </row>
    <row r="21" spans="1:23" ht="13.5" customHeight="1" x14ac:dyDescent="0.25">
      <c r="A21" s="197"/>
      <c r="B21" s="521"/>
      <c r="C21" s="583">
        <f>+'Cost-Basis (CO)'!D61</f>
        <v>0</v>
      </c>
      <c r="D21" s="584">
        <f t="shared" si="1"/>
        <v>0</v>
      </c>
      <c r="E21" s="683" t="s">
        <v>325</v>
      </c>
      <c r="F21" s="186"/>
      <c r="G21" s="240" t="e">
        <f>IF(G18&lt;3300,"VALUE!",IF(G18&gt;4800,"VALUE!",""))</f>
        <v>#REF!</v>
      </c>
      <c r="H21" s="690"/>
      <c r="I21" s="690"/>
      <c r="J21" s="692"/>
      <c r="K21" s="604" t="s">
        <v>473</v>
      </c>
      <c r="L21" s="605"/>
      <c r="M21" s="605"/>
      <c r="N21" s="926">
        <f>+'Rent Summary (CO)'!H42+'Rent Summary (CO)'!H53+'Rent Summary (CO)'!H64+'Rent Summary (CO)'!H75+'Rent Summary (CO)'!H9+'Rent Summary (CO)'!H20+'Rent Summary (CO)'!H31</f>
        <v>0</v>
      </c>
      <c r="O21" s="266"/>
      <c r="P21" s="185"/>
      <c r="Q21" s="513"/>
      <c r="R21" s="513">
        <v>47</v>
      </c>
      <c r="S21" s="186"/>
      <c r="T21" s="186" t="str">
        <f t="shared" si="0"/>
        <v/>
      </c>
      <c r="U21" s="513"/>
      <c r="V21" s="513"/>
      <c r="W21" s="513"/>
    </row>
    <row r="22" spans="1:23" ht="13.5" customHeight="1" thickBot="1" x14ac:dyDescent="0.3">
      <c r="A22" s="197"/>
      <c r="B22" s="521"/>
      <c r="C22" s="583">
        <f>+'Cost-Basis (CO)'!D70</f>
        <v>0</v>
      </c>
      <c r="D22" s="584">
        <f t="shared" si="1"/>
        <v>0</v>
      </c>
      <c r="E22" s="682" t="s">
        <v>448</v>
      </c>
      <c r="F22" s="186"/>
      <c r="G22" s="690"/>
      <c r="H22" s="690"/>
      <c r="I22" s="690"/>
      <c r="J22" s="693"/>
      <c r="K22" s="757" t="s">
        <v>349</v>
      </c>
      <c r="L22" s="758"/>
      <c r="M22" s="758"/>
      <c r="N22" s="607">
        <f>IF(V4=22500,22500, IF(V5=21000,21000, IF(V6=19500,19500, IF(V7=15000,15000,""))))</f>
        <v>22500</v>
      </c>
      <c r="O22" s="266"/>
      <c r="P22" s="185"/>
      <c r="Q22" s="513"/>
      <c r="R22" s="513">
        <v>48</v>
      </c>
      <c r="S22" s="186"/>
      <c r="T22" s="186" t="str">
        <f t="shared" si="0"/>
        <v/>
      </c>
      <c r="U22" s="513"/>
      <c r="V22" s="513"/>
      <c r="W22" s="513"/>
    </row>
    <row r="23" spans="1:23" ht="13.5" customHeight="1" thickBot="1" x14ac:dyDescent="0.3">
      <c r="A23" s="524"/>
      <c r="B23" s="521"/>
      <c r="C23" s="583">
        <f>+'Cost-Basis (CO)'!D76</f>
        <v>0</v>
      </c>
      <c r="D23" s="584">
        <f t="shared" si="1"/>
        <v>0</v>
      </c>
      <c r="E23" s="714" t="s">
        <v>447</v>
      </c>
      <c r="F23" s="191"/>
      <c r="G23" s="690"/>
      <c r="H23" s="690"/>
      <c r="I23" s="690"/>
      <c r="J23" s="692"/>
      <c r="K23" s="267" t="s">
        <v>350</v>
      </c>
      <c r="L23" s="268"/>
      <c r="M23" s="268"/>
      <c r="N23" s="608">
        <f>+N22*N21</f>
        <v>0</v>
      </c>
      <c r="O23" s="695"/>
      <c r="P23" s="526"/>
      <c r="Q23" s="191"/>
      <c r="R23" s="513">
        <v>49</v>
      </c>
      <c r="S23" s="191"/>
      <c r="T23" s="186" t="str">
        <f t="shared" si="0"/>
        <v/>
      </c>
      <c r="U23" s="513"/>
      <c r="V23" s="513"/>
      <c r="W23" s="513"/>
    </row>
    <row r="24" spans="1:23" ht="13.5" customHeight="1" thickBot="1" x14ac:dyDescent="0.3">
      <c r="A24" s="524"/>
      <c r="B24" s="521"/>
      <c r="C24" s="773" t="e">
        <f>+'Cost-Basis (CO)'!D84</f>
        <v>#REF!</v>
      </c>
      <c r="D24" s="584" t="e">
        <f t="shared" si="1"/>
        <v>#REF!</v>
      </c>
      <c r="E24" s="683" t="s">
        <v>266</v>
      </c>
      <c r="F24" s="191"/>
      <c r="G24" s="690"/>
      <c r="H24" s="690"/>
      <c r="I24" s="690"/>
      <c r="J24" s="692"/>
      <c r="K24"/>
      <c r="L24"/>
      <c r="M24"/>
      <c r="N24" s="696"/>
      <c r="O24" s="695"/>
      <c r="P24" s="527"/>
      <c r="Q24" s="191"/>
      <c r="R24" s="513">
        <v>50</v>
      </c>
      <c r="S24" s="191"/>
      <c r="T24" s="186" t="str">
        <f t="shared" si="0"/>
        <v/>
      </c>
      <c r="U24" s="513"/>
      <c r="V24" s="513"/>
      <c r="W24" s="513"/>
    </row>
    <row r="25" spans="1:23" ht="13.5" customHeight="1" thickBot="1" x14ac:dyDescent="0.3">
      <c r="A25" s="524"/>
      <c r="B25" s="523"/>
      <c r="C25" s="585">
        <f>+'Cost-Basis (CO)'!D89</f>
        <v>0</v>
      </c>
      <c r="D25" s="775">
        <f>+C25-B25</f>
        <v>0</v>
      </c>
      <c r="E25" s="776" t="s">
        <v>97</v>
      </c>
      <c r="F25" s="185"/>
      <c r="G25"/>
      <c r="H25"/>
      <c r="I25"/>
      <c r="J25" s="185"/>
      <c r="K25" s="1028" t="s">
        <v>609</v>
      </c>
      <c r="L25" s="1022"/>
      <c r="M25" s="1022"/>
      <c r="N25" s="1023">
        <f>+'Cost-Basis (CO)'!H31+'Cost-Basis (CO)'!H32+'Cost-Basis (CO)'!H34</f>
        <v>0</v>
      </c>
      <c r="O25" s="525"/>
      <c r="P25" s="527"/>
      <c r="Q25" s="191"/>
      <c r="R25" s="513">
        <v>51</v>
      </c>
      <c r="S25" s="191"/>
      <c r="T25" s="186" t="str">
        <f t="shared" si="0"/>
        <v/>
      </c>
      <c r="U25" s="513"/>
      <c r="V25" s="513"/>
      <c r="W25" s="513"/>
    </row>
    <row r="26" spans="1:23" ht="13.5" customHeight="1" thickBot="1" x14ac:dyDescent="0.3">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3">
      <c r="A27" s="524"/>
      <c r="B27" s="760">
        <f>+ROUND(B9,0)-ROUND(B26,0)</f>
        <v>0</v>
      </c>
      <c r="C27" s="708" t="e">
        <f>+ROUND(C9,0)-ROUND(C26,0)</f>
        <v>#REF!</v>
      </c>
      <c r="D27" s="708" t="e">
        <f>+ROUND(D9,0)-ROUND(D26,0)</f>
        <v>#REF!</v>
      </c>
      <c r="E27" s="701"/>
      <c r="F27" s="185"/>
      <c r="G27" s="185"/>
      <c r="H27" s="185"/>
      <c r="I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3">
      <c r="A28" s="524"/>
      <c r="B28" s="1855"/>
      <c r="C28" s="1856"/>
      <c r="D28" s="1856"/>
      <c r="E28" s="1856"/>
      <c r="F28" s="191"/>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3">
      <c r="A29" s="524"/>
      <c r="B29" s="1857" t="s">
        <v>326</v>
      </c>
      <c r="C29" s="1858"/>
      <c r="D29" s="1858"/>
      <c r="E29" s="1859"/>
      <c r="F29" s="191"/>
      <c r="G29" s="185"/>
      <c r="H29" s="185"/>
      <c r="I29" s="185"/>
      <c r="J29" s="185"/>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25">
      <c r="A31" s="524"/>
      <c r="B31" s="520"/>
      <c r="C31" s="582">
        <f>+'Rent Summary (CO)'!H101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2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2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2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2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3">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str">
        <f t="shared" ref="T37:T74" si="3">IF($N$21=R37,2,"")</f>
        <v/>
      </c>
      <c r="U37" s="532"/>
      <c r="V37" s="532"/>
      <c r="W37" s="532"/>
    </row>
    <row r="38" spans="1:23" ht="13.5" customHeight="1" thickBot="1" x14ac:dyDescent="0.3">
      <c r="A38" s="524"/>
      <c r="B38" s="611"/>
      <c r="C38" s="540"/>
      <c r="D38" s="540"/>
      <c r="E38" s="540"/>
      <c r="F38" s="540"/>
      <c r="G38" s="540"/>
      <c r="H38" s="540"/>
      <c r="I38" s="540"/>
      <c r="J38" s="540"/>
      <c r="K38" s="541"/>
      <c r="L38" s="541"/>
      <c r="M38" s="541"/>
      <c r="N38" s="541"/>
      <c r="O38" s="542"/>
      <c r="P38" s="191"/>
      <c r="Q38" s="531"/>
      <c r="R38" s="531">
        <v>63</v>
      </c>
      <c r="S38" s="531"/>
      <c r="T38" s="531" t="str">
        <f t="shared" si="3"/>
        <v/>
      </c>
      <c r="U38" s="532"/>
      <c r="V38" s="532"/>
      <c r="W38" s="532"/>
    </row>
    <row r="39" spans="1:23" x14ac:dyDescent="0.25">
      <c r="A39" s="524"/>
      <c r="B39" s="527"/>
      <c r="C39" s="669"/>
      <c r="D39" s="669"/>
      <c r="E39" s="669"/>
      <c r="F39" s="544"/>
      <c r="G39" s="185"/>
      <c r="H39" s="185"/>
      <c r="I39" s="185"/>
      <c r="J39" s="185"/>
      <c r="K39" s="191"/>
      <c r="L39" s="191"/>
      <c r="M39" s="218"/>
      <c r="N39" s="609" t="e">
        <f>+#REF!</f>
        <v>#REF!</v>
      </c>
      <c r="O39" s="191"/>
      <c r="P39" s="191"/>
      <c r="Q39" s="531"/>
      <c r="R39" s="531">
        <v>64</v>
      </c>
      <c r="S39" s="531"/>
      <c r="T39" s="531" t="str">
        <f t="shared" si="3"/>
        <v/>
      </c>
      <c r="U39" s="532"/>
      <c r="V39" s="532"/>
      <c r="W39" s="532"/>
    </row>
    <row r="40" spans="1:23" x14ac:dyDescent="0.25">
      <c r="A40" s="524"/>
      <c r="B40" s="527"/>
      <c r="C40" s="527"/>
      <c r="D40" s="527"/>
      <c r="E40" s="546"/>
      <c r="F40" s="191"/>
      <c r="G40" s="185"/>
      <c r="H40" s="185"/>
      <c r="I40" s="185"/>
      <c r="J40" s="185"/>
      <c r="K40" s="191"/>
      <c r="L40" s="191"/>
      <c r="M40" s="609" t="s">
        <v>393</v>
      </c>
      <c r="N40" s="610">
        <f ca="1">TODAY()</f>
        <v>45660</v>
      </c>
      <c r="O40" s="191"/>
      <c r="P40" s="530"/>
      <c r="Q40" s="531"/>
      <c r="R40" s="531">
        <v>65</v>
      </c>
      <c r="S40" s="531"/>
      <c r="T40" s="531" t="str">
        <f t="shared" si="3"/>
        <v/>
      </c>
      <c r="U40" s="532"/>
      <c r="V40" s="532"/>
      <c r="W40" s="532"/>
    </row>
    <row r="41" spans="1:23" x14ac:dyDescent="0.25">
      <c r="A41" s="524"/>
      <c r="B41" s="536"/>
      <c r="C41" s="536"/>
      <c r="D41" s="527"/>
      <c r="E41" s="668"/>
      <c r="F41" s="191"/>
      <c r="G41" s="185"/>
      <c r="H41" s="185"/>
      <c r="I41" s="185"/>
      <c r="J41" s="185"/>
      <c r="K41" s="530"/>
      <c r="L41" s="530"/>
      <c r="M41" s="530"/>
      <c r="N41" s="530"/>
      <c r="O41" s="530"/>
      <c r="P41" s="669"/>
      <c r="Q41" s="548"/>
      <c r="R41" s="531">
        <v>66</v>
      </c>
      <c r="S41" s="549"/>
      <c r="T41" s="531" t="str">
        <f t="shared" si="3"/>
        <v/>
      </c>
      <c r="U41" s="532"/>
      <c r="V41" s="532"/>
      <c r="W41" s="532"/>
    </row>
    <row r="42" spans="1:23" x14ac:dyDescent="0.25">
      <c r="A42" s="191"/>
      <c r="B42" s="527"/>
      <c r="C42" s="527"/>
      <c r="D42" s="527"/>
      <c r="E42" s="649"/>
      <c r="F42" s="191"/>
      <c r="G42" s="185"/>
      <c r="H42" s="185"/>
      <c r="I42" s="185"/>
      <c r="J42" s="185"/>
      <c r="K42" s="669"/>
      <c r="L42" s="669"/>
      <c r="M42" s="669"/>
      <c r="N42" s="669"/>
      <c r="O42" s="669"/>
      <c r="P42" s="191"/>
      <c r="Q42" s="551"/>
      <c r="R42" s="531">
        <v>67</v>
      </c>
      <c r="S42" s="552"/>
      <c r="T42" s="531" t="str">
        <f t="shared" si="3"/>
        <v/>
      </c>
      <c r="U42" s="532"/>
      <c r="V42" s="532"/>
      <c r="W42" s="532"/>
    </row>
    <row r="43" spans="1:23" x14ac:dyDescent="0.25">
      <c r="A43" s="191"/>
      <c r="B43" s="527"/>
      <c r="C43" s="527"/>
      <c r="D43" s="527"/>
      <c r="E43" s="191"/>
      <c r="F43" s="669"/>
      <c r="G43" s="185"/>
      <c r="H43" s="185"/>
      <c r="I43" s="185"/>
      <c r="J43" s="185"/>
      <c r="K43" s="522"/>
      <c r="L43" s="527"/>
      <c r="M43" s="527"/>
      <c r="N43" s="527"/>
      <c r="O43" s="527"/>
      <c r="P43" s="191"/>
      <c r="Q43" s="551"/>
      <c r="R43" s="531">
        <v>68</v>
      </c>
      <c r="S43" s="552"/>
      <c r="T43" s="531" t="str">
        <f t="shared" si="3"/>
        <v/>
      </c>
      <c r="U43" s="532"/>
      <c r="V43" s="532"/>
      <c r="W43" s="532"/>
    </row>
    <row r="44" spans="1:23" x14ac:dyDescent="0.25">
      <c r="A44" s="524"/>
      <c r="B44" s="536"/>
      <c r="C44" s="536"/>
      <c r="D44" s="527"/>
      <c r="E44" s="550"/>
      <c r="F44" s="527"/>
      <c r="G44" s="186"/>
      <c r="H44" s="186"/>
      <c r="I44" s="186"/>
      <c r="J44" s="522"/>
      <c r="K44" s="536"/>
      <c r="L44" s="536"/>
      <c r="M44" s="536"/>
      <c r="N44" s="536"/>
      <c r="O44" s="527"/>
      <c r="P44" s="191"/>
      <c r="Q44" s="531"/>
      <c r="R44" s="531">
        <v>69</v>
      </c>
      <c r="S44" s="531"/>
      <c r="T44" s="531" t="str">
        <f t="shared" si="3"/>
        <v/>
      </c>
      <c r="U44" s="532"/>
      <c r="V44" s="532"/>
      <c r="W44" s="532"/>
    </row>
    <row r="45" spans="1:23" x14ac:dyDescent="0.25">
      <c r="A45" s="524"/>
      <c r="B45" s="536"/>
      <c r="C45" s="536"/>
      <c r="D45" s="527"/>
      <c r="E45" s="191"/>
      <c r="F45" s="527"/>
      <c r="G45" s="186"/>
      <c r="H45" s="186"/>
      <c r="I45" s="186"/>
      <c r="J45" s="522"/>
      <c r="K45" s="527"/>
      <c r="L45" s="527"/>
      <c r="M45" s="527"/>
      <c r="N45" s="527"/>
      <c r="O45" s="527"/>
      <c r="P45" s="191"/>
      <c r="Q45" s="531"/>
      <c r="R45" s="531">
        <v>70</v>
      </c>
      <c r="S45" s="552"/>
      <c r="T45" s="531" t="str">
        <f t="shared" si="3"/>
        <v/>
      </c>
      <c r="U45" s="532"/>
      <c r="V45" s="532"/>
      <c r="W45" s="532"/>
    </row>
    <row r="46" spans="1:23" x14ac:dyDescent="0.25">
      <c r="A46" s="197"/>
      <c r="B46" s="527"/>
      <c r="C46" s="527"/>
      <c r="D46" s="527"/>
      <c r="E46" s="547"/>
      <c r="F46" s="191"/>
      <c r="G46" s="186"/>
      <c r="H46" s="553"/>
      <c r="I46" s="553"/>
      <c r="J46" s="522"/>
      <c r="K46" s="527"/>
      <c r="L46" s="527"/>
      <c r="M46" s="527"/>
      <c r="N46" s="527"/>
      <c r="O46" s="527"/>
      <c r="P46" s="186"/>
      <c r="Q46" s="533"/>
      <c r="R46" s="531">
        <v>71</v>
      </c>
      <c r="S46" s="556"/>
      <c r="T46" s="531" t="str">
        <f t="shared" si="3"/>
        <v/>
      </c>
      <c r="U46" s="532"/>
      <c r="V46" s="532"/>
      <c r="W46" s="532"/>
    </row>
    <row r="47" spans="1:23" ht="16.5" x14ac:dyDescent="0.35">
      <c r="A47" s="197"/>
      <c r="B47" s="554"/>
      <c r="C47" s="554"/>
      <c r="D47" s="527"/>
      <c r="E47" s="191"/>
      <c r="F47" s="191"/>
      <c r="G47" s="186"/>
      <c r="H47" s="196"/>
      <c r="I47" s="196"/>
      <c r="J47" s="522"/>
      <c r="K47" s="555"/>
      <c r="L47" s="555"/>
      <c r="M47" s="555"/>
      <c r="N47" s="555"/>
      <c r="O47" s="517"/>
      <c r="P47" s="186"/>
      <c r="Q47" s="556"/>
      <c r="R47" s="531">
        <v>72</v>
      </c>
      <c r="S47" s="533"/>
      <c r="T47" s="531" t="str">
        <f t="shared" si="3"/>
        <v/>
      </c>
      <c r="U47" s="532"/>
      <c r="V47" s="532"/>
      <c r="W47" s="532"/>
    </row>
    <row r="48" spans="1:23" ht="16.5" x14ac:dyDescent="0.35">
      <c r="A48" s="197"/>
      <c r="B48" s="194"/>
      <c r="C48" s="194"/>
      <c r="D48" s="527"/>
      <c r="E48" s="547"/>
      <c r="F48" s="186"/>
      <c r="G48" s="186"/>
      <c r="H48" s="186"/>
      <c r="I48" s="186"/>
      <c r="J48" s="186"/>
      <c r="K48" s="555"/>
      <c r="L48" s="555"/>
      <c r="M48" s="517"/>
      <c r="N48" s="186"/>
      <c r="O48" s="186"/>
      <c r="P48" s="186"/>
      <c r="Q48" s="556"/>
      <c r="R48" s="531">
        <v>73</v>
      </c>
      <c r="S48" s="533"/>
      <c r="T48" s="531" t="str">
        <f t="shared" si="3"/>
        <v/>
      </c>
      <c r="U48" s="532"/>
      <c r="V48" s="532"/>
      <c r="W48" s="532"/>
    </row>
    <row r="49" spans="1:23" x14ac:dyDescent="0.25">
      <c r="A49" s="197"/>
      <c r="B49" s="557"/>
      <c r="C49" s="557"/>
      <c r="D49" s="527"/>
      <c r="E49" s="558"/>
      <c r="F49" s="186"/>
      <c r="G49" s="186"/>
      <c r="H49" s="186"/>
      <c r="I49" s="186"/>
      <c r="J49" s="186"/>
      <c r="K49" s="517"/>
      <c r="L49" s="517"/>
      <c r="M49" s="517"/>
      <c r="N49" s="186"/>
      <c r="O49" s="186"/>
      <c r="P49" s="186"/>
      <c r="Q49" s="556"/>
      <c r="R49" s="531">
        <v>74</v>
      </c>
      <c r="S49" s="533"/>
      <c r="T49" s="531" t="str">
        <f t="shared" si="3"/>
        <v/>
      </c>
      <c r="U49" s="532"/>
      <c r="V49" s="532"/>
      <c r="W49" s="532"/>
    </row>
    <row r="50" spans="1:23" x14ac:dyDescent="0.25">
      <c r="B50" s="553"/>
      <c r="C50" s="186"/>
      <c r="D50" s="186"/>
      <c r="E50" s="186"/>
      <c r="F50" s="186"/>
      <c r="G50" s="186"/>
      <c r="H50" s="186"/>
      <c r="I50" s="186"/>
      <c r="J50" s="186"/>
      <c r="K50" s="517"/>
      <c r="L50" s="517"/>
      <c r="M50" s="517"/>
      <c r="N50" s="186"/>
      <c r="O50" s="186"/>
      <c r="P50" s="186"/>
      <c r="Q50" s="532"/>
      <c r="R50" s="531">
        <v>75</v>
      </c>
      <c r="S50" s="532"/>
      <c r="T50" s="531" t="str">
        <f t="shared" si="3"/>
        <v/>
      </c>
      <c r="U50" s="532"/>
      <c r="V50" s="532"/>
      <c r="W50" s="532"/>
    </row>
    <row r="51" spans="1:23" x14ac:dyDescent="0.25">
      <c r="B51" s="186"/>
      <c r="C51" s="186"/>
      <c r="D51" s="186"/>
      <c r="E51" s="559"/>
      <c r="F51" s="186"/>
      <c r="G51" s="186"/>
      <c r="H51" s="186"/>
      <c r="I51" s="186"/>
      <c r="J51" s="186"/>
      <c r="K51" s="517"/>
      <c r="L51" s="186"/>
      <c r="M51" s="186"/>
      <c r="N51" s="186"/>
      <c r="O51" s="186"/>
      <c r="P51" s="186"/>
      <c r="Q51" s="532"/>
      <c r="R51" s="531">
        <v>76</v>
      </c>
      <c r="S51" s="532"/>
      <c r="T51" s="531" t="str">
        <f t="shared" si="3"/>
        <v/>
      </c>
      <c r="U51" s="532"/>
      <c r="V51" s="532"/>
      <c r="W51" s="532"/>
    </row>
    <row r="52" spans="1:23" x14ac:dyDescent="0.25">
      <c r="B52" s="668"/>
      <c r="C52" s="668"/>
      <c r="D52" s="186"/>
      <c r="E52" s="559"/>
      <c r="F52" s="186"/>
      <c r="G52" s="186"/>
      <c r="H52" s="186"/>
      <c r="I52" s="186"/>
      <c r="J52" s="553"/>
      <c r="K52" s="517"/>
      <c r="L52" s="560"/>
      <c r="M52" s="186"/>
      <c r="N52" s="186"/>
      <c r="O52" s="186"/>
      <c r="P52" s="186"/>
      <c r="Q52" s="532"/>
      <c r="R52" s="531">
        <v>77</v>
      </c>
      <c r="S52" s="532"/>
      <c r="T52" s="531" t="str">
        <f t="shared" si="3"/>
        <v/>
      </c>
      <c r="U52" s="532"/>
      <c r="V52" s="532"/>
      <c r="W52" s="532"/>
    </row>
    <row r="53" spans="1:23" x14ac:dyDescent="0.25">
      <c r="B53" s="668"/>
      <c r="C53" s="668"/>
      <c r="D53" s="186"/>
      <c r="E53" s="196"/>
      <c r="F53" s="186"/>
      <c r="G53" s="186"/>
      <c r="H53" s="186"/>
      <c r="I53" s="186"/>
      <c r="J53" s="196"/>
      <c r="K53" s="186"/>
      <c r="L53" s="186"/>
      <c r="M53" s="186"/>
      <c r="N53" s="186"/>
      <c r="O53" s="186"/>
      <c r="P53" s="186"/>
      <c r="Q53" s="532"/>
      <c r="R53" s="531">
        <v>78</v>
      </c>
      <c r="S53" s="532"/>
      <c r="T53" s="531" t="str">
        <f t="shared" si="3"/>
        <v/>
      </c>
      <c r="U53" s="532"/>
      <c r="V53" s="532"/>
      <c r="W53" s="532"/>
    </row>
    <row r="54" spans="1:23" x14ac:dyDescent="0.25">
      <c r="B54" s="459"/>
      <c r="C54" s="459"/>
      <c r="D54" s="186"/>
      <c r="E54" s="553"/>
      <c r="F54" s="186"/>
      <c r="G54" s="186"/>
      <c r="H54" s="186"/>
      <c r="I54" s="186"/>
      <c r="J54" s="186"/>
      <c r="K54" s="186"/>
      <c r="L54" s="186"/>
      <c r="M54" s="186"/>
      <c r="N54" s="186"/>
      <c r="O54" s="186"/>
      <c r="P54" s="186"/>
      <c r="Q54" s="532"/>
      <c r="R54" s="531">
        <v>79</v>
      </c>
      <c r="S54" s="532"/>
      <c r="T54" s="531" t="str">
        <f t="shared" si="3"/>
        <v/>
      </c>
      <c r="U54" s="532"/>
      <c r="V54" s="532"/>
      <c r="W54" s="532"/>
    </row>
    <row r="55" spans="1:23" x14ac:dyDescent="0.25">
      <c r="B55" s="667"/>
      <c r="C55" s="667"/>
      <c r="D55" s="186"/>
      <c r="E55" s="553"/>
      <c r="F55" s="186"/>
      <c r="G55" s="186"/>
      <c r="H55" s="186"/>
      <c r="I55" s="186"/>
      <c r="J55" s="186"/>
      <c r="K55" s="186"/>
      <c r="L55" s="186"/>
      <c r="M55" s="186"/>
      <c r="N55" s="186"/>
      <c r="O55" s="186"/>
      <c r="P55" s="186"/>
      <c r="Q55" s="532"/>
      <c r="R55" s="531">
        <v>80</v>
      </c>
      <c r="S55" s="532"/>
      <c r="T55" s="531" t="str">
        <f t="shared" si="3"/>
        <v/>
      </c>
      <c r="U55" s="532"/>
      <c r="V55" s="532"/>
      <c r="W55" s="532"/>
    </row>
    <row r="56" spans="1:23" x14ac:dyDescent="0.25">
      <c r="B56" s="668"/>
      <c r="C56" s="668"/>
      <c r="D56" s="186"/>
      <c r="E56" s="553"/>
      <c r="F56" s="186"/>
      <c r="G56" s="186"/>
      <c r="H56" s="186"/>
      <c r="I56" s="186"/>
      <c r="J56" s="186"/>
      <c r="K56" s="186"/>
      <c r="L56" s="186"/>
      <c r="M56" s="186"/>
      <c r="N56" s="186"/>
      <c r="O56" s="186"/>
      <c r="P56" s="186"/>
      <c r="Q56" s="532"/>
      <c r="R56" s="531">
        <v>81</v>
      </c>
      <c r="S56" s="532"/>
      <c r="T56" s="531" t="str">
        <f t="shared" si="3"/>
        <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82</v>
      </c>
      <c r="S57" s="532"/>
      <c r="T57" s="531" t="str">
        <f t="shared" si="3"/>
        <v/>
      </c>
      <c r="U57" s="532"/>
      <c r="V57" s="532"/>
      <c r="W57" s="532"/>
    </row>
    <row r="58" spans="1:23" x14ac:dyDescent="0.25">
      <c r="B58" s="459"/>
      <c r="C58" s="459"/>
      <c r="D58" s="186"/>
      <c r="E58" s="186"/>
      <c r="F58" s="186"/>
      <c r="G58" s="186"/>
      <c r="H58" s="186"/>
      <c r="I58" s="186"/>
      <c r="J58" s="186"/>
      <c r="K58" s="186"/>
      <c r="L58" s="186"/>
      <c r="M58" s="186"/>
      <c r="N58" s="186"/>
      <c r="O58" s="186"/>
      <c r="P58" s="186"/>
      <c r="Q58" s="532"/>
      <c r="R58" s="531">
        <v>83</v>
      </c>
      <c r="S58" s="532"/>
      <c r="T58" s="531" t="str">
        <f t="shared" si="3"/>
        <v/>
      </c>
      <c r="U58" s="532"/>
      <c r="V58" s="532"/>
      <c r="W58" s="532"/>
    </row>
    <row r="59" spans="1:23" x14ac:dyDescent="0.25">
      <c r="B59" s="186"/>
      <c r="C59" s="186"/>
      <c r="D59" s="186"/>
      <c r="E59" s="186"/>
      <c r="F59" s="186"/>
      <c r="G59" s="186"/>
      <c r="H59" s="186"/>
      <c r="I59" s="186"/>
      <c r="J59" s="186"/>
      <c r="K59" s="186"/>
      <c r="L59" s="186"/>
      <c r="M59" s="186"/>
      <c r="N59" s="186"/>
      <c r="O59" s="186"/>
      <c r="P59" s="186"/>
      <c r="Q59" s="532"/>
      <c r="R59" s="531">
        <v>84</v>
      </c>
      <c r="S59" s="532"/>
      <c r="T59" s="531" t="str">
        <f t="shared" si="3"/>
        <v/>
      </c>
      <c r="U59" s="532"/>
      <c r="V59" s="532"/>
      <c r="W59" s="532"/>
    </row>
    <row r="60" spans="1:23" x14ac:dyDescent="0.25">
      <c r="B60" s="668"/>
      <c r="C60" s="668"/>
      <c r="D60" s="186"/>
      <c r="E60" s="186"/>
      <c r="F60" s="186"/>
      <c r="G60" s="186"/>
      <c r="H60" s="186"/>
      <c r="I60" s="186"/>
      <c r="J60" s="186"/>
      <c r="K60" s="186"/>
      <c r="L60" s="186"/>
      <c r="M60" s="186"/>
      <c r="N60" s="186"/>
      <c r="O60" s="186"/>
      <c r="P60" s="186"/>
      <c r="Q60" s="532"/>
      <c r="R60" s="531">
        <v>85</v>
      </c>
      <c r="S60" s="532"/>
      <c r="T60" s="531" t="str">
        <f t="shared" si="3"/>
        <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86</v>
      </c>
      <c r="S61" s="532"/>
      <c r="T61" s="531" t="str">
        <f t="shared" si="3"/>
        <v/>
      </c>
      <c r="U61" s="532"/>
      <c r="V61" s="532"/>
      <c r="W61" s="532"/>
    </row>
    <row r="62" spans="1:23" x14ac:dyDescent="0.25">
      <c r="B62" s="459"/>
      <c r="C62" s="459"/>
      <c r="D62" s="186"/>
      <c r="E62" s="186"/>
      <c r="F62" s="186"/>
      <c r="G62" s="186"/>
      <c r="H62" s="186"/>
      <c r="I62" s="186"/>
      <c r="J62" s="186"/>
      <c r="K62" s="186"/>
      <c r="L62" s="186"/>
      <c r="M62" s="186"/>
      <c r="N62" s="186"/>
      <c r="O62" s="186"/>
      <c r="P62" s="186"/>
      <c r="Q62" s="532"/>
      <c r="R62" s="531">
        <v>87</v>
      </c>
      <c r="S62" s="532"/>
      <c r="T62" s="531" t="str">
        <f t="shared" si="3"/>
        <v/>
      </c>
      <c r="U62" s="532"/>
      <c r="V62" s="532"/>
      <c r="W62" s="532"/>
    </row>
    <row r="63" spans="1:23" x14ac:dyDescent="0.25">
      <c r="B63" s="186"/>
      <c r="C63" s="186"/>
      <c r="D63" s="186"/>
      <c r="E63" s="186"/>
      <c r="F63" s="186"/>
      <c r="G63" s="186"/>
      <c r="H63" s="186"/>
      <c r="I63" s="186"/>
      <c r="J63" s="186"/>
      <c r="K63" s="186"/>
      <c r="L63" s="186"/>
      <c r="M63" s="186"/>
      <c r="N63" s="186"/>
      <c r="O63" s="186"/>
      <c r="P63" s="186"/>
      <c r="Q63" s="532"/>
      <c r="R63" s="531">
        <v>88</v>
      </c>
      <c r="S63" s="532"/>
      <c r="T63" s="531" t="str">
        <f t="shared" si="3"/>
        <v/>
      </c>
      <c r="U63" s="532"/>
      <c r="V63" s="532"/>
      <c r="W63" s="532"/>
    </row>
    <row r="64" spans="1:23" x14ac:dyDescent="0.25">
      <c r="B64" s="1891"/>
      <c r="C64" s="1891"/>
      <c r="D64" s="186"/>
      <c r="E64" s="186"/>
      <c r="F64" s="186"/>
      <c r="G64" s="186"/>
      <c r="H64" s="186"/>
      <c r="I64" s="186"/>
      <c r="J64" s="186"/>
      <c r="K64" s="186"/>
      <c r="L64" s="186"/>
      <c r="M64" s="186"/>
      <c r="N64" s="186"/>
      <c r="O64" s="186"/>
      <c r="P64" s="186"/>
      <c r="Q64" s="532"/>
      <c r="R64" s="531">
        <v>89</v>
      </c>
      <c r="S64" s="532"/>
      <c r="T64" s="531" t="str">
        <f t="shared" si="3"/>
        <v/>
      </c>
      <c r="U64" s="532"/>
      <c r="V64" s="532"/>
      <c r="W64" s="532"/>
    </row>
    <row r="65" spans="2:23" x14ac:dyDescent="0.25">
      <c r="B65" s="1892"/>
      <c r="C65" s="1892"/>
      <c r="D65" s="186"/>
      <c r="E65" s="186"/>
      <c r="F65" s="186"/>
      <c r="G65" s="186"/>
      <c r="H65" s="186"/>
      <c r="I65" s="186"/>
      <c r="J65" s="186"/>
      <c r="K65" s="186"/>
      <c r="L65" s="186"/>
      <c r="M65" s="186"/>
      <c r="N65" s="186"/>
      <c r="O65" s="186"/>
      <c r="P65" s="186"/>
      <c r="Q65" s="532"/>
      <c r="R65" s="531">
        <v>90</v>
      </c>
      <c r="S65" s="532"/>
      <c r="T65" s="531" t="str">
        <f t="shared" si="3"/>
        <v/>
      </c>
      <c r="U65" s="532"/>
      <c r="V65" s="532"/>
      <c r="W65" s="532"/>
    </row>
    <row r="66" spans="2:23" x14ac:dyDescent="0.25">
      <c r="B66" s="1893"/>
      <c r="C66" s="1893"/>
      <c r="D66" s="186"/>
      <c r="E66" s="186"/>
      <c r="F66" s="186"/>
      <c r="G66" s="517"/>
      <c r="H66" s="186"/>
      <c r="I66" s="186"/>
      <c r="J66" s="186"/>
      <c r="K66" s="186"/>
      <c r="L66" s="186"/>
      <c r="M66" s="186"/>
      <c r="N66" s="186"/>
      <c r="O66" s="186"/>
      <c r="P66" s="186"/>
      <c r="Q66" s="532"/>
      <c r="R66" s="531">
        <v>91</v>
      </c>
      <c r="S66" s="532"/>
      <c r="T66" s="531" t="str">
        <f t="shared" si="3"/>
        <v/>
      </c>
      <c r="U66" s="532"/>
      <c r="V66" s="532"/>
      <c r="W66" s="532"/>
    </row>
    <row r="67" spans="2:23" x14ac:dyDescent="0.25">
      <c r="B67" s="186"/>
      <c r="C67" s="186"/>
      <c r="D67" s="186"/>
      <c r="E67" s="186"/>
      <c r="F67" s="186"/>
      <c r="G67" s="186"/>
      <c r="H67" s="186"/>
      <c r="I67" s="186"/>
      <c r="J67" s="186"/>
      <c r="K67" s="186"/>
      <c r="L67" s="186"/>
      <c r="M67" s="186"/>
      <c r="N67" s="186"/>
      <c r="O67" s="186"/>
      <c r="Q67" s="532"/>
      <c r="R67" s="531">
        <v>92</v>
      </c>
      <c r="S67" s="532"/>
      <c r="T67" s="531" t="str">
        <f t="shared" si="3"/>
        <v/>
      </c>
      <c r="U67" s="532"/>
      <c r="V67" s="532"/>
      <c r="W67" s="532"/>
    </row>
    <row r="68" spans="2:23" x14ac:dyDescent="0.25">
      <c r="B68" s="186"/>
      <c r="C68" s="186"/>
      <c r="D68" s="186"/>
      <c r="E68" s="186"/>
      <c r="F68" s="186"/>
      <c r="G68" s="1854"/>
      <c r="H68" s="1854"/>
      <c r="I68" s="1854"/>
      <c r="J68" s="186"/>
      <c r="Q68" s="532"/>
      <c r="R68" s="531">
        <v>93</v>
      </c>
      <c r="S68" s="532"/>
      <c r="T68" s="531" t="str">
        <f t="shared" si="3"/>
        <v/>
      </c>
      <c r="U68" s="532"/>
      <c r="V68" s="532"/>
      <c r="W68" s="532"/>
    </row>
    <row r="69" spans="2:23" x14ac:dyDescent="0.25">
      <c r="B69" s="186"/>
      <c r="C69" s="186"/>
      <c r="D69" s="186"/>
      <c r="E69" s="186"/>
      <c r="F69" s="186"/>
      <c r="G69" s="667"/>
      <c r="H69" s="667"/>
      <c r="I69" s="667"/>
      <c r="J69" s="186"/>
      <c r="Q69" s="532"/>
      <c r="R69" s="531">
        <v>94</v>
      </c>
      <c r="S69" s="532"/>
      <c r="T69" s="531" t="str">
        <f t="shared" si="3"/>
        <v/>
      </c>
      <c r="U69" s="532"/>
      <c r="V69" s="532"/>
      <c r="W69" s="532"/>
    </row>
    <row r="70" spans="2:23" x14ac:dyDescent="0.25">
      <c r="B70" s="517"/>
      <c r="C70" s="517"/>
      <c r="D70" s="517"/>
      <c r="E70" s="517"/>
      <c r="F70" s="186"/>
      <c r="G70" s="553"/>
      <c r="H70" s="553"/>
      <c r="I70" s="553"/>
      <c r="J70" s="186"/>
      <c r="Q70" s="532"/>
      <c r="R70" s="531">
        <v>95</v>
      </c>
      <c r="S70" s="532"/>
      <c r="T70" s="531" t="str">
        <f t="shared" si="3"/>
        <v/>
      </c>
      <c r="U70" s="532"/>
      <c r="V70" s="532"/>
      <c r="W70" s="532"/>
    </row>
    <row r="71" spans="2:23" x14ac:dyDescent="0.25">
      <c r="B71" s="517"/>
      <c r="C71" s="517"/>
      <c r="D71" s="517"/>
      <c r="E71" s="517"/>
      <c r="F71" s="186"/>
      <c r="G71" s="186"/>
      <c r="H71" s="186"/>
      <c r="I71" s="186"/>
      <c r="J71" s="186"/>
      <c r="Q71" s="532"/>
      <c r="R71" s="531">
        <v>96</v>
      </c>
      <c r="S71" s="532"/>
      <c r="T71" s="531" t="str">
        <f t="shared" si="3"/>
        <v/>
      </c>
      <c r="U71" s="532"/>
      <c r="V71" s="532"/>
      <c r="W71" s="532"/>
    </row>
    <row r="72" spans="2:23" x14ac:dyDescent="0.25">
      <c r="B72" s="517"/>
      <c r="C72" s="517"/>
      <c r="D72" s="517"/>
      <c r="E72" s="517"/>
      <c r="F72" s="186"/>
      <c r="G72" s="1854"/>
      <c r="H72" s="1854"/>
      <c r="I72" s="1854"/>
      <c r="J72" s="186"/>
      <c r="Q72" s="532"/>
      <c r="R72" s="531">
        <v>97</v>
      </c>
      <c r="S72" s="532"/>
      <c r="T72" s="531" t="str">
        <f t="shared" si="3"/>
        <v/>
      </c>
      <c r="U72" s="532"/>
      <c r="V72" s="532"/>
      <c r="W72" s="532"/>
    </row>
    <row r="73" spans="2:23" x14ac:dyDescent="0.25">
      <c r="B73" s="517"/>
      <c r="C73" s="517"/>
      <c r="D73" s="517"/>
      <c r="E73" s="561"/>
      <c r="F73" s="186"/>
      <c r="G73" s="667"/>
      <c r="H73" s="667"/>
      <c r="I73" s="667"/>
      <c r="J73" s="186"/>
      <c r="Q73" s="532"/>
      <c r="R73" s="531">
        <v>98</v>
      </c>
      <c r="S73" s="532"/>
      <c r="T73" s="531" t="str">
        <f>IF($N$21=R73,2,"")</f>
        <v/>
      </c>
      <c r="U73" s="532"/>
      <c r="V73" s="532"/>
      <c r="W73" s="532"/>
    </row>
    <row r="74" spans="2:23" x14ac:dyDescent="0.25">
      <c r="B74" s="517"/>
      <c r="C74" s="517"/>
      <c r="D74" s="517"/>
      <c r="E74" s="517"/>
      <c r="F74" s="186"/>
      <c r="G74" s="196"/>
      <c r="H74" s="196"/>
      <c r="I74" s="196"/>
      <c r="J74" s="667"/>
      <c r="Q74" s="532"/>
      <c r="R74" s="531">
        <v>99</v>
      </c>
      <c r="S74" s="532"/>
      <c r="T74" s="531" t="str">
        <f t="shared" si="3"/>
        <v/>
      </c>
      <c r="U74" s="532"/>
      <c r="V74" s="532"/>
      <c r="W74" s="532"/>
    </row>
    <row r="75" spans="2:23" ht="16.5" x14ac:dyDescent="0.35">
      <c r="B75" s="555"/>
      <c r="C75" s="562"/>
      <c r="D75" s="517"/>
      <c r="E75" s="517"/>
      <c r="F75" s="186"/>
      <c r="G75" s="186"/>
      <c r="H75" s="186"/>
      <c r="I75" s="186"/>
      <c r="J75" s="667"/>
      <c r="Q75" s="532"/>
      <c r="R75" s="531">
        <v>100</v>
      </c>
      <c r="S75" s="532"/>
      <c r="T75" s="531" t="str">
        <f>IF($N$21=R75,2,"")</f>
        <v/>
      </c>
      <c r="U75" s="532"/>
      <c r="V75" s="532"/>
      <c r="W75" s="532"/>
    </row>
    <row r="76" spans="2:23" x14ac:dyDescent="0.25">
      <c r="B76" s="517"/>
      <c r="C76" s="517"/>
      <c r="D76" s="517"/>
      <c r="E76" s="517"/>
      <c r="F76" s="186"/>
      <c r="G76" s="186"/>
      <c r="H76" s="186"/>
      <c r="I76" s="186"/>
      <c r="J76" s="553"/>
    </row>
    <row r="77" spans="2:23" x14ac:dyDescent="0.25">
      <c r="B77" s="517"/>
      <c r="C77" s="186"/>
      <c r="D77" s="186"/>
      <c r="E77" s="186"/>
      <c r="F77" s="186"/>
      <c r="G77" s="186"/>
      <c r="H77" s="186"/>
      <c r="I77" s="186"/>
      <c r="J77" s="186"/>
    </row>
    <row r="78" spans="2:23" x14ac:dyDescent="0.25">
      <c r="B78" s="517"/>
      <c r="C78" s="186"/>
      <c r="D78" s="186"/>
      <c r="E78" s="186"/>
      <c r="F78" s="186"/>
      <c r="G78" s="186"/>
      <c r="H78" s="186"/>
      <c r="I78" s="186"/>
      <c r="J78" s="667"/>
    </row>
    <row r="79" spans="2:23" x14ac:dyDescent="0.25">
      <c r="B79" s="1890"/>
      <c r="C79" s="1890"/>
      <c r="D79" s="1890"/>
      <c r="E79" s="1890"/>
      <c r="F79" s="186"/>
      <c r="G79" s="186"/>
      <c r="H79" s="186"/>
      <c r="I79" s="186"/>
      <c r="J79" s="667"/>
    </row>
    <row r="80" spans="2:23" x14ac:dyDescent="0.25">
      <c r="B80" s="517"/>
      <c r="C80" s="563"/>
      <c r="D80" s="563"/>
      <c r="E80" s="563"/>
      <c r="F80" s="186"/>
      <c r="G80" s="186"/>
      <c r="H80" s="186"/>
      <c r="I80" s="186"/>
      <c r="J80" s="196"/>
    </row>
    <row r="81" spans="2:10" x14ac:dyDescent="0.25">
      <c r="B81" s="517"/>
      <c r="C81" s="517"/>
      <c r="D81" s="517"/>
      <c r="E81" s="186"/>
      <c r="F81" s="186"/>
      <c r="G81" s="564"/>
      <c r="H81" s="186"/>
      <c r="I81" s="186"/>
      <c r="J81" s="186"/>
    </row>
    <row r="82" spans="2:10" ht="16.5" x14ac:dyDescent="0.35">
      <c r="B82" s="555"/>
      <c r="C82" s="555"/>
      <c r="D82" s="517"/>
      <c r="E82" s="186"/>
      <c r="F82" s="186"/>
      <c r="G82" s="563"/>
      <c r="H82" s="563"/>
      <c r="I82" s="186"/>
      <c r="J82" s="186"/>
    </row>
    <row r="83" spans="2:10" x14ac:dyDescent="0.25">
      <c r="B83" s="517"/>
      <c r="C83" s="517"/>
      <c r="D83" s="517"/>
      <c r="E83" s="186"/>
      <c r="F83" s="186"/>
      <c r="G83" s="559"/>
      <c r="H83" s="553"/>
      <c r="I83" s="186"/>
      <c r="J83" s="186"/>
    </row>
    <row r="84" spans="2:10" ht="16.5" x14ac:dyDescent="0.35">
      <c r="B84" s="555"/>
      <c r="C84" s="555"/>
      <c r="D84" s="517"/>
      <c r="E84" s="186"/>
      <c r="F84" s="186"/>
      <c r="G84" s="559"/>
      <c r="H84" s="553"/>
      <c r="I84" s="186"/>
      <c r="J84" s="186"/>
    </row>
    <row r="85" spans="2:10" x14ac:dyDescent="0.25">
      <c r="B85" s="517"/>
      <c r="C85" s="517"/>
      <c r="D85" s="517"/>
      <c r="E85" s="186"/>
      <c r="F85" s="186"/>
      <c r="G85" s="553"/>
      <c r="H85" s="186"/>
      <c r="I85" s="186"/>
      <c r="J85" s="186"/>
    </row>
    <row r="86" spans="2:10" x14ac:dyDescent="0.25">
      <c r="B86" s="186"/>
      <c r="C86" s="186"/>
      <c r="D86" s="186"/>
      <c r="E86" s="186"/>
      <c r="F86" s="186"/>
      <c r="G86" s="553"/>
      <c r="H86" s="553"/>
      <c r="I86" s="186"/>
      <c r="J86" s="186"/>
    </row>
    <row r="87" spans="2:10" x14ac:dyDescent="0.25">
      <c r="B87" s="186"/>
      <c r="C87" s="186"/>
      <c r="D87" s="186"/>
      <c r="E87" s="186"/>
      <c r="F87" s="186"/>
      <c r="G87" s="186"/>
      <c r="H87" s="553"/>
      <c r="I87" s="186"/>
      <c r="J87" s="186"/>
    </row>
    <row r="88" spans="2:10" x14ac:dyDescent="0.25">
      <c r="B88" s="1890"/>
      <c r="C88" s="1890"/>
      <c r="D88" s="1890"/>
      <c r="E88" s="1890"/>
      <c r="F88" s="565"/>
      <c r="G88" s="186"/>
      <c r="H88" s="553"/>
      <c r="I88" s="186"/>
      <c r="J88" s="186"/>
    </row>
    <row r="89" spans="2:10" x14ac:dyDescent="0.25">
      <c r="B89" s="517"/>
      <c r="C89" s="563"/>
      <c r="D89" s="563"/>
      <c r="E89" s="563"/>
      <c r="F89" s="566"/>
      <c r="G89" s="186"/>
      <c r="H89" s="553"/>
      <c r="I89" s="186"/>
      <c r="J89" s="186"/>
    </row>
    <row r="90" spans="2:10" x14ac:dyDescent="0.25">
      <c r="B90" s="517"/>
      <c r="C90" s="517"/>
      <c r="D90" s="517"/>
      <c r="E90" s="186"/>
      <c r="F90" s="186"/>
      <c r="G90" s="186"/>
      <c r="H90" s="553"/>
      <c r="I90" s="186"/>
      <c r="J90" s="186"/>
    </row>
    <row r="91" spans="2:10" ht="16.5" x14ac:dyDescent="0.35">
      <c r="B91" s="555"/>
      <c r="C91" s="555"/>
      <c r="D91" s="517"/>
      <c r="E91" s="186"/>
      <c r="F91" s="186"/>
      <c r="G91" s="186"/>
      <c r="H91" s="186"/>
      <c r="I91" s="186"/>
      <c r="J91" s="186"/>
    </row>
    <row r="92" spans="2:10" x14ac:dyDescent="0.25">
      <c r="B92" s="517"/>
      <c r="C92" s="517"/>
      <c r="D92" s="517"/>
      <c r="E92" s="186"/>
      <c r="F92" s="186"/>
      <c r="G92" s="186"/>
      <c r="H92" s="186"/>
      <c r="I92" s="186"/>
      <c r="J92" s="186"/>
    </row>
    <row r="93" spans="2:10" x14ac:dyDescent="0.25">
      <c r="B93" s="517"/>
      <c r="C93" s="517"/>
      <c r="D93" s="517"/>
      <c r="E93" s="186"/>
      <c r="F93" s="567"/>
      <c r="G93" s="186"/>
      <c r="H93" s="186"/>
      <c r="I93" s="186"/>
      <c r="J93" s="186"/>
    </row>
    <row r="94" spans="2:10" ht="16.5" x14ac:dyDescent="0.35">
      <c r="B94" s="555"/>
      <c r="C94" s="555"/>
      <c r="D94" s="517"/>
      <c r="E94" s="186"/>
      <c r="F94" s="517"/>
      <c r="G94" s="186"/>
      <c r="H94" s="186"/>
      <c r="I94" s="186"/>
      <c r="J94" s="186"/>
    </row>
    <row r="95" spans="2:10" ht="16.5" x14ac:dyDescent="0.35">
      <c r="B95" s="555"/>
      <c r="C95" s="555"/>
      <c r="D95" s="517"/>
      <c r="E95" s="186"/>
      <c r="F95" s="517"/>
      <c r="G95" s="186"/>
      <c r="H95" s="186"/>
      <c r="I95" s="186"/>
      <c r="J95" s="186"/>
    </row>
    <row r="96" spans="2:10" x14ac:dyDescent="0.25">
      <c r="B96" s="553"/>
      <c r="C96" s="517"/>
      <c r="D96" s="517"/>
      <c r="E96" s="186"/>
      <c r="F96" s="186"/>
      <c r="G96" s="186"/>
      <c r="H96" s="186"/>
      <c r="I96" s="186"/>
      <c r="J96" s="186"/>
    </row>
    <row r="97" spans="2:10" ht="16.5" x14ac:dyDescent="0.35">
      <c r="B97" s="568"/>
      <c r="C97" s="568"/>
      <c r="D97" s="517"/>
      <c r="E97" s="186"/>
      <c r="F97" s="186"/>
      <c r="G97" s="186"/>
      <c r="H97" s="186"/>
      <c r="I97" s="186"/>
      <c r="J97" s="186"/>
    </row>
    <row r="98" spans="2:10" x14ac:dyDescent="0.25">
      <c r="B98" s="553"/>
      <c r="C98" s="553"/>
      <c r="D98" s="517"/>
      <c r="E98" s="186"/>
      <c r="F98" s="186"/>
      <c r="G98" s="186"/>
      <c r="H98" s="186"/>
      <c r="I98" s="186"/>
      <c r="J98" s="186"/>
    </row>
    <row r="99" spans="2:10" x14ac:dyDescent="0.25">
      <c r="B99" s="196"/>
      <c r="C99" s="196"/>
      <c r="D99" s="517"/>
      <c r="E99" s="560"/>
      <c r="F99" s="186"/>
      <c r="G99" s="186"/>
      <c r="H99" s="186"/>
      <c r="I99" s="186"/>
      <c r="J99" s="186"/>
    </row>
    <row r="100" spans="2:10" x14ac:dyDescent="0.25">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0YJFKdqVwQQ5gBnYI/oHEE6vUOt48+/esx0hRTcQrh12akX5QTXTpFuWq2D1ayQFuudQ8eSmwheoo84PkrG3Rw==" saltValue="4ybavpnBf5H1qCZyoWvobg==" spinCount="100000" sheet="1" objects="1" scenarios="1"/>
  <mergeCells count="30">
    <mergeCell ref="B12:E12"/>
    <mergeCell ref="B13:E13"/>
    <mergeCell ref="G13:I13"/>
    <mergeCell ref="B1:O1"/>
    <mergeCell ref="B2:O2"/>
    <mergeCell ref="B4:E4"/>
    <mergeCell ref="G4:I4"/>
    <mergeCell ref="K4:N4"/>
    <mergeCell ref="G5:I5"/>
    <mergeCell ref="G19:I20"/>
    <mergeCell ref="K18:M18"/>
    <mergeCell ref="G7:I7"/>
    <mergeCell ref="G8:I8"/>
    <mergeCell ref="G10:I10"/>
    <mergeCell ref="G11:I11"/>
    <mergeCell ref="H14:I14"/>
    <mergeCell ref="H15:I15"/>
    <mergeCell ref="H17:I17"/>
    <mergeCell ref="H18:I18"/>
    <mergeCell ref="K17:L17"/>
    <mergeCell ref="H16:I16"/>
    <mergeCell ref="G68:I68"/>
    <mergeCell ref="G72:I72"/>
    <mergeCell ref="B79:E79"/>
    <mergeCell ref="B88:E88"/>
    <mergeCell ref="B28:E28"/>
    <mergeCell ref="B29:E29"/>
    <mergeCell ref="B64:C64"/>
    <mergeCell ref="B65:C65"/>
    <mergeCell ref="B66:C66"/>
  </mergeCells>
  <pageMargins left="0.7" right="0.7" top="0.75" bottom="0.75" header="0.3" footer="0.3"/>
  <pageSetup scale="68" orientation="landscape"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47">
    <tabColor rgb="FFCC99FF"/>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54" t="e">
        <f>#REF!</f>
        <v>#REF!</v>
      </c>
      <c r="C1" s="1755"/>
      <c r="D1" s="1755"/>
      <c r="E1" s="1755"/>
      <c r="F1" s="1755"/>
      <c r="G1" s="1755"/>
      <c r="H1" s="1756"/>
      <c r="I1"/>
      <c r="J1"/>
      <c r="K1"/>
      <c r="L1"/>
      <c r="M1"/>
      <c r="N1"/>
      <c r="O1"/>
      <c r="P1"/>
      <c r="Q1"/>
      <c r="R1"/>
      <c r="S1"/>
      <c r="T1"/>
    </row>
    <row r="2" spans="2:20" ht="34.5" customHeight="1" thickBot="1" x14ac:dyDescent="0.3">
      <c r="B2" s="1757" t="s">
        <v>446</v>
      </c>
      <c r="C2" s="1758"/>
      <c r="D2" s="1758"/>
      <c r="E2" s="1758"/>
      <c r="F2" s="1758"/>
      <c r="G2" s="1758"/>
      <c r="H2" s="1759"/>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45660</v>
      </c>
    </row>
    <row r="55" spans="2:8" x14ac:dyDescent="0.2">
      <c r="H55" s="672">
        <v>8609</v>
      </c>
    </row>
    <row r="56" spans="2:8" ht="15" x14ac:dyDescent="0.25">
      <c r="B56" s="656" t="s">
        <v>444</v>
      </c>
    </row>
    <row r="58" spans="2:8" x14ac:dyDescent="0.2">
      <c r="B58" s="655" t="s">
        <v>445</v>
      </c>
    </row>
  </sheetData>
  <sheetProtection algorithmName="SHA-512" hashValue="zdkCzV8EYZrvUy4MIzfrvTVLTgJXTU5Cc7op26DsCa9VsjB59y2NTLVQ+f/sJKHFvQSibge9TAexpLpRT2HmQw==" saltValue="0ONP02cQoD/ozCdA8Ld/RA==" spinCount="100000" sheet="1" objects="1" scenarios="1"/>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48">
    <tabColor rgb="FFCC99FF"/>
    <pageSetUpPr fitToPage="1"/>
  </sheetPr>
  <dimension ref="B1:M45"/>
  <sheetViews>
    <sheetView showGridLines="0" zoomScale="70" zoomScaleNormal="70" workbookViewId="0">
      <selection activeCell="J18" sqref="J18"/>
    </sheetView>
  </sheetViews>
  <sheetFormatPr defaultColWidth="9.140625" defaultRowHeight="12.75" x14ac:dyDescent="0.2"/>
  <cols>
    <col min="1" max="1" width="3" style="21" customWidth="1"/>
    <col min="2" max="2" width="26.7109375" style="21" customWidth="1"/>
    <col min="3" max="4" width="30.140625" style="21" customWidth="1"/>
    <col min="5" max="5" width="16.28515625" style="21" customWidth="1"/>
    <col min="6" max="6" width="15.85546875" style="21" customWidth="1"/>
    <col min="7" max="7" width="11.42578125" style="21" customWidth="1"/>
    <col min="8" max="8" width="12.85546875" style="21" customWidth="1"/>
    <col min="9" max="11" width="12.5703125" style="21" customWidth="1"/>
    <col min="12" max="16384" width="9.140625" style="21"/>
  </cols>
  <sheetData>
    <row r="1" spans="2:13" ht="13.5" thickBot="1" x14ac:dyDescent="0.25">
      <c r="B1" s="1754" t="e">
        <f>#REF!</f>
        <v>#REF!</v>
      </c>
      <c r="C1" s="1755"/>
      <c r="D1" s="1755"/>
      <c r="E1" s="1755"/>
      <c r="F1" s="1755"/>
      <c r="G1" s="1755"/>
      <c r="H1" s="1755"/>
      <c r="I1" s="1755"/>
      <c r="J1" s="1755"/>
      <c r="K1" s="1756"/>
    </row>
    <row r="2" spans="2:13" ht="34.5" customHeight="1" thickBot="1" x14ac:dyDescent="0.25">
      <c r="B2" s="1757" t="s">
        <v>36</v>
      </c>
      <c r="C2" s="1758"/>
      <c r="D2" s="1758"/>
      <c r="E2" s="1758"/>
      <c r="F2" s="1758"/>
      <c r="G2" s="1758"/>
      <c r="H2" s="1758"/>
      <c r="I2" s="1758"/>
      <c r="J2" s="1758"/>
      <c r="K2" s="1759"/>
    </row>
    <row r="3" spans="2:13" ht="13.5" thickBot="1" x14ac:dyDescent="0.25">
      <c r="B3" s="247"/>
      <c r="C3" s="709"/>
      <c r="D3" s="709"/>
      <c r="E3" s="709"/>
      <c r="F3" s="709"/>
      <c r="G3" s="709"/>
      <c r="H3" s="709"/>
      <c r="I3" s="709"/>
      <c r="J3" s="709"/>
      <c r="K3" s="710"/>
      <c r="L3" s="6"/>
      <c r="M3" s="30"/>
    </row>
    <row r="4" spans="2:13" ht="13.5" customHeight="1" thickBot="1" x14ac:dyDescent="0.25">
      <c r="B4" s="1894" t="s">
        <v>8</v>
      </c>
      <c r="C4" s="1894" t="s">
        <v>9</v>
      </c>
      <c r="D4" s="1896" t="s">
        <v>35</v>
      </c>
      <c r="E4" s="1898" t="s">
        <v>33</v>
      </c>
      <c r="F4" s="1898" t="s">
        <v>34</v>
      </c>
      <c r="G4" s="1894" t="s">
        <v>5</v>
      </c>
      <c r="H4" s="1900" t="s">
        <v>6</v>
      </c>
      <c r="I4" s="1901"/>
      <c r="J4" s="1900" t="s">
        <v>7</v>
      </c>
      <c r="K4" s="1901"/>
      <c r="L4" s="6"/>
      <c r="M4" s="30"/>
    </row>
    <row r="5" spans="2:13" ht="13.5" thickBot="1" x14ac:dyDescent="0.25">
      <c r="B5" s="1895"/>
      <c r="C5" s="1895"/>
      <c r="D5" s="1897"/>
      <c r="E5" s="1899"/>
      <c r="F5" s="1899"/>
      <c r="G5" s="1895"/>
      <c r="H5" s="243" t="s">
        <v>10</v>
      </c>
      <c r="I5" s="243" t="s">
        <v>11</v>
      </c>
      <c r="J5" s="243" t="s">
        <v>12</v>
      </c>
      <c r="K5" s="243" t="s">
        <v>13</v>
      </c>
      <c r="L5" s="6"/>
      <c r="M5" s="30"/>
    </row>
    <row r="6" spans="2:13" x14ac:dyDescent="0.2">
      <c r="B6" s="886" t="s">
        <v>14</v>
      </c>
      <c r="C6" s="39"/>
      <c r="D6" s="39"/>
      <c r="E6" s="172"/>
      <c r="F6" s="172"/>
      <c r="G6" s="628"/>
      <c r="H6" s="802" t="str">
        <f>IF((G6&gt;0),((PMT((G6/12),(J6*12),F6,0,0)*12)*-1),"")</f>
        <v/>
      </c>
      <c r="I6" s="170" t="s">
        <v>276</v>
      </c>
      <c r="J6" s="43"/>
      <c r="K6" s="46"/>
      <c r="L6" s="2"/>
      <c r="M6" s="30"/>
    </row>
    <row r="7" spans="2:13" x14ac:dyDescent="0.2">
      <c r="B7" s="887" t="s">
        <v>15</v>
      </c>
      <c r="C7" s="890"/>
      <c r="D7" s="890"/>
      <c r="E7" s="41"/>
      <c r="F7" s="41"/>
      <c r="G7" s="629"/>
      <c r="H7" s="891"/>
      <c r="I7" s="52" t="s">
        <v>276</v>
      </c>
      <c r="J7" s="169"/>
      <c r="K7" s="47"/>
      <c r="L7" s="2"/>
      <c r="M7" s="30"/>
    </row>
    <row r="8" spans="2:13" x14ac:dyDescent="0.2">
      <c r="B8" s="887" t="s">
        <v>16</v>
      </c>
      <c r="C8" s="890"/>
      <c r="D8" s="890"/>
      <c r="E8" s="41"/>
      <c r="F8" s="41"/>
      <c r="G8" s="629"/>
      <c r="H8" s="891"/>
      <c r="I8" s="171" t="s">
        <v>276</v>
      </c>
      <c r="J8" s="44"/>
      <c r="K8" s="47"/>
      <c r="L8" s="2"/>
      <c r="M8" s="30"/>
    </row>
    <row r="9" spans="2:13" x14ac:dyDescent="0.2">
      <c r="B9" s="7" t="s">
        <v>449</v>
      </c>
      <c r="C9" s="890"/>
      <c r="D9" s="890"/>
      <c r="E9" s="41"/>
      <c r="F9" s="41"/>
      <c r="G9" s="629"/>
      <c r="H9" s="891"/>
      <c r="I9" s="44"/>
      <c r="J9" s="44"/>
      <c r="K9" s="47"/>
      <c r="L9" s="2"/>
      <c r="M9" s="30"/>
    </row>
    <row r="10" spans="2:13" x14ac:dyDescent="0.2">
      <c r="B10" s="7" t="s">
        <v>4</v>
      </c>
      <c r="C10" s="890"/>
      <c r="D10" s="890"/>
      <c r="E10" s="41"/>
      <c r="F10" s="41"/>
      <c r="G10" s="629"/>
      <c r="H10" s="891"/>
      <c r="I10" s="44"/>
      <c r="J10" s="44"/>
      <c r="K10" s="47"/>
      <c r="L10" s="2"/>
      <c r="M10" s="30"/>
    </row>
    <row r="11" spans="2:13" x14ac:dyDescent="0.2">
      <c r="B11" s="7" t="s">
        <v>4</v>
      </c>
      <c r="C11" s="890"/>
      <c r="D11" s="890"/>
      <c r="E11" s="41"/>
      <c r="F11" s="41"/>
      <c r="G11" s="629"/>
      <c r="H11" s="891"/>
      <c r="I11" s="44"/>
      <c r="J11" s="44"/>
      <c r="K11" s="47"/>
      <c r="L11" s="2"/>
      <c r="M11" s="30"/>
    </row>
    <row r="12" spans="2:13" x14ac:dyDescent="0.2">
      <c r="B12" s="7" t="s">
        <v>17</v>
      </c>
      <c r="C12" s="890"/>
      <c r="D12" s="890"/>
      <c r="E12" s="41"/>
      <c r="F12" s="41"/>
      <c r="G12" s="629"/>
      <c r="H12" s="891"/>
      <c r="I12" s="44"/>
      <c r="J12" s="44"/>
      <c r="K12" s="47"/>
      <c r="L12" s="2"/>
      <c r="M12" s="31" t="s">
        <v>1</v>
      </c>
    </row>
    <row r="13" spans="2:13" ht="13.5" thickBot="1" x14ac:dyDescent="0.25">
      <c r="B13" s="888" t="s">
        <v>18</v>
      </c>
      <c r="C13" s="40"/>
      <c r="D13" s="40"/>
      <c r="E13" s="41"/>
      <c r="F13" s="712">
        <f>+'Comparative Summary (8609)'!C7</f>
        <v>0</v>
      </c>
      <c r="G13" s="630"/>
      <c r="H13" s="42"/>
      <c r="I13" s="45"/>
      <c r="J13" s="45"/>
      <c r="K13" s="48"/>
      <c r="L13" s="2"/>
      <c r="M13" s="31" t="s">
        <v>2</v>
      </c>
    </row>
    <row r="14" spans="2:13" ht="13.5" thickBot="1" x14ac:dyDescent="0.25">
      <c r="B14" s="5"/>
      <c r="C14" s="9"/>
      <c r="D14" s="9" t="s">
        <v>19</v>
      </c>
      <c r="E14" s="231">
        <f>SUM(E6:E13)</f>
        <v>0</v>
      </c>
      <c r="F14" s="231">
        <f>SUM(F6:F13)</f>
        <v>0</v>
      </c>
      <c r="G14" s="3"/>
      <c r="H14" s="3"/>
      <c r="I14" s="3"/>
      <c r="J14" s="3"/>
      <c r="K14" s="4"/>
      <c r="L14" s="2"/>
      <c r="M14" s="31"/>
    </row>
    <row r="15" spans="2:13" x14ac:dyDescent="0.2">
      <c r="B15" s="5"/>
      <c r="C15" s="9"/>
      <c r="D15" s="9"/>
      <c r="G15" s="3"/>
      <c r="H15" s="3"/>
      <c r="I15" s="3"/>
      <c r="J15" s="3"/>
      <c r="K15" s="4"/>
      <c r="L15" s="2"/>
      <c r="M15" s="31"/>
    </row>
    <row r="16" spans="2:13" x14ac:dyDescent="0.2">
      <c r="B16" s="10" t="s">
        <v>20</v>
      </c>
      <c r="C16" s="49"/>
      <c r="D16" s="49"/>
      <c r="E16" s="50"/>
      <c r="F16" s="50"/>
      <c r="G16" s="51"/>
      <c r="H16" s="50"/>
      <c r="I16" s="52"/>
      <c r="J16" s="52"/>
      <c r="K16" s="53"/>
      <c r="L16" s="2"/>
    </row>
    <row r="17" spans="2:12" x14ac:dyDescent="0.2">
      <c r="B17" s="10" t="s">
        <v>20</v>
      </c>
      <c r="C17" s="49"/>
      <c r="D17" s="49"/>
      <c r="E17" s="50"/>
      <c r="F17" s="50"/>
      <c r="G17" s="51"/>
      <c r="H17" s="50"/>
      <c r="I17" s="52"/>
      <c r="J17" s="52"/>
      <c r="K17" s="53"/>
      <c r="L17" s="2"/>
    </row>
    <row r="18" spans="2:12" ht="13.5" thickBot="1" x14ac:dyDescent="0.25">
      <c r="B18" s="889" t="s">
        <v>21</v>
      </c>
      <c r="C18" s="49"/>
      <c r="D18" s="49"/>
      <c r="E18" s="173"/>
      <c r="F18" s="711" t="e">
        <f>+ROUND(D30,0)</f>
        <v>#DIV/0!</v>
      </c>
      <c r="G18" s="51"/>
      <c r="H18" s="50"/>
      <c r="I18" s="52"/>
      <c r="J18" s="52"/>
      <c r="K18" s="53"/>
      <c r="L18" s="2"/>
    </row>
    <row r="19" spans="2:12" ht="13.5" thickBot="1" x14ac:dyDescent="0.25">
      <c r="B19" s="5"/>
      <c r="C19" s="9"/>
      <c r="D19" s="9" t="s">
        <v>22</v>
      </c>
      <c r="E19" s="231">
        <f>+E14+SUM(E16:E18)</f>
        <v>0</v>
      </c>
      <c r="F19" s="231" t="e">
        <f>+F14+SUM(F16:F18)</f>
        <v>#DIV/0!</v>
      </c>
      <c r="G19" s="3"/>
      <c r="H19" s="3"/>
      <c r="I19" s="3"/>
      <c r="J19" s="3"/>
      <c r="K19" s="4"/>
      <c r="L19" s="2"/>
    </row>
    <row r="20" spans="2:12" ht="13.5" thickBot="1" x14ac:dyDescent="0.25">
      <c r="B20" s="14"/>
      <c r="C20" s="3"/>
      <c r="D20" s="3"/>
      <c r="E20" s="3"/>
      <c r="F20" s="713" t="e">
        <f>IF((ROUND(F19,0))=ROUND('Cost Cert. (8609)'!D90,0),"","VALUE!")</f>
        <v>#DIV/0!</v>
      </c>
      <c r="G20" s="3"/>
      <c r="H20" s="3"/>
      <c r="I20" s="3"/>
      <c r="J20" s="3"/>
      <c r="K20" s="4"/>
      <c r="L20" s="2"/>
    </row>
    <row r="21" spans="2:12" ht="13.5" thickBot="1" x14ac:dyDescent="0.25">
      <c r="B21" s="5" t="s">
        <v>32</v>
      </c>
      <c r="C21" s="631"/>
      <c r="D21" s="3" t="s">
        <v>469</v>
      </c>
      <c r="E21" s="3" t="s">
        <v>31</v>
      </c>
      <c r="I21" s="11"/>
      <c r="K21" s="17"/>
      <c r="L21" s="2"/>
    </row>
    <row r="22" spans="2:12" ht="13.5" thickBot="1" x14ac:dyDescent="0.25">
      <c r="B22" s="5"/>
      <c r="C22" s="631"/>
      <c r="D22" s="3" t="s">
        <v>468</v>
      </c>
      <c r="E22" s="3"/>
      <c r="K22" s="17"/>
      <c r="L22" s="2"/>
    </row>
    <row r="23" spans="2:12" x14ac:dyDescent="0.2">
      <c r="B23" s="18"/>
      <c r="E23" s="3"/>
      <c r="K23" s="17"/>
      <c r="L23" s="2"/>
    </row>
    <row r="24" spans="2:12" x14ac:dyDescent="0.2">
      <c r="B24" s="18"/>
      <c r="E24" s="3"/>
      <c r="G24" s="12" t="s">
        <v>23</v>
      </c>
      <c r="H24" s="12"/>
      <c r="I24" s="12"/>
      <c r="K24" s="17"/>
      <c r="L24" s="2"/>
    </row>
    <row r="25" spans="2:12" ht="13.5" thickBot="1" x14ac:dyDescent="0.25">
      <c r="B25" s="18"/>
      <c r="E25" s="3"/>
      <c r="G25" s="1903" t="s">
        <v>39</v>
      </c>
      <c r="H25" s="1904"/>
      <c r="I25" s="13" t="s">
        <v>10</v>
      </c>
      <c r="K25" s="17"/>
      <c r="L25" s="2"/>
    </row>
    <row r="26" spans="2:12" x14ac:dyDescent="0.2">
      <c r="B26" s="18"/>
      <c r="C26" s="232" t="s">
        <v>314</v>
      </c>
      <c r="D26" s="233" t="e">
        <f>+'Tax Credit Eligibility (8609)'!E32</f>
        <v>#DIV/0!</v>
      </c>
      <c r="E26" s="3"/>
      <c r="G26" s="1905" t="s">
        <v>431</v>
      </c>
      <c r="H26" s="1906"/>
      <c r="I26" s="8"/>
      <c r="K26" s="17"/>
      <c r="L26" s="2"/>
    </row>
    <row r="27" spans="2:12" x14ac:dyDescent="0.2">
      <c r="B27" s="18"/>
      <c r="C27" s="234" t="s">
        <v>432</v>
      </c>
      <c r="D27" s="647" t="e">
        <f>+#REF!</f>
        <v>#REF!</v>
      </c>
      <c r="E27" s="16"/>
      <c r="G27" s="1905" t="s">
        <v>24</v>
      </c>
      <c r="H27" s="1906"/>
      <c r="I27" s="8"/>
      <c r="K27" s="17"/>
      <c r="L27" s="2"/>
    </row>
    <row r="28" spans="2:12" x14ac:dyDescent="0.2">
      <c r="B28" s="18"/>
      <c r="C28" s="234" t="s">
        <v>28</v>
      </c>
      <c r="D28" s="235" t="e">
        <f>+D26*D27</f>
        <v>#DIV/0!</v>
      </c>
      <c r="G28" s="1905" t="s">
        <v>433</v>
      </c>
      <c r="H28" s="1906"/>
      <c r="I28" s="8"/>
      <c r="K28" s="17"/>
      <c r="L28" s="2"/>
    </row>
    <row r="29" spans="2:12" x14ac:dyDescent="0.2">
      <c r="B29" s="18"/>
      <c r="C29" s="234" t="s">
        <v>29</v>
      </c>
      <c r="D29" s="236">
        <f>+'Tax Credit Eligibility (8609)'!F28</f>
        <v>0</v>
      </c>
      <c r="G29" s="1905" t="s">
        <v>25</v>
      </c>
      <c r="H29" s="1906"/>
      <c r="I29" s="8"/>
      <c r="K29" s="4"/>
      <c r="L29" s="30"/>
    </row>
    <row r="30" spans="2:12" ht="13.5" thickBot="1" x14ac:dyDescent="0.25">
      <c r="B30" s="18"/>
      <c r="C30" s="237" t="s">
        <v>30</v>
      </c>
      <c r="D30" s="238" t="e">
        <f>+D28*D29</f>
        <v>#DIV/0!</v>
      </c>
      <c r="G30" s="1905" t="s">
        <v>26</v>
      </c>
      <c r="H30" s="1906"/>
      <c r="I30" s="8"/>
      <c r="K30" s="17"/>
    </row>
    <row r="31" spans="2:12" x14ac:dyDescent="0.2">
      <c r="B31" s="18"/>
      <c r="C31" s="239"/>
      <c r="D31" s="240" t="e">
        <f>IF(F18=(ROUND(D30,0)),"","VALUE!")</f>
        <v>#DIV/0!</v>
      </c>
      <c r="G31" s="1902" t="s">
        <v>37</v>
      </c>
      <c r="H31" s="1902"/>
      <c r="I31" s="19"/>
      <c r="K31" s="17"/>
    </row>
    <row r="32" spans="2:12" x14ac:dyDescent="0.2">
      <c r="B32" s="18"/>
      <c r="C32" s="2"/>
      <c r="G32" s="1902" t="s">
        <v>38</v>
      </c>
      <c r="H32" s="1902"/>
      <c r="I32" s="19"/>
      <c r="K32" s="17"/>
    </row>
    <row r="33" spans="2:11" x14ac:dyDescent="0.2">
      <c r="B33" s="18"/>
      <c r="D33" s="2"/>
      <c r="G33" s="3"/>
      <c r="H33" s="15" t="s">
        <v>27</v>
      </c>
      <c r="I33" s="321">
        <f>SUM(I26:I32)</f>
        <v>0</v>
      </c>
      <c r="J33" s="241" t="e">
        <f>IF((ROUND(D30,0)=ROUND(I33,0)),"","VALUE!")</f>
        <v>#DIV/0!</v>
      </c>
      <c r="K33" s="17"/>
    </row>
    <row r="34" spans="2:11" ht="13.5" thickBot="1" x14ac:dyDescent="0.25">
      <c r="B34" s="32"/>
      <c r="C34" s="33"/>
      <c r="D34" s="20"/>
      <c r="E34" s="33"/>
      <c r="F34" s="33"/>
      <c r="G34" s="33"/>
      <c r="H34" s="33"/>
      <c r="I34" s="33"/>
      <c r="J34" s="33"/>
      <c r="K34" s="180"/>
    </row>
    <row r="35" spans="2:11" ht="15.75" customHeight="1" x14ac:dyDescent="0.2">
      <c r="D35" s="2"/>
      <c r="E35" s="2"/>
      <c r="F35" s="2"/>
      <c r="G35" s="2"/>
      <c r="J35" s="1"/>
      <c r="K35" s="612" t="e">
        <f>+#REF!</f>
        <v>#REF!</v>
      </c>
    </row>
    <row r="36" spans="2:11" x14ac:dyDescent="0.2">
      <c r="D36" s="2"/>
      <c r="E36" s="2"/>
      <c r="F36" s="2"/>
      <c r="G36" s="2"/>
      <c r="H36" s="2"/>
      <c r="J36" s="1">
        <v>8609</v>
      </c>
      <c r="K36" s="242">
        <f ca="1">TODAY()</f>
        <v>45660</v>
      </c>
    </row>
    <row r="37" spans="2:11" x14ac:dyDescent="0.2">
      <c r="D37" s="2"/>
      <c r="E37" s="2"/>
      <c r="F37" s="2"/>
      <c r="G37" s="2"/>
      <c r="H37" s="2"/>
    </row>
    <row r="38" spans="2:11" x14ac:dyDescent="0.2">
      <c r="D38" s="2"/>
      <c r="E38" s="2"/>
      <c r="F38" s="2"/>
      <c r="G38" s="2"/>
      <c r="H38" s="2"/>
    </row>
    <row r="39" spans="2:11" x14ac:dyDescent="0.2">
      <c r="D39" s="2"/>
      <c r="E39" s="2"/>
      <c r="F39" s="2"/>
      <c r="G39" s="2"/>
      <c r="H39" s="2"/>
    </row>
    <row r="40" spans="2:11" x14ac:dyDescent="0.2">
      <c r="D40" s="2"/>
      <c r="E40" s="2"/>
      <c r="F40" s="2"/>
      <c r="G40" s="2"/>
      <c r="H40" s="2"/>
    </row>
    <row r="41" spans="2:11" x14ac:dyDescent="0.2">
      <c r="D41" s="2"/>
      <c r="E41" s="2"/>
      <c r="F41" s="2"/>
      <c r="G41" s="2"/>
      <c r="H41" s="2"/>
    </row>
    <row r="42" spans="2:11" x14ac:dyDescent="0.2">
      <c r="D42" s="2"/>
      <c r="E42" s="2"/>
      <c r="F42" s="2"/>
      <c r="G42" s="2"/>
      <c r="H42" s="2"/>
    </row>
    <row r="43" spans="2:11" x14ac:dyDescent="0.2">
      <c r="E43" s="2"/>
      <c r="F43" s="2"/>
      <c r="G43" s="2"/>
      <c r="H43" s="2"/>
    </row>
    <row r="44" spans="2:11" x14ac:dyDescent="0.2">
      <c r="E44" s="2"/>
      <c r="F44" s="2"/>
      <c r="G44" s="2"/>
      <c r="H44" s="2"/>
    </row>
    <row r="45" spans="2:11" x14ac:dyDescent="0.2">
      <c r="F45" s="2"/>
      <c r="G45" s="2"/>
      <c r="H45" s="2"/>
    </row>
  </sheetData>
  <sheetProtection algorithmName="SHA-512" hashValue="2LH0STSHyPeqE34+yJpNemSTydybZOdeo9PGm+sEejXQZ2gFlN7qYIkmnYvktKv2ucGUNwIZc3LnFRIQM7D+xw==" saltValue="sQmrMW3FyH/vwMuhcZ/mXg==" spinCount="100000" sheet="1" objects="1" scenarios="1"/>
  <mergeCells count="18">
    <mergeCell ref="G31:H31"/>
    <mergeCell ref="G32:H32"/>
    <mergeCell ref="G25:H25"/>
    <mergeCell ref="G26:H26"/>
    <mergeCell ref="G27:H27"/>
    <mergeCell ref="G28:H28"/>
    <mergeCell ref="G29:H29"/>
    <mergeCell ref="G30:H30"/>
    <mergeCell ref="B1:K1"/>
    <mergeCell ref="B2:K2"/>
    <mergeCell ref="B4:B5"/>
    <mergeCell ref="C4:C5"/>
    <mergeCell ref="D4:D5"/>
    <mergeCell ref="E4:E5"/>
    <mergeCell ref="F4:F5"/>
    <mergeCell ref="G4:G5"/>
    <mergeCell ref="H4:I4"/>
    <mergeCell ref="J4:K4"/>
  </mergeCells>
  <dataValidations count="1">
    <dataValidation type="list" allowBlank="1" showInputMessage="1" showErrorMessage="1" sqref="I21" xr:uid="{00000000-0002-0000-1700-000000000000}">
      <formula1>$M$12:$M$13</formula1>
    </dataValidation>
  </dataValidations>
  <pageMargins left="0.7" right="0.7" top="0.75" bottom="0.75" header="0.3" footer="0.3"/>
  <pageSetup scale="68" fitToHeight="0" orientation="landscape"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49">
    <tabColor rgb="FFCC99FF"/>
    <pageSetUpPr fitToPage="1"/>
  </sheetPr>
  <dimension ref="B1:Q93"/>
  <sheetViews>
    <sheetView showGridLines="0" topLeftCell="A58" zoomScale="70" zoomScaleNormal="70" workbookViewId="0">
      <selection activeCell="J18" sqref="J18"/>
    </sheetView>
  </sheetViews>
  <sheetFormatPr defaultColWidth="9.140625" defaultRowHeight="12.75" x14ac:dyDescent="0.2"/>
  <cols>
    <col min="1" max="1" width="2.85546875" style="21" customWidth="1"/>
    <col min="2" max="2" width="27.5703125" style="21" customWidth="1"/>
    <col min="3" max="3" width="9.140625" style="21"/>
    <col min="4" max="8" width="19.140625" style="21" customWidth="1"/>
    <col min="9" max="10" width="9.140625" style="21"/>
    <col min="11" max="11" width="18.5703125" style="21" customWidth="1"/>
    <col min="12" max="12" width="16.7109375" style="21" customWidth="1"/>
    <col min="13" max="13" width="12.5703125" style="21" customWidth="1"/>
    <col min="14" max="14" width="9.140625" style="21" customWidth="1"/>
    <col min="15" max="15" width="5" style="21" customWidth="1"/>
    <col min="16" max="16" width="7.7109375" style="21" customWidth="1"/>
    <col min="17" max="17" width="8.28515625" style="21" customWidth="1"/>
    <col min="18" max="16384" width="9.140625" style="21"/>
  </cols>
  <sheetData>
    <row r="1" spans="2:17" ht="13.5" thickBot="1" x14ac:dyDescent="0.25">
      <c r="B1" s="1754" t="e">
        <f>#REF!</f>
        <v>#REF!</v>
      </c>
      <c r="C1" s="1755"/>
      <c r="D1" s="1755"/>
      <c r="E1" s="1755"/>
      <c r="F1" s="1755"/>
      <c r="G1" s="1755"/>
      <c r="H1" s="1756"/>
    </row>
    <row r="2" spans="2:17" ht="16.5" customHeight="1" x14ac:dyDescent="0.2">
      <c r="B2" s="1921" t="s">
        <v>457</v>
      </c>
      <c r="C2" s="1922"/>
      <c r="D2" s="1922"/>
      <c r="E2" s="1922"/>
      <c r="F2" s="1922"/>
      <c r="G2" s="1922"/>
      <c r="H2" s="1923"/>
    </row>
    <row r="3" spans="2:17" ht="17.25" customHeight="1" thickBot="1" x14ac:dyDescent="0.25">
      <c r="B3" s="1924"/>
      <c r="C3" s="1925"/>
      <c r="D3" s="1925"/>
      <c r="E3" s="1925"/>
      <c r="F3" s="1925"/>
      <c r="G3" s="1925"/>
      <c r="H3" s="1926"/>
    </row>
    <row r="4" spans="2:17" ht="13.5" thickBot="1" x14ac:dyDescent="0.25">
      <c r="B4" s="244"/>
      <c r="C4" s="245"/>
      <c r="D4" s="245"/>
      <c r="E4" s="245"/>
      <c r="F4" s="245"/>
      <c r="G4" s="1"/>
      <c r="H4" s="246"/>
    </row>
    <row r="5" spans="2:17" ht="13.5" customHeight="1" x14ac:dyDescent="0.2">
      <c r="B5" s="247"/>
      <c r="C5" s="248"/>
      <c r="D5" s="1907" t="s">
        <v>100</v>
      </c>
      <c r="E5" s="1909" t="s">
        <v>40</v>
      </c>
      <c r="F5" s="1909" t="s">
        <v>41</v>
      </c>
      <c r="G5" s="1909" t="s">
        <v>450</v>
      </c>
      <c r="H5" s="1907" t="s">
        <v>451</v>
      </c>
    </row>
    <row r="6" spans="2:17" ht="13.5" customHeight="1" thickBot="1" x14ac:dyDescent="0.25">
      <c r="B6" s="249"/>
      <c r="C6" s="245"/>
      <c r="D6" s="1908"/>
      <c r="E6" s="1910"/>
      <c r="F6" s="1910"/>
      <c r="G6" s="1910"/>
      <c r="H6" s="1908"/>
    </row>
    <row r="7" spans="2:17" ht="13.5" customHeight="1" thickBot="1" x14ac:dyDescent="0.25">
      <c r="B7" s="996" t="s">
        <v>42</v>
      </c>
      <c r="C7" s="746"/>
      <c r="D7" s="746"/>
      <c r="E7" s="746"/>
      <c r="F7" s="746"/>
      <c r="G7" s="746"/>
      <c r="H7" s="999"/>
      <c r="J7" s="1953" t="s">
        <v>589</v>
      </c>
      <c r="K7" s="1954"/>
      <c r="L7" s="1954"/>
      <c r="M7" s="1954"/>
      <c r="N7" s="1954"/>
      <c r="O7" s="1954"/>
      <c r="P7" s="1954"/>
      <c r="Q7" s="1955"/>
    </row>
    <row r="8" spans="2:17" ht="13.5" customHeight="1" thickBot="1" x14ac:dyDescent="0.25">
      <c r="B8" s="1913" t="s">
        <v>43</v>
      </c>
      <c r="C8" s="1914"/>
      <c r="D8" s="22"/>
      <c r="E8" s="23"/>
      <c r="F8" s="54">
        <f>D8</f>
        <v>0</v>
      </c>
      <c r="G8" s="57" t="s">
        <v>44</v>
      </c>
      <c r="H8" s="58" t="s">
        <v>44</v>
      </c>
      <c r="J8" s="985" t="s">
        <v>580</v>
      </c>
      <c r="K8" s="461"/>
      <c r="L8" s="461"/>
      <c r="M8" s="461"/>
      <c r="N8" s="461"/>
      <c r="O8" s="461"/>
      <c r="P8" s="1958" t="s">
        <v>581</v>
      </c>
      <c r="Q8" s="1959"/>
    </row>
    <row r="9" spans="2:17" ht="13.5" customHeight="1" x14ac:dyDescent="0.2">
      <c r="B9" s="1915" t="s">
        <v>45</v>
      </c>
      <c r="C9" s="1916"/>
      <c r="D9" s="24"/>
      <c r="E9" s="25"/>
      <c r="F9" s="55">
        <f>D9</f>
        <v>0</v>
      </c>
      <c r="G9" s="59"/>
      <c r="H9" s="34">
        <f>F9</f>
        <v>0</v>
      </c>
      <c r="J9" s="982"/>
      <c r="K9" s="983"/>
      <c r="L9" s="983"/>
      <c r="M9" s="983"/>
      <c r="N9" s="983"/>
      <c r="O9" s="983"/>
      <c r="P9" s="1956"/>
      <c r="Q9" s="1957"/>
    </row>
    <row r="10" spans="2:17" ht="13.5" customHeight="1" thickBot="1" x14ac:dyDescent="0.25">
      <c r="B10" s="1917" t="s">
        <v>572</v>
      </c>
      <c r="C10" s="1918"/>
      <c r="D10" s="712">
        <f>P13</f>
        <v>0</v>
      </c>
      <c r="E10" s="38"/>
      <c r="F10" s="56">
        <f>D10</f>
        <v>0</v>
      </c>
      <c r="G10" s="60"/>
      <c r="H10" s="61">
        <f>F10</f>
        <v>0</v>
      </c>
      <c r="J10" s="982"/>
      <c r="K10" s="983"/>
      <c r="L10" s="983"/>
      <c r="M10" s="983"/>
      <c r="N10" s="983"/>
      <c r="O10" s="983"/>
      <c r="P10" s="1935"/>
      <c r="Q10" s="1936"/>
    </row>
    <row r="11" spans="2:17" ht="13.5" customHeight="1" thickBot="1" x14ac:dyDescent="0.25">
      <c r="B11" s="1919" t="s">
        <v>47</v>
      </c>
      <c r="C11" s="1920"/>
      <c r="D11" s="250">
        <f>SUM(D8:D10)</f>
        <v>0</v>
      </c>
      <c r="E11" s="250">
        <f>SUM(E8:E10)</f>
        <v>0</v>
      </c>
      <c r="F11" s="251">
        <f>SUM(F8:F10)</f>
        <v>0</v>
      </c>
      <c r="G11" s="252">
        <f>SUM(G8:G10)</f>
        <v>0</v>
      </c>
      <c r="H11" s="253">
        <f>SUM(H8:H10)</f>
        <v>0</v>
      </c>
      <c r="J11" s="982"/>
      <c r="K11" s="983"/>
      <c r="L11" s="983"/>
      <c r="M11" s="983"/>
      <c r="N11" s="983"/>
      <c r="O11" s="983"/>
      <c r="P11" s="1935"/>
      <c r="Q11" s="1936"/>
    </row>
    <row r="12" spans="2:17" ht="13.5" customHeight="1" thickBot="1" x14ac:dyDescent="0.25">
      <c r="B12" s="995" t="s">
        <v>48</v>
      </c>
      <c r="C12" s="997"/>
      <c r="D12" s="997"/>
      <c r="E12" s="997"/>
      <c r="F12" s="997"/>
      <c r="G12" s="997"/>
      <c r="H12" s="998"/>
      <c r="J12" s="18"/>
      <c r="P12" s="1933"/>
      <c r="Q12" s="1934"/>
    </row>
    <row r="13" spans="2:17" ht="13.5" customHeight="1" thickBot="1" x14ac:dyDescent="0.25">
      <c r="B13" s="1913" t="s">
        <v>49</v>
      </c>
      <c r="C13" s="1914"/>
      <c r="D13" s="254">
        <f>+'Construction Costs (8609)'!E9</f>
        <v>0</v>
      </c>
      <c r="E13" s="255">
        <f>+'Construction Costs (8609)'!F9</f>
        <v>0</v>
      </c>
      <c r="F13" s="101">
        <f>+'Construction Costs (8609)'!G9</f>
        <v>0</v>
      </c>
      <c r="G13" s="256">
        <f>+'Construction Costs (8609)'!H9</f>
        <v>0</v>
      </c>
      <c r="H13" s="257">
        <f>+'Construction Costs (8609)'!I9</f>
        <v>0</v>
      </c>
      <c r="J13" s="460"/>
      <c r="K13" s="461"/>
      <c r="L13" s="461"/>
      <c r="M13" s="461"/>
      <c r="N13" s="461"/>
      <c r="O13" s="986" t="s">
        <v>357</v>
      </c>
      <c r="P13" s="1960">
        <f>SUM(P9:Q12)</f>
        <v>0</v>
      </c>
      <c r="Q13" s="1961"/>
    </row>
    <row r="14" spans="2:17" ht="13.5" customHeight="1" thickBot="1" x14ac:dyDescent="0.25">
      <c r="B14" s="1915" t="s">
        <v>50</v>
      </c>
      <c r="C14" s="1916"/>
      <c r="D14" s="258">
        <f>+'Construction Costs (8609)'!E10</f>
        <v>0</v>
      </c>
      <c r="E14" s="179">
        <f>+'Construction Costs (8609)'!F10</f>
        <v>0</v>
      </c>
      <c r="F14" s="178">
        <f>+'Construction Costs (8609)'!G10</f>
        <v>0</v>
      </c>
      <c r="G14" s="259">
        <f>+'Construction Costs (8609)'!H10</f>
        <v>0</v>
      </c>
      <c r="H14" s="260">
        <f>+'Construction Costs (8609)'!I10</f>
        <v>0</v>
      </c>
    </row>
    <row r="15" spans="2:17" ht="13.5" customHeight="1" thickBot="1" x14ac:dyDescent="0.25">
      <c r="B15" s="1915" t="s">
        <v>51</v>
      </c>
      <c r="C15" s="1916"/>
      <c r="D15" s="258">
        <f>+'Construction Costs (8609)'!E18</f>
        <v>0</v>
      </c>
      <c r="E15" s="179">
        <f>+'Construction Costs (8609)'!F18</f>
        <v>0</v>
      </c>
      <c r="F15" s="178">
        <f>+'Construction Costs (8609)'!G18</f>
        <v>0</v>
      </c>
      <c r="G15" s="259">
        <f>+'Construction Costs (8609)'!H18</f>
        <v>0</v>
      </c>
      <c r="H15" s="260">
        <f>+'Construction Costs (8609)'!I18</f>
        <v>0</v>
      </c>
      <c r="J15" s="1953" t="s">
        <v>582</v>
      </c>
      <c r="K15" s="1954"/>
      <c r="L15" s="1954"/>
      <c r="M15" s="1954"/>
      <c r="N15" s="1954"/>
      <c r="O15" s="1954"/>
      <c r="P15" s="1954"/>
      <c r="Q15" s="1955"/>
    </row>
    <row r="16" spans="2:17" ht="13.5" customHeight="1" thickBot="1" x14ac:dyDescent="0.25">
      <c r="B16" s="1915" t="s">
        <v>52</v>
      </c>
      <c r="C16" s="1916"/>
      <c r="D16" s="258">
        <f>+'Construction Costs (8609)'!E34</f>
        <v>0</v>
      </c>
      <c r="E16" s="179">
        <f>+'Construction Costs (8609)'!F34</f>
        <v>0</v>
      </c>
      <c r="F16" s="178">
        <f>+'Construction Costs (8609)'!G34</f>
        <v>0</v>
      </c>
      <c r="G16" s="259">
        <f>+'Construction Costs (8609)'!H34</f>
        <v>0</v>
      </c>
      <c r="H16" s="260">
        <f>+'Construction Costs (8609)'!I34</f>
        <v>0</v>
      </c>
      <c r="J16" s="985" t="s">
        <v>590</v>
      </c>
      <c r="K16" s="461"/>
      <c r="L16" s="461"/>
      <c r="M16" s="461"/>
      <c r="N16" s="461"/>
      <c r="O16" s="461"/>
      <c r="P16" s="1958" t="s">
        <v>581</v>
      </c>
      <c r="Q16" s="1959"/>
    </row>
    <row r="17" spans="2:17" ht="13.5" customHeight="1" x14ac:dyDescent="0.2">
      <c r="B17" s="1915" t="s">
        <v>53</v>
      </c>
      <c r="C17" s="1916"/>
      <c r="D17" s="258">
        <f>+'Construction Costs (8609)'!E39</f>
        <v>0</v>
      </c>
      <c r="E17" s="179">
        <f>+'Construction Costs (8609)'!F39</f>
        <v>0</v>
      </c>
      <c r="F17" s="178">
        <f>+'Construction Costs (8609)'!G39</f>
        <v>0</v>
      </c>
      <c r="G17" s="70"/>
      <c r="H17" s="36"/>
      <c r="J17" s="982"/>
      <c r="K17" s="983"/>
      <c r="L17" s="983"/>
      <c r="M17" s="983"/>
      <c r="N17" s="983"/>
      <c r="O17" s="983"/>
      <c r="P17" s="1956"/>
      <c r="Q17" s="1957"/>
    </row>
    <row r="18" spans="2:17" ht="13.5" customHeight="1" thickBot="1" x14ac:dyDescent="0.25">
      <c r="B18" s="1911" t="s">
        <v>54</v>
      </c>
      <c r="C18" s="1912"/>
      <c r="D18" s="258">
        <f>+'Construction Costs (8609)'!E44</f>
        <v>0</v>
      </c>
      <c r="E18" s="179">
        <f>+'Construction Costs (8609)'!F44</f>
        <v>0</v>
      </c>
      <c r="F18" s="178">
        <f>+'Construction Costs (8609)'!G44</f>
        <v>0</v>
      </c>
      <c r="G18" s="259">
        <f>+'Construction Costs (8609)'!H44</f>
        <v>0</v>
      </c>
      <c r="H18" s="260">
        <f>+'Construction Costs (8609)'!I44</f>
        <v>0</v>
      </c>
      <c r="J18" s="982"/>
      <c r="K18" s="983"/>
      <c r="L18" s="983"/>
      <c r="M18" s="983"/>
      <c r="N18" s="983"/>
      <c r="O18" s="983"/>
      <c r="P18" s="1935"/>
      <c r="Q18" s="1936"/>
    </row>
    <row r="19" spans="2:17" ht="13.5" customHeight="1" thickBot="1" x14ac:dyDescent="0.25">
      <c r="B19" s="1919" t="s">
        <v>55</v>
      </c>
      <c r="C19" s="1920"/>
      <c r="D19" s="250">
        <f>SUM(D13:D18)</f>
        <v>0</v>
      </c>
      <c r="E19" s="250">
        <f>SUM(E13:E18)</f>
        <v>0</v>
      </c>
      <c r="F19" s="251">
        <f>SUM(F13:F18)</f>
        <v>0</v>
      </c>
      <c r="G19" s="252">
        <f>SUM(G13:G18)</f>
        <v>0</v>
      </c>
      <c r="H19" s="253">
        <f>SUM(H13:H18)</f>
        <v>0</v>
      </c>
      <c r="J19" s="982"/>
      <c r="K19" s="983"/>
      <c r="L19" s="983"/>
      <c r="M19" s="983"/>
      <c r="N19" s="983"/>
      <c r="O19" s="983"/>
      <c r="P19" s="1935"/>
      <c r="Q19" s="1936"/>
    </row>
    <row r="20" spans="2:17" ht="13.5" customHeight="1" thickBot="1" x14ac:dyDescent="0.25">
      <c r="B20" s="996" t="s">
        <v>56</v>
      </c>
      <c r="C20" s="997"/>
      <c r="D20" s="997"/>
      <c r="E20" s="997"/>
      <c r="F20" s="997"/>
      <c r="G20" s="997"/>
      <c r="H20" s="998"/>
      <c r="J20" s="18"/>
      <c r="P20" s="1933"/>
      <c r="Q20" s="1934"/>
    </row>
    <row r="21" spans="2:17" ht="13.5" customHeight="1" thickBot="1" x14ac:dyDescent="0.25">
      <c r="B21" s="1913" t="s">
        <v>57</v>
      </c>
      <c r="C21" s="1914"/>
      <c r="D21" s="22"/>
      <c r="E21" s="27"/>
      <c r="F21" s="62">
        <f>D21</f>
        <v>0</v>
      </c>
      <c r="G21" s="64"/>
      <c r="H21" s="65">
        <f>F21</f>
        <v>0</v>
      </c>
      <c r="J21" s="460"/>
      <c r="K21" s="461"/>
      <c r="L21" s="461"/>
      <c r="M21" s="461"/>
      <c r="N21" s="461"/>
      <c r="O21" s="986" t="s">
        <v>357</v>
      </c>
      <c r="P21" s="1960">
        <f>SUM(P17:Q20)</f>
        <v>0</v>
      </c>
      <c r="Q21" s="1961"/>
    </row>
    <row r="22" spans="2:17" ht="13.5" customHeight="1" thickBot="1" x14ac:dyDescent="0.25">
      <c r="B22" s="1915" t="s">
        <v>58</v>
      </c>
      <c r="C22" s="1916"/>
      <c r="D22" s="24"/>
      <c r="E22" s="26"/>
      <c r="F22" s="62">
        <f t="shared" ref="F22:F28" si="0">D22</f>
        <v>0</v>
      </c>
      <c r="G22" s="59"/>
      <c r="H22" s="34">
        <f>F22</f>
        <v>0</v>
      </c>
    </row>
    <row r="23" spans="2:17" ht="13.5" customHeight="1" thickBot="1" x14ac:dyDescent="0.25">
      <c r="B23" s="1915" t="s">
        <v>59</v>
      </c>
      <c r="C23" s="1916"/>
      <c r="D23" s="24"/>
      <c r="E23" s="26"/>
      <c r="F23" s="62">
        <f t="shared" si="0"/>
        <v>0</v>
      </c>
      <c r="G23" s="59"/>
      <c r="H23" s="34">
        <f>F23</f>
        <v>0</v>
      </c>
      <c r="J23" s="1953" t="s">
        <v>583</v>
      </c>
      <c r="K23" s="1954"/>
      <c r="L23" s="1954"/>
      <c r="M23" s="1954"/>
      <c r="N23" s="1954"/>
      <c r="O23" s="1954"/>
      <c r="P23" s="1954"/>
      <c r="Q23" s="1955"/>
    </row>
    <row r="24" spans="2:17" ht="13.5" customHeight="1" thickBot="1" x14ac:dyDescent="0.25">
      <c r="B24" s="1915" t="s">
        <v>60</v>
      </c>
      <c r="C24" s="1916"/>
      <c r="D24" s="258">
        <v>0</v>
      </c>
      <c r="E24" s="26"/>
      <c r="F24" s="62">
        <f t="shared" si="0"/>
        <v>0</v>
      </c>
      <c r="G24" s="59"/>
      <c r="H24" s="260">
        <f>+D24</f>
        <v>0</v>
      </c>
      <c r="J24" s="985" t="s">
        <v>590</v>
      </c>
      <c r="K24" s="461"/>
      <c r="L24" s="461"/>
      <c r="M24" s="461"/>
      <c r="N24" s="461"/>
      <c r="O24" s="461"/>
      <c r="P24" s="1958" t="s">
        <v>581</v>
      </c>
      <c r="Q24" s="1959"/>
    </row>
    <row r="25" spans="2:17" ht="13.5" customHeight="1" x14ac:dyDescent="0.2">
      <c r="B25" s="1911" t="s">
        <v>61</v>
      </c>
      <c r="C25" s="1912"/>
      <c r="D25" s="28"/>
      <c r="E25" s="29"/>
      <c r="F25" s="62">
        <f t="shared" si="0"/>
        <v>0</v>
      </c>
      <c r="G25" s="67"/>
      <c r="H25" s="35">
        <f>F25</f>
        <v>0</v>
      </c>
      <c r="J25" s="982"/>
      <c r="K25" s="983"/>
      <c r="L25" s="983"/>
      <c r="M25" s="983"/>
      <c r="N25" s="983"/>
      <c r="O25" s="983"/>
      <c r="P25" s="1956"/>
      <c r="Q25" s="1957"/>
    </row>
    <row r="26" spans="2:17" ht="13.5" customHeight="1" x14ac:dyDescent="0.2">
      <c r="B26" s="976" t="s">
        <v>591</v>
      </c>
      <c r="C26" s="977"/>
      <c r="D26" s="28"/>
      <c r="E26" s="29"/>
      <c r="F26" s="62">
        <f t="shared" si="0"/>
        <v>0</v>
      </c>
      <c r="G26" s="67"/>
      <c r="H26" s="35">
        <f>F26</f>
        <v>0</v>
      </c>
      <c r="J26" s="982"/>
      <c r="K26" s="983"/>
      <c r="L26" s="983"/>
      <c r="M26" s="983"/>
      <c r="N26" s="983"/>
      <c r="O26" s="983"/>
      <c r="P26" s="1935"/>
      <c r="Q26" s="1936"/>
    </row>
    <row r="27" spans="2:17" ht="13.5" customHeight="1" x14ac:dyDescent="0.2">
      <c r="B27" s="976" t="s">
        <v>592</v>
      </c>
      <c r="C27" s="977"/>
      <c r="D27" s="28"/>
      <c r="E27" s="29"/>
      <c r="F27" s="62">
        <f t="shared" si="0"/>
        <v>0</v>
      </c>
      <c r="G27" s="67"/>
      <c r="H27" s="35">
        <f>F27</f>
        <v>0</v>
      </c>
      <c r="J27" s="982"/>
      <c r="K27" s="983"/>
      <c r="L27" s="983"/>
      <c r="M27" s="983"/>
      <c r="N27" s="983"/>
      <c r="O27" s="983"/>
      <c r="P27" s="1935"/>
      <c r="Q27" s="1936"/>
    </row>
    <row r="28" spans="2:17" ht="13.5" customHeight="1" thickBot="1" x14ac:dyDescent="0.25">
      <c r="B28" s="980" t="s">
        <v>573</v>
      </c>
      <c r="C28" s="981"/>
      <c r="D28" s="990">
        <f>P21</f>
        <v>0</v>
      </c>
      <c r="E28" s="984"/>
      <c r="F28" s="62">
        <f t="shared" si="0"/>
        <v>0</v>
      </c>
      <c r="G28" s="60"/>
      <c r="H28" s="35">
        <f>F28</f>
        <v>0</v>
      </c>
      <c r="J28" s="18"/>
      <c r="P28" s="1933"/>
      <c r="Q28" s="1934"/>
    </row>
    <row r="29" spans="2:17" ht="13.5" customHeight="1" thickBot="1" x14ac:dyDescent="0.25">
      <c r="B29" s="1919" t="s">
        <v>47</v>
      </c>
      <c r="C29" s="1920"/>
      <c r="D29" s="250">
        <f>SUM(D21:D28)</f>
        <v>0</v>
      </c>
      <c r="E29" s="250">
        <f>SUM(E21:E28)</f>
        <v>0</v>
      </c>
      <c r="F29" s="251">
        <f>SUM(F21:F28)</f>
        <v>0</v>
      </c>
      <c r="G29" s="252">
        <f>SUM(G21:G28)</f>
        <v>0</v>
      </c>
      <c r="H29" s="253">
        <f>SUM(H21:H28)</f>
        <v>0</v>
      </c>
      <c r="J29" s="460"/>
      <c r="K29" s="461"/>
      <c r="L29" s="461"/>
      <c r="M29" s="461"/>
      <c r="N29" s="461"/>
      <c r="O29" s="986" t="s">
        <v>357</v>
      </c>
      <c r="P29" s="1960">
        <f>SUM(P25:Q28)</f>
        <v>0</v>
      </c>
      <c r="Q29" s="1961"/>
    </row>
    <row r="30" spans="2:17" ht="13.5" customHeight="1" thickBot="1" x14ac:dyDescent="0.25">
      <c r="B30" s="995" t="s">
        <v>62</v>
      </c>
      <c r="C30" s="997"/>
      <c r="D30" s="997"/>
      <c r="E30" s="997"/>
      <c r="F30" s="997"/>
      <c r="G30" s="997"/>
      <c r="H30" s="998"/>
    </row>
    <row r="31" spans="2:17" ht="13.5" customHeight="1" thickBot="1" x14ac:dyDescent="0.25">
      <c r="B31" s="1913" t="s">
        <v>63</v>
      </c>
      <c r="C31" s="1914"/>
      <c r="D31" s="22"/>
      <c r="E31" s="27"/>
      <c r="F31" s="62">
        <f>D31</f>
        <v>0</v>
      </c>
      <c r="G31" s="64"/>
      <c r="H31" s="62">
        <f>F31</f>
        <v>0</v>
      </c>
      <c r="J31" s="1953" t="s">
        <v>584</v>
      </c>
      <c r="K31" s="1954"/>
      <c r="L31" s="1954"/>
      <c r="M31" s="1954"/>
      <c r="N31" s="1954"/>
      <c r="O31" s="1954"/>
      <c r="P31" s="1954"/>
      <c r="Q31" s="1955"/>
    </row>
    <row r="32" spans="2:17" ht="13.5" customHeight="1" thickBot="1" x14ac:dyDescent="0.25">
      <c r="B32" s="1915" t="s">
        <v>64</v>
      </c>
      <c r="C32" s="1916"/>
      <c r="D32" s="24"/>
      <c r="E32" s="26"/>
      <c r="F32" s="62">
        <f>D32</f>
        <v>0</v>
      </c>
      <c r="G32" s="59"/>
      <c r="H32" s="62">
        <f>F32</f>
        <v>0</v>
      </c>
      <c r="J32" s="985" t="s">
        <v>590</v>
      </c>
      <c r="K32" s="461"/>
      <c r="L32" s="461"/>
      <c r="M32" s="461"/>
      <c r="N32" s="461"/>
      <c r="O32" s="461"/>
      <c r="P32" s="1958" t="s">
        <v>581</v>
      </c>
      <c r="Q32" s="1959"/>
    </row>
    <row r="33" spans="2:17" ht="13.5" customHeight="1" x14ac:dyDescent="0.2">
      <c r="B33" s="1915" t="s">
        <v>65</v>
      </c>
      <c r="C33" s="1916"/>
      <c r="D33" s="24"/>
      <c r="E33" s="26"/>
      <c r="F33" s="62">
        <f>D33</f>
        <v>0</v>
      </c>
      <c r="G33" s="59"/>
      <c r="H33" s="62">
        <f>F33</f>
        <v>0</v>
      </c>
      <c r="J33" s="982"/>
      <c r="K33" s="983"/>
      <c r="L33" s="983"/>
      <c r="M33" s="983"/>
      <c r="N33" s="983"/>
      <c r="O33" s="983"/>
      <c r="P33" s="1956"/>
      <c r="Q33" s="1957"/>
    </row>
    <row r="34" spans="2:17" ht="13.5" customHeight="1" x14ac:dyDescent="0.2">
      <c r="B34" s="1915" t="s">
        <v>66</v>
      </c>
      <c r="C34" s="1916"/>
      <c r="D34" s="24"/>
      <c r="E34" s="26"/>
      <c r="F34" s="62">
        <f>D34</f>
        <v>0</v>
      </c>
      <c r="G34" s="59"/>
      <c r="H34" s="62">
        <f>F34</f>
        <v>0</v>
      </c>
      <c r="J34" s="982"/>
      <c r="K34" s="983"/>
      <c r="L34" s="983"/>
      <c r="M34" s="983"/>
      <c r="N34" s="983"/>
      <c r="O34" s="983"/>
      <c r="P34" s="1935"/>
      <c r="Q34" s="1936"/>
    </row>
    <row r="35" spans="2:17" ht="13.5" customHeight="1" thickBot="1" x14ac:dyDescent="0.25">
      <c r="B35" s="1915" t="s">
        <v>574</v>
      </c>
      <c r="C35" s="1916"/>
      <c r="D35" s="258">
        <f>P29</f>
        <v>0</v>
      </c>
      <c r="E35" s="26"/>
      <c r="F35" s="62">
        <f>D35</f>
        <v>0</v>
      </c>
      <c r="G35" s="59"/>
      <c r="H35" s="62">
        <f>F35</f>
        <v>0</v>
      </c>
      <c r="J35" s="982"/>
      <c r="K35" s="983"/>
      <c r="L35" s="983"/>
      <c r="M35" s="983"/>
      <c r="N35" s="983"/>
      <c r="O35" s="983"/>
      <c r="P35" s="1935"/>
      <c r="Q35" s="1936"/>
    </row>
    <row r="36" spans="2:17" ht="13.5" customHeight="1" thickBot="1" x14ac:dyDescent="0.25">
      <c r="B36" s="1919" t="s">
        <v>47</v>
      </c>
      <c r="C36" s="1920"/>
      <c r="D36" s="250">
        <f>SUM(D31:D35)</f>
        <v>0</v>
      </c>
      <c r="E36" s="250">
        <f>SUM(E31:E35)</f>
        <v>0</v>
      </c>
      <c r="F36" s="251">
        <f>SUM(F31:F35)</f>
        <v>0</v>
      </c>
      <c r="G36" s="252">
        <f>SUM(G31:G35)</f>
        <v>0</v>
      </c>
      <c r="H36" s="253">
        <f>SUM(H31:H35)</f>
        <v>0</v>
      </c>
      <c r="J36" s="18"/>
      <c r="P36" s="1933"/>
      <c r="Q36" s="1934"/>
    </row>
    <row r="37" spans="2:17" ht="13.5" customHeight="1" thickBot="1" x14ac:dyDescent="0.25">
      <c r="B37" s="995" t="s">
        <v>67</v>
      </c>
      <c r="C37" s="997"/>
      <c r="D37" s="997"/>
      <c r="E37" s="997"/>
      <c r="F37" s="997"/>
      <c r="G37" s="997"/>
      <c r="H37" s="998"/>
      <c r="J37" s="460"/>
      <c r="K37" s="461"/>
      <c r="L37" s="461"/>
      <c r="M37" s="461"/>
      <c r="N37" s="461"/>
      <c r="O37" s="986" t="s">
        <v>357</v>
      </c>
      <c r="P37" s="1960">
        <f>SUM(P33:Q36)</f>
        <v>0</v>
      </c>
      <c r="Q37" s="1961"/>
    </row>
    <row r="38" spans="2:17" ht="13.5" customHeight="1" thickBot="1" x14ac:dyDescent="0.25">
      <c r="B38" s="1913" t="s">
        <v>68</v>
      </c>
      <c r="C38" s="1914"/>
      <c r="D38" s="22"/>
      <c r="E38" s="27"/>
      <c r="F38" s="62">
        <f>D38</f>
        <v>0</v>
      </c>
      <c r="G38" s="64"/>
      <c r="H38" s="62">
        <f>F38</f>
        <v>0</v>
      </c>
    </row>
    <row r="39" spans="2:17" ht="13.5" customHeight="1" thickBot="1" x14ac:dyDescent="0.25">
      <c r="B39" s="1915" t="s">
        <v>69</v>
      </c>
      <c r="C39" s="1916"/>
      <c r="D39" s="24"/>
      <c r="E39" s="26"/>
      <c r="F39" s="62">
        <f t="shared" ref="F39:F48" si="1">D39</f>
        <v>0</v>
      </c>
      <c r="G39" s="59"/>
      <c r="H39" s="62">
        <f t="shared" ref="H39:H48" si="2">F39</f>
        <v>0</v>
      </c>
      <c r="J39" s="1953" t="s">
        <v>585</v>
      </c>
      <c r="K39" s="1954"/>
      <c r="L39" s="1954"/>
      <c r="M39" s="1954"/>
      <c r="N39" s="1954"/>
      <c r="O39" s="1954"/>
      <c r="P39" s="1954"/>
      <c r="Q39" s="1955"/>
    </row>
    <row r="40" spans="2:17" ht="13.5" customHeight="1" thickBot="1" x14ac:dyDescent="0.25">
      <c r="B40" s="1915" t="s">
        <v>70</v>
      </c>
      <c r="C40" s="1916"/>
      <c r="D40" s="24"/>
      <c r="E40" s="26"/>
      <c r="F40" s="62">
        <f t="shared" si="1"/>
        <v>0</v>
      </c>
      <c r="G40" s="59"/>
      <c r="H40" s="62">
        <f t="shared" si="2"/>
        <v>0</v>
      </c>
      <c r="J40" s="985" t="s">
        <v>590</v>
      </c>
      <c r="K40" s="461"/>
      <c r="L40" s="461"/>
      <c r="M40" s="461"/>
      <c r="N40" s="461"/>
      <c r="O40" s="461"/>
      <c r="P40" s="1958" t="s">
        <v>581</v>
      </c>
      <c r="Q40" s="1959"/>
    </row>
    <row r="41" spans="2:17" ht="13.5" customHeight="1" x14ac:dyDescent="0.2">
      <c r="B41" s="1915" t="s">
        <v>5</v>
      </c>
      <c r="C41" s="1916"/>
      <c r="D41" s="24"/>
      <c r="E41" s="26"/>
      <c r="F41" s="62">
        <f t="shared" si="1"/>
        <v>0</v>
      </c>
      <c r="G41" s="59"/>
      <c r="H41" s="62">
        <f t="shared" si="2"/>
        <v>0</v>
      </c>
      <c r="J41" s="982"/>
      <c r="K41" s="983"/>
      <c r="L41" s="983"/>
      <c r="M41" s="983"/>
      <c r="N41" s="983"/>
      <c r="O41" s="983"/>
      <c r="P41" s="1956"/>
      <c r="Q41" s="1957"/>
    </row>
    <row r="42" spans="2:17" ht="13.5" customHeight="1" x14ac:dyDescent="0.2">
      <c r="B42" s="1915" t="s">
        <v>71</v>
      </c>
      <c r="C42" s="1916"/>
      <c r="D42" s="24"/>
      <c r="E42" s="26"/>
      <c r="F42" s="62">
        <f t="shared" si="1"/>
        <v>0</v>
      </c>
      <c r="G42" s="59"/>
      <c r="H42" s="62">
        <f t="shared" si="2"/>
        <v>0</v>
      </c>
      <c r="J42" s="982"/>
      <c r="K42" s="983"/>
      <c r="L42" s="983"/>
      <c r="M42" s="983"/>
      <c r="N42" s="983"/>
      <c r="O42" s="983"/>
      <c r="P42" s="1935"/>
      <c r="Q42" s="1936"/>
    </row>
    <row r="43" spans="2:17" ht="13.5" customHeight="1" x14ac:dyDescent="0.2">
      <c r="B43" s="1915" t="s">
        <v>72</v>
      </c>
      <c r="C43" s="1916"/>
      <c r="D43" s="24"/>
      <c r="E43" s="26"/>
      <c r="F43" s="62">
        <f t="shared" si="1"/>
        <v>0</v>
      </c>
      <c r="G43" s="59"/>
      <c r="H43" s="62">
        <f t="shared" si="2"/>
        <v>0</v>
      </c>
      <c r="J43" s="982"/>
      <c r="K43" s="983"/>
      <c r="L43" s="983"/>
      <c r="M43" s="983"/>
      <c r="N43" s="983"/>
      <c r="O43" s="983"/>
      <c r="P43" s="1935"/>
      <c r="Q43" s="1936"/>
    </row>
    <row r="44" spans="2:17" ht="13.5" customHeight="1" thickBot="1" x14ac:dyDescent="0.25">
      <c r="B44" s="1915" t="s">
        <v>73</v>
      </c>
      <c r="C44" s="1916"/>
      <c r="D44" s="24"/>
      <c r="E44" s="26"/>
      <c r="F44" s="62">
        <f t="shared" si="1"/>
        <v>0</v>
      </c>
      <c r="G44" s="59"/>
      <c r="H44" s="62">
        <f t="shared" si="2"/>
        <v>0</v>
      </c>
      <c r="J44" s="18"/>
      <c r="P44" s="1933"/>
      <c r="Q44" s="1934"/>
    </row>
    <row r="45" spans="2:17" ht="13.5" customHeight="1" thickBot="1" x14ac:dyDescent="0.25">
      <c r="B45" s="1915" t="s">
        <v>74</v>
      </c>
      <c r="C45" s="1916"/>
      <c r="D45" s="24"/>
      <c r="E45" s="26"/>
      <c r="F45" s="62">
        <f t="shared" si="1"/>
        <v>0</v>
      </c>
      <c r="G45" s="59"/>
      <c r="H45" s="62">
        <f t="shared" si="2"/>
        <v>0</v>
      </c>
      <c r="J45" s="460"/>
      <c r="K45" s="461"/>
      <c r="L45" s="461"/>
      <c r="M45" s="461"/>
      <c r="N45" s="461"/>
      <c r="O45" s="986" t="s">
        <v>357</v>
      </c>
      <c r="P45" s="1960">
        <f>SUM(P41:Q44)</f>
        <v>0</v>
      </c>
      <c r="Q45" s="1961"/>
    </row>
    <row r="46" spans="2:17" ht="13.5" customHeight="1" thickBot="1" x14ac:dyDescent="0.25">
      <c r="B46" s="1915" t="s">
        <v>3</v>
      </c>
      <c r="C46" s="1916"/>
      <c r="D46" s="24"/>
      <c r="E46" s="26"/>
      <c r="F46" s="62">
        <f t="shared" si="1"/>
        <v>0</v>
      </c>
      <c r="G46" s="59"/>
      <c r="H46" s="62">
        <f t="shared" si="2"/>
        <v>0</v>
      </c>
    </row>
    <row r="47" spans="2:17" ht="13.5" customHeight="1" thickBot="1" x14ac:dyDescent="0.25">
      <c r="B47" s="1911" t="s">
        <v>75</v>
      </c>
      <c r="C47" s="1912"/>
      <c r="D47" s="28"/>
      <c r="E47" s="29"/>
      <c r="F47" s="62">
        <f t="shared" si="1"/>
        <v>0</v>
      </c>
      <c r="G47" s="67"/>
      <c r="H47" s="62">
        <f t="shared" si="2"/>
        <v>0</v>
      </c>
      <c r="J47" s="1953" t="s">
        <v>586</v>
      </c>
      <c r="K47" s="1954"/>
      <c r="L47" s="1954"/>
      <c r="M47" s="1954"/>
      <c r="N47" s="1954"/>
      <c r="O47" s="1954"/>
      <c r="P47" s="1954"/>
      <c r="Q47" s="1955"/>
    </row>
    <row r="48" spans="2:17" ht="13.5" customHeight="1" thickBot="1" x14ac:dyDescent="0.25">
      <c r="B48" s="980" t="s">
        <v>575</v>
      </c>
      <c r="C48" s="981"/>
      <c r="D48" s="990">
        <f>P37</f>
        <v>0</v>
      </c>
      <c r="E48" s="984"/>
      <c r="F48" s="62">
        <f t="shared" si="1"/>
        <v>0</v>
      </c>
      <c r="G48" s="60"/>
      <c r="H48" s="62">
        <f t="shared" si="2"/>
        <v>0</v>
      </c>
      <c r="J48" s="985" t="s">
        <v>590</v>
      </c>
      <c r="K48" s="461"/>
      <c r="L48" s="461"/>
      <c r="M48" s="461"/>
      <c r="N48" s="461"/>
      <c r="O48" s="461"/>
      <c r="P48" s="1958" t="s">
        <v>581</v>
      </c>
      <c r="Q48" s="1959"/>
    </row>
    <row r="49" spans="2:17" ht="13.5" customHeight="1" thickBot="1" x14ac:dyDescent="0.25">
      <c r="B49" s="1919" t="s">
        <v>47</v>
      </c>
      <c r="C49" s="1920"/>
      <c r="D49" s="250">
        <f>SUM(D38:D48)</f>
        <v>0</v>
      </c>
      <c r="E49" s="250">
        <f>SUM(E38:E48)</f>
        <v>0</v>
      </c>
      <c r="F49" s="251">
        <f>SUM(F38:F48)</f>
        <v>0</v>
      </c>
      <c r="G49" s="252">
        <f>SUM(G38:G48)</f>
        <v>0</v>
      </c>
      <c r="H49" s="253">
        <f>SUM(H38:H48)</f>
        <v>0</v>
      </c>
      <c r="J49" s="982"/>
      <c r="K49" s="983"/>
      <c r="L49" s="983"/>
      <c r="M49" s="983"/>
      <c r="N49" s="983"/>
      <c r="O49" s="983"/>
      <c r="P49" s="1956"/>
      <c r="Q49" s="1957"/>
    </row>
    <row r="50" spans="2:17" ht="13.5" customHeight="1" thickBot="1" x14ac:dyDescent="0.25">
      <c r="B50" s="995" t="s">
        <v>76</v>
      </c>
      <c r="C50" s="997"/>
      <c r="D50" s="997"/>
      <c r="E50" s="997"/>
      <c r="F50" s="997"/>
      <c r="G50" s="997"/>
      <c r="H50" s="998"/>
      <c r="J50" s="982"/>
      <c r="K50" s="983"/>
      <c r="L50" s="983"/>
      <c r="M50" s="983"/>
      <c r="N50" s="983"/>
      <c r="O50" s="983"/>
      <c r="P50" s="1935"/>
      <c r="Q50" s="1936"/>
    </row>
    <row r="51" spans="2:17" ht="13.5" customHeight="1" x14ac:dyDescent="0.2">
      <c r="B51" s="1913" t="s">
        <v>77</v>
      </c>
      <c r="C51" s="1914"/>
      <c r="D51" s="22"/>
      <c r="E51" s="27"/>
      <c r="F51" s="62">
        <f>D51</f>
        <v>0</v>
      </c>
      <c r="G51" s="68"/>
      <c r="H51" s="69"/>
      <c r="J51" s="982"/>
      <c r="K51" s="983"/>
      <c r="L51" s="983"/>
      <c r="M51" s="983"/>
      <c r="N51" s="983"/>
      <c r="O51" s="983"/>
      <c r="P51" s="1935"/>
      <c r="Q51" s="1936"/>
    </row>
    <row r="52" spans="2:17" ht="13.5" customHeight="1" thickBot="1" x14ac:dyDescent="0.25">
      <c r="B52" s="1915" t="s">
        <v>78</v>
      </c>
      <c r="C52" s="1916"/>
      <c r="D52" s="24"/>
      <c r="E52" s="26"/>
      <c r="F52" s="62">
        <f t="shared" ref="F52:F60" si="3">D52</f>
        <v>0</v>
      </c>
      <c r="G52" s="70"/>
      <c r="H52" s="36"/>
      <c r="J52" s="18"/>
      <c r="P52" s="1933"/>
      <c r="Q52" s="1934"/>
    </row>
    <row r="53" spans="2:17" ht="13.5" customHeight="1" thickBot="1" x14ac:dyDescent="0.25">
      <c r="B53" s="1915" t="s">
        <v>71</v>
      </c>
      <c r="C53" s="1916"/>
      <c r="D53" s="24"/>
      <c r="E53" s="26"/>
      <c r="F53" s="62">
        <f t="shared" si="3"/>
        <v>0</v>
      </c>
      <c r="G53" s="70"/>
      <c r="H53" s="36"/>
      <c r="J53" s="460"/>
      <c r="K53" s="461"/>
      <c r="L53" s="461"/>
      <c r="M53" s="461"/>
      <c r="N53" s="461"/>
      <c r="O53" s="986" t="s">
        <v>357</v>
      </c>
      <c r="P53" s="1960">
        <f>SUM(P49:Q52)</f>
        <v>0</v>
      </c>
      <c r="Q53" s="1961"/>
    </row>
    <row r="54" spans="2:17" ht="13.5" customHeight="1" thickBot="1" x14ac:dyDescent="0.25">
      <c r="B54" s="1915" t="s">
        <v>72</v>
      </c>
      <c r="C54" s="1916"/>
      <c r="D54" s="24"/>
      <c r="E54" s="26"/>
      <c r="F54" s="62">
        <f t="shared" si="3"/>
        <v>0</v>
      </c>
      <c r="G54" s="70"/>
      <c r="H54" s="36"/>
    </row>
    <row r="55" spans="2:17" ht="13.5" customHeight="1" thickBot="1" x14ac:dyDescent="0.25">
      <c r="B55" s="1915" t="s">
        <v>74</v>
      </c>
      <c r="C55" s="1916"/>
      <c r="D55" s="24"/>
      <c r="E55" s="26"/>
      <c r="F55" s="62">
        <f t="shared" si="3"/>
        <v>0</v>
      </c>
      <c r="G55" s="70"/>
      <c r="H55" s="36"/>
      <c r="J55" s="1953" t="s">
        <v>587</v>
      </c>
      <c r="K55" s="1954"/>
      <c r="L55" s="1954"/>
      <c r="M55" s="1954"/>
      <c r="N55" s="1954"/>
      <c r="O55" s="1954"/>
      <c r="P55" s="1954"/>
      <c r="Q55" s="1955"/>
    </row>
    <row r="56" spans="2:17" ht="13.5" customHeight="1" thickBot="1" x14ac:dyDescent="0.25">
      <c r="B56" s="1915" t="s">
        <v>3</v>
      </c>
      <c r="C56" s="1916"/>
      <c r="D56" s="24"/>
      <c r="E56" s="26"/>
      <c r="F56" s="62">
        <f t="shared" si="3"/>
        <v>0</v>
      </c>
      <c r="G56" s="70"/>
      <c r="H56" s="36"/>
      <c r="J56" s="985" t="s">
        <v>590</v>
      </c>
      <c r="K56" s="461"/>
      <c r="L56" s="461"/>
      <c r="M56" s="461"/>
      <c r="N56" s="461"/>
      <c r="O56" s="461"/>
      <c r="P56" s="1958" t="s">
        <v>581</v>
      </c>
      <c r="Q56" s="1959"/>
    </row>
    <row r="57" spans="2:17" ht="13.5" customHeight="1" x14ac:dyDescent="0.2">
      <c r="B57" s="991" t="s">
        <v>597</v>
      </c>
      <c r="C57" s="992"/>
      <c r="D57" s="24"/>
      <c r="E57" s="26"/>
      <c r="F57" s="62">
        <f t="shared" si="3"/>
        <v>0</v>
      </c>
      <c r="G57" s="70"/>
      <c r="H57" s="36"/>
      <c r="J57" s="1000"/>
      <c r="P57" s="1962"/>
      <c r="Q57" s="1963"/>
    </row>
    <row r="58" spans="2:17" ht="13.5" customHeight="1" x14ac:dyDescent="0.2">
      <c r="B58" s="1931" t="s">
        <v>79</v>
      </c>
      <c r="C58" s="1932"/>
      <c r="D58" s="24"/>
      <c r="E58" s="26"/>
      <c r="F58" s="62">
        <f t="shared" si="3"/>
        <v>0</v>
      </c>
      <c r="G58" s="70"/>
      <c r="H58" s="36"/>
      <c r="J58" s="989"/>
      <c r="K58" s="987"/>
      <c r="L58" s="987"/>
      <c r="M58" s="987"/>
      <c r="N58" s="987"/>
      <c r="O58" s="1034"/>
      <c r="P58" s="1935"/>
      <c r="Q58" s="1936"/>
    </row>
    <row r="59" spans="2:17" ht="13.5" customHeight="1" x14ac:dyDescent="0.2">
      <c r="B59" s="1927" t="s">
        <v>80</v>
      </c>
      <c r="C59" s="1928"/>
      <c r="D59" s="28"/>
      <c r="E59" s="29"/>
      <c r="F59" s="62">
        <f t="shared" si="3"/>
        <v>0</v>
      </c>
      <c r="G59" s="73"/>
      <c r="H59" s="37"/>
      <c r="J59" s="982"/>
      <c r="K59" s="983"/>
      <c r="L59" s="983"/>
      <c r="M59" s="983"/>
      <c r="N59" s="983"/>
      <c r="O59" s="983"/>
      <c r="P59" s="1935"/>
      <c r="Q59" s="1936"/>
    </row>
    <row r="60" spans="2:17" ht="13.5" customHeight="1" thickBot="1" x14ac:dyDescent="0.25">
      <c r="B60" s="978" t="s">
        <v>576</v>
      </c>
      <c r="C60" s="979"/>
      <c r="D60" s="712">
        <f>P45</f>
        <v>0</v>
      </c>
      <c r="E60" s="29"/>
      <c r="F60" s="62">
        <f t="shared" si="3"/>
        <v>0</v>
      </c>
      <c r="G60" s="73"/>
      <c r="H60" s="37"/>
      <c r="J60" s="18"/>
      <c r="P60" s="1933"/>
      <c r="Q60" s="1934"/>
    </row>
    <row r="61" spans="2:17" ht="13.5" customHeight="1" thickBot="1" x14ac:dyDescent="0.25">
      <c r="B61" s="1929" t="s">
        <v>47</v>
      </c>
      <c r="C61" s="1930"/>
      <c r="D61" s="250">
        <f>SUM(D51:D60)</f>
        <v>0</v>
      </c>
      <c r="E61" s="250">
        <f>SUM(E51:E60)</f>
        <v>0</v>
      </c>
      <c r="F61" s="251">
        <f>SUM(F51:F60)</f>
        <v>0</v>
      </c>
      <c r="G61" s="71"/>
      <c r="H61" s="72"/>
      <c r="J61" s="460"/>
      <c r="K61" s="461"/>
      <c r="L61" s="461"/>
      <c r="M61" s="461"/>
      <c r="N61" s="461"/>
      <c r="O61" s="986" t="s">
        <v>357</v>
      </c>
      <c r="P61" s="1960">
        <f>SUM(P57:Q60)</f>
        <v>0</v>
      </c>
      <c r="Q61" s="1961"/>
    </row>
    <row r="62" spans="2:17" ht="13.5" customHeight="1" thickBot="1" x14ac:dyDescent="0.25">
      <c r="B62" s="995" t="s">
        <v>81</v>
      </c>
      <c r="C62" s="997"/>
      <c r="D62" s="997"/>
      <c r="E62" s="997"/>
      <c r="F62" s="997"/>
      <c r="G62" s="997"/>
      <c r="H62" s="998"/>
    </row>
    <row r="63" spans="2:17" ht="13.5" customHeight="1" thickBot="1" x14ac:dyDescent="0.25">
      <c r="B63" s="1913" t="s">
        <v>82</v>
      </c>
      <c r="C63" s="1914"/>
      <c r="D63" s="22"/>
      <c r="E63" s="27"/>
      <c r="F63" s="62">
        <f>D63</f>
        <v>0</v>
      </c>
      <c r="G63" s="64"/>
      <c r="H63" s="65">
        <f>F63</f>
        <v>0</v>
      </c>
      <c r="J63" s="1953" t="s">
        <v>588</v>
      </c>
      <c r="K63" s="1954"/>
      <c r="L63" s="1954"/>
      <c r="M63" s="1954"/>
      <c r="N63" s="1954"/>
      <c r="O63" s="1954"/>
      <c r="P63" s="1954"/>
      <c r="Q63" s="1955"/>
    </row>
    <row r="64" spans="2:17" ht="13.5" customHeight="1" thickBot="1" x14ac:dyDescent="0.25">
      <c r="B64" s="1915" t="s">
        <v>434</v>
      </c>
      <c r="C64" s="1916"/>
      <c r="D64" s="24"/>
      <c r="E64" s="26"/>
      <c r="F64" s="62">
        <f t="shared" ref="F64:F69" si="4">D64</f>
        <v>0</v>
      </c>
      <c r="G64" s="59"/>
      <c r="H64" s="34">
        <f>F64</f>
        <v>0</v>
      </c>
      <c r="J64" s="985" t="s">
        <v>590</v>
      </c>
      <c r="K64" s="461"/>
      <c r="L64" s="461"/>
      <c r="M64" s="461"/>
      <c r="N64" s="461"/>
      <c r="O64" s="461"/>
      <c r="P64" s="1958" t="s">
        <v>581</v>
      </c>
      <c r="Q64" s="1959"/>
    </row>
    <row r="65" spans="2:17" ht="13.5" customHeight="1" x14ac:dyDescent="0.2">
      <c r="B65" s="1915" t="s">
        <v>83</v>
      </c>
      <c r="C65" s="1916"/>
      <c r="D65" s="24"/>
      <c r="E65" s="26"/>
      <c r="F65" s="62">
        <f t="shared" si="4"/>
        <v>0</v>
      </c>
      <c r="G65" s="70" t="s">
        <v>44</v>
      </c>
      <c r="H65" s="36" t="s">
        <v>44</v>
      </c>
      <c r="J65" s="982"/>
      <c r="K65" s="983"/>
      <c r="L65" s="983"/>
      <c r="M65" s="983"/>
      <c r="N65" s="983"/>
      <c r="O65" s="983"/>
      <c r="P65" s="1956"/>
      <c r="Q65" s="1957"/>
    </row>
    <row r="66" spans="2:17" ht="13.5" customHeight="1" x14ac:dyDescent="0.2">
      <c r="B66" s="1915" t="s">
        <v>84</v>
      </c>
      <c r="C66" s="1916"/>
      <c r="D66" s="24"/>
      <c r="E66" s="26"/>
      <c r="F66" s="62">
        <f t="shared" si="4"/>
        <v>0</v>
      </c>
      <c r="G66" s="59"/>
      <c r="H66" s="34">
        <f>F66</f>
        <v>0</v>
      </c>
      <c r="J66" s="982"/>
      <c r="K66" s="983"/>
      <c r="L66" s="983"/>
      <c r="M66" s="983"/>
      <c r="N66" s="983"/>
      <c r="O66" s="983"/>
      <c r="P66" s="1935"/>
      <c r="Q66" s="1936"/>
    </row>
    <row r="67" spans="2:17" ht="13.5" customHeight="1" x14ac:dyDescent="0.2">
      <c r="B67" s="991" t="s">
        <v>593</v>
      </c>
      <c r="C67" s="992"/>
      <c r="D67" s="24"/>
      <c r="E67" s="26"/>
      <c r="F67" s="62">
        <f t="shared" si="4"/>
        <v>0</v>
      </c>
      <c r="G67" s="70"/>
      <c r="H67" s="36"/>
      <c r="J67" s="982"/>
      <c r="K67" s="983"/>
      <c r="L67" s="983"/>
      <c r="M67" s="983"/>
      <c r="N67" s="983"/>
      <c r="O67" s="983"/>
      <c r="P67" s="1935"/>
      <c r="Q67" s="1936"/>
    </row>
    <row r="68" spans="2:17" ht="13.5" customHeight="1" thickBot="1" x14ac:dyDescent="0.25">
      <c r="B68" s="1915" t="s">
        <v>85</v>
      </c>
      <c r="C68" s="1916"/>
      <c r="D68" s="24"/>
      <c r="E68" s="26"/>
      <c r="F68" s="62">
        <f t="shared" si="4"/>
        <v>0</v>
      </c>
      <c r="G68" s="70"/>
      <c r="H68" s="36"/>
      <c r="J68" s="18"/>
      <c r="P68" s="1933"/>
      <c r="Q68" s="1934"/>
    </row>
    <row r="69" spans="2:17" ht="13.5" customHeight="1" thickBot="1" x14ac:dyDescent="0.25">
      <c r="B69" s="1927" t="s">
        <v>577</v>
      </c>
      <c r="C69" s="1928"/>
      <c r="D69" s="712">
        <f>P53</f>
        <v>0</v>
      </c>
      <c r="E69" s="29"/>
      <c r="F69" s="62">
        <f t="shared" si="4"/>
        <v>0</v>
      </c>
      <c r="G69" s="67"/>
      <c r="H69" s="35">
        <f>F69</f>
        <v>0</v>
      </c>
      <c r="J69" s="460"/>
      <c r="K69" s="461"/>
      <c r="L69" s="461"/>
      <c r="M69" s="461"/>
      <c r="N69" s="461"/>
      <c r="O69" s="986" t="s">
        <v>357</v>
      </c>
      <c r="P69" s="1960">
        <f>SUM(P65:Q68)</f>
        <v>0</v>
      </c>
      <c r="Q69" s="1961"/>
    </row>
    <row r="70" spans="2:17" ht="13.5" customHeight="1" thickBot="1" x14ac:dyDescent="0.25">
      <c r="B70" s="1929" t="s">
        <v>47</v>
      </c>
      <c r="C70" s="1930"/>
      <c r="D70" s="250">
        <f>SUM(D63:D69)</f>
        <v>0</v>
      </c>
      <c r="E70" s="250">
        <f>SUM(E63:E69)</f>
        <v>0</v>
      </c>
      <c r="F70" s="251">
        <f>SUM(F63:F69)</f>
        <v>0</v>
      </c>
      <c r="G70" s="252">
        <f>SUM(G63:G69)</f>
        <v>0</v>
      </c>
      <c r="H70" s="253">
        <f>SUM(H63:H69)</f>
        <v>0</v>
      </c>
    </row>
    <row r="71" spans="2:17" ht="13.5" customHeight="1" thickBot="1" x14ac:dyDescent="0.25">
      <c r="B71" s="995" t="s">
        <v>86</v>
      </c>
      <c r="C71" s="997"/>
      <c r="D71" s="997"/>
      <c r="E71" s="997"/>
      <c r="F71" s="997"/>
      <c r="G71" s="997"/>
      <c r="H71" s="998"/>
      <c r="J71" s="1794" t="s">
        <v>242</v>
      </c>
      <c r="K71" s="1795"/>
      <c r="L71" s="1795"/>
      <c r="M71" s="1795"/>
      <c r="N71" s="1795"/>
      <c r="O71" s="1795"/>
      <c r="P71" s="1795"/>
      <c r="Q71" s="1796"/>
    </row>
    <row r="72" spans="2:17" ht="13.5" customHeight="1" thickBot="1" x14ac:dyDescent="0.25">
      <c r="B72" s="1913" t="s">
        <v>87</v>
      </c>
      <c r="C72" s="1914"/>
      <c r="D72" s="22"/>
      <c r="E72" s="27"/>
      <c r="F72" s="62">
        <f>D72</f>
        <v>0</v>
      </c>
      <c r="G72" s="68" t="s">
        <v>44</v>
      </c>
      <c r="H72" s="69" t="s">
        <v>44</v>
      </c>
      <c r="J72" s="1794" t="s">
        <v>243</v>
      </c>
      <c r="K72" s="1795"/>
      <c r="L72" s="1795"/>
      <c r="M72" s="1794" t="s">
        <v>244</v>
      </c>
      <c r="N72" s="1795"/>
      <c r="O72" s="1795"/>
      <c r="P72" s="1795"/>
      <c r="Q72" s="1796"/>
    </row>
    <row r="73" spans="2:17" ht="13.5" customHeight="1" x14ac:dyDescent="0.2">
      <c r="B73" s="1915" t="s">
        <v>88</v>
      </c>
      <c r="C73" s="1916"/>
      <c r="D73" s="24"/>
      <c r="E73" s="26"/>
      <c r="F73" s="62">
        <f>D73</f>
        <v>0</v>
      </c>
      <c r="G73" s="70" t="s">
        <v>44</v>
      </c>
      <c r="H73" s="36" t="s">
        <v>44</v>
      </c>
      <c r="J73" s="632" t="s">
        <v>246</v>
      </c>
      <c r="K73" s="633"/>
      <c r="L73" s="913" t="e">
        <f>+'Operating Exps (8609)'!G62</f>
        <v>#REF!</v>
      </c>
      <c r="M73" s="633" t="s">
        <v>270</v>
      </c>
      <c r="N73" s="261"/>
      <c r="O73" s="261"/>
      <c r="P73" s="1941">
        <f>+SUM('Sources (8609)'!H6:H13)</f>
        <v>0</v>
      </c>
      <c r="Q73" s="1942"/>
    </row>
    <row r="74" spans="2:17" ht="13.5" customHeight="1" thickBot="1" x14ac:dyDescent="0.25">
      <c r="B74" s="1915" t="s">
        <v>89</v>
      </c>
      <c r="C74" s="1916"/>
      <c r="D74" s="24"/>
      <c r="E74" s="26"/>
      <c r="F74" s="62">
        <f>D74</f>
        <v>0</v>
      </c>
      <c r="G74" s="70" t="s">
        <v>44</v>
      </c>
      <c r="H74" s="36" t="s">
        <v>44</v>
      </c>
      <c r="J74" s="309" t="s">
        <v>247</v>
      </c>
      <c r="K74" s="310"/>
      <c r="L74" s="917">
        <v>0.5</v>
      </c>
      <c r="M74" s="309" t="s">
        <v>247</v>
      </c>
      <c r="N74" s="314"/>
      <c r="O74" s="314"/>
      <c r="P74" s="1937">
        <v>0.5</v>
      </c>
      <c r="Q74" s="1938"/>
    </row>
    <row r="75" spans="2:17" ht="13.5" customHeight="1" thickBot="1" x14ac:dyDescent="0.25">
      <c r="B75" s="1911" t="s">
        <v>578</v>
      </c>
      <c r="C75" s="1912"/>
      <c r="D75" s="712">
        <f>P61</f>
        <v>0</v>
      </c>
      <c r="E75" s="29"/>
      <c r="F75" s="62">
        <f>D75</f>
        <v>0</v>
      </c>
      <c r="G75" s="70" t="s">
        <v>44</v>
      </c>
      <c r="H75" s="36" t="s">
        <v>44</v>
      </c>
      <c r="J75" s="1939" t="s">
        <v>249</v>
      </c>
      <c r="K75" s="1940"/>
      <c r="L75" s="912" t="e">
        <f>+L73*L74</f>
        <v>#REF!</v>
      </c>
      <c r="M75" s="1939" t="s">
        <v>467</v>
      </c>
      <c r="N75" s="1940"/>
      <c r="O75" s="1940"/>
      <c r="P75" s="1943">
        <f>+P73*P74</f>
        <v>0</v>
      </c>
      <c r="Q75" s="1944"/>
    </row>
    <row r="76" spans="2:17" ht="13.5" customHeight="1" thickBot="1" x14ac:dyDescent="0.25">
      <c r="B76" s="1919" t="s">
        <v>47</v>
      </c>
      <c r="C76" s="1920"/>
      <c r="D76" s="250">
        <f>SUM(D72:D75)</f>
        <v>0</v>
      </c>
      <c r="E76" s="250">
        <f>SUM(E72:E75)</f>
        <v>0</v>
      </c>
      <c r="F76" s="251">
        <f>SUM(F72:F75)</f>
        <v>0</v>
      </c>
      <c r="G76" s="73"/>
      <c r="H76" s="37"/>
      <c r="J76" s="1939"/>
      <c r="K76" s="1940"/>
      <c r="L76" s="636"/>
      <c r="M76" s="1939"/>
      <c r="N76" s="1940"/>
      <c r="O76" s="1940"/>
      <c r="P76" s="915"/>
      <c r="Q76" s="916"/>
    </row>
    <row r="77" spans="2:17" ht="13.5" customHeight="1" thickBot="1" x14ac:dyDescent="0.25">
      <c r="B77" s="1919" t="s">
        <v>90</v>
      </c>
      <c r="C77" s="1920"/>
      <c r="D77" s="250">
        <f>+D11+D19+D29+D36+D49+D61+D70+D76</f>
        <v>0</v>
      </c>
      <c r="E77" s="250">
        <f>+E11+E19+E29+E36+E49+E61+E70+E76</f>
        <v>0</v>
      </c>
      <c r="F77" s="251">
        <f>+F11+F19+F29+F36+F49+F61+F70+F76</f>
        <v>0</v>
      </c>
      <c r="G77" s="252">
        <f>+G11+G19+G29+G36+G49+G70+G76</f>
        <v>0</v>
      </c>
      <c r="H77" s="253">
        <f>+H11+H19+H29+H36+H49+H70+H76</f>
        <v>0</v>
      </c>
      <c r="J77" s="318"/>
      <c r="K77" s="319"/>
      <c r="L77" s="320"/>
      <c r="M77" s="1950" t="s">
        <v>466</v>
      </c>
      <c r="N77" s="1951"/>
      <c r="O77" s="1951"/>
      <c r="P77" s="1951"/>
      <c r="Q77" s="1952"/>
    </row>
    <row r="78" spans="2:17" ht="13.5" customHeight="1" thickBot="1" x14ac:dyDescent="0.25">
      <c r="B78" s="995" t="s">
        <v>91</v>
      </c>
      <c r="C78" s="997"/>
      <c r="D78" s="997"/>
      <c r="E78" s="997"/>
      <c r="F78" s="997"/>
      <c r="G78" s="997"/>
      <c r="H78" s="998"/>
      <c r="J78" s="914" t="s">
        <v>245</v>
      </c>
      <c r="K78" s="783"/>
      <c r="L78" s="784"/>
      <c r="M78" s="1"/>
      <c r="N78" s="1"/>
      <c r="O78" s="1"/>
      <c r="P78" s="1"/>
      <c r="Q78" s="246"/>
    </row>
    <row r="79" spans="2:17" ht="13.5" customHeight="1" thickBot="1" x14ac:dyDescent="0.25">
      <c r="B79" s="1913" t="s">
        <v>92</v>
      </c>
      <c r="C79" s="1914"/>
      <c r="D79" s="22"/>
      <c r="E79" s="27"/>
      <c r="F79" s="62">
        <f>D79</f>
        <v>0</v>
      </c>
      <c r="G79" s="68" t="s">
        <v>44</v>
      </c>
      <c r="H79" s="69" t="s">
        <v>44</v>
      </c>
      <c r="J79" s="208" t="s">
        <v>251</v>
      </c>
      <c r="K79" s="1"/>
      <c r="L79" s="1"/>
      <c r="M79" s="1948"/>
      <c r="N79" s="1949"/>
      <c r="Q79" s="17"/>
    </row>
    <row r="80" spans="2:17" ht="13.5" customHeight="1" x14ac:dyDescent="0.2">
      <c r="B80" s="1915" t="s">
        <v>93</v>
      </c>
      <c r="C80" s="1916"/>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2">
      <c r="B81" s="1915" t="s">
        <v>94</v>
      </c>
      <c r="C81" s="1916"/>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3">
      <c r="B82" s="1911" t="s">
        <v>95</v>
      </c>
      <c r="C82" s="1912"/>
      <c r="D82" s="28"/>
      <c r="E82" s="29"/>
      <c r="F82" s="62">
        <f>D82</f>
        <v>0</v>
      </c>
      <c r="G82" s="73" t="s">
        <v>44</v>
      </c>
      <c r="H82" s="37" t="s">
        <v>44</v>
      </c>
      <c r="J82" s="263"/>
      <c r="K82" s="264"/>
      <c r="L82" s="264"/>
      <c r="M82" s="264"/>
      <c r="N82" s="264"/>
      <c r="O82" s="264"/>
      <c r="P82" s="264"/>
      <c r="Q82" s="265"/>
    </row>
    <row r="83" spans="2:17" ht="13.5" customHeight="1" thickBot="1" x14ac:dyDescent="0.3">
      <c r="B83" s="976" t="s">
        <v>579</v>
      </c>
      <c r="C83" s="977"/>
      <c r="D83" s="712">
        <f>P69</f>
        <v>0</v>
      </c>
      <c r="E83" s="29"/>
      <c r="F83" s="62">
        <f>D83</f>
        <v>0</v>
      </c>
      <c r="G83" s="73"/>
      <c r="H83" s="37"/>
      <c r="J83" s="193"/>
      <c r="K83" s="193"/>
      <c r="L83" s="185"/>
      <c r="M83" s="185"/>
      <c r="Q83" s="185"/>
    </row>
    <row r="84" spans="2:17" ht="13.5" customHeight="1" thickBot="1" x14ac:dyDescent="0.3">
      <c r="B84" s="1919" t="s">
        <v>47</v>
      </c>
      <c r="C84" s="1920"/>
      <c r="D84" s="250" t="e">
        <f>SUM(D79:D83)</f>
        <v>#REF!</v>
      </c>
      <c r="E84" s="250">
        <f>SUM(E79:E83)</f>
        <v>0</v>
      </c>
      <c r="F84" s="251" t="e">
        <f>SUM(F79:F83)</f>
        <v>#REF!</v>
      </c>
      <c r="G84" s="74"/>
      <c r="H84" s="75"/>
      <c r="J84" s="1945" t="s">
        <v>409</v>
      </c>
      <c r="K84" s="1946"/>
      <c r="L84" s="1947"/>
      <c r="M84" s="185"/>
      <c r="N84" s="185"/>
      <c r="O84" s="185"/>
      <c r="P84" s="185"/>
      <c r="Q84" s="185"/>
    </row>
    <row r="85" spans="2:17" ht="13.5" customHeight="1" thickBot="1" x14ac:dyDescent="0.25">
      <c r="B85" s="995" t="s">
        <v>96</v>
      </c>
      <c r="C85" s="997"/>
      <c r="D85" s="997"/>
      <c r="E85" s="997"/>
      <c r="F85" s="997"/>
      <c r="G85" s="997"/>
      <c r="H85" s="998"/>
      <c r="J85" s="632" t="s">
        <v>303</v>
      </c>
      <c r="K85" s="633"/>
      <c r="L85" s="233" t="e">
        <f>+D90</f>
        <v>#REF!</v>
      </c>
    </row>
    <row r="86" spans="2:17" ht="13.5" customHeight="1" thickBot="1" x14ac:dyDescent="0.25">
      <c r="B86" s="1913" t="s">
        <v>97</v>
      </c>
      <c r="C86" s="1914"/>
      <c r="D86" s="22"/>
      <c r="E86" s="27"/>
      <c r="F86" s="62">
        <f>D86</f>
        <v>0</v>
      </c>
      <c r="G86" s="256">
        <f>IF(D77&gt;0,L89,0)</f>
        <v>0</v>
      </c>
      <c r="H86" s="772">
        <f>IF(G86&gt;0,D86-G86,D86)</f>
        <v>0</v>
      </c>
      <c r="I86" s="174"/>
      <c r="J86" s="309" t="s">
        <v>387</v>
      </c>
      <c r="K86" s="310"/>
      <c r="L86" s="626">
        <f>+D11</f>
        <v>0</v>
      </c>
    </row>
    <row r="87" spans="2:17" ht="13.5" customHeight="1" x14ac:dyDescent="0.2">
      <c r="B87" s="1911" t="s">
        <v>98</v>
      </c>
      <c r="C87" s="1912"/>
      <c r="D87" s="28"/>
      <c r="E87" s="29"/>
      <c r="F87" s="62">
        <f>D87</f>
        <v>0</v>
      </c>
      <c r="G87" s="67"/>
      <c r="H87" s="35">
        <f>F87</f>
        <v>0</v>
      </c>
      <c r="J87" s="309" t="s">
        <v>388</v>
      </c>
      <c r="K87" s="310"/>
      <c r="L87" s="627" t="e">
        <f>+L86/L85</f>
        <v>#REF!</v>
      </c>
    </row>
    <row r="88" spans="2:17" ht="13.5" customHeight="1" thickBot="1" x14ac:dyDescent="0.25">
      <c r="B88" s="980" t="s">
        <v>594</v>
      </c>
      <c r="C88" s="981"/>
      <c r="D88" s="993"/>
      <c r="E88" s="984"/>
      <c r="F88" s="62">
        <f>D88</f>
        <v>0</v>
      </c>
      <c r="G88" s="60"/>
      <c r="H88" s="61">
        <f>F88</f>
        <v>0</v>
      </c>
      <c r="J88" s="309" t="s">
        <v>389</v>
      </c>
      <c r="K88" s="310"/>
      <c r="L88" s="626">
        <f>+D86</f>
        <v>0</v>
      </c>
    </row>
    <row r="89" spans="2:17" ht="13.5" customHeight="1" thickBot="1" x14ac:dyDescent="0.25">
      <c r="B89" s="1919" t="s">
        <v>47</v>
      </c>
      <c r="C89" s="1920"/>
      <c r="D89" s="250">
        <f>SUM(D86:D88)</f>
        <v>0</v>
      </c>
      <c r="E89" s="250">
        <f>SUM(E86:E88)</f>
        <v>0</v>
      </c>
      <c r="F89" s="251">
        <f>SUM(F86:F88)</f>
        <v>0</v>
      </c>
      <c r="G89" s="252">
        <f>SUM(G86:G88)</f>
        <v>0</v>
      </c>
      <c r="H89" s="253">
        <f>SUM(H86:H88)</f>
        <v>0</v>
      </c>
      <c r="J89" s="634" t="s">
        <v>390</v>
      </c>
      <c r="K89" s="635"/>
      <c r="L89" s="625" t="e">
        <f>+L88*L87</f>
        <v>#REF!</v>
      </c>
    </row>
    <row r="90" spans="2:17" ht="13.5" customHeight="1" thickBot="1" x14ac:dyDescent="0.3">
      <c r="B90" s="1919" t="s">
        <v>101</v>
      </c>
      <c r="C90" s="1920"/>
      <c r="D90" s="250" t="e">
        <f>+D89+D84+D77</f>
        <v>#REF!</v>
      </c>
      <c r="E90" s="250">
        <f>+E89+E84+E77</f>
        <v>0</v>
      </c>
      <c r="F90" s="251" t="e">
        <f>+F89+F84+F77</f>
        <v>#REF!</v>
      </c>
      <c r="G90" s="252">
        <f>+G89+G77</f>
        <v>0</v>
      </c>
      <c r="H90" s="253">
        <f>+H89+H77</f>
        <v>0</v>
      </c>
      <c r="J90" s="185"/>
      <c r="K90" s="185"/>
      <c r="L90" s="185"/>
    </row>
    <row r="91" spans="2:17" ht="15" x14ac:dyDescent="0.25">
      <c r="H91" s="612" t="e">
        <f>+#REF!</f>
        <v>#REF!</v>
      </c>
      <c r="J91" s="185"/>
      <c r="K91" s="185"/>
      <c r="L91" s="185"/>
    </row>
    <row r="92" spans="2:17" ht="15.75" customHeight="1" x14ac:dyDescent="0.25">
      <c r="G92" s="735">
        <v>8609</v>
      </c>
      <c r="H92" s="242">
        <f ca="1">+TODAY()</f>
        <v>45660</v>
      </c>
      <c r="J92" s="185"/>
      <c r="K92" s="185"/>
      <c r="L92" s="185"/>
    </row>
    <row r="93" spans="2:17" ht="15" x14ac:dyDescent="0.25">
      <c r="J93" s="185"/>
      <c r="K93" s="185"/>
      <c r="L93" s="185"/>
    </row>
  </sheetData>
  <sheetProtection algorithmName="SHA-512" hashValue="NvlX0YspsonzIGsrq2+u3hRp1D0VhbZnBFmbTBwMfPpNTYhUM/MQ5GxhsaZ0vB//UpPYyQ0cPri5iImSX4bT7Q==" saltValue="nWMzefSjajtiVlirBG7hEw==" spinCount="100000" sheet="1" objects="1" scenarios="1"/>
  <mergeCells count="139">
    <mergeCell ref="B90:C90"/>
    <mergeCell ref="B82:C82"/>
    <mergeCell ref="B84:C84"/>
    <mergeCell ref="J84:L84"/>
    <mergeCell ref="B86:C86"/>
    <mergeCell ref="B87:C87"/>
    <mergeCell ref="B89:C89"/>
    <mergeCell ref="B77:C77"/>
    <mergeCell ref="M77:Q77"/>
    <mergeCell ref="B79:C79"/>
    <mergeCell ref="M79:N79"/>
    <mergeCell ref="B80:C80"/>
    <mergeCell ref="B81:C81"/>
    <mergeCell ref="B74:C74"/>
    <mergeCell ref="P74:Q74"/>
    <mergeCell ref="B75:C75"/>
    <mergeCell ref="J75:K76"/>
    <mergeCell ref="M75:O76"/>
    <mergeCell ref="P75:Q75"/>
    <mergeCell ref="B76:C76"/>
    <mergeCell ref="B70:C70"/>
    <mergeCell ref="J71:Q71"/>
    <mergeCell ref="B72:C72"/>
    <mergeCell ref="J72:L72"/>
    <mergeCell ref="M72:Q72"/>
    <mergeCell ref="B73:C73"/>
    <mergeCell ref="P73:Q73"/>
    <mergeCell ref="B66:C66"/>
    <mergeCell ref="P66:Q66"/>
    <mergeCell ref="P67:Q67"/>
    <mergeCell ref="B68:C68"/>
    <mergeCell ref="P68:Q68"/>
    <mergeCell ref="B69:C69"/>
    <mergeCell ref="P69:Q69"/>
    <mergeCell ref="B63:C63"/>
    <mergeCell ref="J63:Q63"/>
    <mergeCell ref="B64:C64"/>
    <mergeCell ref="P64:Q64"/>
    <mergeCell ref="B65:C65"/>
    <mergeCell ref="P65:Q65"/>
    <mergeCell ref="B58:C58"/>
    <mergeCell ref="P58:Q58"/>
    <mergeCell ref="B59:C59"/>
    <mergeCell ref="P59:Q59"/>
    <mergeCell ref="P60:Q60"/>
    <mergeCell ref="B61:C61"/>
    <mergeCell ref="P61:Q61"/>
    <mergeCell ref="B53:C53"/>
    <mergeCell ref="P53:Q53"/>
    <mergeCell ref="B54:C54"/>
    <mergeCell ref="B55:C55"/>
    <mergeCell ref="J55:Q55"/>
    <mergeCell ref="B56:C56"/>
    <mergeCell ref="P56:Q56"/>
    <mergeCell ref="P57:Q57"/>
    <mergeCell ref="B49:C49"/>
    <mergeCell ref="P49:Q49"/>
    <mergeCell ref="P50:Q50"/>
    <mergeCell ref="B51:C51"/>
    <mergeCell ref="P51:Q51"/>
    <mergeCell ref="B52:C52"/>
    <mergeCell ref="P52:Q52"/>
    <mergeCell ref="B45:C45"/>
    <mergeCell ref="P45:Q45"/>
    <mergeCell ref="B46:C46"/>
    <mergeCell ref="B47:C47"/>
    <mergeCell ref="J47:Q47"/>
    <mergeCell ref="P48:Q48"/>
    <mergeCell ref="B42:C42"/>
    <mergeCell ref="P42:Q42"/>
    <mergeCell ref="B43:C43"/>
    <mergeCell ref="P43:Q43"/>
    <mergeCell ref="B44:C44"/>
    <mergeCell ref="P44:Q44"/>
    <mergeCell ref="B39:C39"/>
    <mergeCell ref="J39:Q39"/>
    <mergeCell ref="B40:C40"/>
    <mergeCell ref="P40:Q40"/>
    <mergeCell ref="B41:C41"/>
    <mergeCell ref="P41:Q41"/>
    <mergeCell ref="B35:C35"/>
    <mergeCell ref="P35:Q35"/>
    <mergeCell ref="B36:C36"/>
    <mergeCell ref="P36:Q36"/>
    <mergeCell ref="P37:Q37"/>
    <mergeCell ref="B38:C38"/>
    <mergeCell ref="B32:C32"/>
    <mergeCell ref="P32:Q32"/>
    <mergeCell ref="B33:C33"/>
    <mergeCell ref="P33:Q33"/>
    <mergeCell ref="B34:C34"/>
    <mergeCell ref="P34:Q34"/>
    <mergeCell ref="P26:Q26"/>
    <mergeCell ref="P27:Q27"/>
    <mergeCell ref="P28:Q28"/>
    <mergeCell ref="B29:C29"/>
    <mergeCell ref="P29:Q29"/>
    <mergeCell ref="B31:C31"/>
    <mergeCell ref="J31:Q31"/>
    <mergeCell ref="B22:C22"/>
    <mergeCell ref="B23:C23"/>
    <mergeCell ref="J23:Q23"/>
    <mergeCell ref="B24:C24"/>
    <mergeCell ref="P24:Q24"/>
    <mergeCell ref="B25:C25"/>
    <mergeCell ref="P25:Q25"/>
    <mergeCell ref="B18:C18"/>
    <mergeCell ref="P18:Q18"/>
    <mergeCell ref="B19:C19"/>
    <mergeCell ref="P19:Q19"/>
    <mergeCell ref="P20:Q20"/>
    <mergeCell ref="B21:C21"/>
    <mergeCell ref="P21:Q21"/>
    <mergeCell ref="B15:C15"/>
    <mergeCell ref="J15:Q15"/>
    <mergeCell ref="B16:C16"/>
    <mergeCell ref="P16:Q16"/>
    <mergeCell ref="B17:C17"/>
    <mergeCell ref="P17:Q17"/>
    <mergeCell ref="P12:Q12"/>
    <mergeCell ref="B13:C13"/>
    <mergeCell ref="P13:Q13"/>
    <mergeCell ref="B14:C14"/>
    <mergeCell ref="J7:Q7"/>
    <mergeCell ref="B8:C8"/>
    <mergeCell ref="P8:Q8"/>
    <mergeCell ref="B9:C9"/>
    <mergeCell ref="P9:Q9"/>
    <mergeCell ref="B10:C10"/>
    <mergeCell ref="P10:Q10"/>
    <mergeCell ref="B1:H1"/>
    <mergeCell ref="B2:H3"/>
    <mergeCell ref="D5:D6"/>
    <mergeCell ref="E5:E6"/>
    <mergeCell ref="F5:F6"/>
    <mergeCell ref="G5:G6"/>
    <mergeCell ref="H5:H6"/>
    <mergeCell ref="B11:C11"/>
    <mergeCell ref="P11:Q11"/>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50">
    <tabColor rgb="FFCC99FF"/>
  </sheetPr>
  <dimension ref="B1:V6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6.140625" style="21" customWidth="1"/>
    <col min="3" max="3" width="9.140625" style="21"/>
    <col min="4" max="4" width="46.28515625" style="21" customWidth="1"/>
    <col min="5" max="5" width="18" style="21" customWidth="1"/>
    <col min="6" max="9" width="17.85546875" style="21" customWidth="1"/>
    <col min="10" max="12" width="9.140625" style="21"/>
    <col min="13" max="13" width="11.7109375" style="21" customWidth="1"/>
    <col min="14" max="17" width="9.140625" style="21"/>
    <col min="18" max="18" width="10.42578125" style="21" customWidth="1"/>
    <col min="19" max="16384" width="9.140625" style="21"/>
  </cols>
  <sheetData>
    <row r="1" spans="2:22" ht="13.5" thickBot="1" x14ac:dyDescent="0.25">
      <c r="B1" s="1754" t="e">
        <f>#REF!</f>
        <v>#REF!</v>
      </c>
      <c r="C1" s="1755"/>
      <c r="D1" s="1755"/>
      <c r="E1" s="1755"/>
      <c r="F1" s="1755"/>
      <c r="G1" s="1755"/>
      <c r="H1" s="1755"/>
      <c r="I1" s="1756"/>
    </row>
    <row r="2" spans="2:22" ht="33.75" customHeight="1" thickBot="1" x14ac:dyDescent="0.25">
      <c r="B2" s="1757" t="s">
        <v>235</v>
      </c>
      <c r="C2" s="1758"/>
      <c r="D2" s="1758"/>
      <c r="E2" s="1758"/>
      <c r="F2" s="1758"/>
      <c r="G2" s="1758"/>
      <c r="H2" s="1758"/>
      <c r="I2" s="1759"/>
    </row>
    <row r="3" spans="2:22" x14ac:dyDescent="0.2">
      <c r="B3" s="5"/>
      <c r="C3" s="270"/>
      <c r="D3" s="270"/>
      <c r="E3" s="270"/>
      <c r="F3" s="270"/>
      <c r="G3" s="271"/>
      <c r="H3" s="3"/>
      <c r="I3" s="4"/>
    </row>
    <row r="4" spans="2:22" ht="15" x14ac:dyDescent="0.25">
      <c r="B4" s="5"/>
      <c r="C4" s="3"/>
      <c r="D4" s="15"/>
      <c r="E4" s="185"/>
      <c r="F4" s="185"/>
      <c r="G4" s="185"/>
      <c r="H4" s="272" t="s">
        <v>189</v>
      </c>
      <c r="I4" s="273"/>
    </row>
    <row r="5" spans="2:22" ht="15" x14ac:dyDescent="0.25">
      <c r="B5" s="5"/>
      <c r="C5" s="271"/>
      <c r="D5" s="271"/>
      <c r="E5" s="185"/>
      <c r="F5" s="185"/>
      <c r="G5" s="185"/>
      <c r="H5" s="274"/>
      <c r="I5" s="275"/>
      <c r="P5"/>
      <c r="Q5"/>
      <c r="R5"/>
      <c r="S5"/>
      <c r="T5"/>
      <c r="U5"/>
      <c r="V5"/>
    </row>
    <row r="6" spans="2:22" ht="15" x14ac:dyDescent="0.25">
      <c r="B6" s="5"/>
      <c r="C6" s="3"/>
      <c r="D6" s="15" t="s">
        <v>190</v>
      </c>
      <c r="E6" s="140"/>
      <c r="F6" s="276" t="s">
        <v>191</v>
      </c>
      <c r="G6" s="140"/>
      <c r="H6" s="277" t="s">
        <v>192</v>
      </c>
      <c r="I6" s="278"/>
      <c r="P6"/>
      <c r="Q6"/>
      <c r="R6"/>
      <c r="S6"/>
      <c r="T6"/>
      <c r="U6"/>
      <c r="V6"/>
    </row>
    <row r="7" spans="2:22" ht="15.75" thickBot="1" x14ac:dyDescent="0.3">
      <c r="B7" s="5"/>
      <c r="C7" s="270" t="s">
        <v>44</v>
      </c>
      <c r="D7" s="3"/>
      <c r="E7" s="270"/>
      <c r="F7" s="270"/>
      <c r="G7" s="271"/>
      <c r="H7" s="279"/>
      <c r="I7" s="4"/>
      <c r="K7"/>
      <c r="L7"/>
      <c r="M7"/>
      <c r="N7"/>
      <c r="O7"/>
      <c r="P7"/>
      <c r="Q7"/>
      <c r="R7"/>
      <c r="S7"/>
      <c r="T7"/>
      <c r="U7"/>
      <c r="V7"/>
    </row>
    <row r="8" spans="2:22" ht="29.25" customHeight="1" thickBot="1" x14ac:dyDescent="0.3">
      <c r="B8" s="5"/>
      <c r="C8" s="1990" t="s">
        <v>193</v>
      </c>
      <c r="D8" s="1991"/>
      <c r="E8" s="143" t="s">
        <v>232</v>
      </c>
      <c r="F8" s="143" t="s">
        <v>233</v>
      </c>
      <c r="G8" s="143" t="s">
        <v>234</v>
      </c>
      <c r="H8" s="143" t="s">
        <v>452</v>
      </c>
      <c r="I8" s="143" t="s">
        <v>453</v>
      </c>
      <c r="K8"/>
      <c r="L8"/>
      <c r="M8"/>
      <c r="N8"/>
      <c r="O8"/>
      <c r="P8"/>
      <c r="Q8"/>
      <c r="R8"/>
      <c r="S8"/>
      <c r="T8"/>
      <c r="U8"/>
      <c r="V8"/>
    </row>
    <row r="9" spans="2:22" ht="13.5" customHeight="1" x14ac:dyDescent="0.25">
      <c r="B9" s="7" t="s">
        <v>194</v>
      </c>
      <c r="C9" s="280" t="s">
        <v>195</v>
      </c>
      <c r="D9" s="281"/>
      <c r="E9" s="147"/>
      <c r="F9" s="147"/>
      <c r="G9" s="148">
        <f>E9</f>
        <v>0</v>
      </c>
      <c r="H9" s="149"/>
      <c r="I9" s="150">
        <f>G9</f>
        <v>0</v>
      </c>
      <c r="K9"/>
      <c r="L9"/>
      <c r="M9"/>
      <c r="N9"/>
      <c r="O9"/>
      <c r="P9"/>
      <c r="Q9"/>
      <c r="R9"/>
      <c r="S9"/>
      <c r="T9"/>
      <c r="U9"/>
      <c r="V9"/>
    </row>
    <row r="10" spans="2:22" ht="13.5" customHeight="1" x14ac:dyDescent="0.25">
      <c r="B10" s="7" t="s">
        <v>196</v>
      </c>
      <c r="C10" s="282" t="s">
        <v>197</v>
      </c>
      <c r="D10" s="144"/>
      <c r="E10" s="157"/>
      <c r="F10" s="157"/>
      <c r="G10" s="158">
        <f>E10</f>
        <v>0</v>
      </c>
      <c r="H10" s="159"/>
      <c r="I10" s="160">
        <f>G10</f>
        <v>0</v>
      </c>
      <c r="K10"/>
      <c r="L10"/>
      <c r="M10"/>
      <c r="N10"/>
      <c r="O10"/>
      <c r="P10"/>
      <c r="Q10"/>
      <c r="R10"/>
      <c r="S10"/>
      <c r="T10"/>
      <c r="U10"/>
      <c r="V10"/>
    </row>
    <row r="11" spans="2:22" ht="13.5" customHeight="1" x14ac:dyDescent="0.25">
      <c r="B11" s="283" t="s">
        <v>198</v>
      </c>
      <c r="C11" s="327" t="s">
        <v>199</v>
      </c>
      <c r="D11" s="322"/>
      <c r="E11" s="145"/>
      <c r="F11" s="323"/>
      <c r="G11" s="324"/>
      <c r="H11" s="325"/>
      <c r="I11" s="326"/>
      <c r="K11"/>
      <c r="L11"/>
      <c r="M11"/>
      <c r="N11"/>
      <c r="O11"/>
      <c r="P11"/>
      <c r="Q11"/>
      <c r="R11"/>
      <c r="S11"/>
      <c r="T11"/>
      <c r="U11"/>
      <c r="V11"/>
    </row>
    <row r="12" spans="2:22" ht="13.5" customHeight="1" x14ac:dyDescent="0.25">
      <c r="B12" s="284"/>
      <c r="C12" s="282"/>
      <c r="D12" s="285" t="s">
        <v>200</v>
      </c>
      <c r="E12" s="286"/>
      <c r="F12" s="157"/>
      <c r="G12" s="158">
        <f t="shared" ref="G12:G17" si="0">E12</f>
        <v>0</v>
      </c>
      <c r="H12" s="159"/>
      <c r="I12" s="160">
        <f t="shared" ref="I12:I17" si="1">G12</f>
        <v>0</v>
      </c>
      <c r="K12"/>
      <c r="L12"/>
      <c r="M12"/>
      <c r="N12"/>
      <c r="O12"/>
      <c r="P12"/>
      <c r="Q12"/>
      <c r="R12"/>
      <c r="S12"/>
      <c r="T12"/>
      <c r="U12"/>
      <c r="V12"/>
    </row>
    <row r="13" spans="2:22" ht="13.5" customHeight="1" x14ac:dyDescent="0.25">
      <c r="B13" s="284"/>
      <c r="C13" s="282"/>
      <c r="D13" s="141" t="s">
        <v>201</v>
      </c>
      <c r="E13" s="286"/>
      <c r="F13" s="157"/>
      <c r="G13" s="158">
        <f t="shared" si="0"/>
        <v>0</v>
      </c>
      <c r="H13" s="159"/>
      <c r="I13" s="160">
        <f t="shared" si="1"/>
        <v>0</v>
      </c>
      <c r="K13"/>
      <c r="L13"/>
      <c r="M13"/>
      <c r="N13"/>
      <c r="O13"/>
      <c r="P13"/>
      <c r="Q13"/>
      <c r="R13"/>
      <c r="S13"/>
      <c r="T13"/>
      <c r="U13"/>
      <c r="V13"/>
    </row>
    <row r="14" spans="2:22" ht="13.5" customHeight="1" x14ac:dyDescent="0.25">
      <c r="B14" s="284"/>
      <c r="C14" s="282"/>
      <c r="D14" s="141" t="s">
        <v>202</v>
      </c>
      <c r="E14" s="286"/>
      <c r="F14" s="157"/>
      <c r="G14" s="158">
        <f t="shared" si="0"/>
        <v>0</v>
      </c>
      <c r="H14" s="159"/>
      <c r="I14" s="160">
        <f t="shared" si="1"/>
        <v>0</v>
      </c>
      <c r="K14"/>
      <c r="L14"/>
      <c r="M14"/>
      <c r="N14"/>
      <c r="O14"/>
      <c r="P14"/>
      <c r="Q14"/>
      <c r="R14"/>
      <c r="S14"/>
      <c r="T14"/>
      <c r="U14"/>
      <c r="V14"/>
    </row>
    <row r="15" spans="2:22" ht="13.5" customHeight="1" x14ac:dyDescent="0.25">
      <c r="B15" s="284"/>
      <c r="C15" s="282"/>
      <c r="D15" s="141" t="s">
        <v>203</v>
      </c>
      <c r="E15" s="286"/>
      <c r="F15" s="157"/>
      <c r="G15" s="158">
        <f t="shared" si="0"/>
        <v>0</v>
      </c>
      <c r="H15" s="159"/>
      <c r="I15" s="160">
        <f t="shared" si="1"/>
        <v>0</v>
      </c>
      <c r="K15"/>
      <c r="L15"/>
      <c r="M15"/>
      <c r="N15"/>
      <c r="O15"/>
      <c r="P15"/>
      <c r="Q15"/>
      <c r="R15"/>
      <c r="S15"/>
      <c r="T15"/>
      <c r="U15"/>
      <c r="V15"/>
    </row>
    <row r="16" spans="2:22" ht="13.5" customHeight="1" x14ac:dyDescent="0.25">
      <c r="B16" s="284"/>
      <c r="C16" s="282"/>
      <c r="D16" s="141" t="s">
        <v>204</v>
      </c>
      <c r="E16" s="286"/>
      <c r="F16" s="157"/>
      <c r="G16" s="158">
        <f t="shared" si="0"/>
        <v>0</v>
      </c>
      <c r="H16" s="159"/>
      <c r="I16" s="160">
        <f t="shared" si="1"/>
        <v>0</v>
      </c>
      <c r="K16"/>
      <c r="L16"/>
      <c r="M16"/>
      <c r="N16"/>
      <c r="O16"/>
      <c r="P16"/>
      <c r="Q16"/>
      <c r="R16"/>
      <c r="S16"/>
      <c r="T16"/>
      <c r="U16"/>
      <c r="V16"/>
    </row>
    <row r="17" spans="2:22" ht="13.5" customHeight="1" thickBot="1" x14ac:dyDescent="0.3">
      <c r="B17" s="284"/>
      <c r="C17" s="287"/>
      <c r="D17" s="144" t="s">
        <v>205</v>
      </c>
      <c r="E17" s="288"/>
      <c r="F17" s="161"/>
      <c r="G17" s="158">
        <f t="shared" si="0"/>
        <v>0</v>
      </c>
      <c r="H17" s="163"/>
      <c r="I17" s="160">
        <f t="shared" si="1"/>
        <v>0</v>
      </c>
      <c r="K17"/>
      <c r="L17"/>
      <c r="M17"/>
      <c r="N17"/>
      <c r="O17"/>
      <c r="P17"/>
      <c r="Q17"/>
      <c r="R17"/>
      <c r="S17"/>
      <c r="T17"/>
      <c r="U17"/>
      <c r="V17"/>
    </row>
    <row r="18" spans="2:22" ht="13.5" customHeight="1" thickBot="1" x14ac:dyDescent="0.3">
      <c r="B18" s="289"/>
      <c r="C18" s="113"/>
      <c r="D18" s="294" t="s">
        <v>435</v>
      </c>
      <c r="E18" s="152">
        <f>SUM(E12:E17)</f>
        <v>0</v>
      </c>
      <c r="F18" s="152">
        <f>SUM(F12:F17)</f>
        <v>0</v>
      </c>
      <c r="G18" s="777">
        <f>SUM(G12:G17)</f>
        <v>0</v>
      </c>
      <c r="H18" s="778">
        <f>SUM(H12:H17)</f>
        <v>0</v>
      </c>
      <c r="I18" s="778">
        <f>SUM(I12:I17)</f>
        <v>0</v>
      </c>
      <c r="K18"/>
      <c r="L18"/>
      <c r="M18"/>
      <c r="N18"/>
      <c r="O18"/>
      <c r="P18"/>
      <c r="Q18"/>
      <c r="R18"/>
      <c r="S18"/>
      <c r="T18"/>
      <c r="U18"/>
      <c r="V18"/>
    </row>
    <row r="19" spans="2:22" ht="13.5" customHeight="1" x14ac:dyDescent="0.25">
      <c r="B19" s="283" t="s">
        <v>206</v>
      </c>
      <c r="C19" s="295" t="s">
        <v>207</v>
      </c>
      <c r="D19" s="296"/>
      <c r="E19" s="146"/>
      <c r="F19" s="146"/>
      <c r="G19" s="297"/>
      <c r="H19" s="298"/>
      <c r="I19" s="299"/>
      <c r="K19"/>
      <c r="L19"/>
      <c r="M19"/>
      <c r="N19"/>
      <c r="O19"/>
      <c r="P19"/>
      <c r="Q19"/>
      <c r="R19"/>
      <c r="S19"/>
      <c r="T19"/>
      <c r="U19"/>
      <c r="V19"/>
    </row>
    <row r="20" spans="2:22" ht="13.5" customHeight="1" x14ac:dyDescent="0.25">
      <c r="B20" s="284"/>
      <c r="C20" s="141"/>
      <c r="D20" s="141" t="s">
        <v>208</v>
      </c>
      <c r="E20" s="147"/>
      <c r="F20" s="153"/>
      <c r="G20" s="154">
        <f>E20</f>
        <v>0</v>
      </c>
      <c r="H20" s="155"/>
      <c r="I20" s="156">
        <f>G20</f>
        <v>0</v>
      </c>
      <c r="J20" s="18"/>
      <c r="P20"/>
      <c r="Q20"/>
      <c r="R20"/>
      <c r="S20"/>
      <c r="T20"/>
      <c r="U20"/>
      <c r="V20"/>
    </row>
    <row r="21" spans="2:22" ht="13.5" customHeight="1" x14ac:dyDescent="0.25">
      <c r="B21" s="284"/>
      <c r="C21" s="141"/>
      <c r="D21" s="141" t="s">
        <v>209</v>
      </c>
      <c r="E21" s="291"/>
      <c r="F21" s="157"/>
      <c r="G21" s="154">
        <f t="shared" ref="G21:G33" si="2">E21</f>
        <v>0</v>
      </c>
      <c r="H21" s="159"/>
      <c r="I21" s="156">
        <f t="shared" ref="I21:I33" si="3">G21</f>
        <v>0</v>
      </c>
      <c r="P21"/>
      <c r="Q21"/>
      <c r="R21"/>
      <c r="S21"/>
      <c r="T21"/>
      <c r="U21"/>
      <c r="V21"/>
    </row>
    <row r="22" spans="2:22" ht="13.5" customHeight="1" x14ac:dyDescent="0.25">
      <c r="B22" s="284"/>
      <c r="C22" s="141"/>
      <c r="D22" s="141" t="s">
        <v>210</v>
      </c>
      <c r="E22" s="291"/>
      <c r="F22" s="157"/>
      <c r="G22" s="154">
        <f t="shared" si="2"/>
        <v>0</v>
      </c>
      <c r="H22" s="159"/>
      <c r="I22" s="156">
        <f t="shared" si="3"/>
        <v>0</v>
      </c>
      <c r="J22" s="18"/>
      <c r="P22"/>
      <c r="Q22"/>
      <c r="R22"/>
      <c r="S22"/>
      <c r="T22"/>
      <c r="U22"/>
      <c r="V22"/>
    </row>
    <row r="23" spans="2:22" ht="13.5" customHeight="1" x14ac:dyDescent="0.25">
      <c r="B23" s="284"/>
      <c r="C23" s="141"/>
      <c r="D23" s="141" t="s">
        <v>211</v>
      </c>
      <c r="E23" s="291"/>
      <c r="F23" s="157"/>
      <c r="G23" s="154">
        <f t="shared" si="2"/>
        <v>0</v>
      </c>
      <c r="H23" s="159"/>
      <c r="I23" s="156">
        <f t="shared" si="3"/>
        <v>0</v>
      </c>
      <c r="J23" s="18"/>
      <c r="P23"/>
      <c r="Q23"/>
      <c r="R23"/>
      <c r="S23"/>
      <c r="T23"/>
      <c r="U23"/>
      <c r="V23"/>
    </row>
    <row r="24" spans="2:22" ht="13.5" customHeight="1" x14ac:dyDescent="0.25">
      <c r="B24" s="284"/>
      <c r="C24" s="141"/>
      <c r="D24" s="141" t="s">
        <v>212</v>
      </c>
      <c r="E24" s="291"/>
      <c r="F24" s="157"/>
      <c r="G24" s="154">
        <f t="shared" si="2"/>
        <v>0</v>
      </c>
      <c r="H24" s="159"/>
      <c r="I24" s="156">
        <f t="shared" si="3"/>
        <v>0</v>
      </c>
      <c r="J24" s="18"/>
      <c r="P24"/>
      <c r="Q24"/>
      <c r="R24"/>
      <c r="S24"/>
      <c r="T24"/>
      <c r="U24"/>
      <c r="V24"/>
    </row>
    <row r="25" spans="2:22" ht="13.5" customHeight="1" x14ac:dyDescent="0.25">
      <c r="B25" s="284"/>
      <c r="C25" s="141"/>
      <c r="D25" s="141" t="s">
        <v>213</v>
      </c>
      <c r="E25" s="291"/>
      <c r="F25" s="157"/>
      <c r="G25" s="154">
        <f t="shared" si="2"/>
        <v>0</v>
      </c>
      <c r="H25" s="159"/>
      <c r="I25" s="156">
        <f t="shared" si="3"/>
        <v>0</v>
      </c>
      <c r="J25" s="18"/>
      <c r="P25"/>
      <c r="Q25"/>
      <c r="R25"/>
      <c r="S25"/>
      <c r="T25"/>
      <c r="U25"/>
      <c r="V25"/>
    </row>
    <row r="26" spans="2:22" ht="13.5" customHeight="1" x14ac:dyDescent="0.25">
      <c r="B26" s="284"/>
      <c r="C26" s="141"/>
      <c r="D26" s="141" t="s">
        <v>214</v>
      </c>
      <c r="E26" s="291"/>
      <c r="F26" s="157"/>
      <c r="G26" s="154">
        <f t="shared" si="2"/>
        <v>0</v>
      </c>
      <c r="H26" s="159"/>
      <c r="I26" s="156">
        <f t="shared" si="3"/>
        <v>0</v>
      </c>
      <c r="J26" s="18"/>
      <c r="P26"/>
      <c r="Q26"/>
      <c r="R26"/>
      <c r="S26"/>
      <c r="T26"/>
      <c r="U26"/>
      <c r="V26"/>
    </row>
    <row r="27" spans="2:22" ht="13.5" customHeight="1" x14ac:dyDescent="0.25">
      <c r="B27" s="284"/>
      <c r="C27" s="141"/>
      <c r="D27" s="141" t="s">
        <v>215</v>
      </c>
      <c r="E27" s="291"/>
      <c r="F27" s="157"/>
      <c r="G27" s="154">
        <f t="shared" si="2"/>
        <v>0</v>
      </c>
      <c r="H27" s="159"/>
      <c r="I27" s="156">
        <f t="shared" si="3"/>
        <v>0</v>
      </c>
      <c r="J27" s="18"/>
      <c r="P27"/>
      <c r="Q27"/>
      <c r="R27"/>
      <c r="S27"/>
      <c r="T27"/>
      <c r="U27"/>
      <c r="V27"/>
    </row>
    <row r="28" spans="2:22" ht="13.5" customHeight="1" x14ac:dyDescent="0.25">
      <c r="B28" s="284"/>
      <c r="C28" s="141"/>
      <c r="D28" s="141" t="s">
        <v>216</v>
      </c>
      <c r="E28" s="291"/>
      <c r="F28" s="157"/>
      <c r="G28" s="154">
        <f t="shared" si="2"/>
        <v>0</v>
      </c>
      <c r="H28" s="159"/>
      <c r="I28" s="156">
        <f t="shared" si="3"/>
        <v>0</v>
      </c>
      <c r="J28" s="18"/>
      <c r="P28"/>
      <c r="Q28"/>
      <c r="R28"/>
      <c r="S28"/>
      <c r="T28"/>
      <c r="U28"/>
      <c r="V28"/>
    </row>
    <row r="29" spans="2:22" ht="13.5" customHeight="1" x14ac:dyDescent="0.2">
      <c r="B29" s="284"/>
      <c r="C29" s="141"/>
      <c r="D29" s="141" t="s">
        <v>217</v>
      </c>
      <c r="E29" s="291"/>
      <c r="F29" s="157"/>
      <c r="G29" s="154">
        <f t="shared" si="2"/>
        <v>0</v>
      </c>
      <c r="H29" s="159"/>
      <c r="I29" s="156">
        <f t="shared" si="3"/>
        <v>0</v>
      </c>
      <c r="J29" s="18"/>
    </row>
    <row r="30" spans="2:22" ht="13.5" customHeight="1" x14ac:dyDescent="0.2">
      <c r="B30" s="284"/>
      <c r="C30" s="141"/>
      <c r="D30" s="141" t="s">
        <v>218</v>
      </c>
      <c r="E30" s="291"/>
      <c r="F30" s="157"/>
      <c r="G30" s="154">
        <f t="shared" si="2"/>
        <v>0</v>
      </c>
      <c r="H30" s="159"/>
      <c r="I30" s="156">
        <f t="shared" si="3"/>
        <v>0</v>
      </c>
      <c r="J30" s="18"/>
    </row>
    <row r="31" spans="2:22" ht="13.5" customHeight="1" x14ac:dyDescent="0.2">
      <c r="B31" s="284"/>
      <c r="C31" s="141"/>
      <c r="D31" s="141" t="s">
        <v>474</v>
      </c>
      <c r="E31" s="291"/>
      <c r="F31" s="157"/>
      <c r="G31" s="154">
        <f t="shared" si="2"/>
        <v>0</v>
      </c>
      <c r="H31" s="159"/>
      <c r="I31" s="156">
        <f t="shared" si="3"/>
        <v>0</v>
      </c>
      <c r="J31" s="18"/>
    </row>
    <row r="32" spans="2:22" ht="13.5" customHeight="1" x14ac:dyDescent="0.2">
      <c r="B32" s="284"/>
      <c r="C32" s="141"/>
      <c r="D32" s="141" t="s">
        <v>219</v>
      </c>
      <c r="E32" s="291"/>
      <c r="F32" s="157"/>
      <c r="G32" s="154">
        <f t="shared" si="2"/>
        <v>0</v>
      </c>
      <c r="H32" s="159"/>
      <c r="I32" s="156">
        <f t="shared" si="3"/>
        <v>0</v>
      </c>
      <c r="J32" s="18"/>
    </row>
    <row r="33" spans="2:9" ht="13.5" customHeight="1" thickBot="1" x14ac:dyDescent="0.25">
      <c r="B33" s="284"/>
      <c r="C33" s="144"/>
      <c r="D33" s="144" t="s">
        <v>220</v>
      </c>
      <c r="E33" s="292"/>
      <c r="F33" s="161"/>
      <c r="G33" s="154">
        <f t="shared" si="2"/>
        <v>0</v>
      </c>
      <c r="H33" s="163"/>
      <c r="I33" s="156">
        <f t="shared" si="3"/>
        <v>0</v>
      </c>
    </row>
    <row r="34" spans="2:9" ht="13.5" customHeight="1" thickBot="1" x14ac:dyDescent="0.25">
      <c r="B34" s="289"/>
      <c r="C34" s="300"/>
      <c r="D34" s="301" t="s">
        <v>221</v>
      </c>
      <c r="E34" s="152">
        <f>SUM(E20:E33)</f>
        <v>0</v>
      </c>
      <c r="F34" s="152">
        <f>SUM(F20:F33)</f>
        <v>0</v>
      </c>
      <c r="G34" s="777">
        <f>SUM(G20:G33)</f>
        <v>0</v>
      </c>
      <c r="H34" s="778">
        <f>SUM(H20:H33)</f>
        <v>0</v>
      </c>
      <c r="I34" s="778">
        <f>SUM(I20:I33)</f>
        <v>0</v>
      </c>
    </row>
    <row r="35" spans="2:9" ht="13.5" customHeight="1" x14ac:dyDescent="0.2">
      <c r="B35" s="283" t="s">
        <v>222</v>
      </c>
      <c r="C35" s="302" t="s">
        <v>223</v>
      </c>
      <c r="D35" s="303"/>
      <c r="E35" s="146"/>
      <c r="F35" s="146"/>
      <c r="G35" s="297"/>
      <c r="H35" s="298"/>
      <c r="I35" s="299"/>
    </row>
    <row r="36" spans="2:9" ht="13.5" customHeight="1" x14ac:dyDescent="0.2">
      <c r="B36" s="284"/>
      <c r="C36" s="141"/>
      <c r="D36" s="141"/>
      <c r="E36" s="291"/>
      <c r="F36" s="157"/>
      <c r="G36" s="158">
        <f>E36</f>
        <v>0</v>
      </c>
      <c r="H36" s="930"/>
      <c r="I36" s="931"/>
    </row>
    <row r="37" spans="2:9" ht="13.5" customHeight="1" x14ac:dyDescent="0.2">
      <c r="B37" s="284"/>
      <c r="C37" s="141"/>
      <c r="D37" s="141"/>
      <c r="E37" s="291"/>
      <c r="F37" s="157"/>
      <c r="G37" s="158">
        <f>E37</f>
        <v>0</v>
      </c>
      <c r="H37" s="930"/>
      <c r="I37" s="931"/>
    </row>
    <row r="38" spans="2:9" ht="13.5" customHeight="1" thickBot="1" x14ac:dyDescent="0.25">
      <c r="B38" s="284"/>
      <c r="C38" s="144"/>
      <c r="D38" s="144"/>
      <c r="E38" s="292"/>
      <c r="F38" s="161"/>
      <c r="G38" s="158">
        <f>E38</f>
        <v>0</v>
      </c>
      <c r="H38" s="932"/>
      <c r="I38" s="933"/>
    </row>
    <row r="39" spans="2:9" ht="13.5" customHeight="1" thickBot="1" x14ac:dyDescent="0.25">
      <c r="B39" s="289"/>
      <c r="C39" s="300"/>
      <c r="D39" s="301" t="s">
        <v>224</v>
      </c>
      <c r="E39" s="152">
        <f>SUM(E36:E38)</f>
        <v>0</v>
      </c>
      <c r="F39" s="152">
        <f>SUM(F36:F38)</f>
        <v>0</v>
      </c>
      <c r="G39" s="777">
        <f>SUM(G36:G38)</f>
        <v>0</v>
      </c>
      <c r="H39" s="778">
        <f>SUM(H36:H38)</f>
        <v>0</v>
      </c>
      <c r="I39" s="778">
        <f>SUM(I36:I38)</f>
        <v>0</v>
      </c>
    </row>
    <row r="40" spans="2:9" ht="13.5" customHeight="1" x14ac:dyDescent="0.2">
      <c r="B40" s="283" t="s">
        <v>225</v>
      </c>
      <c r="C40" s="302" t="s">
        <v>226</v>
      </c>
      <c r="D40" s="303"/>
      <c r="E40" s="146"/>
      <c r="F40" s="146"/>
      <c r="G40" s="297"/>
      <c r="H40" s="298"/>
      <c r="I40" s="299"/>
    </row>
    <row r="41" spans="2:9" ht="13.5" customHeight="1" x14ac:dyDescent="0.2">
      <c r="B41" s="284"/>
      <c r="C41" s="141"/>
      <c r="D41" s="142" t="s">
        <v>227</v>
      </c>
      <c r="E41" s="291"/>
      <c r="F41" s="157"/>
      <c r="G41" s="158">
        <f>E41</f>
        <v>0</v>
      </c>
      <c r="H41" s="159"/>
      <c r="I41" s="160">
        <f>G41</f>
        <v>0</v>
      </c>
    </row>
    <row r="42" spans="2:9" ht="13.5" customHeight="1" x14ac:dyDescent="0.2">
      <c r="B42" s="284"/>
      <c r="C42" s="141"/>
      <c r="D42" s="142" t="s">
        <v>228</v>
      </c>
      <c r="E42" s="291"/>
      <c r="F42" s="157"/>
      <c r="G42" s="158">
        <f>E42</f>
        <v>0</v>
      </c>
      <c r="H42" s="159"/>
      <c r="I42" s="160">
        <f>G42</f>
        <v>0</v>
      </c>
    </row>
    <row r="43" spans="2:9" ht="13.5" customHeight="1" thickBot="1" x14ac:dyDescent="0.25">
      <c r="B43" s="284"/>
      <c r="C43" s="144"/>
      <c r="D43" s="144"/>
      <c r="E43" s="292"/>
      <c r="F43" s="161"/>
      <c r="G43" s="158">
        <f>E43</f>
        <v>0</v>
      </c>
      <c r="H43" s="163"/>
      <c r="I43" s="160">
        <f>G43</f>
        <v>0</v>
      </c>
    </row>
    <row r="44" spans="2:9" ht="13.5" customHeight="1" thickBot="1" x14ac:dyDescent="0.25">
      <c r="B44" s="289"/>
      <c r="C44" s="300"/>
      <c r="D44" s="301" t="s">
        <v>229</v>
      </c>
      <c r="E44" s="778">
        <f>SUM(E41:E43)</f>
        <v>0</v>
      </c>
      <c r="F44" s="778">
        <f>SUM(F41:F43)</f>
        <v>0</v>
      </c>
      <c r="G44" s="778">
        <f>SUM(G41:G43)</f>
        <v>0</v>
      </c>
      <c r="H44" s="778">
        <f>SUM(H41:H43)</f>
        <v>0</v>
      </c>
      <c r="I44" s="778">
        <f>SUM(I41:I43)</f>
        <v>0</v>
      </c>
    </row>
    <row r="45" spans="2:9" ht="13.5" customHeight="1" thickBot="1" x14ac:dyDescent="0.25">
      <c r="B45" s="293" t="s">
        <v>230</v>
      </c>
      <c r="C45" s="304" t="s">
        <v>231</v>
      </c>
      <c r="D45" s="403"/>
      <c r="E45" s="778">
        <f>+E44+E39+E34+E18+E10+E9</f>
        <v>0</v>
      </c>
      <c r="F45" s="778">
        <f>+F44+F39+F34+F18+F10+F9</f>
        <v>0</v>
      </c>
      <c r="G45" s="778">
        <f>+G44+G39+G34+G18+G10+G9</f>
        <v>0</v>
      </c>
      <c r="H45" s="778">
        <f>+H44+H39+H34+H18+H10+H9</f>
        <v>0</v>
      </c>
      <c r="I45" s="778">
        <f>+I44+I39+I34+I18+I10+I9</f>
        <v>0</v>
      </c>
    </row>
    <row r="46" spans="2:9" ht="13.5" customHeight="1" x14ac:dyDescent="0.2">
      <c r="B46" s="3"/>
      <c r="C46" s="3"/>
      <c r="D46" s="3"/>
      <c r="E46" s="3"/>
      <c r="F46" s="3"/>
      <c r="G46" s="3"/>
      <c r="H46" s="3"/>
      <c r="I46" s="739" t="e">
        <f>+#REF!</f>
        <v>#REF!</v>
      </c>
    </row>
    <row r="47" spans="2:9" x14ac:dyDescent="0.2">
      <c r="B47" s="3"/>
      <c r="C47" s="281"/>
      <c r="D47" s="281"/>
      <c r="E47" s="3"/>
      <c r="F47" s="3"/>
      <c r="G47" s="3"/>
      <c r="H47" s="736">
        <v>8609</v>
      </c>
      <c r="I47" s="305">
        <f ca="1">TODAY()</f>
        <v>45660</v>
      </c>
    </row>
    <row r="48" spans="2:9" x14ac:dyDescent="0.2">
      <c r="B48" s="3"/>
      <c r="C48" s="281"/>
      <c r="D48" s="281"/>
      <c r="E48" s="3"/>
      <c r="F48" s="3"/>
      <c r="G48" s="3"/>
      <c r="H48" s="3"/>
      <c r="I48" s="3"/>
    </row>
    <row r="49" spans="2:9" x14ac:dyDescent="0.2">
      <c r="B49" s="3"/>
      <c r="C49" s="281"/>
      <c r="D49" s="281"/>
      <c r="E49" s="3"/>
      <c r="F49" s="3"/>
      <c r="G49" s="3"/>
      <c r="H49" s="3"/>
      <c r="I49" s="3"/>
    </row>
    <row r="50" spans="2:9" x14ac:dyDescent="0.2">
      <c r="B50" s="3"/>
      <c r="C50" s="281"/>
      <c r="D50" s="281"/>
      <c r="E50" s="3"/>
      <c r="F50" s="3"/>
      <c r="G50" s="3"/>
      <c r="H50" s="3"/>
      <c r="I50" s="3"/>
    </row>
    <row r="51" spans="2:9" x14ac:dyDescent="0.2">
      <c r="B51" s="3"/>
      <c r="C51" s="281"/>
      <c r="D51" s="281"/>
      <c r="E51" s="3"/>
      <c r="F51" s="3"/>
      <c r="G51" s="3"/>
      <c r="H51" s="3"/>
      <c r="I51" s="3"/>
    </row>
    <row r="52" spans="2:9" x14ac:dyDescent="0.2">
      <c r="B52" s="3"/>
      <c r="C52" s="281"/>
      <c r="D52" s="281"/>
      <c r="E52" s="3"/>
      <c r="F52" s="3"/>
      <c r="G52" s="3"/>
      <c r="H52" s="3"/>
      <c r="I52" s="3"/>
    </row>
    <row r="53" spans="2:9" x14ac:dyDescent="0.2">
      <c r="B53" s="3"/>
      <c r="C53" s="281"/>
      <c r="D53" s="281"/>
      <c r="E53" s="3"/>
      <c r="F53" s="3"/>
      <c r="G53" s="3"/>
      <c r="H53" s="3"/>
      <c r="I53" s="3"/>
    </row>
    <row r="54" spans="2:9" x14ac:dyDescent="0.2">
      <c r="B54" s="3"/>
      <c r="C54" s="281"/>
      <c r="D54" s="281"/>
      <c r="E54" s="3"/>
      <c r="F54" s="3"/>
      <c r="G54" s="3"/>
      <c r="H54" s="3"/>
      <c r="I54" s="3"/>
    </row>
    <row r="55" spans="2:9" x14ac:dyDescent="0.2">
      <c r="B55" s="3"/>
      <c r="C55" s="281"/>
      <c r="D55" s="281"/>
      <c r="E55" s="3"/>
      <c r="F55" s="3"/>
      <c r="G55" s="3"/>
      <c r="H55" s="3"/>
      <c r="I55" s="3"/>
    </row>
    <row r="56" spans="2:9" x14ac:dyDescent="0.2">
      <c r="B56" s="3"/>
      <c r="C56" s="281"/>
      <c r="D56" s="281"/>
      <c r="E56" s="3"/>
      <c r="F56" s="3"/>
      <c r="G56" s="3"/>
      <c r="H56" s="3"/>
      <c r="I56" s="3"/>
    </row>
    <row r="57" spans="2:9" x14ac:dyDescent="0.2">
      <c r="B57" s="3"/>
      <c r="C57" s="281"/>
      <c r="D57" s="281"/>
      <c r="E57" s="3"/>
      <c r="F57" s="3"/>
      <c r="G57" s="3"/>
      <c r="H57" s="3"/>
      <c r="I57" s="3"/>
    </row>
    <row r="58" spans="2:9" x14ac:dyDescent="0.2">
      <c r="B58" s="3"/>
      <c r="C58" s="281"/>
      <c r="D58" s="281"/>
      <c r="E58" s="3"/>
      <c r="F58" s="3"/>
      <c r="G58" s="3"/>
      <c r="H58" s="3"/>
      <c r="I58" s="3"/>
    </row>
    <row r="59" spans="2:9" x14ac:dyDescent="0.2">
      <c r="B59" s="3"/>
      <c r="C59" s="281"/>
      <c r="D59" s="281"/>
      <c r="E59" s="3"/>
      <c r="F59" s="3"/>
      <c r="G59" s="3"/>
      <c r="H59" s="3"/>
      <c r="I59" s="3"/>
    </row>
    <row r="60" spans="2:9" x14ac:dyDescent="0.2">
      <c r="B60" s="3"/>
      <c r="C60" s="281"/>
      <c r="D60" s="281"/>
      <c r="E60" s="3"/>
      <c r="F60" s="3"/>
      <c r="G60" s="3"/>
      <c r="H60" s="3"/>
      <c r="I60" s="3"/>
    </row>
    <row r="61" spans="2:9" x14ac:dyDescent="0.2">
      <c r="C61" s="281"/>
      <c r="D61" s="281"/>
    </row>
    <row r="62" spans="2:9" x14ac:dyDescent="0.2">
      <c r="C62" s="281"/>
      <c r="D62" s="281"/>
    </row>
    <row r="63" spans="2:9" x14ac:dyDescent="0.2">
      <c r="C63" s="281"/>
      <c r="D63" s="281"/>
    </row>
    <row r="64" spans="2:9" x14ac:dyDescent="0.2">
      <c r="C64" s="281"/>
      <c r="D64" s="281"/>
    </row>
    <row r="65" spans="3:4" x14ac:dyDescent="0.2">
      <c r="C65" s="281"/>
      <c r="D65" s="281"/>
    </row>
    <row r="66" spans="3:4" x14ac:dyDescent="0.2">
      <c r="C66" s="281"/>
      <c r="D66" s="281"/>
    </row>
    <row r="67" spans="3:4" x14ac:dyDescent="0.2">
      <c r="C67" s="281"/>
      <c r="D67" s="281"/>
    </row>
    <row r="68" spans="3:4" x14ac:dyDescent="0.2">
      <c r="C68" s="281"/>
      <c r="D68" s="281"/>
    </row>
    <row r="69" spans="3:4" x14ac:dyDescent="0.2">
      <c r="C69" s="281"/>
      <c r="D69" s="281"/>
    </row>
  </sheetData>
  <sheetProtection algorithmName="SHA-512" hashValue="WLGFOPsFFy4xyVaUO4FVSQBnOKASRpg/MdeBL9+q6S+E9+8As7jEPD1UQLZf6i3jHRrJGpfp0DazoLGSKtk6zw==" saltValue="9lMkNJdL9aItFdRFUfUuxg==" spinCount="100000" sheet="1" objects="1" scenarios="1"/>
  <mergeCells count="3">
    <mergeCell ref="B1:I1"/>
    <mergeCell ref="B2:I2"/>
    <mergeCell ref="C8:D8"/>
  </mergeCells>
  <pageMargins left="0.7" right="0.7" top="0.75" bottom="0.75" header="0.3" footer="0.3"/>
  <pageSetup scale="75" fitToWidth="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51">
    <tabColor rgb="FFCC99FF"/>
    <pageSetUpPr fitToPage="1"/>
  </sheetPr>
  <dimension ref="B1:U12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35.5703125" style="21" customWidth="1"/>
    <col min="3" max="7" width="12" style="21" customWidth="1"/>
    <col min="8" max="8" width="15.85546875" style="21" customWidth="1"/>
    <col min="9" max="16384" width="9.140625" style="21"/>
  </cols>
  <sheetData>
    <row r="1" spans="2:20" ht="13.5" thickBot="1" x14ac:dyDescent="0.25">
      <c r="B1" s="1754" t="e">
        <f>#REF!</f>
        <v>#REF!</v>
      </c>
      <c r="C1" s="1755"/>
      <c r="D1" s="1755"/>
      <c r="E1" s="1755"/>
      <c r="F1" s="1755"/>
      <c r="G1" s="1755"/>
      <c r="H1" s="1756"/>
      <c r="I1" s="328"/>
      <c r="J1" s="328"/>
      <c r="K1" s="328"/>
      <c r="L1" s="81"/>
      <c r="M1" s="3"/>
      <c r="N1" s="3"/>
      <c r="O1" s="3"/>
      <c r="P1" s="3"/>
      <c r="Q1" s="3"/>
      <c r="R1" s="3"/>
      <c r="S1" s="3"/>
      <c r="T1" s="81"/>
    </row>
    <row r="2" spans="2:20" ht="34.5" customHeight="1" thickBot="1" x14ac:dyDescent="0.25">
      <c r="B2" s="1757" t="s">
        <v>120</v>
      </c>
      <c r="C2" s="1758"/>
      <c r="D2" s="1758"/>
      <c r="E2" s="1758"/>
      <c r="F2" s="1758"/>
      <c r="G2" s="1758"/>
      <c r="H2" s="1759"/>
      <c r="I2" s="328"/>
      <c r="J2" s="328"/>
      <c r="K2" s="328"/>
      <c r="L2" s="3"/>
      <c r="M2" s="3"/>
      <c r="N2" s="3"/>
      <c r="O2" s="3"/>
      <c r="P2" s="3"/>
      <c r="Q2" s="3"/>
      <c r="R2" s="3"/>
      <c r="S2" s="3"/>
      <c r="T2" s="81"/>
    </row>
    <row r="3" spans="2:20" ht="13.5" thickBot="1" x14ac:dyDescent="0.25">
      <c r="B3" s="5"/>
      <c r="C3" s="81"/>
      <c r="D3" s="81"/>
      <c r="E3" s="81"/>
      <c r="F3" s="81"/>
      <c r="G3" s="81"/>
      <c r="H3" s="329"/>
      <c r="I3" s="81"/>
      <c r="J3" s="81"/>
      <c r="K3" s="81"/>
      <c r="L3" s="81"/>
      <c r="M3" s="81"/>
      <c r="N3" s="81"/>
      <c r="O3" s="81"/>
      <c r="P3" s="81"/>
      <c r="Q3" s="81"/>
      <c r="R3" s="81"/>
      <c r="S3" s="81"/>
      <c r="T3" s="81"/>
    </row>
    <row r="4" spans="2:20" ht="13.5" thickBot="1" x14ac:dyDescent="0.25">
      <c r="B4" s="352" t="s">
        <v>125</v>
      </c>
      <c r="C4" s="1035"/>
      <c r="D4" s="81"/>
      <c r="E4" s="81"/>
      <c r="F4" s="81"/>
      <c r="G4" s="81"/>
      <c r="H4" s="329"/>
      <c r="I4" s="81"/>
      <c r="J4" s="81"/>
      <c r="K4" s="81"/>
      <c r="L4" s="81"/>
      <c r="M4" s="81"/>
      <c r="N4" s="81"/>
      <c r="O4" s="81"/>
      <c r="P4" s="81"/>
      <c r="Q4" s="81"/>
      <c r="R4" s="81"/>
      <c r="S4" s="81"/>
      <c r="T4" s="81"/>
    </row>
    <row r="5" spans="2:20" ht="13.5" thickBot="1" x14ac:dyDescent="0.25">
      <c r="B5" s="1036"/>
      <c r="C5" s="1037"/>
      <c r="D5" s="81"/>
      <c r="E5" s="81"/>
      <c r="F5" s="81"/>
      <c r="G5" s="81"/>
      <c r="H5" s="329"/>
      <c r="I5" s="81"/>
      <c r="J5" s="81"/>
      <c r="K5" s="81"/>
      <c r="L5" s="81"/>
      <c r="M5" s="81"/>
      <c r="N5" s="81"/>
      <c r="O5" s="81"/>
      <c r="P5" s="81"/>
      <c r="Q5" s="81"/>
      <c r="R5" s="81"/>
      <c r="S5" s="81"/>
      <c r="T5" s="81"/>
    </row>
    <row r="6" spans="2:20" ht="13.5" thickBot="1" x14ac:dyDescent="0.25">
      <c r="B6" s="353" t="s">
        <v>102</v>
      </c>
      <c r="C6" s="354" t="s">
        <v>623</v>
      </c>
      <c r="D6" s="354"/>
      <c r="E6" s="354"/>
      <c r="F6" s="354"/>
      <c r="G6" s="354"/>
      <c r="H6" s="355"/>
      <c r="I6" s="81"/>
      <c r="J6" s="81"/>
      <c r="K6" s="81"/>
      <c r="L6" s="81"/>
      <c r="M6" s="81"/>
      <c r="N6" s="81"/>
      <c r="O6" s="81"/>
      <c r="P6" s="81"/>
      <c r="Q6" s="81"/>
      <c r="R6" s="81"/>
      <c r="S6" s="81"/>
      <c r="T6" s="81"/>
    </row>
    <row r="7" spans="2:20" ht="13.5" thickBot="1" x14ac:dyDescent="0.2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2">
      <c r="B8" s="331" t="s">
        <v>436</v>
      </c>
      <c r="C8" s="94"/>
      <c r="D8" s="95"/>
      <c r="E8" s="95"/>
      <c r="F8" s="95"/>
      <c r="G8" s="95"/>
      <c r="H8" s="183">
        <f>+(C9*C8)+(D9*D8)+(E9*E8)+(F9*F8)+(G9*G8)</f>
        <v>0</v>
      </c>
      <c r="I8" s="81"/>
      <c r="J8" s="81"/>
      <c r="K8" s="81"/>
      <c r="L8" s="81"/>
      <c r="M8" s="81"/>
      <c r="N8" s="81"/>
      <c r="O8" s="81"/>
      <c r="P8" s="81"/>
      <c r="Q8" s="81"/>
      <c r="R8" s="81"/>
      <c r="S8" s="81"/>
      <c r="T8" s="81"/>
    </row>
    <row r="9" spans="2:20" x14ac:dyDescent="0.2">
      <c r="B9" s="332" t="s">
        <v>110</v>
      </c>
      <c r="C9" s="76"/>
      <c r="D9" s="77"/>
      <c r="E9" s="77"/>
      <c r="F9" s="77"/>
      <c r="G9" s="77"/>
      <c r="H9" s="184">
        <f>SUM(C9:G9)</f>
        <v>0</v>
      </c>
      <c r="I9" s="81"/>
      <c r="J9" s="81"/>
      <c r="K9" s="81"/>
      <c r="L9" s="81"/>
      <c r="M9" s="81"/>
      <c r="N9" s="81"/>
      <c r="O9" s="81"/>
      <c r="P9" s="81"/>
      <c r="Q9" s="81"/>
      <c r="R9" s="81"/>
      <c r="S9" s="81"/>
      <c r="T9" s="81"/>
    </row>
    <row r="10" spans="2:20" ht="15" x14ac:dyDescent="0.2">
      <c r="B10" s="333" t="s">
        <v>121</v>
      </c>
      <c r="C10" s="92"/>
      <c r="D10" s="66"/>
      <c r="E10" s="66"/>
      <c r="F10" s="66"/>
      <c r="G10" s="66"/>
      <c r="H10" s="98"/>
      <c r="I10" s="81"/>
      <c r="J10" s="81"/>
      <c r="K10" s="81"/>
      <c r="L10" s="81"/>
      <c r="M10" s="81"/>
      <c r="N10" s="81"/>
      <c r="O10" s="81"/>
      <c r="P10" s="81"/>
      <c r="Q10" s="81"/>
      <c r="R10" s="81"/>
      <c r="S10" s="81"/>
      <c r="T10" s="81"/>
    </row>
    <row r="11" spans="2:20" x14ac:dyDescent="0.2">
      <c r="B11" s="334" t="s">
        <v>111</v>
      </c>
      <c r="C11" s="93"/>
      <c r="D11" s="63"/>
      <c r="E11" s="63"/>
      <c r="F11" s="63"/>
      <c r="G11" s="63"/>
      <c r="H11" s="98"/>
      <c r="I11" s="81"/>
      <c r="J11" s="81"/>
      <c r="K11" s="81"/>
      <c r="L11" s="81"/>
      <c r="M11" s="81"/>
      <c r="N11" s="81"/>
      <c r="O11" s="81"/>
      <c r="P11" s="81"/>
      <c r="Q11" s="81"/>
      <c r="R11" s="81"/>
      <c r="S11" s="81"/>
      <c r="T11" s="81"/>
    </row>
    <row r="12" spans="2:20" x14ac:dyDescent="0.2">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2">
      <c r="B13" s="332" t="s">
        <v>128</v>
      </c>
      <c r="C13" s="26"/>
      <c r="D13" s="26"/>
      <c r="E13" s="26"/>
      <c r="F13" s="26"/>
      <c r="G13" s="63"/>
      <c r="H13" s="98"/>
      <c r="I13" s="81"/>
      <c r="J13" s="81"/>
      <c r="K13" s="81"/>
      <c r="L13" s="81"/>
      <c r="M13" s="81"/>
      <c r="N13" s="81"/>
      <c r="O13" s="81"/>
      <c r="P13" s="81"/>
      <c r="Q13" s="81"/>
      <c r="R13" s="81"/>
      <c r="S13" s="81"/>
      <c r="T13" s="81"/>
    </row>
    <row r="14" spans="2:20" ht="13.5" thickBot="1" x14ac:dyDescent="0.2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2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25">
      <c r="B16" s="1036"/>
      <c r="C16" s="1037"/>
      <c r="D16" s="81"/>
      <c r="E16" s="81"/>
      <c r="F16" s="81"/>
      <c r="G16" s="81"/>
      <c r="H16" s="329"/>
      <c r="I16" s="81"/>
      <c r="J16" s="81"/>
      <c r="K16" s="81"/>
      <c r="L16" s="81"/>
      <c r="M16" s="81"/>
      <c r="N16" s="81"/>
      <c r="O16" s="81"/>
      <c r="P16" s="81"/>
      <c r="Q16" s="81"/>
      <c r="R16" s="81"/>
      <c r="S16" s="81"/>
      <c r="T16" s="81"/>
    </row>
    <row r="17" spans="2:20" ht="13.5" thickBot="1" x14ac:dyDescent="0.2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2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2">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2">
      <c r="B20" s="332" t="s">
        <v>110</v>
      </c>
      <c r="C20" s="76"/>
      <c r="D20" s="77"/>
      <c r="E20" s="77"/>
      <c r="F20" s="77"/>
      <c r="G20" s="77"/>
      <c r="H20" s="184">
        <f>SUM(C20:G20)</f>
        <v>0</v>
      </c>
      <c r="I20" s="81"/>
      <c r="J20" s="81"/>
      <c r="K20" s="81"/>
      <c r="L20" s="81"/>
      <c r="M20" s="81"/>
      <c r="N20" s="81"/>
      <c r="O20" s="81"/>
      <c r="P20" s="81"/>
      <c r="Q20" s="81"/>
      <c r="R20" s="81"/>
      <c r="S20" s="81"/>
      <c r="T20" s="81"/>
    </row>
    <row r="21" spans="2:20" ht="15" x14ac:dyDescent="0.2">
      <c r="B21" s="333" t="s">
        <v>121</v>
      </c>
      <c r="C21" s="92"/>
      <c r="D21" s="66"/>
      <c r="E21" s="66"/>
      <c r="F21" s="66"/>
      <c r="G21" s="66"/>
      <c r="H21" s="98"/>
      <c r="I21" s="81"/>
      <c r="J21" s="81"/>
      <c r="K21" s="81"/>
      <c r="L21" s="81"/>
      <c r="M21" s="81"/>
      <c r="N21" s="81"/>
      <c r="O21" s="81"/>
      <c r="P21" s="81"/>
      <c r="Q21" s="81"/>
      <c r="R21" s="81"/>
      <c r="S21" s="81"/>
      <c r="T21" s="81"/>
    </row>
    <row r="22" spans="2:20" x14ac:dyDescent="0.2">
      <c r="B22" s="334" t="s">
        <v>111</v>
      </c>
      <c r="C22" s="93"/>
      <c r="D22" s="63"/>
      <c r="E22" s="63"/>
      <c r="F22" s="63"/>
      <c r="G22" s="63"/>
      <c r="H22" s="98"/>
      <c r="I22" s="81"/>
      <c r="J22" s="81"/>
      <c r="K22" s="81"/>
      <c r="L22" s="81"/>
      <c r="M22" s="81"/>
      <c r="N22" s="81"/>
      <c r="O22" s="81"/>
      <c r="P22" s="81"/>
      <c r="Q22" s="81"/>
      <c r="R22" s="81"/>
      <c r="S22" s="81"/>
      <c r="T22" s="81"/>
    </row>
    <row r="23" spans="2:20" x14ac:dyDescent="0.2">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2">
      <c r="B24" s="332" t="s">
        <v>128</v>
      </c>
      <c r="C24" s="26"/>
      <c r="D24" s="26"/>
      <c r="E24" s="26"/>
      <c r="F24" s="26"/>
      <c r="G24" s="63"/>
      <c r="H24" s="98"/>
      <c r="I24" s="81"/>
      <c r="J24" s="81"/>
      <c r="K24" s="81"/>
      <c r="L24" s="81"/>
      <c r="M24" s="81"/>
      <c r="N24" s="81"/>
      <c r="O24" s="81"/>
      <c r="P24" s="81"/>
      <c r="Q24" s="81"/>
      <c r="R24" s="81"/>
      <c r="S24" s="81"/>
      <c r="T24" s="81"/>
    </row>
    <row r="25" spans="2:20" ht="13.5" thickBot="1" x14ac:dyDescent="0.2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2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25">
      <c r="B27" s="1036"/>
      <c r="C27" s="1037"/>
      <c r="D27" s="81"/>
      <c r="E27" s="81"/>
      <c r="F27" s="81"/>
      <c r="G27" s="81"/>
      <c r="H27" s="329"/>
      <c r="I27" s="81"/>
      <c r="J27" s="81"/>
      <c r="K27" s="81"/>
      <c r="L27" s="81"/>
      <c r="M27" s="81"/>
      <c r="N27" s="81"/>
      <c r="O27" s="81"/>
      <c r="P27" s="81"/>
      <c r="Q27" s="81"/>
      <c r="R27" s="81"/>
      <c r="S27" s="81"/>
      <c r="T27" s="81"/>
    </row>
    <row r="28" spans="2:20" ht="13.5" thickBot="1" x14ac:dyDescent="0.2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2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2">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2">
      <c r="B31" s="332" t="s">
        <v>110</v>
      </c>
      <c r="C31" s="76"/>
      <c r="D31" s="77"/>
      <c r="E31" s="77"/>
      <c r="F31" s="77"/>
      <c r="G31" s="77"/>
      <c r="H31" s="184">
        <f>SUM(C31:G31)</f>
        <v>0</v>
      </c>
      <c r="I31" s="81"/>
      <c r="J31" s="81"/>
      <c r="K31" s="81"/>
      <c r="L31" s="81"/>
      <c r="M31" s="81"/>
      <c r="N31" s="81"/>
      <c r="O31" s="81"/>
      <c r="P31" s="81"/>
      <c r="Q31" s="81"/>
      <c r="R31" s="81"/>
      <c r="S31" s="81"/>
      <c r="T31" s="81"/>
    </row>
    <row r="32" spans="2:20" ht="15" x14ac:dyDescent="0.2">
      <c r="B32" s="333" t="s">
        <v>121</v>
      </c>
      <c r="C32" s="92"/>
      <c r="D32" s="66"/>
      <c r="E32" s="66"/>
      <c r="F32" s="66"/>
      <c r="G32" s="66"/>
      <c r="H32" s="98"/>
      <c r="I32" s="81"/>
      <c r="J32" s="81"/>
      <c r="K32" s="81"/>
      <c r="L32" s="81"/>
      <c r="M32" s="81"/>
      <c r="N32" s="81"/>
      <c r="O32" s="81"/>
      <c r="P32" s="81"/>
      <c r="Q32" s="81"/>
      <c r="R32" s="81"/>
      <c r="S32" s="81"/>
      <c r="T32" s="81"/>
    </row>
    <row r="33" spans="2:20" x14ac:dyDescent="0.2">
      <c r="B33" s="334" t="s">
        <v>111</v>
      </c>
      <c r="C33" s="93"/>
      <c r="D33" s="63"/>
      <c r="E33" s="63"/>
      <c r="F33" s="63"/>
      <c r="G33" s="63"/>
      <c r="H33" s="98"/>
      <c r="I33" s="81"/>
      <c r="J33" s="81"/>
      <c r="K33" s="81"/>
      <c r="L33" s="81"/>
      <c r="M33" s="81"/>
      <c r="N33" s="81"/>
      <c r="O33" s="81"/>
      <c r="P33" s="81"/>
      <c r="Q33" s="81"/>
      <c r="R33" s="81"/>
      <c r="S33" s="81"/>
      <c r="T33" s="81"/>
    </row>
    <row r="34" spans="2:20" x14ac:dyDescent="0.2">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2">
      <c r="B35" s="332" t="s">
        <v>128</v>
      </c>
      <c r="C35" s="26"/>
      <c r="D35" s="26"/>
      <c r="E35" s="26"/>
      <c r="F35" s="26"/>
      <c r="G35" s="63"/>
      <c r="H35" s="98"/>
      <c r="I35" s="81"/>
      <c r="J35" s="81"/>
      <c r="K35" s="81"/>
      <c r="L35" s="81"/>
      <c r="M35" s="81"/>
      <c r="N35" s="81"/>
      <c r="O35" s="81"/>
      <c r="P35" s="81"/>
      <c r="Q35" s="81"/>
      <c r="R35" s="81"/>
      <c r="S35" s="81"/>
      <c r="T35" s="81"/>
    </row>
    <row r="36" spans="2:20" ht="13.5" thickBot="1" x14ac:dyDescent="0.2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2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25">
      <c r="B38" s="1036"/>
      <c r="C38" s="1037"/>
      <c r="D38" s="81"/>
      <c r="E38" s="81"/>
      <c r="F38" s="81"/>
      <c r="G38" s="81"/>
      <c r="H38" s="329"/>
      <c r="I38" s="81"/>
      <c r="J38" s="81"/>
      <c r="K38" s="81"/>
      <c r="L38" s="81"/>
      <c r="M38" s="81"/>
      <c r="N38" s="81"/>
      <c r="O38" s="81"/>
      <c r="P38" s="81"/>
      <c r="Q38" s="81"/>
      <c r="R38" s="81"/>
      <c r="S38" s="81"/>
      <c r="T38" s="81"/>
    </row>
    <row r="39" spans="2:20" ht="13.5" thickBot="1" x14ac:dyDescent="0.2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2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2">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2">
      <c r="B42" s="332" t="s">
        <v>110</v>
      </c>
      <c r="C42" s="76"/>
      <c r="D42" s="77"/>
      <c r="E42" s="77"/>
      <c r="F42" s="77"/>
      <c r="G42" s="77"/>
      <c r="H42" s="184">
        <f>SUM(C42:G42)</f>
        <v>0</v>
      </c>
      <c r="I42" s="80"/>
      <c r="J42" s="3"/>
      <c r="K42" s="3"/>
      <c r="L42" s="3"/>
      <c r="M42" s="3"/>
      <c r="N42" s="3"/>
      <c r="O42" s="3"/>
      <c r="P42" s="3"/>
      <c r="Q42" s="3"/>
      <c r="R42" s="3"/>
      <c r="S42" s="3"/>
      <c r="T42" s="3"/>
    </row>
    <row r="43" spans="2:20" ht="15" x14ac:dyDescent="0.2">
      <c r="B43" s="333" t="s">
        <v>121</v>
      </c>
      <c r="C43" s="92"/>
      <c r="D43" s="66"/>
      <c r="E43" s="66"/>
      <c r="F43" s="66"/>
      <c r="G43" s="66"/>
      <c r="H43" s="98"/>
      <c r="I43" s="80"/>
      <c r="J43" s="3"/>
      <c r="K43" s="3"/>
      <c r="L43" s="3"/>
      <c r="M43" s="3"/>
      <c r="N43" s="3"/>
      <c r="O43" s="3"/>
      <c r="P43" s="3"/>
      <c r="Q43" s="3"/>
      <c r="R43" s="3"/>
      <c r="S43" s="3"/>
      <c r="T43" s="3"/>
    </row>
    <row r="44" spans="2:20" x14ac:dyDescent="0.2">
      <c r="B44" s="334" t="s">
        <v>111</v>
      </c>
      <c r="C44" s="93"/>
      <c r="D44" s="63"/>
      <c r="E44" s="63"/>
      <c r="F44" s="63"/>
      <c r="G44" s="63"/>
      <c r="H44" s="98"/>
      <c r="I44" s="80"/>
      <c r="J44" s="3"/>
      <c r="K44" s="3"/>
      <c r="L44" s="3"/>
      <c r="M44" s="3"/>
      <c r="N44" s="3"/>
      <c r="O44" s="3"/>
      <c r="P44" s="3"/>
      <c r="Q44" s="3"/>
      <c r="R44" s="3"/>
      <c r="S44" s="3"/>
      <c r="T44" s="3"/>
    </row>
    <row r="45" spans="2:20" x14ac:dyDescent="0.2">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2">
      <c r="B46" s="332" t="s">
        <v>128</v>
      </c>
      <c r="C46" s="26"/>
      <c r="D46" s="26"/>
      <c r="E46" s="26"/>
      <c r="F46" s="26"/>
      <c r="G46" s="63"/>
      <c r="H46" s="98"/>
      <c r="I46" s="80"/>
      <c r="J46" s="3"/>
      <c r="K46" s="3"/>
      <c r="L46" s="3"/>
      <c r="M46" s="3"/>
      <c r="N46" s="3"/>
      <c r="O46" s="3"/>
      <c r="P46" s="3"/>
      <c r="Q46" s="3"/>
      <c r="R46" s="3"/>
      <c r="S46" s="3"/>
      <c r="T46" s="3"/>
    </row>
    <row r="47" spans="2:20" ht="13.5" thickBot="1" x14ac:dyDescent="0.2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2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25">
      <c r="B49" s="335" t="s">
        <v>44</v>
      </c>
      <c r="C49" s="78"/>
      <c r="D49" s="276"/>
      <c r="E49" s="3"/>
      <c r="F49" s="3"/>
      <c r="G49" s="3"/>
      <c r="H49" s="336"/>
      <c r="I49" s="80"/>
      <c r="J49" s="3"/>
      <c r="K49" s="3"/>
      <c r="L49" s="3"/>
      <c r="M49" s="3"/>
      <c r="N49" s="3"/>
      <c r="O49" s="3"/>
      <c r="P49" s="3"/>
      <c r="Q49" s="3"/>
      <c r="R49" s="3"/>
      <c r="S49" s="3"/>
      <c r="T49" s="3"/>
    </row>
    <row r="50" spans="2:20" ht="13.5" thickBot="1" x14ac:dyDescent="0.2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2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2">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2">
      <c r="B53" s="332" t="s">
        <v>110</v>
      </c>
      <c r="C53" s="76"/>
      <c r="D53" s="77"/>
      <c r="E53" s="77"/>
      <c r="F53" s="77"/>
      <c r="G53" s="77"/>
      <c r="H53" s="184">
        <f>SUM(C53:G53)</f>
        <v>0</v>
      </c>
      <c r="I53" s="80"/>
      <c r="J53" s="3"/>
      <c r="K53" s="3"/>
      <c r="L53" s="3"/>
      <c r="M53" s="3"/>
      <c r="N53" s="3"/>
      <c r="O53" s="3"/>
      <c r="P53" s="3"/>
      <c r="Q53" s="3"/>
      <c r="R53" s="3"/>
      <c r="S53" s="3"/>
      <c r="T53" s="3"/>
    </row>
    <row r="54" spans="2:20" ht="15" x14ac:dyDescent="0.2">
      <c r="B54" s="333" t="s">
        <v>121</v>
      </c>
      <c r="C54" s="92"/>
      <c r="D54" s="66"/>
      <c r="E54" s="66"/>
      <c r="F54" s="66"/>
      <c r="G54" s="66"/>
      <c r="H54" s="98"/>
      <c r="I54" s="80"/>
      <c r="J54" s="3"/>
      <c r="K54" s="3"/>
      <c r="L54" s="3"/>
      <c r="M54" s="3"/>
      <c r="N54" s="3"/>
      <c r="O54" s="3"/>
      <c r="P54" s="3"/>
      <c r="Q54" s="3"/>
      <c r="R54" s="3"/>
      <c r="S54" s="3"/>
      <c r="T54" s="3"/>
    </row>
    <row r="55" spans="2:20" x14ac:dyDescent="0.2">
      <c r="B55" s="334" t="s">
        <v>111</v>
      </c>
      <c r="C55" s="93"/>
      <c r="D55" s="63"/>
      <c r="E55" s="63"/>
      <c r="F55" s="63"/>
      <c r="G55" s="63"/>
      <c r="H55" s="98"/>
      <c r="I55" s="80"/>
      <c r="J55" s="3"/>
      <c r="K55" s="3"/>
      <c r="L55" s="3"/>
      <c r="M55" s="3"/>
      <c r="N55" s="3"/>
      <c r="O55" s="3"/>
      <c r="P55" s="3"/>
      <c r="Q55" s="3"/>
      <c r="R55" s="3"/>
      <c r="S55" s="3"/>
      <c r="T55" s="3"/>
    </row>
    <row r="56" spans="2:20" x14ac:dyDescent="0.2">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2">
      <c r="B57" s="332" t="s">
        <v>128</v>
      </c>
      <c r="C57" s="26"/>
      <c r="D57" s="26"/>
      <c r="E57" s="26"/>
      <c r="F57" s="26"/>
      <c r="G57" s="63"/>
      <c r="H57" s="98"/>
      <c r="I57" s="80"/>
      <c r="J57" s="3"/>
      <c r="K57" s="3"/>
      <c r="L57" s="3"/>
      <c r="M57" s="3"/>
      <c r="N57" s="3"/>
      <c r="O57" s="3"/>
      <c r="P57" s="3"/>
      <c r="Q57" s="3"/>
      <c r="R57" s="3"/>
      <c r="S57" s="3"/>
      <c r="T57" s="3"/>
    </row>
    <row r="58" spans="2:20" ht="13.5" thickBot="1" x14ac:dyDescent="0.2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2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25">
      <c r="B60" s="338"/>
      <c r="C60" s="79"/>
      <c r="D60" s="339"/>
      <c r="E60" s="15"/>
      <c r="F60" s="15"/>
      <c r="G60" s="15"/>
      <c r="H60" s="340"/>
      <c r="I60" s="80"/>
      <c r="J60" s="3"/>
      <c r="K60" s="3"/>
      <c r="L60" s="3"/>
      <c r="M60" s="3"/>
      <c r="N60" s="3"/>
      <c r="O60" s="3"/>
      <c r="P60" s="3"/>
      <c r="Q60" s="3"/>
      <c r="R60" s="3"/>
      <c r="S60" s="3"/>
      <c r="T60" s="3"/>
    </row>
    <row r="61" spans="2:20" ht="13.5" thickBot="1" x14ac:dyDescent="0.2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2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2">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2">
      <c r="B64" s="332" t="s">
        <v>110</v>
      </c>
      <c r="C64" s="76"/>
      <c r="D64" s="77"/>
      <c r="E64" s="77"/>
      <c r="F64" s="77"/>
      <c r="G64" s="77"/>
      <c r="H64" s="184">
        <f>SUM(C64:G64)</f>
        <v>0</v>
      </c>
      <c r="I64" s="80"/>
      <c r="J64" s="3"/>
      <c r="K64" s="3"/>
      <c r="L64" s="3"/>
      <c r="M64" s="3"/>
      <c r="N64" s="3"/>
      <c r="O64" s="3"/>
      <c r="P64" s="3"/>
      <c r="Q64" s="3"/>
      <c r="R64" s="3"/>
      <c r="S64" s="3"/>
      <c r="T64" s="3"/>
    </row>
    <row r="65" spans="2:21" ht="15" x14ac:dyDescent="0.2">
      <c r="B65" s="333" t="s">
        <v>121</v>
      </c>
      <c r="C65" s="92"/>
      <c r="D65" s="66"/>
      <c r="E65" s="66"/>
      <c r="F65" s="66"/>
      <c r="G65" s="66"/>
      <c r="H65" s="98"/>
      <c r="I65" s="80"/>
      <c r="J65" s="3"/>
      <c r="K65" s="3"/>
      <c r="L65" s="3"/>
      <c r="M65" s="3"/>
      <c r="N65" s="3"/>
      <c r="O65" s="3"/>
      <c r="P65" s="3"/>
      <c r="Q65" s="3"/>
      <c r="R65" s="3"/>
      <c r="S65" s="3"/>
      <c r="T65" s="3"/>
    </row>
    <row r="66" spans="2:21" x14ac:dyDescent="0.2">
      <c r="B66" s="334" t="s">
        <v>111</v>
      </c>
      <c r="C66" s="93"/>
      <c r="D66" s="63"/>
      <c r="E66" s="63"/>
      <c r="F66" s="63"/>
      <c r="G66" s="63"/>
      <c r="H66" s="98"/>
      <c r="I66" s="80"/>
      <c r="J66" s="3"/>
      <c r="K66" s="3"/>
      <c r="L66" s="3"/>
      <c r="M66" s="3"/>
      <c r="N66" s="3"/>
      <c r="O66" s="3"/>
      <c r="P66" s="3"/>
      <c r="Q66" s="3"/>
      <c r="R66" s="3"/>
      <c r="S66" s="3"/>
      <c r="T66" s="3"/>
    </row>
    <row r="67" spans="2:21" x14ac:dyDescent="0.2">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2">
      <c r="B68" s="332" t="s">
        <v>128</v>
      </c>
      <c r="C68" s="26"/>
      <c r="D68" s="26"/>
      <c r="E68" s="26"/>
      <c r="F68" s="26"/>
      <c r="G68" s="63"/>
      <c r="H68" s="98"/>
      <c r="I68" s="80"/>
      <c r="J68" s="3"/>
      <c r="K68" s="3"/>
      <c r="L68" s="3"/>
      <c r="M68" s="3"/>
      <c r="N68" s="3"/>
      <c r="O68" s="3"/>
      <c r="P68" s="3"/>
      <c r="Q68" s="3"/>
      <c r="R68" s="3"/>
      <c r="S68" s="3"/>
      <c r="T68" s="3"/>
    </row>
    <row r="69" spans="2:21" ht="13.5" thickBot="1" x14ac:dyDescent="0.2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2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25">
      <c r="B71" s="338"/>
      <c r="C71" s="79"/>
      <c r="D71" s="339"/>
      <c r="E71" s="15"/>
      <c r="F71" s="15"/>
      <c r="G71" s="15"/>
      <c r="H71" s="340"/>
      <c r="I71" s="80"/>
      <c r="J71" s="3"/>
      <c r="K71" s="3"/>
      <c r="L71" s="3"/>
      <c r="M71" s="3"/>
      <c r="N71" s="3"/>
      <c r="O71" s="3"/>
      <c r="P71" s="3"/>
      <c r="Q71" s="3"/>
      <c r="R71" s="3"/>
      <c r="S71" s="3"/>
      <c r="T71" s="3"/>
      <c r="U71" s="3"/>
    </row>
    <row r="72" spans="2:21" ht="13.5" thickBot="1" x14ac:dyDescent="0.2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2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2">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2">
      <c r="B75" s="332" t="s">
        <v>110</v>
      </c>
      <c r="C75" s="76"/>
      <c r="D75" s="77"/>
      <c r="E75" s="77"/>
      <c r="F75" s="77"/>
      <c r="G75" s="77"/>
      <c r="H75" s="184">
        <f>SUM(C75:G75)</f>
        <v>0</v>
      </c>
      <c r="I75" s="80"/>
      <c r="J75" s="3"/>
      <c r="K75" s="3"/>
      <c r="L75" s="3"/>
      <c r="M75" s="3"/>
      <c r="N75" s="3"/>
      <c r="O75" s="3"/>
      <c r="P75" s="3"/>
      <c r="Q75" s="3"/>
      <c r="R75" s="3"/>
      <c r="S75" s="3"/>
      <c r="T75" s="3"/>
      <c r="U75" s="3"/>
    </row>
    <row r="76" spans="2:21" ht="15" x14ac:dyDescent="0.2">
      <c r="B76" s="333" t="s">
        <v>121</v>
      </c>
      <c r="C76" s="92"/>
      <c r="D76" s="66"/>
      <c r="E76" s="66"/>
      <c r="F76" s="66"/>
      <c r="G76" s="66"/>
      <c r="H76" s="98"/>
      <c r="I76" s="80"/>
      <c r="J76" s="3"/>
      <c r="K76" s="3"/>
      <c r="L76" s="3"/>
      <c r="M76" s="3"/>
      <c r="N76" s="3"/>
      <c r="O76" s="3"/>
      <c r="P76" s="3"/>
      <c r="Q76" s="3"/>
      <c r="R76" s="3"/>
      <c r="S76" s="3"/>
      <c r="T76" s="3"/>
      <c r="U76" s="3"/>
    </row>
    <row r="77" spans="2:21" x14ac:dyDescent="0.2">
      <c r="B77" s="334" t="s">
        <v>111</v>
      </c>
      <c r="C77" s="93"/>
      <c r="D77" s="63"/>
      <c r="E77" s="63"/>
      <c r="F77" s="63"/>
      <c r="G77" s="63"/>
      <c r="H77" s="98"/>
      <c r="I77" s="80"/>
      <c r="J77" s="3"/>
      <c r="K77" s="3"/>
      <c r="L77" s="3"/>
      <c r="M77" s="3"/>
      <c r="N77" s="3"/>
      <c r="O77" s="3"/>
      <c r="P77" s="3"/>
      <c r="Q77" s="3"/>
      <c r="R77" s="3"/>
      <c r="S77" s="3"/>
      <c r="T77" s="3"/>
      <c r="U77" s="3"/>
    </row>
    <row r="78" spans="2:21" x14ac:dyDescent="0.2">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2">
      <c r="B79" s="332" t="s">
        <v>128</v>
      </c>
      <c r="C79" s="26"/>
      <c r="D79" s="26"/>
      <c r="E79" s="26"/>
      <c r="F79" s="26"/>
      <c r="G79" s="63"/>
      <c r="H79" s="98"/>
      <c r="I79" s="80"/>
      <c r="J79" s="3"/>
      <c r="K79" s="3"/>
      <c r="L79" s="3"/>
      <c r="M79" s="3"/>
      <c r="N79" s="3"/>
      <c r="O79" s="3"/>
      <c r="P79" s="3"/>
      <c r="Q79" s="3"/>
      <c r="R79" s="3"/>
      <c r="S79" s="3"/>
      <c r="T79" s="3"/>
      <c r="U79" s="3"/>
    </row>
    <row r="80" spans="2:21" ht="13.5" thickBot="1" x14ac:dyDescent="0.2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2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25">
      <c r="B82" s="338"/>
      <c r="C82" s="79"/>
      <c r="D82" s="339"/>
      <c r="E82" s="15"/>
      <c r="F82" s="15"/>
      <c r="G82" s="15"/>
      <c r="H82" s="340"/>
      <c r="I82" s="80"/>
      <c r="J82" s="3"/>
      <c r="K82" s="3"/>
      <c r="L82" s="3"/>
      <c r="M82" s="3"/>
      <c r="N82" s="3"/>
      <c r="O82" s="3"/>
      <c r="P82" s="3"/>
      <c r="Q82" s="3"/>
      <c r="R82" s="3"/>
      <c r="S82" s="3"/>
      <c r="T82" s="3"/>
      <c r="U82" s="3"/>
    </row>
    <row r="83" spans="2:21" ht="13.5" thickBot="1" x14ac:dyDescent="0.2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2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2">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2">
      <c r="B86" s="342" t="s">
        <v>110</v>
      </c>
      <c r="C86" s="76"/>
      <c r="D86" s="77"/>
      <c r="E86" s="77"/>
      <c r="F86" s="77"/>
      <c r="G86" s="77"/>
      <c r="H86" s="184">
        <f>SUM(C86:G86)</f>
        <v>0</v>
      </c>
      <c r="I86" s="3"/>
      <c r="J86" s="3"/>
      <c r="K86" s="3"/>
      <c r="L86" s="3"/>
      <c r="M86" s="3"/>
      <c r="N86" s="3"/>
      <c r="O86" s="3"/>
      <c r="P86" s="3"/>
      <c r="Q86" s="3"/>
      <c r="R86" s="3"/>
      <c r="S86" s="3"/>
      <c r="T86" s="3"/>
      <c r="U86" s="3"/>
    </row>
    <row r="87" spans="2:21" ht="15" x14ac:dyDescent="0.2">
      <c r="B87" s="333" t="s">
        <v>121</v>
      </c>
      <c r="C87" s="92"/>
      <c r="D87" s="66"/>
      <c r="E87" s="66"/>
      <c r="F87" s="66"/>
      <c r="G87" s="66"/>
      <c r="H87" s="98"/>
      <c r="I87" s="3"/>
      <c r="J87" s="3"/>
      <c r="K87" s="3"/>
      <c r="L87" s="3"/>
      <c r="M87" s="3"/>
      <c r="N87" s="3"/>
      <c r="O87" s="3"/>
      <c r="P87" s="3"/>
      <c r="Q87" s="3"/>
      <c r="R87" s="3"/>
      <c r="S87" s="3"/>
      <c r="T87" s="3"/>
      <c r="U87" s="3"/>
    </row>
    <row r="88" spans="2:21" x14ac:dyDescent="0.2">
      <c r="B88" s="334" t="s">
        <v>111</v>
      </c>
      <c r="C88" s="93"/>
      <c r="D88" s="63"/>
      <c r="E88" s="63"/>
      <c r="F88" s="63"/>
      <c r="G88" s="63"/>
      <c r="H88" s="98"/>
      <c r="I88" s="3"/>
      <c r="J88" s="3"/>
      <c r="K88" s="3"/>
      <c r="L88" s="3"/>
      <c r="M88" s="3"/>
      <c r="N88" s="3"/>
      <c r="O88" s="3"/>
      <c r="P88" s="3"/>
      <c r="Q88" s="3"/>
      <c r="R88" s="3"/>
      <c r="S88" s="3"/>
      <c r="T88" s="3"/>
      <c r="U88" s="3"/>
    </row>
    <row r="89" spans="2:21" x14ac:dyDescent="0.2">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2">
      <c r="B90" s="332" t="s">
        <v>128</v>
      </c>
      <c r="C90" s="26"/>
      <c r="D90" s="26"/>
      <c r="E90" s="26"/>
      <c r="F90" s="26"/>
      <c r="G90" s="63"/>
      <c r="H90" s="98"/>
      <c r="I90" s="3"/>
      <c r="J90" s="3"/>
      <c r="K90" s="3"/>
      <c r="L90" s="3"/>
      <c r="M90" s="3"/>
      <c r="N90" s="3"/>
      <c r="O90" s="3"/>
      <c r="P90" s="3"/>
      <c r="Q90" s="3"/>
      <c r="R90" s="3"/>
      <c r="S90" s="3"/>
      <c r="T90" s="3"/>
      <c r="U90" s="3"/>
    </row>
    <row r="91" spans="2:21" ht="13.5" thickBot="1" x14ac:dyDescent="0.2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2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25">
      <c r="B93" s="343"/>
      <c r="C93" s="78"/>
      <c r="D93" s="276"/>
      <c r="E93" s="3"/>
      <c r="F93" s="3"/>
      <c r="G93" s="3"/>
      <c r="H93" s="336"/>
      <c r="I93" s="3"/>
      <c r="J93" s="3"/>
      <c r="K93" s="3"/>
      <c r="L93" s="3"/>
      <c r="M93" s="3"/>
      <c r="N93" s="3"/>
      <c r="O93" s="3"/>
      <c r="P93" s="3"/>
      <c r="Q93" s="3"/>
      <c r="R93" s="3"/>
      <c r="S93" s="3"/>
      <c r="T93" s="3"/>
      <c r="U93" s="3"/>
    </row>
    <row r="94" spans="2:21" ht="13.5" thickBot="1" x14ac:dyDescent="0.25">
      <c r="B94" s="356" t="s">
        <v>616</v>
      </c>
      <c r="C94" s="86" t="s">
        <v>624</v>
      </c>
      <c r="D94" s="357"/>
      <c r="E94" s="357"/>
      <c r="F94" s="357"/>
      <c r="G94" s="357"/>
      <c r="H94" s="87"/>
      <c r="I94" s="3"/>
      <c r="J94" s="3"/>
      <c r="K94" s="3"/>
      <c r="L94" s="3"/>
      <c r="M94" s="3"/>
      <c r="N94" s="3"/>
      <c r="O94" s="3"/>
      <c r="P94" s="3"/>
      <c r="Q94" s="3"/>
      <c r="R94" s="3"/>
      <c r="S94" s="3"/>
      <c r="T94" s="3"/>
      <c r="U94" s="3"/>
    </row>
    <row r="95" spans="2:21" ht="13.5" thickBot="1" x14ac:dyDescent="0.2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2">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2">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5" x14ac:dyDescent="0.2">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2">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2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25">
      <c r="B101" s="91" t="s">
        <v>113</v>
      </c>
      <c r="C101" s="101">
        <f>+C92+C81+C70+C59+C48</f>
        <v>0</v>
      </c>
      <c r="D101" s="101">
        <f>+D92+D81+D70+D59+D48</f>
        <v>0</v>
      </c>
      <c r="E101" s="101">
        <f>+E92+E81+E70+E59+E48</f>
        <v>0</v>
      </c>
      <c r="F101" s="101">
        <f>+F92+F81+F70+F59+F48</f>
        <v>0</v>
      </c>
      <c r="G101" s="101">
        <f>+G92+G81+G70+G59+G48</f>
        <v>0</v>
      </c>
      <c r="H101" s="102">
        <f>SUM(C101:G101)</f>
        <v>0</v>
      </c>
      <c r="I101" s="345"/>
      <c r="J101" s="344"/>
      <c r="K101" s="3"/>
      <c r="L101" s="3"/>
      <c r="M101" s="3"/>
      <c r="N101" s="3"/>
      <c r="O101" s="3"/>
      <c r="P101" s="3"/>
      <c r="Q101" s="3"/>
      <c r="R101" s="3"/>
      <c r="S101" s="3"/>
      <c r="T101" s="81"/>
      <c r="U101" s="3"/>
    </row>
    <row r="102" spans="2:21" ht="15.75" thickBot="1" x14ac:dyDescent="0.2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2">
      <c r="B103" s="21" t="s">
        <v>123</v>
      </c>
      <c r="G103" s="1"/>
      <c r="H103" s="612" t="e">
        <f>+#REF!</f>
        <v>#REF!</v>
      </c>
      <c r="J103" s="3"/>
      <c r="K103" s="81"/>
      <c r="L103" s="81"/>
      <c r="M103" s="81"/>
      <c r="N103" s="81"/>
      <c r="O103" s="81"/>
      <c r="P103" s="81"/>
      <c r="Q103" s="81"/>
      <c r="R103" s="81"/>
      <c r="S103" s="81"/>
      <c r="T103" s="81"/>
    </row>
    <row r="104" spans="2:21" x14ac:dyDescent="0.2">
      <c r="B104" s="21" t="s">
        <v>124</v>
      </c>
      <c r="G104" s="612">
        <v>8609</v>
      </c>
      <c r="H104" s="242">
        <f ca="1">+TODAY()</f>
        <v>45660</v>
      </c>
      <c r="J104" s="3"/>
      <c r="K104" s="81"/>
      <c r="L104" s="81"/>
      <c r="M104" s="81"/>
      <c r="N104" s="81"/>
      <c r="O104" s="81"/>
      <c r="P104" s="81"/>
      <c r="Q104" s="81"/>
      <c r="R104" s="81"/>
      <c r="S104" s="81"/>
      <c r="T104" s="81"/>
    </row>
    <row r="105" spans="2:21" x14ac:dyDescent="0.2">
      <c r="J105" s="3"/>
      <c r="K105" s="81"/>
      <c r="L105" s="81"/>
      <c r="M105" s="81"/>
      <c r="N105" s="81"/>
      <c r="O105" s="81"/>
      <c r="P105" s="81"/>
      <c r="Q105" s="81"/>
      <c r="R105" s="81"/>
      <c r="S105" s="81"/>
      <c r="T105" s="81"/>
    </row>
    <row r="106" spans="2:21" ht="15" x14ac:dyDescent="0.25">
      <c r="B106" s="185"/>
      <c r="C106" s="185"/>
      <c r="D106" s="185"/>
      <c r="E106" s="185"/>
      <c r="F106" s="185"/>
      <c r="G106" s="185"/>
      <c r="H106" s="185"/>
      <c r="I106" s="185"/>
      <c r="J106" s="3"/>
      <c r="K106" s="80"/>
      <c r="L106" s="81"/>
      <c r="M106" s="81"/>
      <c r="N106" s="81"/>
      <c r="O106" s="81"/>
      <c r="P106" s="81"/>
      <c r="Q106" s="81"/>
      <c r="R106" s="81"/>
      <c r="S106" s="81"/>
      <c r="T106" s="81"/>
    </row>
    <row r="107" spans="2:21" x14ac:dyDescent="0.2">
      <c r="B107" s="348"/>
      <c r="C107" s="349"/>
      <c r="D107" s="349"/>
      <c r="E107" s="349"/>
      <c r="F107" s="81"/>
      <c r="G107" s="3"/>
      <c r="H107" s="3"/>
      <c r="I107" s="3"/>
      <c r="J107" s="3"/>
      <c r="K107" s="81"/>
      <c r="L107" s="80"/>
      <c r="M107" s="81"/>
      <c r="N107" s="81"/>
      <c r="O107" s="81"/>
      <c r="P107" s="81"/>
      <c r="Q107" s="81"/>
      <c r="R107" s="81"/>
      <c r="S107" s="81"/>
      <c r="T107" s="81"/>
    </row>
    <row r="108" spans="2:21" x14ac:dyDescent="0.2">
      <c r="B108" s="80"/>
      <c r="C108" s="80"/>
      <c r="D108" s="80"/>
      <c r="E108" s="350"/>
      <c r="F108" s="81"/>
      <c r="G108" s="3"/>
      <c r="H108" s="3"/>
      <c r="I108" s="3"/>
      <c r="J108" s="3"/>
      <c r="K108" s="3"/>
      <c r="L108" s="81"/>
      <c r="M108" s="81"/>
      <c r="N108" s="81"/>
      <c r="O108" s="81"/>
      <c r="P108" s="81"/>
      <c r="Q108" s="81"/>
      <c r="R108" s="81"/>
      <c r="S108" s="81"/>
      <c r="T108" s="81"/>
    </row>
    <row r="109" spans="2:21" x14ac:dyDescent="0.2">
      <c r="B109" s="80"/>
      <c r="C109" s="80"/>
      <c r="D109" s="80"/>
      <c r="E109" s="350"/>
      <c r="F109" s="80"/>
      <c r="G109" s="281"/>
      <c r="H109" s="3"/>
      <c r="I109" s="3"/>
      <c r="J109" s="3"/>
      <c r="K109" s="3"/>
      <c r="L109" s="3"/>
      <c r="M109" s="81"/>
      <c r="N109" s="81"/>
      <c r="O109" s="81"/>
      <c r="P109" s="81"/>
      <c r="Q109" s="81"/>
      <c r="R109" s="81"/>
      <c r="S109" s="81"/>
      <c r="T109" s="81"/>
    </row>
    <row r="110" spans="2:21" x14ac:dyDescent="0.2">
      <c r="B110" s="80"/>
      <c r="C110" s="80"/>
      <c r="D110" s="80"/>
      <c r="E110" s="350"/>
      <c r="F110" s="351"/>
      <c r="G110" s="81"/>
      <c r="H110" s="3"/>
      <c r="I110" s="3"/>
      <c r="J110" s="3"/>
      <c r="K110" s="3"/>
      <c r="L110" s="3"/>
      <c r="M110" s="81"/>
      <c r="N110" s="81"/>
      <c r="O110" s="81"/>
      <c r="P110" s="81"/>
      <c r="Q110" s="81"/>
      <c r="R110" s="81"/>
      <c r="S110" s="81"/>
      <c r="T110" s="81"/>
    </row>
    <row r="111" spans="2:21" x14ac:dyDescent="0.2">
      <c r="B111" s="80"/>
      <c r="C111" s="80"/>
      <c r="D111" s="80"/>
      <c r="E111" s="350"/>
      <c r="F111" s="351"/>
      <c r="G111" s="81"/>
      <c r="H111" s="3"/>
      <c r="I111" s="3"/>
      <c r="J111" s="3"/>
      <c r="K111" s="3"/>
      <c r="L111" s="3"/>
      <c r="M111" s="81"/>
      <c r="N111" s="81"/>
      <c r="O111" s="81"/>
      <c r="P111" s="81"/>
      <c r="Q111" s="81"/>
      <c r="R111" s="81"/>
      <c r="S111" s="81"/>
      <c r="T111" s="81"/>
    </row>
    <row r="112" spans="2:21" x14ac:dyDescent="0.2">
      <c r="B112" s="80"/>
      <c r="C112" s="350"/>
      <c r="D112" s="350"/>
      <c r="E112" s="350"/>
      <c r="F112" s="80"/>
      <c r="G112" s="281"/>
      <c r="H112" s="3"/>
      <c r="I112" s="3"/>
      <c r="J112" s="3"/>
      <c r="K112" s="3"/>
      <c r="L112" s="3"/>
      <c r="M112" s="81"/>
      <c r="N112" s="81"/>
      <c r="O112" s="81"/>
      <c r="P112" s="81"/>
      <c r="Q112" s="81"/>
      <c r="R112" s="81"/>
      <c r="S112" s="81"/>
      <c r="T112" s="81"/>
    </row>
    <row r="113" spans="2:20" x14ac:dyDescent="0.2">
      <c r="B113" s="80"/>
      <c r="C113" s="80"/>
      <c r="D113" s="80"/>
      <c r="E113" s="80"/>
      <c r="F113" s="80"/>
      <c r="G113" s="281"/>
      <c r="H113" s="3"/>
      <c r="I113" s="3"/>
      <c r="J113" s="3"/>
      <c r="K113" s="3"/>
      <c r="L113" s="3"/>
      <c r="M113" s="81"/>
      <c r="N113" s="81"/>
      <c r="O113" s="81"/>
      <c r="P113" s="81"/>
      <c r="Q113" s="81"/>
      <c r="R113" s="81"/>
      <c r="S113" s="81"/>
      <c r="T113" s="81"/>
    </row>
    <row r="114" spans="2:20" x14ac:dyDescent="0.2">
      <c r="B114" s="3"/>
      <c r="C114" s="3"/>
      <c r="D114" s="81"/>
      <c r="E114" s="81"/>
      <c r="F114" s="81"/>
      <c r="G114" s="281"/>
      <c r="H114" s="3"/>
      <c r="I114" s="3"/>
      <c r="J114" s="3"/>
      <c r="K114" s="3"/>
      <c r="L114" s="3"/>
      <c r="M114" s="3"/>
      <c r="N114" s="3"/>
      <c r="O114" s="3"/>
      <c r="P114" s="3"/>
      <c r="Q114" s="3"/>
      <c r="R114" s="3"/>
      <c r="S114" s="3"/>
      <c r="T114" s="3"/>
    </row>
    <row r="115" spans="2:20" x14ac:dyDescent="0.2">
      <c r="B115" s="3"/>
      <c r="C115" s="3"/>
      <c r="D115" s="81"/>
      <c r="E115" s="81"/>
      <c r="F115" s="81"/>
      <c r="G115" s="81"/>
      <c r="H115" s="3"/>
      <c r="I115" s="3"/>
      <c r="J115" s="3"/>
      <c r="K115" s="3"/>
      <c r="L115" s="3"/>
      <c r="M115" s="3"/>
      <c r="N115" s="3"/>
      <c r="O115" s="3"/>
      <c r="P115" s="3"/>
      <c r="Q115" s="3"/>
      <c r="R115" s="3"/>
      <c r="S115" s="3"/>
      <c r="T115" s="3"/>
    </row>
    <row r="116" spans="2:20" x14ac:dyDescent="0.2">
      <c r="B116" s="3"/>
      <c r="C116" s="3"/>
      <c r="D116" s="3"/>
      <c r="E116" s="3"/>
      <c r="F116" s="3"/>
      <c r="G116" s="3"/>
      <c r="H116" s="3"/>
      <c r="I116" s="3"/>
      <c r="J116" s="3"/>
      <c r="K116" s="3"/>
      <c r="L116" s="3"/>
      <c r="M116" s="3"/>
      <c r="N116" s="3"/>
      <c r="O116" s="3"/>
      <c r="P116" s="3"/>
      <c r="Q116" s="3"/>
      <c r="R116" s="3"/>
      <c r="S116" s="3"/>
      <c r="T116" s="3"/>
    </row>
    <row r="117" spans="2:20" x14ac:dyDescent="0.2">
      <c r="B117" s="3"/>
      <c r="C117" s="3"/>
      <c r="D117" s="3"/>
      <c r="E117" s="3"/>
      <c r="F117" s="3"/>
      <c r="G117" s="3"/>
      <c r="H117" s="3"/>
      <c r="I117" s="3"/>
      <c r="J117" s="3"/>
      <c r="K117" s="3"/>
      <c r="L117" s="3"/>
      <c r="M117" s="3"/>
      <c r="N117" s="3"/>
      <c r="O117" s="3"/>
      <c r="P117" s="3"/>
      <c r="Q117" s="3"/>
    </row>
    <row r="118" spans="2:20" x14ac:dyDescent="0.2">
      <c r="B118" s="3"/>
      <c r="C118" s="3"/>
      <c r="D118" s="3"/>
      <c r="E118" s="3"/>
      <c r="F118" s="3"/>
      <c r="G118" s="3"/>
      <c r="H118" s="3"/>
      <c r="I118" s="3"/>
      <c r="J118" s="3"/>
      <c r="K118" s="3"/>
      <c r="L118" s="3"/>
      <c r="M118" s="3"/>
      <c r="N118" s="3"/>
      <c r="O118" s="3"/>
      <c r="P118" s="3"/>
      <c r="Q118" s="3"/>
    </row>
    <row r="119" spans="2:20" x14ac:dyDescent="0.2">
      <c r="B119" s="3"/>
      <c r="C119" s="3"/>
      <c r="D119" s="3"/>
      <c r="E119" s="3"/>
      <c r="F119" s="3"/>
      <c r="G119" s="3"/>
      <c r="H119" s="3"/>
      <c r="I119" s="3"/>
      <c r="J119" s="3"/>
      <c r="K119" s="3"/>
      <c r="L119" s="3"/>
      <c r="M119" s="3"/>
      <c r="N119" s="3"/>
      <c r="O119" s="3"/>
      <c r="P119" s="3"/>
      <c r="Q119" s="3"/>
    </row>
    <row r="120" spans="2:20" x14ac:dyDescent="0.2">
      <c r="B120" s="3"/>
      <c r="C120" s="3"/>
      <c r="D120" s="3"/>
      <c r="E120" s="3"/>
      <c r="F120" s="3"/>
      <c r="G120" s="3"/>
      <c r="H120" s="3"/>
      <c r="I120" s="3"/>
      <c r="J120" s="3"/>
      <c r="K120" s="3"/>
      <c r="L120" s="3"/>
      <c r="M120" s="3"/>
      <c r="N120" s="3"/>
      <c r="O120" s="3"/>
      <c r="P120" s="3"/>
      <c r="Q120" s="3"/>
    </row>
    <row r="121" spans="2:20" x14ac:dyDescent="0.2">
      <c r="B121" s="3"/>
      <c r="C121" s="3"/>
      <c r="D121" s="3"/>
      <c r="E121" s="3"/>
      <c r="F121" s="3"/>
      <c r="G121" s="3"/>
      <c r="H121" s="3"/>
      <c r="I121" s="3"/>
      <c r="J121" s="3"/>
      <c r="K121" s="3"/>
      <c r="L121" s="3"/>
      <c r="M121" s="3"/>
      <c r="N121" s="3"/>
      <c r="O121" s="3"/>
      <c r="P121" s="3"/>
      <c r="Q121" s="3"/>
    </row>
    <row r="122" spans="2:20" x14ac:dyDescent="0.2">
      <c r="B122" s="3"/>
      <c r="C122" s="3"/>
      <c r="D122" s="3"/>
      <c r="E122" s="3"/>
      <c r="F122" s="3"/>
      <c r="G122" s="3"/>
      <c r="H122" s="81"/>
      <c r="I122" s="3"/>
      <c r="J122" s="3"/>
      <c r="K122" s="3"/>
      <c r="L122" s="3"/>
      <c r="M122" s="3"/>
      <c r="N122" s="3"/>
      <c r="O122" s="3"/>
      <c r="P122" s="3"/>
      <c r="Q122" s="3"/>
    </row>
    <row r="123" spans="2:20" x14ac:dyDescent="0.2">
      <c r="B123" s="3"/>
      <c r="C123" s="3"/>
      <c r="D123" s="3"/>
      <c r="E123" s="3"/>
      <c r="F123" s="3"/>
      <c r="G123" s="3"/>
      <c r="H123" s="81"/>
      <c r="I123" s="3"/>
      <c r="J123" s="3"/>
      <c r="K123" s="3"/>
      <c r="L123" s="3"/>
      <c r="M123" s="3"/>
      <c r="N123" s="3"/>
      <c r="O123" s="3"/>
      <c r="P123" s="3"/>
      <c r="Q123" s="3"/>
    </row>
    <row r="124" spans="2:20" x14ac:dyDescent="0.2">
      <c r="B124" s="3"/>
      <c r="C124" s="3"/>
      <c r="D124" s="3"/>
      <c r="E124" s="3"/>
      <c r="F124" s="3"/>
      <c r="G124" s="3"/>
      <c r="H124" s="81"/>
      <c r="I124" s="3"/>
      <c r="J124" s="3"/>
      <c r="K124" s="3"/>
      <c r="L124" s="3"/>
      <c r="M124" s="3"/>
      <c r="N124" s="3"/>
      <c r="O124" s="3"/>
      <c r="P124" s="3"/>
      <c r="Q124" s="3"/>
    </row>
    <row r="125" spans="2:20" x14ac:dyDescent="0.2">
      <c r="B125" s="3"/>
      <c r="C125" s="3"/>
      <c r="D125" s="3"/>
      <c r="E125" s="3"/>
      <c r="F125" s="3"/>
      <c r="G125" s="3"/>
      <c r="H125" s="81"/>
      <c r="I125" s="3"/>
      <c r="J125" s="3"/>
      <c r="K125" s="3"/>
      <c r="L125" s="3"/>
      <c r="M125" s="3"/>
      <c r="N125" s="3"/>
      <c r="O125" s="3"/>
      <c r="P125" s="3"/>
      <c r="Q125" s="3"/>
    </row>
    <row r="126" spans="2:20" x14ac:dyDescent="0.2">
      <c r="B126" s="3"/>
      <c r="C126" s="3"/>
      <c r="D126" s="3"/>
      <c r="E126" s="3"/>
      <c r="F126" s="3"/>
      <c r="G126" s="3"/>
      <c r="H126" s="81"/>
      <c r="I126" s="3"/>
      <c r="J126" s="3"/>
      <c r="K126" s="3"/>
      <c r="L126" s="3"/>
      <c r="M126" s="3"/>
      <c r="N126" s="3"/>
      <c r="O126" s="3"/>
      <c r="P126" s="3"/>
      <c r="Q126" s="3"/>
    </row>
    <row r="127" spans="2:20" x14ac:dyDescent="0.2">
      <c r="B127" s="3"/>
      <c r="C127" s="3"/>
      <c r="D127" s="3"/>
      <c r="E127" s="3"/>
      <c r="F127" s="3"/>
      <c r="G127" s="3"/>
      <c r="H127" s="81"/>
      <c r="I127" s="3"/>
      <c r="J127" s="3"/>
      <c r="K127" s="3"/>
      <c r="L127" s="3"/>
      <c r="M127" s="3"/>
      <c r="N127" s="3"/>
      <c r="O127" s="3"/>
      <c r="P127" s="3"/>
      <c r="Q127" s="3"/>
    </row>
    <row r="128" spans="2:20" x14ac:dyDescent="0.2">
      <c r="B128" s="3"/>
      <c r="C128" s="3"/>
      <c r="D128" s="3"/>
      <c r="E128" s="3"/>
      <c r="F128" s="3"/>
      <c r="G128" s="81"/>
      <c r="H128" s="81"/>
      <c r="I128" s="3"/>
      <c r="J128" s="3"/>
      <c r="K128" s="3"/>
      <c r="L128" s="3"/>
      <c r="M128" s="3"/>
      <c r="N128" s="3"/>
      <c r="O128" s="3"/>
      <c r="P128" s="3"/>
      <c r="Q128" s="3"/>
    </row>
    <row r="129" spans="2:17" x14ac:dyDescent="0.2">
      <c r="B129" s="81"/>
      <c r="C129" s="81"/>
      <c r="D129" s="81"/>
      <c r="E129" s="81"/>
      <c r="F129" s="81"/>
      <c r="G129" s="81"/>
      <c r="H129" s="81"/>
      <c r="I129" s="3"/>
      <c r="J129" s="3"/>
      <c r="K129" s="3"/>
      <c r="L129" s="3"/>
      <c r="M129" s="3"/>
      <c r="N129" s="3"/>
      <c r="O129" s="3"/>
      <c r="P129" s="3"/>
      <c r="Q129" s="3"/>
    </row>
  </sheetData>
  <sheetProtection algorithmName="SHA-512" hashValue="+iCDxWfyURWbyd6l2FYH30W1BJkt0WhizUjGkDs0t4uKcc99ZHQvx3+wOUSUqHZPYgQskXSAt79YaVwYIBCcoA==" saltValue="QgkroaMDiy0D2ylL26fTjg==" spinCount="100000" sheet="1" objects="1" scenarios="1"/>
  <mergeCells count="2">
    <mergeCell ref="B1:H1"/>
    <mergeCell ref="B2:H2"/>
  </mergeCell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5BE14-BBBE-4714-A8B4-6566DA6D0687}">
  <sheetPr syncVertical="1" syncRef="A80" transitionEvaluation="1" codeName="Sheet1"/>
  <dimension ref="A1:V399"/>
  <sheetViews>
    <sheetView topLeftCell="A80" zoomScaleNormal="100" zoomScalePageLayoutView="90" workbookViewId="0">
      <selection activeCell="Q105" sqref="Q105"/>
    </sheetView>
  </sheetViews>
  <sheetFormatPr defaultColWidth="10.5703125" defaultRowHeight="15" x14ac:dyDescent="0.2"/>
  <cols>
    <col min="1" max="1" width="3.7109375" style="1069" customWidth="1"/>
    <col min="2" max="2" width="25.140625" style="1069" customWidth="1"/>
    <col min="3" max="3" width="14.28515625" style="1069" customWidth="1"/>
    <col min="4" max="4" width="16.85546875" style="1069" customWidth="1"/>
    <col min="5" max="5" width="13.7109375" style="1069" customWidth="1"/>
    <col min="6" max="6" width="13.140625" style="1069" customWidth="1"/>
    <col min="7" max="7" width="14.7109375" style="1069" customWidth="1"/>
    <col min="8" max="8" width="12.85546875" style="1069" customWidth="1"/>
    <col min="9" max="9" width="9.42578125" style="1069" customWidth="1"/>
    <col min="10" max="11" width="0" style="1069" hidden="1" customWidth="1"/>
    <col min="12" max="12" width="10.5703125" style="1069"/>
    <col min="13" max="13" width="26.42578125" style="1069" customWidth="1"/>
    <col min="14" max="14" width="14.42578125" style="1069" customWidth="1"/>
    <col min="15" max="15" width="4" style="1069" customWidth="1"/>
    <col min="16" max="16" width="26.5703125" style="1069" customWidth="1"/>
    <col min="17" max="17" width="11.85546875" style="1069" customWidth="1"/>
    <col min="18" max="19" width="10.5703125" style="1069"/>
    <col min="20" max="21" width="10.5703125" style="1551" hidden="1" customWidth="1"/>
    <col min="22" max="22" width="0" style="1551" hidden="1" customWidth="1"/>
    <col min="23" max="16384" width="10.5703125" style="1069"/>
  </cols>
  <sheetData>
    <row r="1" spans="1:18" x14ac:dyDescent="0.2">
      <c r="A1" s="1066" t="s">
        <v>818</v>
      </c>
      <c r="B1" s="1067"/>
      <c r="C1" s="1067"/>
      <c r="D1" s="1067"/>
      <c r="E1" s="1067"/>
      <c r="F1" s="1067"/>
      <c r="G1" s="1067"/>
      <c r="H1" s="1067"/>
      <c r="I1" s="1068"/>
      <c r="J1" s="1068"/>
    </row>
    <row r="2" spans="1:18" x14ac:dyDescent="0.2">
      <c r="A2" s="1066" t="s">
        <v>637</v>
      </c>
      <c r="B2" s="1067"/>
      <c r="C2" s="1067"/>
      <c r="D2" s="1067"/>
      <c r="E2" s="1067"/>
      <c r="F2" s="1067"/>
      <c r="G2" s="1067"/>
      <c r="H2" s="1067"/>
      <c r="I2" s="1068"/>
      <c r="J2" s="1068"/>
    </row>
    <row r="3" spans="1:18" ht="16.5" customHeight="1" thickBot="1" x14ac:dyDescent="0.25">
      <c r="A3" s="1630" t="s">
        <v>807</v>
      </c>
      <c r="B3" s="1630"/>
      <c r="C3" s="1630"/>
      <c r="D3" s="1630"/>
      <c r="E3" s="1630"/>
      <c r="F3" s="1630"/>
      <c r="G3" s="1630"/>
      <c r="H3" s="1630"/>
      <c r="I3" s="1068"/>
      <c r="J3" s="1068"/>
    </row>
    <row r="4" spans="1:18" ht="16.5" customHeight="1" thickBot="1" x14ac:dyDescent="0.25">
      <c r="A4" s="1070"/>
      <c r="B4" s="1071" t="s">
        <v>0</v>
      </c>
      <c r="C4" s="1631"/>
      <c r="D4" s="1632"/>
      <c r="E4" s="1633"/>
      <c r="F4" s="1072" t="s">
        <v>629</v>
      </c>
      <c r="G4" s="1122"/>
      <c r="H4" s="1070"/>
      <c r="I4" s="1068"/>
      <c r="J4" s="1068"/>
    </row>
    <row r="5" spans="1:18" x14ac:dyDescent="0.2">
      <c r="A5" s="1073"/>
      <c r="B5" s="1074" t="s">
        <v>130</v>
      </c>
      <c r="C5" s="1121"/>
      <c r="D5" s="1120" t="s">
        <v>638</v>
      </c>
      <c r="E5" s="1121"/>
      <c r="F5" s="1073"/>
      <c r="G5" s="1073"/>
      <c r="H5" s="1073"/>
      <c r="I5" s="1068"/>
      <c r="J5" s="1068"/>
    </row>
    <row r="6" spans="1:18" x14ac:dyDescent="0.2">
      <c r="A6" s="1075" t="s">
        <v>639</v>
      </c>
      <c r="B6" s="1076"/>
      <c r="C6" s="1073"/>
      <c r="D6" s="1073"/>
      <c r="E6" s="1073"/>
      <c r="F6" s="1524" t="s">
        <v>640</v>
      </c>
      <c r="G6" s="1525"/>
      <c r="H6" s="1525"/>
      <c r="I6" s="1068"/>
      <c r="J6" s="1068"/>
    </row>
    <row r="7" spans="1:18" ht="11.25" customHeight="1" x14ac:dyDescent="0.2">
      <c r="A7" s="1073"/>
      <c r="B7" s="1073"/>
      <c r="C7" s="1073"/>
      <c r="D7" s="1073"/>
      <c r="E7" s="1073"/>
      <c r="F7" s="1524" t="s">
        <v>641</v>
      </c>
      <c r="G7" s="1525"/>
      <c r="H7" s="1525"/>
      <c r="I7" s="1068"/>
      <c r="J7" s="1068"/>
    </row>
    <row r="8" spans="1:18" ht="42.75" customHeight="1" x14ac:dyDescent="0.2">
      <c r="B8" s="1076"/>
      <c r="C8" s="1521" t="s">
        <v>642</v>
      </c>
      <c r="D8" s="1643" t="s">
        <v>40</v>
      </c>
      <c r="E8" s="1643" t="s">
        <v>41</v>
      </c>
      <c r="F8" s="1521" t="s">
        <v>643</v>
      </c>
      <c r="G8" s="1522" t="s">
        <v>821</v>
      </c>
      <c r="H8" s="1645" t="s">
        <v>822</v>
      </c>
      <c r="I8" s="1068"/>
      <c r="J8" s="1068"/>
    </row>
    <row r="9" spans="1:18" ht="28.5" customHeight="1" thickBot="1" x14ac:dyDescent="0.25">
      <c r="A9" s="1077"/>
      <c r="B9" s="1073"/>
      <c r="C9" s="1526" t="s">
        <v>644</v>
      </c>
      <c r="D9" s="1644"/>
      <c r="E9" s="1644"/>
      <c r="F9" s="1523" t="s">
        <v>645</v>
      </c>
      <c r="G9" s="1523" t="s">
        <v>645</v>
      </c>
      <c r="H9" s="1646"/>
      <c r="I9" s="1068"/>
      <c r="J9" s="1068"/>
    </row>
    <row r="10" spans="1:18" ht="18" customHeight="1" thickBot="1" x14ac:dyDescent="0.25">
      <c r="A10" s="1648" t="s">
        <v>42</v>
      </c>
      <c r="B10" s="1649"/>
      <c r="C10" s="1650"/>
      <c r="D10" s="1649"/>
      <c r="E10" s="1649"/>
      <c r="F10" s="1649"/>
      <c r="G10" s="1651"/>
      <c r="H10" s="1647"/>
      <c r="I10" s="1068"/>
      <c r="J10" s="1068"/>
    </row>
    <row r="11" spans="1:18" ht="18" customHeight="1" x14ac:dyDescent="0.2">
      <c r="A11" s="1078" t="s">
        <v>43</v>
      </c>
      <c r="B11" s="1079"/>
      <c r="C11" s="1126">
        <f>D11+E11</f>
        <v>0</v>
      </c>
      <c r="D11" s="1571"/>
      <c r="E11" s="1571"/>
      <c r="F11" s="1556" t="s">
        <v>44</v>
      </c>
      <c r="G11" s="1556" t="s">
        <v>44</v>
      </c>
      <c r="H11" s="1558" t="s">
        <v>44</v>
      </c>
      <c r="I11" s="1068"/>
      <c r="J11" s="1068"/>
      <c r="M11" s="1080" t="s">
        <v>646</v>
      </c>
      <c r="N11" s="1081"/>
      <c r="O11" s="1081"/>
      <c r="P11" s="1081"/>
      <c r="Q11" s="1081"/>
      <c r="R11" s="1082"/>
    </row>
    <row r="12" spans="1:18" ht="18" customHeight="1" thickBot="1" x14ac:dyDescent="0.25">
      <c r="A12" s="1083" t="s">
        <v>45</v>
      </c>
      <c r="B12" s="1084"/>
      <c r="C12" s="1126">
        <f t="shared" ref="C12:C13" si="0">D12+E12</f>
        <v>0</v>
      </c>
      <c r="D12" s="1572"/>
      <c r="E12" s="1572"/>
      <c r="F12" s="1532">
        <f>E12</f>
        <v>0</v>
      </c>
      <c r="G12" s="1556" t="s">
        <v>44</v>
      </c>
      <c r="H12" s="1554" t="s">
        <v>44</v>
      </c>
      <c r="I12" s="1068"/>
      <c r="J12" s="1068"/>
      <c r="M12" s="1085"/>
      <c r="N12" s="1081"/>
      <c r="O12" s="1081"/>
      <c r="P12" s="1081"/>
      <c r="Q12" s="1081"/>
      <c r="R12" s="1082"/>
    </row>
    <row r="13" spans="1:18" ht="18" customHeight="1" thickBot="1" x14ac:dyDescent="0.25">
      <c r="A13" s="1136" t="s">
        <v>572</v>
      </c>
      <c r="B13" s="1137"/>
      <c r="C13" s="1126">
        <f t="shared" si="0"/>
        <v>0</v>
      </c>
      <c r="D13" s="1572"/>
      <c r="E13" s="1129">
        <f>R20</f>
        <v>0</v>
      </c>
      <c r="F13" s="1532">
        <f>E13</f>
        <v>0</v>
      </c>
      <c r="G13" s="1563"/>
      <c r="H13" s="1563" t="s">
        <v>44</v>
      </c>
      <c r="I13" s="1068"/>
      <c r="J13" s="1068"/>
      <c r="M13" s="1140" t="s">
        <v>589</v>
      </c>
      <c r="N13" s="1141"/>
      <c r="O13" s="1141"/>
      <c r="P13" s="1141"/>
      <c r="Q13" s="1141"/>
      <c r="R13" s="1142"/>
    </row>
    <row r="14" spans="1:18" ht="18" customHeight="1" thickBot="1" x14ac:dyDescent="0.25">
      <c r="A14" s="1086" t="s">
        <v>47</v>
      </c>
      <c r="B14" s="1087"/>
      <c r="C14" s="1127">
        <f t="shared" ref="C14:H14" si="1">SUM(C11:C13)</f>
        <v>0</v>
      </c>
      <c r="D14" s="1127">
        <f t="shared" si="1"/>
        <v>0</v>
      </c>
      <c r="E14" s="1127">
        <f t="shared" si="1"/>
        <v>0</v>
      </c>
      <c r="F14" s="1128">
        <f t="shared" si="1"/>
        <v>0</v>
      </c>
      <c r="G14" s="1128">
        <f t="shared" si="1"/>
        <v>0</v>
      </c>
      <c r="H14" s="1128">
        <f t="shared" si="1"/>
        <v>0</v>
      </c>
      <c r="I14" s="1068"/>
      <c r="J14" s="1068"/>
      <c r="M14" s="1088" t="s">
        <v>580</v>
      </c>
      <c r="N14" s="1089"/>
      <c r="O14" s="1089"/>
      <c r="P14" s="1089"/>
      <c r="Q14" s="1090"/>
      <c r="R14" s="1091" t="s">
        <v>581</v>
      </c>
    </row>
    <row r="15" spans="1:18" ht="18" customHeight="1" thickBot="1" x14ac:dyDescent="0.25">
      <c r="A15" s="1652" t="s">
        <v>48</v>
      </c>
      <c r="B15" s="1653"/>
      <c r="C15" s="1653"/>
      <c r="D15" s="1653"/>
      <c r="E15" s="1653"/>
      <c r="F15" s="1653"/>
      <c r="G15" s="1653"/>
      <c r="H15" s="1654"/>
      <c r="I15" s="1068"/>
      <c r="J15" s="1068"/>
      <c r="M15" s="1634"/>
      <c r="N15" s="1635"/>
      <c r="O15" s="1635"/>
      <c r="P15" s="1635"/>
      <c r="Q15" s="1636"/>
      <c r="R15" s="1150"/>
    </row>
    <row r="16" spans="1:18" ht="18" customHeight="1" x14ac:dyDescent="0.2">
      <c r="A16" s="1078" t="s">
        <v>49</v>
      </c>
      <c r="B16" s="1079"/>
      <c r="C16" s="1126">
        <f>'6a - Cost Breakdown (D)'!D10</f>
        <v>0</v>
      </c>
      <c r="D16" s="1126">
        <f>'6a - Cost Breakdown (D)'!E10</f>
        <v>0</v>
      </c>
      <c r="E16" s="1130">
        <f>'6a - Cost Breakdown (D)'!F10</f>
        <v>0</v>
      </c>
      <c r="F16" s="1556" t="s">
        <v>44</v>
      </c>
      <c r="G16" s="1573"/>
      <c r="H16" s="1574">
        <f>'6a - Cost Breakdown (D)'!I10</f>
        <v>0</v>
      </c>
      <c r="I16" s="1068"/>
      <c r="J16" s="1068"/>
      <c r="M16" s="1637"/>
      <c r="N16" s="1638"/>
      <c r="O16" s="1638"/>
      <c r="P16" s="1638"/>
      <c r="Q16" s="1639"/>
      <c r="R16" s="1150"/>
    </row>
    <row r="17" spans="1:18" ht="18" customHeight="1" x14ac:dyDescent="0.2">
      <c r="A17" s="1083" t="s">
        <v>798</v>
      </c>
      <c r="B17" s="1084"/>
      <c r="C17" s="1131">
        <f>'6a - Cost Breakdown (D)'!D11</f>
        <v>0</v>
      </c>
      <c r="D17" s="1131">
        <f>'6a - Cost Breakdown (D)'!E11</f>
        <v>0</v>
      </c>
      <c r="E17" s="1132">
        <f>'6a - Cost Breakdown (D)'!F11</f>
        <v>0</v>
      </c>
      <c r="F17" s="1556" t="s">
        <v>44</v>
      </c>
      <c r="G17" s="1532">
        <f>E17</f>
        <v>0</v>
      </c>
      <c r="H17" s="1570">
        <f>'6a - Cost Breakdown (D)'!I11</f>
        <v>0</v>
      </c>
      <c r="I17" s="1068"/>
      <c r="J17" s="1068"/>
      <c r="M17" s="1637"/>
      <c r="N17" s="1638"/>
      <c r="O17" s="1638"/>
      <c r="P17" s="1638"/>
      <c r="Q17" s="1639"/>
      <c r="R17" s="1150"/>
    </row>
    <row r="18" spans="1:18" ht="18" customHeight="1" x14ac:dyDescent="0.2">
      <c r="A18" s="1083" t="s">
        <v>51</v>
      </c>
      <c r="B18" s="1084"/>
      <c r="C18" s="1131">
        <f>'6a - Cost Breakdown (D)'!D18</f>
        <v>0</v>
      </c>
      <c r="D18" s="1131">
        <f>'6a - Cost Breakdown (D)'!E18</f>
        <v>0</v>
      </c>
      <c r="E18" s="1132">
        <f>'6a - Cost Breakdown (D)'!F18</f>
        <v>0</v>
      </c>
      <c r="F18" s="1556" t="s">
        <v>44</v>
      </c>
      <c r="G18" s="1532">
        <f>E18</f>
        <v>0</v>
      </c>
      <c r="H18" s="1570">
        <f>'6a - Cost Breakdown (D)'!I18</f>
        <v>0</v>
      </c>
      <c r="I18" s="1068"/>
      <c r="J18" s="1068"/>
      <c r="M18" s="1637"/>
      <c r="N18" s="1638"/>
      <c r="O18" s="1638"/>
      <c r="P18" s="1638"/>
      <c r="Q18" s="1639"/>
      <c r="R18" s="1151"/>
    </row>
    <row r="19" spans="1:18" ht="18" customHeight="1" thickBot="1" x14ac:dyDescent="0.25">
      <c r="A19" s="1083" t="s">
        <v>52</v>
      </c>
      <c r="B19" s="1084"/>
      <c r="C19" s="1131">
        <f>'6a - Cost Breakdown (D)'!D36</f>
        <v>0</v>
      </c>
      <c r="D19" s="1131">
        <f>'6a - Cost Breakdown (D)'!E36</f>
        <v>0</v>
      </c>
      <c r="E19" s="1132">
        <f>'6a - Cost Breakdown (D)'!F36</f>
        <v>0</v>
      </c>
      <c r="F19" s="1556" t="s">
        <v>44</v>
      </c>
      <c r="G19" s="1532">
        <f>E19</f>
        <v>0</v>
      </c>
      <c r="H19" s="1532">
        <f>'6a - Cost Breakdown (D)'!I36</f>
        <v>0</v>
      </c>
      <c r="I19" s="1068"/>
      <c r="J19" s="1068"/>
      <c r="M19" s="1640"/>
      <c r="N19" s="1641"/>
      <c r="O19" s="1641"/>
      <c r="P19" s="1641"/>
      <c r="Q19" s="1642"/>
      <c r="R19" s="1152"/>
    </row>
    <row r="20" spans="1:18" ht="18" customHeight="1" thickBot="1" x14ac:dyDescent="0.25">
      <c r="A20" s="1083" t="s">
        <v>53</v>
      </c>
      <c r="B20" s="1084"/>
      <c r="C20" s="1131">
        <f>'6a - Cost Breakdown (D)'!D41</f>
        <v>0</v>
      </c>
      <c r="D20" s="1131">
        <f>'6a - Cost Breakdown (D)'!E41</f>
        <v>0</v>
      </c>
      <c r="E20" s="1132">
        <f>'6a - Cost Breakdown (D)'!F41</f>
        <v>0</v>
      </c>
      <c r="F20" s="1556" t="s">
        <v>44</v>
      </c>
      <c r="G20" s="1557" t="s">
        <v>44</v>
      </c>
      <c r="H20" s="1556">
        <f>'6a - Cost Breakdown (D)'!I41</f>
        <v>0</v>
      </c>
      <c r="I20" s="1068"/>
      <c r="J20" s="1068"/>
      <c r="M20" s="1153"/>
      <c r="N20" s="1154"/>
      <c r="O20" s="1154"/>
      <c r="P20" s="1154"/>
      <c r="Q20" s="1155" t="s">
        <v>357</v>
      </c>
      <c r="R20" s="1156">
        <f>SUM(R15:R19)</f>
        <v>0</v>
      </c>
    </row>
    <row r="21" spans="1:18" ht="18" customHeight="1" thickBot="1" x14ac:dyDescent="0.25">
      <c r="A21" s="1138" t="s">
        <v>54</v>
      </c>
      <c r="B21" s="1137"/>
      <c r="C21" s="1131">
        <f>'6a - Cost Breakdown (D)'!D46</f>
        <v>0</v>
      </c>
      <c r="D21" s="1131">
        <f>'6a - Cost Breakdown (D)'!E46</f>
        <v>0</v>
      </c>
      <c r="E21" s="1131">
        <f>'6a - Cost Breakdown (D)'!F46</f>
        <v>0</v>
      </c>
      <c r="F21" s="1556" t="s">
        <v>44</v>
      </c>
      <c r="G21" s="1532">
        <f>E21</f>
        <v>0</v>
      </c>
      <c r="H21" s="1162">
        <f>'6a - Cost Breakdown (D)'!I46</f>
        <v>0</v>
      </c>
      <c r="I21" s="1068"/>
      <c r="J21" s="1068"/>
      <c r="M21" s="1092"/>
      <c r="N21" s="1093"/>
      <c r="O21" s="1093"/>
      <c r="P21" s="1093"/>
      <c r="Q21" s="1093"/>
      <c r="R21" s="1094"/>
    </row>
    <row r="22" spans="1:18" ht="18" customHeight="1" thickBot="1" x14ac:dyDescent="0.25">
      <c r="A22" s="1086" t="s">
        <v>55</v>
      </c>
      <c r="B22" s="1087"/>
      <c r="C22" s="1127">
        <f>SUM(C16:C21)</f>
        <v>0</v>
      </c>
      <c r="D22" s="1127">
        <f>SUM(D16:D21)</f>
        <v>0</v>
      </c>
      <c r="E22" s="1127">
        <f>SUM(E16:E21)</f>
        <v>0</v>
      </c>
      <c r="F22" s="1127">
        <f t="shared" ref="F22:H22" si="2">SUM(F16:F21)</f>
        <v>0</v>
      </c>
      <c r="G22" s="1127">
        <f t="shared" si="2"/>
        <v>0</v>
      </c>
      <c r="H22" s="1127">
        <f t="shared" si="2"/>
        <v>0</v>
      </c>
      <c r="I22" s="1068"/>
      <c r="J22" s="1068"/>
      <c r="M22" s="1140" t="s">
        <v>582</v>
      </c>
      <c r="N22" s="1141"/>
      <c r="O22" s="1141"/>
      <c r="P22" s="1141"/>
      <c r="Q22" s="1141"/>
      <c r="R22" s="1142"/>
    </row>
    <row r="23" spans="1:18" ht="18" customHeight="1" thickBot="1" x14ac:dyDescent="0.25">
      <c r="A23" s="1648" t="s">
        <v>56</v>
      </c>
      <c r="B23" s="1655"/>
      <c r="C23" s="1655"/>
      <c r="D23" s="1655"/>
      <c r="E23" s="1655"/>
      <c r="F23" s="1655"/>
      <c r="G23" s="1655"/>
      <c r="H23" s="1656"/>
      <c r="I23" s="1068"/>
      <c r="J23" s="1068"/>
      <c r="M23" s="1088" t="s">
        <v>580</v>
      </c>
      <c r="N23" s="1089"/>
      <c r="O23" s="1089"/>
      <c r="P23" s="1089"/>
      <c r="Q23" s="1090"/>
      <c r="R23" s="1091" t="s">
        <v>581</v>
      </c>
    </row>
    <row r="24" spans="1:18" ht="18" customHeight="1" x14ac:dyDescent="0.2">
      <c r="A24" s="1078" t="s">
        <v>57</v>
      </c>
      <c r="B24" s="1079"/>
      <c r="C24" s="1126">
        <f>D24+E24</f>
        <v>0</v>
      </c>
      <c r="D24" s="1130">
        <f>'6a - Cost Breakdown (D)'!E52</f>
        <v>0</v>
      </c>
      <c r="E24" s="1130">
        <f>'6a - Cost Breakdown (D)'!F52</f>
        <v>0</v>
      </c>
      <c r="F24" s="1556" t="s">
        <v>44</v>
      </c>
      <c r="G24" s="1532">
        <f>E24</f>
        <v>0</v>
      </c>
      <c r="H24" s="1124">
        <f>'6a - Cost Breakdown (D)'!I52</f>
        <v>0</v>
      </c>
      <c r="I24" s="1068"/>
      <c r="J24" s="1068"/>
      <c r="M24" s="1634"/>
      <c r="N24" s="1635"/>
      <c r="O24" s="1635"/>
      <c r="P24" s="1635"/>
      <c r="Q24" s="1636"/>
      <c r="R24" s="1150"/>
    </row>
    <row r="25" spans="1:18" ht="18" customHeight="1" x14ac:dyDescent="0.2">
      <c r="A25" s="1083" t="s">
        <v>58</v>
      </c>
      <c r="B25" s="1084"/>
      <c r="C25" s="1126">
        <f t="shared" ref="C25:C28" si="3">D25+E25</f>
        <v>0</v>
      </c>
      <c r="D25" s="1130">
        <f>'6a - Cost Breakdown (D)'!E53</f>
        <v>0</v>
      </c>
      <c r="E25" s="1130">
        <f>'6a - Cost Breakdown (D)'!F53</f>
        <v>0</v>
      </c>
      <c r="F25" s="1556" t="s">
        <v>44</v>
      </c>
      <c r="G25" s="1532">
        <f t="shared" ref="G25:G26" si="4">E25</f>
        <v>0</v>
      </c>
      <c r="H25" s="1124">
        <f>'6a - Cost Breakdown (D)'!I53</f>
        <v>0</v>
      </c>
      <c r="I25" s="1068"/>
      <c r="J25" s="1068"/>
      <c r="M25" s="1637"/>
      <c r="N25" s="1638"/>
      <c r="O25" s="1638"/>
      <c r="P25" s="1638"/>
      <c r="Q25" s="1639"/>
      <c r="R25" s="1150"/>
    </row>
    <row r="26" spans="1:18" ht="18" customHeight="1" x14ac:dyDescent="0.2">
      <c r="A26" s="1083" t="s">
        <v>59</v>
      </c>
      <c r="B26" s="1084"/>
      <c r="C26" s="1126">
        <f t="shared" si="3"/>
        <v>0</v>
      </c>
      <c r="D26" s="1130">
        <f>'6a - Cost Breakdown (D)'!E54</f>
        <v>0</v>
      </c>
      <c r="E26" s="1130">
        <f>'6a - Cost Breakdown (D)'!F54</f>
        <v>0</v>
      </c>
      <c r="F26" s="1556" t="s">
        <v>44</v>
      </c>
      <c r="G26" s="1532">
        <f t="shared" si="4"/>
        <v>0</v>
      </c>
      <c r="H26" s="1124">
        <f>'6a - Cost Breakdown (D)'!I54</f>
        <v>0</v>
      </c>
      <c r="I26" s="1068"/>
      <c r="J26" s="1068"/>
      <c r="M26" s="1637"/>
      <c r="N26" s="1638"/>
      <c r="O26" s="1638"/>
      <c r="P26" s="1638"/>
      <c r="Q26" s="1639"/>
      <c r="R26" s="1150"/>
    </row>
    <row r="27" spans="1:18" ht="18" customHeight="1" x14ac:dyDescent="0.2">
      <c r="A27" s="1083" t="s">
        <v>60</v>
      </c>
      <c r="B27" s="1084"/>
      <c r="C27" s="1126">
        <f t="shared" si="3"/>
        <v>0</v>
      </c>
      <c r="D27" s="1570"/>
      <c r="E27" s="1570"/>
      <c r="F27" s="1556" t="s">
        <v>44</v>
      </c>
      <c r="G27" s="1532">
        <f t="shared" ref="G27:G31" si="5">E27</f>
        <v>0</v>
      </c>
      <c r="H27" s="1570"/>
      <c r="I27" s="1068"/>
      <c r="J27" s="1068"/>
      <c r="M27" s="1637"/>
      <c r="N27" s="1638"/>
      <c r="O27" s="1638"/>
      <c r="P27" s="1638"/>
      <c r="Q27" s="1639"/>
      <c r="R27" s="1151"/>
    </row>
    <row r="28" spans="1:18" ht="18" customHeight="1" thickBot="1" x14ac:dyDescent="0.25">
      <c r="A28" s="1086" t="s">
        <v>61</v>
      </c>
      <c r="B28" s="1087"/>
      <c r="C28" s="1126">
        <f t="shared" si="3"/>
        <v>0</v>
      </c>
      <c r="D28" s="1130">
        <f>'6a - Cost Breakdown (D)'!E55</f>
        <v>0</v>
      </c>
      <c r="E28" s="1130">
        <f>'6a - Cost Breakdown (D)'!F55</f>
        <v>0</v>
      </c>
      <c r="F28" s="1556" t="s">
        <v>44</v>
      </c>
      <c r="G28" s="1532">
        <f t="shared" si="5"/>
        <v>0</v>
      </c>
      <c r="H28" s="1161">
        <f>'6a - Cost Breakdown (D)'!I55</f>
        <v>0</v>
      </c>
      <c r="I28" s="1068"/>
      <c r="J28" s="1068"/>
      <c r="M28" s="1640"/>
      <c r="N28" s="1641"/>
      <c r="O28" s="1641"/>
      <c r="P28" s="1641"/>
      <c r="Q28" s="1642"/>
      <c r="R28" s="1152"/>
    </row>
    <row r="29" spans="1:18" ht="18" customHeight="1" thickBot="1" x14ac:dyDescent="0.25">
      <c r="A29" s="1086" t="s">
        <v>591</v>
      </c>
      <c r="B29" s="1087"/>
      <c r="C29" s="1126">
        <f t="shared" ref="C29:C31" si="6">D29+E29</f>
        <v>0</v>
      </c>
      <c r="D29" s="1569"/>
      <c r="E29" s="1569"/>
      <c r="F29" s="1556"/>
      <c r="G29" s="1532">
        <f t="shared" si="5"/>
        <v>0</v>
      </c>
      <c r="H29" s="1569"/>
      <c r="I29" s="1068"/>
      <c r="J29" s="1068"/>
      <c r="M29" s="1153"/>
      <c r="N29" s="1154"/>
      <c r="O29" s="1154"/>
      <c r="P29" s="1154"/>
      <c r="Q29" s="1155" t="s">
        <v>357</v>
      </c>
      <c r="R29" s="1156">
        <f>SUM(R24:R28)</f>
        <v>0</v>
      </c>
    </row>
    <row r="30" spans="1:18" ht="18" customHeight="1" thickBot="1" x14ac:dyDescent="0.25">
      <c r="A30" s="1095" t="s">
        <v>592</v>
      </c>
      <c r="B30" s="1087"/>
      <c r="C30" s="1126">
        <f t="shared" si="6"/>
        <v>0</v>
      </c>
      <c r="D30" s="1569"/>
      <c r="E30" s="1569"/>
      <c r="F30" s="1556"/>
      <c r="G30" s="1532">
        <f t="shared" si="5"/>
        <v>0</v>
      </c>
      <c r="H30" s="1569"/>
      <c r="I30" s="1068"/>
      <c r="J30" s="1068"/>
      <c r="M30" s="1096"/>
      <c r="N30" s="1081"/>
      <c r="O30" s="1081"/>
      <c r="P30" s="1081"/>
      <c r="Q30" s="1081"/>
      <c r="R30" s="1082"/>
    </row>
    <row r="31" spans="1:18" ht="18" customHeight="1" thickBot="1" x14ac:dyDescent="0.25">
      <c r="A31" s="1139" t="s">
        <v>573</v>
      </c>
      <c r="B31" s="1137"/>
      <c r="C31" s="1126">
        <f t="shared" si="6"/>
        <v>0</v>
      </c>
      <c r="D31" s="1569"/>
      <c r="E31" s="1133">
        <f>R29</f>
        <v>0</v>
      </c>
      <c r="F31" s="1556"/>
      <c r="G31" s="1532">
        <f t="shared" si="5"/>
        <v>0</v>
      </c>
      <c r="H31" s="1569"/>
      <c r="I31" s="1068"/>
      <c r="J31" s="1068"/>
      <c r="M31" s="1140" t="s">
        <v>647</v>
      </c>
      <c r="N31" s="1141"/>
      <c r="O31" s="1141"/>
      <c r="P31" s="1141"/>
      <c r="Q31" s="1141"/>
      <c r="R31" s="1142"/>
    </row>
    <row r="32" spans="1:18" ht="18" customHeight="1" thickBot="1" x14ac:dyDescent="0.25">
      <c r="A32" s="1086" t="s">
        <v>47</v>
      </c>
      <c r="C32" s="1127">
        <f t="shared" ref="C32:H32" si="7">SUM(C24:C31)</f>
        <v>0</v>
      </c>
      <c r="D32" s="1127">
        <f t="shared" si="7"/>
        <v>0</v>
      </c>
      <c r="E32" s="1127">
        <f t="shared" si="7"/>
        <v>0</v>
      </c>
      <c r="F32" s="1128">
        <f t="shared" si="7"/>
        <v>0</v>
      </c>
      <c r="G32" s="1134">
        <f t="shared" si="7"/>
        <v>0</v>
      </c>
      <c r="H32" s="1127">
        <f t="shared" si="7"/>
        <v>0</v>
      </c>
      <c r="I32" s="1068"/>
      <c r="J32" s="1068"/>
      <c r="M32" s="1088" t="s">
        <v>580</v>
      </c>
      <c r="N32" s="1089"/>
      <c r="O32" s="1089"/>
      <c r="P32" s="1089"/>
      <c r="Q32" s="1090"/>
      <c r="R32" s="1091" t="s">
        <v>581</v>
      </c>
    </row>
    <row r="33" spans="1:18" ht="18" customHeight="1" thickBot="1" x14ac:dyDescent="0.25">
      <c r="A33" s="1652" t="s">
        <v>62</v>
      </c>
      <c r="B33" s="1653"/>
      <c r="C33" s="1653"/>
      <c r="D33" s="1653"/>
      <c r="E33" s="1653"/>
      <c r="F33" s="1653"/>
      <c r="G33" s="1653"/>
      <c r="H33" s="1654"/>
      <c r="I33" s="1068"/>
      <c r="J33" s="1068"/>
      <c r="M33" s="1634"/>
      <c r="N33" s="1635"/>
      <c r="O33" s="1635"/>
      <c r="P33" s="1635"/>
      <c r="Q33" s="1636"/>
      <c r="R33" s="1150"/>
    </row>
    <row r="34" spans="1:18" ht="18" customHeight="1" x14ac:dyDescent="0.2">
      <c r="A34" s="1078" t="s">
        <v>63</v>
      </c>
      <c r="B34" s="1079"/>
      <c r="C34" s="1126">
        <f>D34+E34</f>
        <v>0</v>
      </c>
      <c r="D34" s="1124"/>
      <c r="E34" s="1124"/>
      <c r="F34" s="1556"/>
      <c r="G34" s="1125">
        <f>E34</f>
        <v>0</v>
      </c>
      <c r="H34" s="1124"/>
      <c r="I34" s="1068"/>
      <c r="J34" s="1068"/>
      <c r="M34" s="1637"/>
      <c r="N34" s="1638"/>
      <c r="O34" s="1638"/>
      <c r="P34" s="1638"/>
      <c r="Q34" s="1639"/>
      <c r="R34" s="1150"/>
    </row>
    <row r="35" spans="1:18" ht="18" customHeight="1" x14ac:dyDescent="0.2">
      <c r="A35" s="1083" t="s">
        <v>64</v>
      </c>
      <c r="B35" s="1084"/>
      <c r="C35" s="1126">
        <f t="shared" ref="C35:C38" si="8">D35+E35</f>
        <v>0</v>
      </c>
      <c r="D35" s="1123"/>
      <c r="E35" s="1123"/>
      <c r="F35" s="1556"/>
      <c r="G35" s="1125">
        <f t="shared" ref="G35:G38" si="9">E35</f>
        <v>0</v>
      </c>
      <c r="H35" s="1123"/>
      <c r="I35" s="1068"/>
      <c r="J35" s="1068"/>
      <c r="M35" s="1637"/>
      <c r="N35" s="1638"/>
      <c r="O35" s="1638"/>
      <c r="P35" s="1638"/>
      <c r="Q35" s="1639"/>
      <c r="R35" s="1150"/>
    </row>
    <row r="36" spans="1:18" ht="18" customHeight="1" x14ac:dyDescent="0.2">
      <c r="A36" s="1083" t="s">
        <v>65</v>
      </c>
      <c r="B36" s="1084"/>
      <c r="C36" s="1126">
        <f t="shared" si="8"/>
        <v>0</v>
      </c>
      <c r="D36" s="1123"/>
      <c r="E36" s="1123"/>
      <c r="F36" s="1556"/>
      <c r="G36" s="1125">
        <f t="shared" si="9"/>
        <v>0</v>
      </c>
      <c r="H36" s="1123"/>
      <c r="I36" s="1068"/>
      <c r="J36" s="1068"/>
      <c r="M36" s="1637"/>
      <c r="N36" s="1638"/>
      <c r="O36" s="1638"/>
      <c r="P36" s="1638"/>
      <c r="Q36" s="1639"/>
      <c r="R36" s="1151"/>
    </row>
    <row r="37" spans="1:18" ht="18" customHeight="1" thickBot="1" x14ac:dyDescent="0.25">
      <c r="A37" s="1083" t="s">
        <v>66</v>
      </c>
      <c r="B37" s="1084"/>
      <c r="C37" s="1126">
        <f t="shared" si="8"/>
        <v>0</v>
      </c>
      <c r="D37" s="1123"/>
      <c r="E37" s="1123"/>
      <c r="F37" s="1556"/>
      <c r="G37" s="1125">
        <f t="shared" si="9"/>
        <v>0</v>
      </c>
      <c r="H37" s="1123"/>
      <c r="I37" s="1068"/>
      <c r="J37" s="1068"/>
      <c r="M37" s="1640"/>
      <c r="N37" s="1641"/>
      <c r="O37" s="1641"/>
      <c r="P37" s="1641"/>
      <c r="Q37" s="1642"/>
      <c r="R37" s="1152"/>
    </row>
    <row r="38" spans="1:18" ht="18" customHeight="1" thickBot="1" x14ac:dyDescent="0.25">
      <c r="A38" s="1138" t="s">
        <v>574</v>
      </c>
      <c r="B38" s="1143"/>
      <c r="C38" s="1126">
        <f t="shared" si="8"/>
        <v>0</v>
      </c>
      <c r="D38" s="1123"/>
      <c r="E38" s="1135">
        <f>R38</f>
        <v>0</v>
      </c>
      <c r="F38" s="1556" t="s">
        <v>44</v>
      </c>
      <c r="G38" s="1125">
        <f t="shared" si="9"/>
        <v>0</v>
      </c>
      <c r="H38" s="1123" t="s">
        <v>44</v>
      </c>
      <c r="I38" s="1068"/>
      <c r="J38" s="1068"/>
      <c r="M38" s="1153"/>
      <c r="N38" s="1154"/>
      <c r="O38" s="1154"/>
      <c r="P38" s="1154"/>
      <c r="Q38" s="1155" t="s">
        <v>357</v>
      </c>
      <c r="R38" s="1156">
        <f>SUM(R33:R37)</f>
        <v>0</v>
      </c>
    </row>
    <row r="39" spans="1:18" ht="18" customHeight="1" thickBot="1" x14ac:dyDescent="0.25">
      <c r="A39" s="1086" t="s">
        <v>47</v>
      </c>
      <c r="B39" s="1087"/>
      <c r="C39" s="1127">
        <f t="shared" ref="C39:H39" si="10">SUM(C34:C38)</f>
        <v>0</v>
      </c>
      <c r="D39" s="1127">
        <f t="shared" si="10"/>
        <v>0</v>
      </c>
      <c r="E39" s="1127">
        <f t="shared" si="10"/>
        <v>0</v>
      </c>
      <c r="F39" s="1128">
        <f t="shared" si="10"/>
        <v>0</v>
      </c>
      <c r="G39" s="1127">
        <f t="shared" si="10"/>
        <v>0</v>
      </c>
      <c r="H39" s="1127">
        <f t="shared" si="10"/>
        <v>0</v>
      </c>
      <c r="I39" s="1068"/>
      <c r="J39" s="1068"/>
      <c r="N39" s="1097"/>
      <c r="O39" s="1073"/>
      <c r="P39" s="1073"/>
      <c r="Q39" s="1073"/>
      <c r="R39" s="1070"/>
    </row>
    <row r="40" spans="1:18" ht="18" customHeight="1" thickBot="1" x14ac:dyDescent="0.25">
      <c r="A40" s="1652" t="s">
        <v>67</v>
      </c>
      <c r="B40" s="1653"/>
      <c r="C40" s="1653"/>
      <c r="D40" s="1653"/>
      <c r="E40" s="1653"/>
      <c r="F40" s="1653"/>
      <c r="G40" s="1653"/>
      <c r="H40" s="1654"/>
      <c r="I40" s="1068"/>
      <c r="J40" s="1068"/>
      <c r="M40" s="1140" t="s">
        <v>648</v>
      </c>
      <c r="N40" s="1141"/>
      <c r="O40" s="1141"/>
      <c r="P40" s="1141"/>
      <c r="Q40" s="1141"/>
      <c r="R40" s="1142"/>
    </row>
    <row r="41" spans="1:18" ht="18" customHeight="1" thickBot="1" x14ac:dyDescent="0.25">
      <c r="A41" s="1098" t="s">
        <v>861</v>
      </c>
      <c r="B41" s="1098"/>
      <c r="C41" s="1126">
        <f>D41+E41</f>
        <v>0</v>
      </c>
      <c r="D41" s="1570"/>
      <c r="E41" s="1570"/>
      <c r="F41" s="1556"/>
      <c r="G41" s="1575">
        <f>E41</f>
        <v>0</v>
      </c>
      <c r="H41" s="1576"/>
      <c r="I41" s="1068"/>
      <c r="J41" s="1068"/>
      <c r="M41" s="1088" t="s">
        <v>580</v>
      </c>
      <c r="N41" s="1089"/>
      <c r="O41" s="1089"/>
      <c r="P41" s="1089"/>
      <c r="Q41" s="1090"/>
      <c r="R41" s="1091" t="s">
        <v>581</v>
      </c>
    </row>
    <row r="42" spans="1:18" ht="18" customHeight="1" x14ac:dyDescent="0.2">
      <c r="A42" s="1098" t="s">
        <v>776</v>
      </c>
      <c r="B42" s="1084"/>
      <c r="C42" s="1126">
        <f t="shared" ref="C42:C51" si="11">D42+E42</f>
        <v>0</v>
      </c>
      <c r="D42" s="1132">
        <f>'6a - Cost Breakdown (D)'!E56</f>
        <v>0</v>
      </c>
      <c r="E42" s="1132">
        <f>'6a - Cost Breakdown (D)'!F56</f>
        <v>0</v>
      </c>
      <c r="F42" s="1556"/>
      <c r="G42" s="1575">
        <f t="shared" ref="G42:G51" si="12">E42</f>
        <v>0</v>
      </c>
      <c r="H42" s="1577">
        <f>'6a - Cost Breakdown (D)'!I56</f>
        <v>0</v>
      </c>
      <c r="I42" s="1068"/>
      <c r="J42" s="1068"/>
      <c r="M42" s="1634"/>
      <c r="N42" s="1635"/>
      <c r="O42" s="1635"/>
      <c r="P42" s="1635"/>
      <c r="Q42" s="1636"/>
      <c r="R42" s="1150"/>
    </row>
    <row r="43" spans="1:18" ht="18" customHeight="1" x14ac:dyDescent="0.2">
      <c r="A43" s="1099" t="s">
        <v>774</v>
      </c>
      <c r="B43" s="1084"/>
      <c r="C43" s="1126">
        <f t="shared" si="11"/>
        <v>0</v>
      </c>
      <c r="D43" s="1132">
        <f>'6a - Cost Breakdown (D)'!E57</f>
        <v>0</v>
      </c>
      <c r="E43" s="1132">
        <f>'6a - Cost Breakdown (D)'!F57</f>
        <v>0</v>
      </c>
      <c r="F43" s="1556"/>
      <c r="G43" s="1575">
        <f t="shared" si="12"/>
        <v>0</v>
      </c>
      <c r="H43" s="1577">
        <f>'6a - Cost Breakdown (D)'!I57</f>
        <v>0</v>
      </c>
      <c r="I43" s="1068"/>
      <c r="J43" s="1068"/>
      <c r="M43" s="1637"/>
      <c r="N43" s="1638"/>
      <c r="O43" s="1638"/>
      <c r="P43" s="1638"/>
      <c r="Q43" s="1639"/>
      <c r="R43" s="1150"/>
    </row>
    <row r="44" spans="1:18" ht="18" customHeight="1" x14ac:dyDescent="0.2">
      <c r="A44" s="1083" t="s">
        <v>5</v>
      </c>
      <c r="B44" s="1084"/>
      <c r="C44" s="1126">
        <f t="shared" si="11"/>
        <v>0</v>
      </c>
      <c r="D44" s="1532"/>
      <c r="E44" s="1532"/>
      <c r="F44" s="1556"/>
      <c r="G44" s="1575">
        <f t="shared" si="12"/>
        <v>0</v>
      </c>
      <c r="H44" s="1577"/>
      <c r="I44" s="1068"/>
      <c r="J44" s="1068"/>
      <c r="M44" s="1637"/>
      <c r="N44" s="1638"/>
      <c r="O44" s="1638"/>
      <c r="P44" s="1638"/>
      <c r="Q44" s="1639"/>
      <c r="R44" s="1150"/>
    </row>
    <row r="45" spans="1:18" ht="18" customHeight="1" x14ac:dyDescent="0.2">
      <c r="A45" s="1083" t="s">
        <v>71</v>
      </c>
      <c r="B45" s="1084"/>
      <c r="C45" s="1126">
        <f t="shared" si="11"/>
        <v>0</v>
      </c>
      <c r="D45" s="1532"/>
      <c r="E45" s="1532"/>
      <c r="F45" s="1556"/>
      <c r="G45" s="1575">
        <f t="shared" si="12"/>
        <v>0</v>
      </c>
      <c r="H45" s="1577"/>
      <c r="I45" s="1068"/>
      <c r="J45" s="1068"/>
      <c r="M45" s="1637"/>
      <c r="N45" s="1638"/>
      <c r="O45" s="1638"/>
      <c r="P45" s="1638"/>
      <c r="Q45" s="1639"/>
      <c r="R45" s="1151"/>
    </row>
    <row r="46" spans="1:18" ht="18" customHeight="1" thickBot="1" x14ac:dyDescent="0.25">
      <c r="A46" s="1083" t="s">
        <v>72</v>
      </c>
      <c r="B46" s="1084"/>
      <c r="C46" s="1126">
        <f t="shared" si="11"/>
        <v>0</v>
      </c>
      <c r="D46" s="1532"/>
      <c r="E46" s="1532"/>
      <c r="F46" s="1556"/>
      <c r="G46" s="1575">
        <f t="shared" si="12"/>
        <v>0</v>
      </c>
      <c r="H46" s="1577"/>
      <c r="I46" s="1068"/>
      <c r="J46" s="1068"/>
      <c r="M46" s="1640"/>
      <c r="N46" s="1641"/>
      <c r="O46" s="1641"/>
      <c r="P46" s="1641"/>
      <c r="Q46" s="1642"/>
      <c r="R46" s="1152"/>
    </row>
    <row r="47" spans="1:18" ht="18" customHeight="1" thickBot="1" x14ac:dyDescent="0.25">
      <c r="A47" s="1083" t="s">
        <v>73</v>
      </c>
      <c r="B47" s="1084"/>
      <c r="C47" s="1126">
        <f t="shared" si="11"/>
        <v>0</v>
      </c>
      <c r="D47" s="1532"/>
      <c r="E47" s="1532"/>
      <c r="F47" s="1556"/>
      <c r="G47" s="1575">
        <f t="shared" si="12"/>
        <v>0</v>
      </c>
      <c r="H47" s="1577"/>
      <c r="I47" s="1068"/>
      <c r="J47" s="1068"/>
      <c r="M47" s="1153"/>
      <c r="N47" s="1154"/>
      <c r="O47" s="1154"/>
      <c r="P47" s="1154"/>
      <c r="Q47" s="1155" t="s">
        <v>357</v>
      </c>
      <c r="R47" s="1156">
        <f>SUM(R42:R46)</f>
        <v>0</v>
      </c>
    </row>
    <row r="48" spans="1:18" ht="18" customHeight="1" thickBot="1" x14ac:dyDescent="0.25">
      <c r="A48" s="1083" t="s">
        <v>74</v>
      </c>
      <c r="B48" s="1084"/>
      <c r="C48" s="1126">
        <f t="shared" si="11"/>
        <v>0</v>
      </c>
      <c r="D48" s="1532"/>
      <c r="E48" s="1532"/>
      <c r="F48" s="1556"/>
      <c r="G48" s="1575">
        <f t="shared" si="12"/>
        <v>0</v>
      </c>
      <c r="H48" s="1577"/>
      <c r="I48" s="1068"/>
      <c r="J48" s="1068"/>
      <c r="M48" s="1070"/>
      <c r="N48" s="1070"/>
      <c r="O48" s="1070"/>
      <c r="P48" s="1070"/>
      <c r="Q48" s="1070"/>
      <c r="R48" s="1070"/>
    </row>
    <row r="49" spans="1:22" ht="18" customHeight="1" thickBot="1" x14ac:dyDescent="0.25">
      <c r="A49" s="1083" t="s">
        <v>3</v>
      </c>
      <c r="B49" s="1084"/>
      <c r="C49" s="1126">
        <f t="shared" si="11"/>
        <v>0</v>
      </c>
      <c r="D49" s="1532"/>
      <c r="E49" s="1532"/>
      <c r="F49" s="1556"/>
      <c r="G49" s="1575">
        <f t="shared" si="12"/>
        <v>0</v>
      </c>
      <c r="H49" s="1577"/>
      <c r="I49" s="1068"/>
      <c r="J49" s="1068"/>
      <c r="M49" s="1140" t="s">
        <v>801</v>
      </c>
      <c r="N49" s="1141"/>
      <c r="O49" s="1141"/>
      <c r="P49" s="1141"/>
      <c r="Q49" s="1141"/>
      <c r="R49" s="1142"/>
    </row>
    <row r="50" spans="1:22" ht="18" customHeight="1" thickBot="1" x14ac:dyDescent="0.25">
      <c r="A50" s="1083" t="s">
        <v>75</v>
      </c>
      <c r="B50" s="1084"/>
      <c r="C50" s="1126">
        <f t="shared" si="11"/>
        <v>0</v>
      </c>
      <c r="D50" s="1532"/>
      <c r="E50" s="1532"/>
      <c r="F50" s="1556"/>
      <c r="G50" s="1575">
        <f t="shared" si="12"/>
        <v>0</v>
      </c>
      <c r="H50" s="1577"/>
      <c r="I50" s="1068"/>
      <c r="J50" s="1068"/>
      <c r="M50" s="1567" t="s">
        <v>802</v>
      </c>
      <c r="N50" s="1568"/>
      <c r="O50" s="1568"/>
      <c r="P50" s="1568"/>
      <c r="Q50" s="1661" t="s">
        <v>806</v>
      </c>
      <c r="R50" s="1662"/>
    </row>
    <row r="51" spans="1:22" ht="18" customHeight="1" x14ac:dyDescent="0.2">
      <c r="A51" s="1138" t="s">
        <v>575</v>
      </c>
      <c r="B51" s="1137"/>
      <c r="C51" s="1126">
        <f t="shared" si="11"/>
        <v>0</v>
      </c>
      <c r="D51" s="1532"/>
      <c r="E51" s="1135">
        <f>R47</f>
        <v>0</v>
      </c>
      <c r="F51" s="1556"/>
      <c r="G51" s="1575">
        <f t="shared" si="12"/>
        <v>0</v>
      </c>
      <c r="H51" s="1577"/>
      <c r="I51" s="1068"/>
      <c r="J51" s="1068"/>
      <c r="M51" s="1634" t="s">
        <v>803</v>
      </c>
      <c r="N51" s="1635"/>
      <c r="O51" s="1635"/>
      <c r="P51" s="1635"/>
      <c r="Q51" s="1636"/>
      <c r="R51" s="1150">
        <f>IF(Q50="New Construction",T51,IF(Q50="Rehab",T52,IF(Q50="Both",T53,"Null")))</f>
        <v>0</v>
      </c>
      <c r="T51" s="1551">
        <f>C22*5%</f>
        <v>0</v>
      </c>
      <c r="U51" s="1551" t="s">
        <v>804</v>
      </c>
    </row>
    <row r="52" spans="1:22" ht="18" customHeight="1" thickBot="1" x14ac:dyDescent="0.25">
      <c r="A52" s="1083" t="s">
        <v>47</v>
      </c>
      <c r="B52" s="1084"/>
      <c r="C52" s="1131">
        <f t="shared" ref="C52:H52" si="13">SUM(C41:C51)</f>
        <v>0</v>
      </c>
      <c r="D52" s="1131">
        <f t="shared" si="13"/>
        <v>0</v>
      </c>
      <c r="E52" s="1131">
        <f t="shared" si="13"/>
        <v>0</v>
      </c>
      <c r="F52" s="1132">
        <f t="shared" si="13"/>
        <v>0</v>
      </c>
      <c r="G52" s="1131">
        <f t="shared" si="13"/>
        <v>0</v>
      </c>
      <c r="H52" s="1131">
        <f t="shared" si="13"/>
        <v>0</v>
      </c>
      <c r="I52" s="1068"/>
      <c r="J52" s="1068"/>
      <c r="M52" s="1664"/>
      <c r="N52" s="1665"/>
      <c r="O52" s="1665"/>
      <c r="P52" s="1665"/>
      <c r="Q52" s="1665"/>
      <c r="R52" s="1666"/>
      <c r="T52" s="1551">
        <f>C22*10%</f>
        <v>0</v>
      </c>
      <c r="U52" s="1551" t="s">
        <v>465</v>
      </c>
    </row>
    <row r="53" spans="1:22" ht="18" customHeight="1" x14ac:dyDescent="0.2">
      <c r="A53" s="1096"/>
      <c r="B53" s="1073"/>
      <c r="C53" s="1100"/>
      <c r="D53" s="1101" t="s">
        <v>649</v>
      </c>
      <c r="E53" s="1100"/>
      <c r="F53" s="1102"/>
      <c r="G53" s="1102"/>
      <c r="H53" s="1102"/>
      <c r="I53" s="1068"/>
      <c r="J53" s="1068"/>
      <c r="M53" s="1663"/>
      <c r="N53" s="1663"/>
      <c r="O53" s="1663"/>
      <c r="P53" s="1663"/>
      <c r="Q53" s="1663"/>
      <c r="R53" s="1103"/>
      <c r="T53" s="1551">
        <f>((G22-H22)*0.05)+(H22*0.1)</f>
        <v>0</v>
      </c>
      <c r="U53" s="1551" t="s">
        <v>805</v>
      </c>
    </row>
    <row r="54" spans="1:22" ht="18" customHeight="1" x14ac:dyDescent="0.2">
      <c r="A54" s="1104"/>
      <c r="B54" s="1073"/>
      <c r="C54" s="1100"/>
      <c r="D54" s="1072"/>
      <c r="E54" s="1105"/>
      <c r="F54" s="1102"/>
      <c r="G54" s="1102"/>
      <c r="H54" s="1102"/>
      <c r="I54" s="1068"/>
      <c r="J54" s="1068"/>
      <c r="M54" s="1663"/>
      <c r="N54" s="1663"/>
      <c r="O54" s="1663"/>
      <c r="P54" s="1663"/>
      <c r="Q54" s="1663"/>
      <c r="R54" s="1103"/>
    </row>
    <row r="55" spans="1:22" ht="18" customHeight="1" x14ac:dyDescent="0.2">
      <c r="A55" s="1106"/>
      <c r="B55" s="1105"/>
      <c r="D55" s="1072"/>
      <c r="E55" s="1105"/>
      <c r="F55" s="1102"/>
      <c r="G55" s="1102"/>
      <c r="H55" s="1102"/>
      <c r="I55" s="1068"/>
      <c r="J55" s="1068"/>
      <c r="M55" s="1663"/>
      <c r="N55" s="1663"/>
      <c r="O55" s="1663"/>
      <c r="P55" s="1663"/>
      <c r="Q55" s="1663"/>
      <c r="R55" s="1103"/>
    </row>
    <row r="56" spans="1:22" ht="18" customHeight="1" x14ac:dyDescent="0.2">
      <c r="A56" s="1106"/>
      <c r="B56" s="1105"/>
      <c r="D56" s="1072"/>
      <c r="E56" s="1105"/>
      <c r="F56" s="1102"/>
      <c r="G56" s="1102"/>
      <c r="H56" s="1102"/>
      <c r="I56" s="1068"/>
      <c r="J56" s="1068"/>
      <c r="M56" s="1096"/>
      <c r="N56" s="1081"/>
      <c r="O56" s="1081"/>
      <c r="P56" s="1081"/>
      <c r="Q56" s="1081"/>
      <c r="R56" s="1107"/>
    </row>
    <row r="57" spans="1:22" ht="18" customHeight="1" thickBot="1" x14ac:dyDescent="0.25">
      <c r="A57" s="1106"/>
      <c r="B57" s="1105"/>
      <c r="D57" s="1072"/>
      <c r="E57" s="1105"/>
      <c r="F57" s="1102"/>
      <c r="G57" s="1102"/>
      <c r="H57" s="1102"/>
      <c r="I57" s="1108" t="s">
        <v>650</v>
      </c>
      <c r="J57" s="1108"/>
      <c r="M57" s="1070"/>
      <c r="N57" s="1070"/>
      <c r="O57" s="1070"/>
      <c r="P57" s="1070"/>
      <c r="Q57" s="1070"/>
      <c r="S57" s="1108" t="s">
        <v>651</v>
      </c>
      <c r="T57" s="1551" t="s">
        <v>354</v>
      </c>
      <c r="U57" s="1551" t="s">
        <v>856</v>
      </c>
      <c r="V57" s="1551" t="s">
        <v>857</v>
      </c>
    </row>
    <row r="58" spans="1:22" ht="18" customHeight="1" thickBot="1" x14ac:dyDescent="0.25">
      <c r="A58" s="1652" t="s">
        <v>76</v>
      </c>
      <c r="B58" s="1660"/>
      <c r="C58" s="1660"/>
      <c r="D58" s="1660"/>
      <c r="E58" s="1660"/>
      <c r="F58" s="1660"/>
      <c r="G58" s="1660"/>
      <c r="H58" s="1527"/>
      <c r="I58" s="1068"/>
      <c r="J58" s="1068"/>
      <c r="M58" s="1533" t="s">
        <v>585</v>
      </c>
      <c r="N58" s="1534"/>
      <c r="O58" s="1534"/>
      <c r="P58" s="1534"/>
      <c r="Q58" s="1534"/>
      <c r="R58" s="1535"/>
      <c r="T58" s="1551">
        <v>1</v>
      </c>
      <c r="U58" s="1551">
        <v>25000</v>
      </c>
      <c r="V58" s="1551">
        <f>U58</f>
        <v>25000</v>
      </c>
    </row>
    <row r="59" spans="1:22" ht="18" customHeight="1" thickBot="1" x14ac:dyDescent="0.25">
      <c r="A59" s="1078" t="s">
        <v>77</v>
      </c>
      <c r="B59" s="1079"/>
      <c r="C59" s="1126">
        <f>D59+E59</f>
        <v>0</v>
      </c>
      <c r="D59" s="1570"/>
      <c r="E59" s="1570"/>
      <c r="F59" s="1552"/>
      <c r="G59" s="1553"/>
      <c r="H59" s="1552"/>
      <c r="I59" s="1068"/>
      <c r="J59" s="1068"/>
      <c r="M59" s="1088" t="s">
        <v>580</v>
      </c>
      <c r="N59" s="1089"/>
      <c r="O59" s="1089"/>
      <c r="P59" s="1089"/>
      <c r="Q59" s="1090"/>
      <c r="R59" s="1091" t="s">
        <v>581</v>
      </c>
      <c r="T59" s="1551">
        <v>2</v>
      </c>
      <c r="U59" s="1551">
        <v>25000</v>
      </c>
      <c r="V59" s="1551">
        <f>V58+U59</f>
        <v>50000</v>
      </c>
    </row>
    <row r="60" spans="1:22" ht="18" customHeight="1" x14ac:dyDescent="0.2">
      <c r="A60" s="1083" t="s">
        <v>78</v>
      </c>
      <c r="B60" s="1084"/>
      <c r="C60" s="1126">
        <f t="shared" ref="C60:C68" si="14">D60+E60</f>
        <v>0</v>
      </c>
      <c r="D60" s="1532"/>
      <c r="E60" s="1532"/>
      <c r="F60" s="1554"/>
      <c r="G60" s="1555"/>
      <c r="H60" s="1554"/>
      <c r="I60" s="1068"/>
      <c r="J60" s="1068"/>
      <c r="M60" s="1634"/>
      <c r="N60" s="1635"/>
      <c r="O60" s="1635"/>
      <c r="P60" s="1635"/>
      <c r="Q60" s="1636"/>
      <c r="R60" s="1150"/>
      <c r="T60" s="1551">
        <v>3</v>
      </c>
      <c r="U60" s="1551">
        <v>25000</v>
      </c>
      <c r="V60" s="1551">
        <f t="shared" ref="V60:V123" si="15">V59+U60</f>
        <v>75000</v>
      </c>
    </row>
    <row r="61" spans="1:22" ht="18" customHeight="1" x14ac:dyDescent="0.2">
      <c r="A61" s="1083" t="s">
        <v>71</v>
      </c>
      <c r="B61" s="1084"/>
      <c r="C61" s="1126">
        <f t="shared" si="14"/>
        <v>0</v>
      </c>
      <c r="D61" s="1532"/>
      <c r="E61" s="1532"/>
      <c r="F61" s="1554"/>
      <c r="G61" s="1555"/>
      <c r="H61" s="1554"/>
      <c r="I61" s="1068"/>
      <c r="J61" s="1068"/>
      <c r="M61" s="1637"/>
      <c r="N61" s="1638"/>
      <c r="O61" s="1638"/>
      <c r="P61" s="1638"/>
      <c r="Q61" s="1639"/>
      <c r="R61" s="1150"/>
      <c r="T61" s="1551">
        <v>4</v>
      </c>
      <c r="U61" s="1551">
        <v>25000</v>
      </c>
      <c r="V61" s="1551">
        <f t="shared" si="15"/>
        <v>100000</v>
      </c>
    </row>
    <row r="62" spans="1:22" ht="18" customHeight="1" x14ac:dyDescent="0.2">
      <c r="A62" s="1083" t="s">
        <v>72</v>
      </c>
      <c r="B62" s="1084"/>
      <c r="C62" s="1126">
        <f t="shared" si="14"/>
        <v>0</v>
      </c>
      <c r="D62" s="1532"/>
      <c r="E62" s="1532"/>
      <c r="F62" s="1554"/>
      <c r="G62" s="1555"/>
      <c r="H62" s="1554"/>
      <c r="I62" s="1068"/>
      <c r="J62" s="1068"/>
      <c r="M62" s="1637"/>
      <c r="N62" s="1638"/>
      <c r="O62" s="1638"/>
      <c r="P62" s="1638"/>
      <c r="Q62" s="1639"/>
      <c r="R62" s="1150"/>
      <c r="T62" s="1551">
        <v>5</v>
      </c>
      <c r="U62" s="1551">
        <v>25000</v>
      </c>
      <c r="V62" s="1551">
        <f t="shared" si="15"/>
        <v>125000</v>
      </c>
    </row>
    <row r="63" spans="1:22" ht="18" customHeight="1" x14ac:dyDescent="0.2">
      <c r="A63" s="1083" t="s">
        <v>74</v>
      </c>
      <c r="B63" s="1084"/>
      <c r="C63" s="1126">
        <f t="shared" si="14"/>
        <v>0</v>
      </c>
      <c r="D63" s="1532"/>
      <c r="E63" s="1532"/>
      <c r="F63" s="1554"/>
      <c r="G63" s="1555"/>
      <c r="H63" s="1554"/>
      <c r="I63" s="1068"/>
      <c r="J63" s="1068"/>
      <c r="M63" s="1637"/>
      <c r="N63" s="1638"/>
      <c r="O63" s="1638"/>
      <c r="P63" s="1638"/>
      <c r="Q63" s="1639"/>
      <c r="R63" s="1151"/>
      <c r="T63" s="1551">
        <v>6</v>
      </c>
      <c r="U63" s="1551">
        <v>25000</v>
      </c>
      <c r="V63" s="1551">
        <f t="shared" si="15"/>
        <v>150000</v>
      </c>
    </row>
    <row r="64" spans="1:22" ht="18" customHeight="1" thickBot="1" x14ac:dyDescent="0.25">
      <c r="A64" s="1083" t="s">
        <v>3</v>
      </c>
      <c r="B64" s="1084"/>
      <c r="C64" s="1126">
        <f t="shared" si="14"/>
        <v>0</v>
      </c>
      <c r="D64" s="1532"/>
      <c r="E64" s="1532"/>
      <c r="F64" s="1554"/>
      <c r="G64" s="1555"/>
      <c r="H64" s="1554"/>
      <c r="I64" s="1068"/>
      <c r="J64" s="1068"/>
      <c r="M64" s="1640"/>
      <c r="N64" s="1641"/>
      <c r="O64" s="1641"/>
      <c r="P64" s="1641"/>
      <c r="Q64" s="1642"/>
      <c r="R64" s="1152"/>
      <c r="T64" s="1551">
        <v>7</v>
      </c>
      <c r="U64" s="1551">
        <v>25000</v>
      </c>
      <c r="V64" s="1551">
        <f t="shared" si="15"/>
        <v>175000</v>
      </c>
    </row>
    <row r="65" spans="1:22" ht="18" customHeight="1" thickBot="1" x14ac:dyDescent="0.25">
      <c r="A65" s="1083" t="s">
        <v>597</v>
      </c>
      <c r="B65" s="1084"/>
      <c r="C65" s="1126">
        <f t="shared" si="14"/>
        <v>0</v>
      </c>
      <c r="D65" s="1532"/>
      <c r="E65" s="1532"/>
      <c r="F65" s="1554"/>
      <c r="G65" s="1555"/>
      <c r="H65" s="1554"/>
      <c r="I65" s="1068"/>
      <c r="J65" s="1068"/>
      <c r="M65" s="1153"/>
      <c r="N65" s="1154"/>
      <c r="O65" s="1154"/>
      <c r="P65" s="1154"/>
      <c r="Q65" s="1155" t="s">
        <v>357</v>
      </c>
      <c r="R65" s="1156">
        <f>SUM(R60:R64)</f>
        <v>0</v>
      </c>
      <c r="T65" s="1551">
        <v>8</v>
      </c>
      <c r="U65" s="1551">
        <v>25000</v>
      </c>
      <c r="V65" s="1551">
        <f t="shared" si="15"/>
        <v>200000</v>
      </c>
    </row>
    <row r="66" spans="1:22" ht="18" customHeight="1" thickBot="1" x14ac:dyDescent="0.25">
      <c r="A66" s="1111" t="s">
        <v>79</v>
      </c>
      <c r="B66" s="1084"/>
      <c r="C66" s="1126">
        <f t="shared" si="14"/>
        <v>0</v>
      </c>
      <c r="D66" s="1532"/>
      <c r="E66" s="1532"/>
      <c r="F66" s="1554"/>
      <c r="G66" s="1555"/>
      <c r="H66" s="1554"/>
      <c r="I66" s="1068"/>
      <c r="J66" s="1068"/>
      <c r="T66" s="1551">
        <v>9</v>
      </c>
      <c r="U66" s="1551">
        <v>25000</v>
      </c>
      <c r="V66" s="1551">
        <f t="shared" si="15"/>
        <v>225000</v>
      </c>
    </row>
    <row r="67" spans="1:22" ht="18" customHeight="1" thickBot="1" x14ac:dyDescent="0.25">
      <c r="A67" s="1111" t="s">
        <v>80</v>
      </c>
      <c r="B67" s="1084"/>
      <c r="C67" s="1126">
        <f t="shared" si="14"/>
        <v>0</v>
      </c>
      <c r="D67" s="1532"/>
      <c r="E67" s="1532"/>
      <c r="F67" s="1554"/>
      <c r="G67" s="1555"/>
      <c r="H67" s="1554"/>
      <c r="I67" s="1068"/>
      <c r="J67" s="1068"/>
      <c r="M67" s="1140" t="s">
        <v>586</v>
      </c>
      <c r="N67" s="1141"/>
      <c r="O67" s="1141"/>
      <c r="P67" s="1141"/>
      <c r="Q67" s="1141"/>
      <c r="R67" s="1142"/>
      <c r="T67" s="1551">
        <v>10</v>
      </c>
      <c r="U67" s="1551">
        <v>25000</v>
      </c>
      <c r="V67" s="1551">
        <f t="shared" si="15"/>
        <v>250000</v>
      </c>
    </row>
    <row r="68" spans="1:22" ht="18" customHeight="1" thickBot="1" x14ac:dyDescent="0.25">
      <c r="A68" s="1144" t="s">
        <v>576</v>
      </c>
      <c r="B68" s="1137"/>
      <c r="C68" s="1126">
        <f t="shared" si="14"/>
        <v>0</v>
      </c>
      <c r="D68" s="1532"/>
      <c r="E68" s="1135">
        <f>R65</f>
        <v>0</v>
      </c>
      <c r="F68" s="1554"/>
      <c r="G68" s="1555"/>
      <c r="H68" s="1554"/>
      <c r="I68" s="1068"/>
      <c r="J68" s="1068"/>
      <c r="M68" s="1088" t="s">
        <v>580</v>
      </c>
      <c r="N68" s="1089"/>
      <c r="O68" s="1089"/>
      <c r="P68" s="1089"/>
      <c r="Q68" s="1090"/>
      <c r="R68" s="1091" t="s">
        <v>581</v>
      </c>
      <c r="T68" s="1551">
        <v>11</v>
      </c>
      <c r="U68" s="1551">
        <v>25000</v>
      </c>
      <c r="V68" s="1551">
        <f t="shared" si="15"/>
        <v>275000</v>
      </c>
    </row>
    <row r="69" spans="1:22" ht="18" customHeight="1" thickBot="1" x14ac:dyDescent="0.25">
      <c r="A69" s="1112" t="s">
        <v>47</v>
      </c>
      <c r="B69" s="1087"/>
      <c r="C69" s="1127">
        <f>SUM(C59:C68)</f>
        <v>0</v>
      </c>
      <c r="D69" s="1127">
        <f>SUM(D59:D68)</f>
        <v>0</v>
      </c>
      <c r="E69" s="1127">
        <f>SUM(E59:E68)</f>
        <v>0</v>
      </c>
      <c r="F69" s="1127">
        <f t="shared" ref="F69:H69" si="16">SUM(F59:F68)</f>
        <v>0</v>
      </c>
      <c r="G69" s="1127">
        <f t="shared" si="16"/>
        <v>0</v>
      </c>
      <c r="H69" s="1127">
        <f t="shared" si="16"/>
        <v>0</v>
      </c>
      <c r="I69" s="1068"/>
      <c r="J69" s="1068"/>
      <c r="M69" s="1634"/>
      <c r="N69" s="1635"/>
      <c r="O69" s="1635"/>
      <c r="P69" s="1635"/>
      <c r="Q69" s="1636"/>
      <c r="R69" s="1150"/>
      <c r="T69" s="1551">
        <v>12</v>
      </c>
      <c r="U69" s="1551">
        <v>25000</v>
      </c>
      <c r="V69" s="1551">
        <f t="shared" si="15"/>
        <v>300000</v>
      </c>
    </row>
    <row r="70" spans="1:22" ht="18" customHeight="1" thickBot="1" x14ac:dyDescent="0.25">
      <c r="A70" s="1652" t="s">
        <v>81</v>
      </c>
      <c r="B70" s="1660"/>
      <c r="C70" s="1660"/>
      <c r="D70" s="1660"/>
      <c r="E70" s="1660"/>
      <c r="F70" s="1660"/>
      <c r="G70" s="1660"/>
      <c r="H70" s="1527"/>
      <c r="I70" s="1068"/>
      <c r="J70" s="1068"/>
      <c r="M70" s="1637"/>
      <c r="N70" s="1638"/>
      <c r="O70" s="1638"/>
      <c r="P70" s="1638"/>
      <c r="Q70" s="1639"/>
      <c r="R70" s="1150"/>
      <c r="T70" s="1551">
        <v>13</v>
      </c>
      <c r="U70" s="1551">
        <v>25000</v>
      </c>
      <c r="V70" s="1551">
        <f t="shared" si="15"/>
        <v>325000</v>
      </c>
    </row>
    <row r="71" spans="1:22" ht="18" customHeight="1" x14ac:dyDescent="0.2">
      <c r="A71" s="1078" t="s">
        <v>82</v>
      </c>
      <c r="B71" s="1079"/>
      <c r="C71" s="1126">
        <f>D71+E71</f>
        <v>0</v>
      </c>
      <c r="D71" s="1570"/>
      <c r="E71" s="1570"/>
      <c r="F71" s="1556"/>
      <c r="G71" s="1575"/>
      <c r="H71" s="1570"/>
      <c r="I71" s="1068"/>
      <c r="J71" s="1068"/>
      <c r="M71" s="1637"/>
      <c r="N71" s="1638"/>
      <c r="O71" s="1638"/>
      <c r="P71" s="1638"/>
      <c r="Q71" s="1639"/>
      <c r="R71" s="1150"/>
      <c r="T71" s="1551">
        <v>14</v>
      </c>
      <c r="U71" s="1551">
        <v>25000</v>
      </c>
      <c r="V71" s="1551">
        <f t="shared" si="15"/>
        <v>350000</v>
      </c>
    </row>
    <row r="72" spans="1:22" ht="18" customHeight="1" x14ac:dyDescent="0.2">
      <c r="A72" s="1083" t="s">
        <v>434</v>
      </c>
      <c r="B72" s="1084"/>
      <c r="C72" s="1126">
        <f t="shared" ref="C72:C77" si="17">D72+E72</f>
        <v>0</v>
      </c>
      <c r="D72" s="1532"/>
      <c r="E72" s="1532"/>
      <c r="F72" s="1556"/>
      <c r="G72" s="1578"/>
      <c r="H72" s="1532"/>
      <c r="I72" s="1068"/>
      <c r="J72" s="1068"/>
      <c r="M72" s="1637"/>
      <c r="N72" s="1638"/>
      <c r="O72" s="1638"/>
      <c r="P72" s="1638"/>
      <c r="Q72" s="1639"/>
      <c r="R72" s="1151"/>
      <c r="T72" s="1551">
        <v>15</v>
      </c>
      <c r="U72" s="1551">
        <v>25000</v>
      </c>
      <c r="V72" s="1551">
        <f t="shared" si="15"/>
        <v>375000</v>
      </c>
    </row>
    <row r="73" spans="1:22" ht="18" customHeight="1" thickBot="1" x14ac:dyDescent="0.25">
      <c r="A73" s="1083" t="s">
        <v>83</v>
      </c>
      <c r="B73" s="1084"/>
      <c r="C73" s="1126">
        <f t="shared" si="17"/>
        <v>0</v>
      </c>
      <c r="D73" s="1532"/>
      <c r="E73" s="1532"/>
      <c r="F73" s="1556" t="s">
        <v>44</v>
      </c>
      <c r="G73" s="1555" t="s">
        <v>44</v>
      </c>
      <c r="H73" s="1554" t="s">
        <v>44</v>
      </c>
      <c r="I73" s="1068"/>
      <c r="J73" s="1068"/>
      <c r="M73" s="1640"/>
      <c r="N73" s="1641"/>
      <c r="O73" s="1641"/>
      <c r="P73" s="1641"/>
      <c r="Q73" s="1642"/>
      <c r="R73" s="1152"/>
      <c r="T73" s="1551">
        <v>16</v>
      </c>
      <c r="U73" s="1551">
        <v>25000</v>
      </c>
      <c r="V73" s="1551">
        <f t="shared" si="15"/>
        <v>400000</v>
      </c>
    </row>
    <row r="74" spans="1:22" ht="18" customHeight="1" thickBot="1" x14ac:dyDescent="0.25">
      <c r="A74" s="1083" t="s">
        <v>84</v>
      </c>
      <c r="B74" s="1084"/>
      <c r="C74" s="1126">
        <f t="shared" si="17"/>
        <v>0</v>
      </c>
      <c r="D74" s="1532"/>
      <c r="E74" s="1532"/>
      <c r="F74" s="1556"/>
      <c r="G74" s="1578"/>
      <c r="H74" s="1532"/>
      <c r="I74" s="1068"/>
      <c r="J74" s="1068"/>
      <c r="M74" s="1153"/>
      <c r="N74" s="1154"/>
      <c r="O74" s="1154"/>
      <c r="P74" s="1154"/>
      <c r="Q74" s="1155" t="s">
        <v>357</v>
      </c>
      <c r="R74" s="1156">
        <f>SUM(R69:R73)</f>
        <v>0</v>
      </c>
      <c r="T74" s="1551">
        <v>17</v>
      </c>
      <c r="U74" s="1551">
        <v>25000</v>
      </c>
      <c r="V74" s="1551">
        <f t="shared" si="15"/>
        <v>425000</v>
      </c>
    </row>
    <row r="75" spans="1:22" ht="18" customHeight="1" thickBot="1" x14ac:dyDescent="0.25">
      <c r="A75" s="1083" t="s">
        <v>593</v>
      </c>
      <c r="B75" s="1084"/>
      <c r="C75" s="1126">
        <f t="shared" si="17"/>
        <v>0</v>
      </c>
      <c r="D75" s="1532"/>
      <c r="E75" s="1532"/>
      <c r="F75" s="1556"/>
      <c r="G75" s="1579"/>
      <c r="H75" s="1577"/>
      <c r="I75" s="1068"/>
      <c r="J75" s="1068"/>
      <c r="T75" s="1551">
        <v>18</v>
      </c>
      <c r="U75" s="1551">
        <v>25000</v>
      </c>
      <c r="V75" s="1551">
        <f t="shared" si="15"/>
        <v>450000</v>
      </c>
    </row>
    <row r="76" spans="1:22" ht="18" customHeight="1" thickBot="1" x14ac:dyDescent="0.25">
      <c r="A76" s="1083" t="s">
        <v>85</v>
      </c>
      <c r="B76" s="1084"/>
      <c r="C76" s="1126">
        <f t="shared" si="17"/>
        <v>0</v>
      </c>
      <c r="D76" s="1532"/>
      <c r="E76" s="1532"/>
      <c r="F76" s="1556"/>
      <c r="G76" s="1555"/>
      <c r="H76" s="1554"/>
      <c r="I76" s="1068"/>
      <c r="J76" s="1068"/>
      <c r="M76" s="1140" t="s">
        <v>587</v>
      </c>
      <c r="N76" s="1141"/>
      <c r="O76" s="1141"/>
      <c r="P76" s="1141"/>
      <c r="Q76" s="1141"/>
      <c r="R76" s="1142"/>
      <c r="T76" s="1551">
        <v>19</v>
      </c>
      <c r="U76" s="1551">
        <v>25000</v>
      </c>
      <c r="V76" s="1551">
        <f t="shared" si="15"/>
        <v>475000</v>
      </c>
    </row>
    <row r="77" spans="1:22" ht="18" customHeight="1" thickBot="1" x14ac:dyDescent="0.25">
      <c r="A77" s="1145" t="s">
        <v>577</v>
      </c>
      <c r="B77" s="1146"/>
      <c r="C77" s="1126">
        <f t="shared" si="17"/>
        <v>0</v>
      </c>
      <c r="D77" s="1532"/>
      <c r="E77" s="1135">
        <f>R74</f>
        <v>0</v>
      </c>
      <c r="F77" s="1556" t="s">
        <v>44</v>
      </c>
      <c r="G77" s="1578" t="s">
        <v>44</v>
      </c>
      <c r="H77" s="1532" t="s">
        <v>44</v>
      </c>
      <c r="I77" s="1068"/>
      <c r="J77" s="1068"/>
      <c r="M77" s="1088" t="s">
        <v>580</v>
      </c>
      <c r="N77" s="1089"/>
      <c r="O77" s="1089"/>
      <c r="P77" s="1089"/>
      <c r="Q77" s="1090"/>
      <c r="R77" s="1091" t="s">
        <v>581</v>
      </c>
      <c r="T77" s="1551">
        <v>20</v>
      </c>
      <c r="U77" s="1551">
        <v>25000</v>
      </c>
      <c r="V77" s="1551">
        <f t="shared" si="15"/>
        <v>500000</v>
      </c>
    </row>
    <row r="78" spans="1:22" ht="18" customHeight="1" thickBot="1" x14ac:dyDescent="0.25">
      <c r="A78" s="1112" t="s">
        <v>47</v>
      </c>
      <c r="B78" s="1113"/>
      <c r="C78" s="1127">
        <f>SUM(C71:C77)</f>
        <v>0</v>
      </c>
      <c r="D78" s="1127">
        <f>SUM(D71:D77)</f>
        <v>0</v>
      </c>
      <c r="E78" s="1127">
        <f>SUM(E71:E77)</f>
        <v>0</v>
      </c>
      <c r="F78" s="1128">
        <f>SUM(F71:F77)-F73-F76</f>
        <v>0</v>
      </c>
      <c r="G78" s="1134">
        <f>SUM(G71:G77)-G73-G76</f>
        <v>0</v>
      </c>
      <c r="H78" s="1127">
        <f>SUM(H71:H77)-H73-H76</f>
        <v>0</v>
      </c>
      <c r="I78" s="1068"/>
      <c r="J78" s="1068"/>
      <c r="M78" s="1634"/>
      <c r="N78" s="1635"/>
      <c r="O78" s="1635"/>
      <c r="P78" s="1635"/>
      <c r="Q78" s="1636"/>
      <c r="R78" s="1150"/>
      <c r="T78" s="1551">
        <v>21</v>
      </c>
      <c r="U78" s="1551">
        <v>25000</v>
      </c>
      <c r="V78" s="1551">
        <f t="shared" si="15"/>
        <v>525000</v>
      </c>
    </row>
    <row r="79" spans="1:22" ht="18" customHeight="1" thickBot="1" x14ac:dyDescent="0.25">
      <c r="A79" s="1652" t="s">
        <v>86</v>
      </c>
      <c r="B79" s="1653"/>
      <c r="C79" s="1653"/>
      <c r="D79" s="1653"/>
      <c r="E79" s="1653"/>
      <c r="F79" s="1653"/>
      <c r="G79" s="1653"/>
      <c r="H79" s="1654"/>
      <c r="I79" s="1068"/>
      <c r="J79" s="1068"/>
      <c r="M79" s="1637"/>
      <c r="N79" s="1638"/>
      <c r="O79" s="1638"/>
      <c r="P79" s="1638"/>
      <c r="Q79" s="1639"/>
      <c r="R79" s="1150"/>
      <c r="T79" s="1551">
        <v>22</v>
      </c>
      <c r="U79" s="1551">
        <v>25000</v>
      </c>
      <c r="V79" s="1551">
        <f t="shared" si="15"/>
        <v>550000</v>
      </c>
    </row>
    <row r="80" spans="1:22" ht="18" customHeight="1" x14ac:dyDescent="0.2">
      <c r="A80" s="1078" t="s">
        <v>87</v>
      </c>
      <c r="B80" s="1079"/>
      <c r="C80" s="1126">
        <f>D80+E80</f>
        <v>0</v>
      </c>
      <c r="D80" s="1570"/>
      <c r="E80" s="1570"/>
      <c r="F80" s="1552"/>
      <c r="G80" s="1553" t="s">
        <v>44</v>
      </c>
      <c r="H80" s="1109" t="s">
        <v>44</v>
      </c>
      <c r="I80" s="1068"/>
      <c r="J80" s="1068"/>
      <c r="M80" s="1637"/>
      <c r="N80" s="1638"/>
      <c r="O80" s="1638"/>
      <c r="P80" s="1638"/>
      <c r="Q80" s="1639"/>
      <c r="R80" s="1150"/>
      <c r="T80" s="1551">
        <v>23</v>
      </c>
      <c r="U80" s="1551">
        <v>25000</v>
      </c>
      <c r="V80" s="1551">
        <f t="shared" si="15"/>
        <v>575000</v>
      </c>
    </row>
    <row r="81" spans="1:22" ht="18" customHeight="1" x14ac:dyDescent="0.2">
      <c r="A81" s="1083" t="s">
        <v>88</v>
      </c>
      <c r="B81" s="1084"/>
      <c r="C81" s="1126">
        <f t="shared" ref="C81:C83" si="18">D81+E81</f>
        <v>0</v>
      </c>
      <c r="D81" s="1532"/>
      <c r="E81" s="1532"/>
      <c r="F81" s="1554" t="s">
        <v>44</v>
      </c>
      <c r="G81" s="1555" t="s">
        <v>44</v>
      </c>
      <c r="H81" s="1110" t="s">
        <v>44</v>
      </c>
      <c r="I81" s="1068"/>
      <c r="J81" s="1068"/>
      <c r="M81" s="1637"/>
      <c r="N81" s="1638"/>
      <c r="O81" s="1638"/>
      <c r="P81" s="1638"/>
      <c r="Q81" s="1639"/>
      <c r="R81" s="1151"/>
      <c r="T81" s="1551">
        <v>24</v>
      </c>
      <c r="U81" s="1551">
        <v>25000</v>
      </c>
      <c r="V81" s="1551">
        <f t="shared" si="15"/>
        <v>600000</v>
      </c>
    </row>
    <row r="82" spans="1:22" ht="18" customHeight="1" thickBot="1" x14ac:dyDescent="0.25">
      <c r="A82" s="1114" t="s">
        <v>89</v>
      </c>
      <c r="B82" s="1115"/>
      <c r="C82" s="1126">
        <f t="shared" si="18"/>
        <v>0</v>
      </c>
      <c r="D82" s="1532"/>
      <c r="E82" s="1532"/>
      <c r="F82" s="1554" t="s">
        <v>44</v>
      </c>
      <c r="G82" s="1555" t="s">
        <v>44</v>
      </c>
      <c r="H82" s="1110" t="s">
        <v>44</v>
      </c>
      <c r="I82" s="1068"/>
      <c r="J82" s="1068"/>
      <c r="M82" s="1640"/>
      <c r="N82" s="1641"/>
      <c r="O82" s="1641"/>
      <c r="P82" s="1641"/>
      <c r="Q82" s="1642"/>
      <c r="R82" s="1152"/>
      <c r="T82" s="1551">
        <v>25</v>
      </c>
      <c r="U82" s="1551">
        <v>25000</v>
      </c>
      <c r="V82" s="1551">
        <f t="shared" si="15"/>
        <v>625000</v>
      </c>
    </row>
    <row r="83" spans="1:22" ht="18" customHeight="1" thickBot="1" x14ac:dyDescent="0.25">
      <c r="A83" s="1147" t="s">
        <v>578</v>
      </c>
      <c r="B83" s="1143"/>
      <c r="C83" s="1126">
        <f t="shared" si="18"/>
        <v>0</v>
      </c>
      <c r="D83" s="1532"/>
      <c r="E83" s="1135">
        <f>R83</f>
        <v>0</v>
      </c>
      <c r="F83" s="1554" t="s">
        <v>44</v>
      </c>
      <c r="G83" s="1555" t="s">
        <v>44</v>
      </c>
      <c r="H83" s="1110" t="s">
        <v>44</v>
      </c>
      <c r="I83" s="1068"/>
      <c r="J83" s="1068"/>
      <c r="M83" s="1153"/>
      <c r="N83" s="1154"/>
      <c r="O83" s="1154"/>
      <c r="P83" s="1154"/>
      <c r="Q83" s="1155" t="s">
        <v>357</v>
      </c>
      <c r="R83" s="1156">
        <f>SUM(R78:R82)</f>
        <v>0</v>
      </c>
      <c r="T83" s="1551">
        <v>26</v>
      </c>
      <c r="U83" s="1551">
        <v>25000</v>
      </c>
      <c r="V83" s="1551">
        <f t="shared" si="15"/>
        <v>650000</v>
      </c>
    </row>
    <row r="84" spans="1:22" ht="18" customHeight="1" thickBot="1" x14ac:dyDescent="0.25">
      <c r="A84" s="1116" t="s">
        <v>47</v>
      </c>
      <c r="B84" s="1117"/>
      <c r="C84" s="1159">
        <f>SUM(C80:C83)</f>
        <v>0</v>
      </c>
      <c r="D84" s="1159">
        <f>SUM(D80:D83)</f>
        <v>0</v>
      </c>
      <c r="E84" s="1159">
        <f>SUM(E80:E83)</f>
        <v>0</v>
      </c>
      <c r="F84" s="1159">
        <f t="shared" ref="F84:H84" si="19">SUM(F80:F83)</f>
        <v>0</v>
      </c>
      <c r="G84" s="1159">
        <f t="shared" si="19"/>
        <v>0</v>
      </c>
      <c r="H84" s="1159">
        <f t="shared" si="19"/>
        <v>0</v>
      </c>
      <c r="I84" s="1068"/>
      <c r="J84" s="1068"/>
      <c r="M84" s="1070"/>
      <c r="N84" s="1070"/>
      <c r="O84" s="1070"/>
      <c r="P84" s="1070"/>
      <c r="Q84" s="1070"/>
      <c r="R84" s="1070"/>
      <c r="T84" s="1551">
        <v>27</v>
      </c>
      <c r="U84" s="1551">
        <v>25000</v>
      </c>
      <c r="V84" s="1551">
        <f t="shared" si="15"/>
        <v>675000</v>
      </c>
    </row>
    <row r="85" spans="1:22" ht="18" customHeight="1" thickBot="1" x14ac:dyDescent="0.25">
      <c r="A85" s="1657" t="s">
        <v>90</v>
      </c>
      <c r="B85" s="1658"/>
      <c r="C85" s="1127">
        <f t="shared" ref="C85:H85" si="20">C14+C22+C32+C39+C52+C69+C78+C84</f>
        <v>0</v>
      </c>
      <c r="D85" s="1127">
        <f t="shared" si="20"/>
        <v>0</v>
      </c>
      <c r="E85" s="1127">
        <f t="shared" si="20"/>
        <v>0</v>
      </c>
      <c r="F85" s="1127">
        <f t="shared" si="20"/>
        <v>0</v>
      </c>
      <c r="G85" s="1134">
        <f t="shared" si="20"/>
        <v>0</v>
      </c>
      <c r="H85" s="1127">
        <f t="shared" si="20"/>
        <v>0</v>
      </c>
      <c r="I85" s="1068"/>
      <c r="J85" s="1068"/>
      <c r="M85" s="1140" t="s">
        <v>588</v>
      </c>
      <c r="N85" s="1141"/>
      <c r="O85" s="1141"/>
      <c r="P85" s="1141"/>
      <c r="Q85" s="1141"/>
      <c r="R85" s="1142"/>
      <c r="T85" s="1551">
        <v>28</v>
      </c>
      <c r="U85" s="1551">
        <v>25000</v>
      </c>
      <c r="V85" s="1551">
        <f t="shared" si="15"/>
        <v>700000</v>
      </c>
    </row>
    <row r="86" spans="1:22" ht="18" customHeight="1" thickBot="1" x14ac:dyDescent="0.25">
      <c r="A86" s="1652" t="s">
        <v>91</v>
      </c>
      <c r="B86" s="1653"/>
      <c r="C86" s="1653"/>
      <c r="D86" s="1653"/>
      <c r="E86" s="1653"/>
      <c r="F86" s="1653"/>
      <c r="G86" s="1653"/>
      <c r="H86" s="1654"/>
      <c r="I86" s="1068"/>
      <c r="J86" s="1068"/>
      <c r="M86" s="1088" t="s">
        <v>580</v>
      </c>
      <c r="N86" s="1089"/>
      <c r="O86" s="1089"/>
      <c r="P86" s="1089"/>
      <c r="Q86" s="1090"/>
      <c r="R86" s="1091" t="s">
        <v>581</v>
      </c>
      <c r="T86" s="1551">
        <v>29</v>
      </c>
      <c r="U86" s="1551">
        <v>25000</v>
      </c>
      <c r="V86" s="1551">
        <f t="shared" si="15"/>
        <v>725000</v>
      </c>
    </row>
    <row r="87" spans="1:22" ht="18" customHeight="1" x14ac:dyDescent="0.2">
      <c r="A87" s="1078" t="s">
        <v>92</v>
      </c>
      <c r="B87" s="1079"/>
      <c r="C87" s="1126">
        <f>D87+E87</f>
        <v>0</v>
      </c>
      <c r="D87" s="1570"/>
      <c r="E87" s="1570"/>
      <c r="F87" s="1552" t="s">
        <v>44</v>
      </c>
      <c r="G87" s="1553" t="s">
        <v>44</v>
      </c>
      <c r="H87" s="1109" t="s">
        <v>44</v>
      </c>
      <c r="I87" s="1068"/>
      <c r="J87" s="1068"/>
      <c r="M87" s="1634"/>
      <c r="N87" s="1635"/>
      <c r="O87" s="1635"/>
      <c r="P87" s="1635"/>
      <c r="Q87" s="1636"/>
      <c r="R87" s="1150"/>
      <c r="T87" s="1551">
        <v>30</v>
      </c>
      <c r="U87" s="1551">
        <v>25000</v>
      </c>
      <c r="V87" s="1551">
        <f t="shared" si="15"/>
        <v>750000</v>
      </c>
    </row>
    <row r="88" spans="1:22" ht="18" customHeight="1" x14ac:dyDescent="0.2">
      <c r="A88" s="1114" t="s">
        <v>93</v>
      </c>
      <c r="B88" s="1115"/>
      <c r="C88" s="1126">
        <f t="shared" ref="C88:C91" si="21">D88+E88</f>
        <v>0</v>
      </c>
      <c r="D88" s="1532"/>
      <c r="E88" s="1532">
        <f>P109</f>
        <v>0</v>
      </c>
      <c r="F88" s="1554" t="s">
        <v>44</v>
      </c>
      <c r="G88" s="1555" t="s">
        <v>44</v>
      </c>
      <c r="H88" s="1110" t="s">
        <v>44</v>
      </c>
      <c r="I88" s="1068"/>
      <c r="J88" s="1068"/>
      <c r="M88" s="1637"/>
      <c r="N88" s="1638"/>
      <c r="O88" s="1638"/>
      <c r="P88" s="1638"/>
      <c r="Q88" s="1639"/>
      <c r="R88" s="1150"/>
      <c r="T88" s="1551">
        <v>31</v>
      </c>
      <c r="U88" s="1551">
        <v>22500</v>
      </c>
      <c r="V88" s="1551">
        <f t="shared" si="15"/>
        <v>772500</v>
      </c>
    </row>
    <row r="89" spans="1:22" ht="18" customHeight="1" x14ac:dyDescent="0.2">
      <c r="A89" s="1114" t="s">
        <v>94</v>
      </c>
      <c r="B89" s="1115"/>
      <c r="C89" s="1126">
        <f t="shared" si="21"/>
        <v>0</v>
      </c>
      <c r="D89" s="1532"/>
      <c r="E89" s="1532"/>
      <c r="F89" s="1554" t="s">
        <v>44</v>
      </c>
      <c r="G89" s="1555" t="s">
        <v>44</v>
      </c>
      <c r="H89" s="1110" t="s">
        <v>44</v>
      </c>
      <c r="I89" s="1068"/>
      <c r="J89" s="1068"/>
      <c r="M89" s="1637"/>
      <c r="N89" s="1638"/>
      <c r="O89" s="1638"/>
      <c r="P89" s="1638"/>
      <c r="Q89" s="1639"/>
      <c r="R89" s="1150"/>
      <c r="T89" s="1551">
        <v>32</v>
      </c>
      <c r="U89" s="1551">
        <v>22500</v>
      </c>
      <c r="V89" s="1551">
        <f t="shared" si="15"/>
        <v>795000</v>
      </c>
    </row>
    <row r="90" spans="1:22" ht="18" customHeight="1" x14ac:dyDescent="0.2">
      <c r="A90" s="1114" t="s">
        <v>95</v>
      </c>
      <c r="B90" s="1115"/>
      <c r="C90" s="1126">
        <f t="shared" si="21"/>
        <v>0</v>
      </c>
      <c r="D90" s="1532"/>
      <c r="E90" s="1532"/>
      <c r="F90" s="1554" t="s">
        <v>44</v>
      </c>
      <c r="G90" s="1555" t="s">
        <v>44</v>
      </c>
      <c r="H90" s="1110" t="s">
        <v>44</v>
      </c>
      <c r="I90" s="1068"/>
      <c r="J90" s="1068"/>
      <c r="M90" s="1637"/>
      <c r="N90" s="1638"/>
      <c r="O90" s="1638"/>
      <c r="P90" s="1638"/>
      <c r="Q90" s="1639"/>
      <c r="R90" s="1151"/>
      <c r="T90" s="1551">
        <v>33</v>
      </c>
      <c r="U90" s="1551">
        <v>22500</v>
      </c>
      <c r="V90" s="1551">
        <f t="shared" si="15"/>
        <v>817500</v>
      </c>
    </row>
    <row r="91" spans="1:22" ht="18" customHeight="1" thickBot="1" x14ac:dyDescent="0.25">
      <c r="A91" s="1138" t="s">
        <v>579</v>
      </c>
      <c r="B91" s="1137"/>
      <c r="C91" s="1126">
        <f t="shared" si="21"/>
        <v>0</v>
      </c>
      <c r="D91" s="1532"/>
      <c r="E91" s="1135">
        <f>R92</f>
        <v>0</v>
      </c>
      <c r="F91" s="1554"/>
      <c r="G91" s="1555"/>
      <c r="H91" s="1110"/>
      <c r="I91" s="1068"/>
      <c r="J91" s="1068"/>
      <c r="M91" s="1640"/>
      <c r="N91" s="1641"/>
      <c r="O91" s="1641"/>
      <c r="P91" s="1641"/>
      <c r="Q91" s="1642"/>
      <c r="R91" s="1152"/>
      <c r="T91" s="1551">
        <v>34</v>
      </c>
      <c r="U91" s="1551">
        <v>22500</v>
      </c>
      <c r="V91" s="1551">
        <f t="shared" si="15"/>
        <v>840000</v>
      </c>
    </row>
    <row r="92" spans="1:22" ht="18" customHeight="1" thickBot="1" x14ac:dyDescent="0.25">
      <c r="A92" s="1086" t="s">
        <v>47</v>
      </c>
      <c r="B92" s="1087"/>
      <c r="C92" s="1127">
        <f>SUM(C87:C91)</f>
        <v>0</v>
      </c>
      <c r="D92" s="1127">
        <f>SUM(D87:D91)</f>
        <v>0</v>
      </c>
      <c r="E92" s="1127">
        <f>SUM(E87:E91)</f>
        <v>0</v>
      </c>
      <c r="F92" s="1127">
        <f t="shared" ref="F92:H92" si="22">SUM(F87:F91)</f>
        <v>0</v>
      </c>
      <c r="G92" s="1127">
        <f t="shared" si="22"/>
        <v>0</v>
      </c>
      <c r="H92" s="1127">
        <f t="shared" si="22"/>
        <v>0</v>
      </c>
      <c r="I92" s="1068"/>
      <c r="J92" s="1068"/>
      <c r="M92" s="1153"/>
      <c r="N92" s="1154"/>
      <c r="O92" s="1154"/>
      <c r="P92" s="1154"/>
      <c r="Q92" s="1155" t="s">
        <v>357</v>
      </c>
      <c r="R92" s="1156">
        <f>SUM(R87:R91)</f>
        <v>0</v>
      </c>
      <c r="T92" s="1551">
        <v>35</v>
      </c>
      <c r="U92" s="1551">
        <v>22500</v>
      </c>
      <c r="V92" s="1551">
        <f t="shared" si="15"/>
        <v>862500</v>
      </c>
    </row>
    <row r="93" spans="1:22" ht="18" customHeight="1" thickBot="1" x14ac:dyDescent="0.25">
      <c r="A93" s="1652" t="s">
        <v>96</v>
      </c>
      <c r="B93" s="1653"/>
      <c r="C93" s="1653"/>
      <c r="D93" s="1653"/>
      <c r="E93" s="1653"/>
      <c r="F93" s="1653"/>
      <c r="G93" s="1653"/>
      <c r="H93" s="1654"/>
      <c r="I93" s="1068"/>
      <c r="J93" s="1068"/>
      <c r="T93" s="1551">
        <v>36</v>
      </c>
      <c r="U93" s="1551">
        <v>22500</v>
      </c>
      <c r="V93" s="1551">
        <f t="shared" si="15"/>
        <v>885000</v>
      </c>
    </row>
    <row r="94" spans="1:22" ht="18" customHeight="1" thickBot="1" x14ac:dyDescent="0.25">
      <c r="A94" s="1078" t="s">
        <v>652</v>
      </c>
      <c r="B94" s="1079"/>
      <c r="C94" s="1126">
        <f>D94+E94</f>
        <v>0</v>
      </c>
      <c r="D94" s="1552"/>
      <c r="E94" s="1570"/>
      <c r="F94" s="1570">
        <v>0</v>
      </c>
      <c r="G94" s="1575"/>
      <c r="H94" s="1570"/>
      <c r="I94" s="1068"/>
      <c r="J94" s="1068"/>
      <c r="M94" s="1667" t="s">
        <v>409</v>
      </c>
      <c r="N94" s="1669"/>
      <c r="P94" s="1667" t="s">
        <v>855</v>
      </c>
      <c r="Q94" s="1669"/>
      <c r="T94" s="1551">
        <v>37</v>
      </c>
      <c r="U94" s="1551">
        <v>22500</v>
      </c>
      <c r="V94" s="1551">
        <f t="shared" si="15"/>
        <v>907500</v>
      </c>
    </row>
    <row r="95" spans="1:22" ht="18" customHeight="1" x14ac:dyDescent="0.2">
      <c r="A95" s="1083" t="s">
        <v>98</v>
      </c>
      <c r="B95" s="1084"/>
      <c r="C95" s="1126">
        <f t="shared" ref="C95:C96" si="23">D95+E95</f>
        <v>0</v>
      </c>
      <c r="D95" s="1554"/>
      <c r="E95" s="1532"/>
      <c r="F95" s="1532"/>
      <c r="G95" s="1578"/>
      <c r="H95" s="1532"/>
      <c r="I95" s="1068"/>
      <c r="J95" s="1068"/>
      <c r="M95" s="1536" t="s">
        <v>303</v>
      </c>
      <c r="N95" s="1537">
        <f>C98</f>
        <v>0</v>
      </c>
      <c r="P95" s="1536" t="s">
        <v>345</v>
      </c>
      <c r="Q95" s="1547" t="e">
        <f>C25/($C$22+$C$27)</f>
        <v>#DIV/0!</v>
      </c>
      <c r="T95" s="1551">
        <v>38</v>
      </c>
      <c r="U95" s="1551">
        <v>22500</v>
      </c>
      <c r="V95" s="1551">
        <f t="shared" si="15"/>
        <v>930000</v>
      </c>
    </row>
    <row r="96" spans="1:22" ht="18" customHeight="1" x14ac:dyDescent="0.2">
      <c r="A96" s="1083" t="s">
        <v>594</v>
      </c>
      <c r="B96" s="1084"/>
      <c r="C96" s="1126">
        <f t="shared" si="23"/>
        <v>0</v>
      </c>
      <c r="D96" s="1554"/>
      <c r="E96" s="1532"/>
      <c r="F96" s="1532"/>
      <c r="G96" s="1578"/>
      <c r="H96" s="1532"/>
      <c r="I96" s="1068"/>
      <c r="J96" s="1068"/>
      <c r="M96" s="1536" t="s">
        <v>846</v>
      </c>
      <c r="N96" s="1538">
        <f>F85</f>
        <v>0</v>
      </c>
      <c r="P96" s="1536" t="s">
        <v>852</v>
      </c>
      <c r="Q96" s="1547" t="e">
        <f>C24/($C$22+$C$27)</f>
        <v>#DIV/0!</v>
      </c>
      <c r="T96" s="1551">
        <v>39</v>
      </c>
      <c r="U96" s="1551">
        <v>22500</v>
      </c>
      <c r="V96" s="1551">
        <f t="shared" si="15"/>
        <v>952500</v>
      </c>
    </row>
    <row r="97" spans="1:22" ht="18" customHeight="1" thickBot="1" x14ac:dyDescent="0.25">
      <c r="A97" s="1086" t="s">
        <v>47</v>
      </c>
      <c r="B97" s="1087"/>
      <c r="C97" s="1127">
        <f>E97</f>
        <v>0</v>
      </c>
      <c r="D97" s="1127">
        <f t="shared" ref="D97" si="24">SUM(D94:D96)</f>
        <v>0</v>
      </c>
      <c r="E97" s="1127">
        <f>IF(SUM(E94:E96)&gt;N101,N101,SUM(E94:E96))</f>
        <v>0</v>
      </c>
      <c r="F97" s="1127" t="e">
        <f>N99</f>
        <v>#DIV/0!</v>
      </c>
      <c r="G97" s="1134" t="e">
        <f>E97-F97</f>
        <v>#DIV/0!</v>
      </c>
      <c r="H97" s="1127">
        <f>SUM(G94:G96)</f>
        <v>0</v>
      </c>
      <c r="I97" s="1068"/>
      <c r="J97" s="1068"/>
      <c r="M97" s="1536" t="s">
        <v>388</v>
      </c>
      <c r="N97" s="1539" t="e">
        <f>N96/N95</f>
        <v>#DIV/0!</v>
      </c>
      <c r="P97" s="1536" t="s">
        <v>853</v>
      </c>
      <c r="Q97" s="1547" t="e">
        <f>C26/($C$22+$C$27)</f>
        <v>#DIV/0!</v>
      </c>
      <c r="T97" s="1551">
        <v>40</v>
      </c>
      <c r="U97" s="1551">
        <v>22500</v>
      </c>
      <c r="V97" s="1551">
        <f t="shared" si="15"/>
        <v>975000</v>
      </c>
    </row>
    <row r="98" spans="1:22" ht="18" customHeight="1" thickBot="1" x14ac:dyDescent="0.25">
      <c r="A98" s="1148" t="s">
        <v>101</v>
      </c>
      <c r="B98" s="1149"/>
      <c r="C98" s="1157">
        <f t="shared" ref="C98:H98" si="25">+C14+C22+C32+C39+C52+C69+C78+C84+C92+C97</f>
        <v>0</v>
      </c>
      <c r="D98" s="1157">
        <f t="shared" si="25"/>
        <v>0</v>
      </c>
      <c r="E98" s="1157">
        <f t="shared" si="25"/>
        <v>0</v>
      </c>
      <c r="F98" s="1157" t="e">
        <f t="shared" si="25"/>
        <v>#DIV/0!</v>
      </c>
      <c r="G98" s="1158" t="e">
        <f t="shared" si="25"/>
        <v>#DIV/0!</v>
      </c>
      <c r="H98" s="1160">
        <f t="shared" si="25"/>
        <v>0</v>
      </c>
      <c r="I98" s="1068"/>
      <c r="J98" s="1068"/>
      <c r="M98" s="1536" t="s">
        <v>389</v>
      </c>
      <c r="N98" s="1540">
        <f>C97</f>
        <v>0</v>
      </c>
      <c r="P98" s="1536" t="s">
        <v>854</v>
      </c>
      <c r="Q98" s="1547" t="e">
        <f>(C34+C35+C37)/(C98-(C34+C35+C37))</f>
        <v>#DIV/0!</v>
      </c>
      <c r="T98" s="1551">
        <v>41</v>
      </c>
      <c r="U98" s="1551">
        <v>22500</v>
      </c>
      <c r="V98" s="1551">
        <f t="shared" si="15"/>
        <v>997500</v>
      </c>
    </row>
    <row r="99" spans="1:22" x14ac:dyDescent="0.2">
      <c r="A99" s="1096"/>
      <c r="B99" s="1081"/>
      <c r="C99" s="1081"/>
      <c r="D99" s="1081"/>
      <c r="E99" s="1081"/>
      <c r="F99" s="1081"/>
      <c r="G99" s="1082"/>
      <c r="H99" s="1082"/>
      <c r="I99" s="1068"/>
      <c r="J99" s="1068"/>
      <c r="M99" s="1536" t="s">
        <v>847</v>
      </c>
      <c r="N99" s="1537" t="e">
        <f>N98*N97</f>
        <v>#DIV/0!</v>
      </c>
      <c r="T99" s="1551">
        <v>42</v>
      </c>
      <c r="U99" s="1551">
        <v>22500</v>
      </c>
      <c r="V99" s="1551">
        <f t="shared" si="15"/>
        <v>1020000</v>
      </c>
    </row>
    <row r="100" spans="1:22" ht="15.75" thickBot="1" x14ac:dyDescent="0.25">
      <c r="A100" s="1659" t="s">
        <v>653</v>
      </c>
      <c r="B100" s="1659"/>
      <c r="C100" s="1659"/>
      <c r="D100" s="1659"/>
      <c r="E100" s="1659"/>
      <c r="F100" s="1659"/>
      <c r="G100" s="1659"/>
      <c r="H100" s="1068"/>
      <c r="I100" s="1068"/>
      <c r="J100" s="1068"/>
      <c r="T100" s="1551">
        <v>43</v>
      </c>
      <c r="U100" s="1551">
        <v>22500</v>
      </c>
      <c r="V100" s="1551">
        <f t="shared" si="15"/>
        <v>1042500</v>
      </c>
    </row>
    <row r="101" spans="1:22" ht="15.75" thickBot="1" x14ac:dyDescent="0.25">
      <c r="A101" s="1659"/>
      <c r="B101" s="1659"/>
      <c r="C101" s="1659"/>
      <c r="D101" s="1659"/>
      <c r="E101" s="1659"/>
      <c r="F101" s="1659"/>
      <c r="G101" s="1659"/>
      <c r="H101" s="1068"/>
      <c r="I101" s="1068"/>
      <c r="J101" s="1068"/>
      <c r="M101" s="1549" t="s">
        <v>858</v>
      </c>
      <c r="N101" s="1550">
        <f>IF(E5&gt;=114,2500000,VLOOKUP(E5,T58:V171,3,FALSE))</f>
        <v>2500000</v>
      </c>
      <c r="P101" s="1549" t="s">
        <v>859</v>
      </c>
      <c r="Q101" s="1550">
        <f>E85*0.14</f>
        <v>0</v>
      </c>
      <c r="T101" s="1551">
        <v>44</v>
      </c>
      <c r="U101" s="1551">
        <v>22500</v>
      </c>
      <c r="V101" s="1551">
        <f t="shared" si="15"/>
        <v>1065000</v>
      </c>
    </row>
    <row r="102" spans="1:22" x14ac:dyDescent="0.2">
      <c r="A102" s="1659"/>
      <c r="B102" s="1659"/>
      <c r="C102" s="1659"/>
      <c r="D102" s="1659"/>
      <c r="E102" s="1659"/>
      <c r="F102" s="1659"/>
      <c r="G102" s="1659"/>
      <c r="H102" s="1068"/>
      <c r="I102" s="1068"/>
      <c r="J102" s="1068"/>
      <c r="R102" s="1077"/>
      <c r="T102" s="1551">
        <v>45</v>
      </c>
      <c r="U102" s="1551">
        <v>22500</v>
      </c>
      <c r="V102" s="1551">
        <f t="shared" si="15"/>
        <v>1087500</v>
      </c>
    </row>
    <row r="103" spans="1:22" ht="15.75" thickBot="1" x14ac:dyDescent="0.25">
      <c r="A103" s="1659"/>
      <c r="B103" s="1659"/>
      <c r="C103" s="1659"/>
      <c r="D103" s="1659"/>
      <c r="E103" s="1659"/>
      <c r="F103" s="1659"/>
      <c r="G103" s="1659"/>
      <c r="H103" s="1068"/>
      <c r="I103" s="1108" t="s">
        <v>654</v>
      </c>
      <c r="J103" s="1108"/>
      <c r="R103" s="1077"/>
      <c r="S103" s="1118" t="s">
        <v>655</v>
      </c>
      <c r="T103" s="1551">
        <v>46</v>
      </c>
      <c r="U103" s="1551">
        <v>22500</v>
      </c>
      <c r="V103" s="1551">
        <f t="shared" si="15"/>
        <v>1110000</v>
      </c>
    </row>
    <row r="104" spans="1:22" ht="15.75" thickBot="1" x14ac:dyDescent="0.25">
      <c r="C104" s="1073"/>
      <c r="D104" s="1073"/>
      <c r="E104" s="1073"/>
      <c r="F104" s="1073"/>
      <c r="G104" s="1073"/>
      <c r="H104" s="1073"/>
      <c r="I104" s="1068"/>
      <c r="M104" s="1667" t="s">
        <v>242</v>
      </c>
      <c r="N104" s="1668"/>
      <c r="O104" s="1668"/>
      <c r="P104" s="1668"/>
      <c r="Q104" s="1669"/>
      <c r="R104" s="1077"/>
      <c r="T104" s="1551">
        <v>47</v>
      </c>
      <c r="U104" s="1551">
        <v>22500</v>
      </c>
      <c r="V104" s="1551">
        <f t="shared" si="15"/>
        <v>1132500</v>
      </c>
    </row>
    <row r="105" spans="1:22" x14ac:dyDescent="0.2">
      <c r="C105" s="1068"/>
      <c r="D105" s="1068"/>
      <c r="E105" s="1068"/>
      <c r="F105" s="1068"/>
      <c r="G105" s="1068"/>
      <c r="H105" s="1068"/>
      <c r="I105" s="1068"/>
      <c r="M105" s="1541" t="s">
        <v>248</v>
      </c>
      <c r="N105" s="1542">
        <f>'5a - OP Budget (C)'!G64</f>
        <v>0</v>
      </c>
      <c r="O105" s="1536"/>
      <c r="P105" s="1541" t="s">
        <v>848</v>
      </c>
      <c r="Q105" s="1542">
        <f>'5b - CF Projection (C-1)'!B33</f>
        <v>0</v>
      </c>
      <c r="R105" s="1118"/>
      <c r="T105" s="1551">
        <v>48</v>
      </c>
      <c r="U105" s="1551">
        <v>22500</v>
      </c>
      <c r="V105" s="1551">
        <f t="shared" si="15"/>
        <v>1155000</v>
      </c>
    </row>
    <row r="106" spans="1:22" x14ac:dyDescent="0.2">
      <c r="I106" s="1068"/>
      <c r="M106" s="1541" t="s">
        <v>849</v>
      </c>
      <c r="N106" s="1543">
        <v>0.5</v>
      </c>
      <c r="O106" s="1536"/>
      <c r="P106" s="1541" t="s">
        <v>849</v>
      </c>
      <c r="Q106" s="1544">
        <v>0.5</v>
      </c>
      <c r="R106" s="1118"/>
      <c r="T106" s="1551">
        <v>49</v>
      </c>
      <c r="U106" s="1551">
        <v>22500</v>
      </c>
      <c r="V106" s="1551">
        <f t="shared" si="15"/>
        <v>1177500</v>
      </c>
    </row>
    <row r="107" spans="1:22" x14ac:dyDescent="0.2">
      <c r="A107" s="1106"/>
      <c r="B107" s="1068"/>
      <c r="I107" s="1068"/>
      <c r="M107" s="1541" t="s">
        <v>850</v>
      </c>
      <c r="N107" s="1545">
        <f>N105*N106</f>
        <v>0</v>
      </c>
      <c r="O107" s="1536"/>
      <c r="P107" s="1541" t="s">
        <v>850</v>
      </c>
      <c r="Q107" s="1545">
        <f>Q105*Q106</f>
        <v>0</v>
      </c>
      <c r="T107" s="1551">
        <v>50</v>
      </c>
      <c r="U107" s="1551">
        <v>22500</v>
      </c>
      <c r="V107" s="1551">
        <f t="shared" si="15"/>
        <v>1200000</v>
      </c>
    </row>
    <row r="108" spans="1:22" x14ac:dyDescent="0.2">
      <c r="A108" s="1106"/>
      <c r="B108" s="1068"/>
      <c r="C108" s="1068"/>
      <c r="D108" s="1068"/>
      <c r="E108" s="1068"/>
      <c r="F108" s="1068"/>
      <c r="G108" s="1068"/>
      <c r="H108" s="1068"/>
      <c r="I108" s="1068"/>
      <c r="M108" s="1536"/>
      <c r="N108" s="1536"/>
      <c r="O108" s="1536"/>
      <c r="P108" s="1536"/>
      <c r="Q108" s="1536"/>
      <c r="T108" s="1551">
        <v>51</v>
      </c>
      <c r="U108" s="1551">
        <v>22500</v>
      </c>
      <c r="V108" s="1551">
        <f t="shared" si="15"/>
        <v>1222500</v>
      </c>
    </row>
    <row r="109" spans="1:22" x14ac:dyDescent="0.2">
      <c r="A109" s="1119"/>
      <c r="B109" s="1068"/>
      <c r="C109" s="1108"/>
      <c r="D109" s="1108"/>
      <c r="E109" s="1108"/>
      <c r="F109" s="1108"/>
      <c r="G109" s="1108"/>
      <c r="H109" s="1068"/>
      <c r="I109" s="1068"/>
      <c r="M109" s="1536"/>
      <c r="N109" s="1546" t="s">
        <v>851</v>
      </c>
      <c r="O109" s="1536"/>
      <c r="P109" s="1548">
        <f>N107+Q107</f>
        <v>0</v>
      </c>
      <c r="Q109" s="1536"/>
      <c r="T109" s="1551">
        <v>52</v>
      </c>
      <c r="U109" s="1551">
        <v>22500</v>
      </c>
      <c r="V109" s="1551">
        <f t="shared" si="15"/>
        <v>1245000</v>
      </c>
    </row>
    <row r="110" spans="1:22" x14ac:dyDescent="0.2">
      <c r="A110" s="1119"/>
      <c r="B110" s="1068"/>
      <c r="C110" s="1108"/>
      <c r="D110" s="1108"/>
      <c r="E110" s="1108"/>
      <c r="F110" s="1108"/>
      <c r="G110" s="1108"/>
      <c r="H110" s="1068"/>
      <c r="I110" s="1068"/>
      <c r="T110" s="1551">
        <v>53</v>
      </c>
      <c r="U110" s="1551">
        <v>22500</v>
      </c>
      <c r="V110" s="1551">
        <f t="shared" si="15"/>
        <v>1267500</v>
      </c>
    </row>
    <row r="111" spans="1:22" x14ac:dyDescent="0.2">
      <c r="A111" s="1119"/>
      <c r="B111" s="1068"/>
      <c r="C111" s="1068"/>
      <c r="D111" s="1068"/>
      <c r="E111" s="1068"/>
      <c r="F111" s="1068"/>
      <c r="G111" s="1068"/>
      <c r="H111" s="1068"/>
      <c r="I111" s="1068"/>
      <c r="T111" s="1551">
        <v>54</v>
      </c>
      <c r="U111" s="1551">
        <v>22500</v>
      </c>
      <c r="V111" s="1551">
        <f t="shared" si="15"/>
        <v>1290000</v>
      </c>
    </row>
    <row r="112" spans="1:22" x14ac:dyDescent="0.2">
      <c r="A112" s="1119"/>
      <c r="B112" s="1068"/>
      <c r="C112" s="1068"/>
      <c r="D112" s="1068"/>
      <c r="E112" s="1068"/>
      <c r="F112" s="1068"/>
      <c r="G112" s="1068"/>
      <c r="H112" s="1068"/>
      <c r="I112" s="1068"/>
      <c r="T112" s="1551">
        <v>55</v>
      </c>
      <c r="U112" s="1551">
        <v>22500</v>
      </c>
      <c r="V112" s="1551">
        <f t="shared" si="15"/>
        <v>1312500</v>
      </c>
    </row>
    <row r="113" spans="1:22" x14ac:dyDescent="0.2">
      <c r="A113" s="1119"/>
      <c r="B113" s="1068"/>
      <c r="C113" s="1068"/>
      <c r="D113" s="1068"/>
      <c r="E113" s="1068"/>
      <c r="F113" s="1068"/>
      <c r="G113" s="1068"/>
      <c r="H113" s="1068"/>
      <c r="I113" s="1068"/>
      <c r="T113" s="1551">
        <v>56</v>
      </c>
      <c r="U113" s="1551">
        <v>22500</v>
      </c>
      <c r="V113" s="1551">
        <f t="shared" si="15"/>
        <v>1335000</v>
      </c>
    </row>
    <row r="114" spans="1:22" x14ac:dyDescent="0.2">
      <c r="A114" s="1119"/>
      <c r="B114" s="1068"/>
      <c r="C114" s="1068"/>
      <c r="D114" s="1068"/>
      <c r="E114" s="1068"/>
      <c r="F114" s="1068"/>
      <c r="G114" s="1068"/>
      <c r="H114" s="1068"/>
      <c r="I114" s="1068"/>
      <c r="T114" s="1551">
        <v>57</v>
      </c>
      <c r="U114" s="1551">
        <v>22500</v>
      </c>
      <c r="V114" s="1551">
        <f t="shared" si="15"/>
        <v>1357500</v>
      </c>
    </row>
    <row r="115" spans="1:22" x14ac:dyDescent="0.2">
      <c r="A115" s="1119"/>
      <c r="B115" s="1068"/>
      <c r="C115" s="1068"/>
      <c r="D115" s="1068"/>
      <c r="E115" s="1068"/>
      <c r="F115" s="1068"/>
      <c r="G115" s="1068"/>
      <c r="H115" s="1068"/>
      <c r="I115" s="1068"/>
      <c r="T115" s="1551">
        <v>58</v>
      </c>
      <c r="U115" s="1551">
        <v>22500</v>
      </c>
      <c r="V115" s="1551">
        <f t="shared" si="15"/>
        <v>1380000</v>
      </c>
    </row>
    <row r="116" spans="1:22" x14ac:dyDescent="0.2">
      <c r="A116" s="1119"/>
      <c r="B116" s="1068"/>
      <c r="C116" s="1068"/>
      <c r="D116" s="1068"/>
      <c r="E116" s="1068"/>
      <c r="F116" s="1068"/>
      <c r="G116" s="1068"/>
      <c r="H116" s="1068"/>
      <c r="I116" s="1068"/>
      <c r="T116" s="1551">
        <v>59</v>
      </c>
      <c r="U116" s="1551">
        <v>22500</v>
      </c>
      <c r="V116" s="1551">
        <f t="shared" si="15"/>
        <v>1402500</v>
      </c>
    </row>
    <row r="117" spans="1:22" x14ac:dyDescent="0.2">
      <c r="A117" s="1119"/>
      <c r="B117" s="1068"/>
      <c r="C117" s="1068"/>
      <c r="D117" s="1068"/>
      <c r="E117" s="1068"/>
      <c r="F117" s="1068"/>
      <c r="G117" s="1068"/>
      <c r="H117" s="1068"/>
      <c r="I117" s="1068"/>
      <c r="T117" s="1551">
        <v>60</v>
      </c>
      <c r="U117" s="1551">
        <v>22500</v>
      </c>
      <c r="V117" s="1551">
        <f t="shared" si="15"/>
        <v>1425000</v>
      </c>
    </row>
    <row r="118" spans="1:22" x14ac:dyDescent="0.2">
      <c r="A118" s="1119"/>
      <c r="B118" s="1068"/>
      <c r="C118" s="1068"/>
      <c r="D118" s="1068"/>
      <c r="E118" s="1068"/>
      <c r="F118" s="1068"/>
      <c r="G118" s="1068"/>
      <c r="H118" s="1068"/>
      <c r="I118" s="1068"/>
      <c r="T118" s="1551">
        <v>61</v>
      </c>
      <c r="U118" s="1551">
        <v>20000</v>
      </c>
      <c r="V118" s="1551">
        <f t="shared" si="15"/>
        <v>1445000</v>
      </c>
    </row>
    <row r="119" spans="1:22" x14ac:dyDescent="0.2">
      <c r="A119" s="1119"/>
      <c r="B119" s="1068"/>
      <c r="C119" s="1068"/>
      <c r="D119" s="1068"/>
      <c r="E119" s="1068"/>
      <c r="F119" s="1068"/>
      <c r="G119" s="1068"/>
      <c r="H119" s="1068"/>
      <c r="I119" s="1068"/>
      <c r="T119" s="1551">
        <v>62</v>
      </c>
      <c r="U119" s="1551">
        <v>20000</v>
      </c>
      <c r="V119" s="1551">
        <f t="shared" si="15"/>
        <v>1465000</v>
      </c>
    </row>
    <row r="120" spans="1:22" x14ac:dyDescent="0.2">
      <c r="A120" s="1119"/>
      <c r="B120" s="1068"/>
      <c r="C120" s="1068"/>
      <c r="D120" s="1068"/>
      <c r="E120" s="1068"/>
      <c r="F120" s="1068"/>
      <c r="G120" s="1068"/>
      <c r="H120" s="1068"/>
      <c r="I120" s="1068"/>
      <c r="T120" s="1551">
        <v>63</v>
      </c>
      <c r="U120" s="1551">
        <v>20000</v>
      </c>
      <c r="V120" s="1551">
        <f t="shared" si="15"/>
        <v>1485000</v>
      </c>
    </row>
    <row r="121" spans="1:22" x14ac:dyDescent="0.2">
      <c r="A121" s="1119"/>
      <c r="B121" s="1068"/>
      <c r="C121" s="1068"/>
      <c r="D121" s="1068"/>
      <c r="E121" s="1068"/>
      <c r="F121" s="1068"/>
      <c r="G121" s="1068"/>
      <c r="H121" s="1068"/>
      <c r="I121" s="1068"/>
      <c r="T121" s="1551">
        <v>64</v>
      </c>
      <c r="U121" s="1551">
        <v>20000</v>
      </c>
      <c r="V121" s="1551">
        <f t="shared" si="15"/>
        <v>1505000</v>
      </c>
    </row>
    <row r="122" spans="1:22" x14ac:dyDescent="0.2">
      <c r="A122" s="1119"/>
      <c r="B122" s="1068"/>
      <c r="C122" s="1068"/>
      <c r="D122" s="1068"/>
      <c r="E122" s="1068"/>
      <c r="F122" s="1068"/>
      <c r="G122" s="1068"/>
      <c r="H122" s="1068"/>
      <c r="I122" s="1068"/>
      <c r="T122" s="1551">
        <v>65</v>
      </c>
      <c r="U122" s="1551">
        <v>20000</v>
      </c>
      <c r="V122" s="1551">
        <f t="shared" si="15"/>
        <v>1525000</v>
      </c>
    </row>
    <row r="123" spans="1:22" x14ac:dyDescent="0.2">
      <c r="A123" s="1119"/>
      <c r="B123" s="1068"/>
      <c r="C123" s="1068"/>
      <c r="D123" s="1068"/>
      <c r="E123" s="1068"/>
      <c r="F123" s="1068"/>
      <c r="G123" s="1068"/>
      <c r="H123" s="1068"/>
      <c r="I123" s="1068"/>
      <c r="T123" s="1551">
        <v>66</v>
      </c>
      <c r="U123" s="1551">
        <v>20000</v>
      </c>
      <c r="V123" s="1551">
        <f t="shared" si="15"/>
        <v>1545000</v>
      </c>
    </row>
    <row r="124" spans="1:22" x14ac:dyDescent="0.2">
      <c r="A124" s="1119"/>
      <c r="B124" s="1068"/>
      <c r="C124" s="1068"/>
      <c r="D124" s="1068"/>
      <c r="E124" s="1068"/>
      <c r="F124" s="1068"/>
      <c r="G124" s="1068"/>
      <c r="H124" s="1068"/>
      <c r="I124" s="1068"/>
      <c r="T124" s="1551">
        <v>67</v>
      </c>
      <c r="U124" s="1551">
        <v>20000</v>
      </c>
      <c r="V124" s="1551">
        <f t="shared" ref="V124:V170" si="26">V123+U124</f>
        <v>1565000</v>
      </c>
    </row>
    <row r="125" spans="1:22" x14ac:dyDescent="0.2">
      <c r="A125" s="1119"/>
      <c r="B125" s="1068"/>
      <c r="C125" s="1068"/>
      <c r="D125" s="1068"/>
      <c r="E125" s="1068"/>
      <c r="F125" s="1068"/>
      <c r="G125" s="1068"/>
      <c r="H125" s="1068"/>
      <c r="I125" s="1068"/>
      <c r="T125" s="1551">
        <v>68</v>
      </c>
      <c r="U125" s="1551">
        <v>20000</v>
      </c>
      <c r="V125" s="1551">
        <f t="shared" si="26"/>
        <v>1585000</v>
      </c>
    </row>
    <row r="126" spans="1:22" x14ac:dyDescent="0.2">
      <c r="A126" s="1119"/>
      <c r="B126" s="1068"/>
      <c r="C126" s="1068"/>
      <c r="D126" s="1068"/>
      <c r="E126" s="1068"/>
      <c r="F126" s="1068"/>
      <c r="G126" s="1068"/>
      <c r="H126" s="1068"/>
      <c r="I126" s="1068"/>
      <c r="T126" s="1551">
        <v>69</v>
      </c>
      <c r="U126" s="1551">
        <v>20000</v>
      </c>
      <c r="V126" s="1551">
        <f t="shared" si="26"/>
        <v>1605000</v>
      </c>
    </row>
    <row r="127" spans="1:22" x14ac:dyDescent="0.2">
      <c r="A127" s="1119"/>
      <c r="B127" s="1068"/>
      <c r="C127" s="1068"/>
      <c r="D127" s="1068"/>
      <c r="E127" s="1068"/>
      <c r="F127" s="1068"/>
      <c r="G127" s="1068"/>
      <c r="H127" s="1068"/>
      <c r="I127" s="1068"/>
      <c r="T127" s="1551">
        <v>70</v>
      </c>
      <c r="U127" s="1551">
        <v>20000</v>
      </c>
      <c r="V127" s="1551">
        <f t="shared" si="26"/>
        <v>1625000</v>
      </c>
    </row>
    <row r="128" spans="1:22" x14ac:dyDescent="0.2">
      <c r="A128" s="1119"/>
      <c r="B128" s="1068"/>
      <c r="C128" s="1068"/>
      <c r="D128" s="1068"/>
      <c r="E128" s="1068"/>
      <c r="F128" s="1068"/>
      <c r="G128" s="1068"/>
      <c r="H128" s="1068"/>
      <c r="I128" s="1068"/>
      <c r="T128" s="1551">
        <v>71</v>
      </c>
      <c r="U128" s="1551">
        <v>20000</v>
      </c>
      <c r="V128" s="1551">
        <f t="shared" si="26"/>
        <v>1645000</v>
      </c>
    </row>
    <row r="129" spans="1:22" x14ac:dyDescent="0.2">
      <c r="A129" s="1119"/>
      <c r="B129" s="1068"/>
      <c r="C129" s="1068"/>
      <c r="D129" s="1068"/>
      <c r="E129" s="1068"/>
      <c r="F129" s="1068"/>
      <c r="G129" s="1068"/>
      <c r="H129" s="1068"/>
      <c r="I129" s="1068"/>
      <c r="T129" s="1551">
        <v>72</v>
      </c>
      <c r="U129" s="1551">
        <v>20000</v>
      </c>
      <c r="V129" s="1551">
        <f t="shared" si="26"/>
        <v>1665000</v>
      </c>
    </row>
    <row r="130" spans="1:22" x14ac:dyDescent="0.2">
      <c r="A130" s="1119"/>
      <c r="B130" s="1068"/>
      <c r="C130" s="1068"/>
      <c r="D130" s="1068"/>
      <c r="E130" s="1068"/>
      <c r="F130" s="1068"/>
      <c r="G130" s="1068"/>
      <c r="H130" s="1068"/>
      <c r="I130" s="1068"/>
      <c r="T130" s="1551">
        <v>73</v>
      </c>
      <c r="U130" s="1551">
        <v>20000</v>
      </c>
      <c r="V130" s="1551">
        <f t="shared" si="26"/>
        <v>1685000</v>
      </c>
    </row>
    <row r="131" spans="1:22" x14ac:dyDescent="0.2">
      <c r="A131" s="1119"/>
      <c r="B131" s="1068"/>
      <c r="C131" s="1068"/>
      <c r="D131" s="1068"/>
      <c r="E131" s="1068"/>
      <c r="F131" s="1068"/>
      <c r="G131" s="1068"/>
      <c r="H131" s="1068"/>
      <c r="I131" s="1068"/>
      <c r="T131" s="1551">
        <v>74</v>
      </c>
      <c r="U131" s="1551">
        <v>20000</v>
      </c>
      <c r="V131" s="1551">
        <f t="shared" si="26"/>
        <v>1705000</v>
      </c>
    </row>
    <row r="132" spans="1:22" x14ac:dyDescent="0.2">
      <c r="A132" s="1119"/>
      <c r="B132" s="1068"/>
      <c r="C132" s="1068"/>
      <c r="D132" s="1068"/>
      <c r="E132" s="1068"/>
      <c r="F132" s="1068"/>
      <c r="G132" s="1068"/>
      <c r="H132" s="1068"/>
      <c r="I132" s="1068"/>
      <c r="T132" s="1551">
        <v>75</v>
      </c>
      <c r="U132" s="1551">
        <v>20000</v>
      </c>
      <c r="V132" s="1551">
        <f t="shared" si="26"/>
        <v>1725000</v>
      </c>
    </row>
    <row r="133" spans="1:22" x14ac:dyDescent="0.2">
      <c r="A133" s="1119"/>
      <c r="B133" s="1068"/>
      <c r="C133" s="1068"/>
      <c r="D133" s="1068"/>
      <c r="E133" s="1068"/>
      <c r="F133" s="1068"/>
      <c r="G133" s="1068"/>
      <c r="H133" s="1068"/>
      <c r="I133" s="1068"/>
      <c r="T133" s="1551">
        <v>76</v>
      </c>
      <c r="U133" s="1551">
        <v>20000</v>
      </c>
      <c r="V133" s="1551">
        <f t="shared" si="26"/>
        <v>1745000</v>
      </c>
    </row>
    <row r="134" spans="1:22" x14ac:dyDescent="0.2">
      <c r="A134" s="1119"/>
      <c r="B134" s="1068"/>
      <c r="C134" s="1068"/>
      <c r="D134" s="1068"/>
      <c r="E134" s="1068"/>
      <c r="F134" s="1068"/>
      <c r="G134" s="1068"/>
      <c r="H134" s="1068"/>
      <c r="I134" s="1068"/>
      <c r="T134" s="1551">
        <v>77</v>
      </c>
      <c r="U134" s="1551">
        <v>20000</v>
      </c>
      <c r="V134" s="1551">
        <f t="shared" si="26"/>
        <v>1765000</v>
      </c>
    </row>
    <row r="135" spans="1:22" x14ac:dyDescent="0.2">
      <c r="A135" s="1119"/>
      <c r="B135" s="1068"/>
      <c r="C135" s="1068"/>
      <c r="D135" s="1068"/>
      <c r="E135" s="1068"/>
      <c r="F135" s="1068"/>
      <c r="G135" s="1068"/>
      <c r="H135" s="1068"/>
      <c r="I135" s="1068"/>
      <c r="T135" s="1551">
        <v>78</v>
      </c>
      <c r="U135" s="1551">
        <v>20000</v>
      </c>
      <c r="V135" s="1551">
        <f t="shared" si="26"/>
        <v>1785000</v>
      </c>
    </row>
    <row r="136" spans="1:22" x14ac:dyDescent="0.2">
      <c r="A136" s="1119"/>
      <c r="B136" s="1068"/>
      <c r="C136" s="1068"/>
      <c r="D136" s="1068"/>
      <c r="E136" s="1068"/>
      <c r="F136" s="1068"/>
      <c r="G136" s="1068"/>
      <c r="H136" s="1068"/>
      <c r="I136" s="1068"/>
      <c r="T136" s="1551">
        <v>79</v>
      </c>
      <c r="U136" s="1551">
        <v>20000</v>
      </c>
      <c r="V136" s="1551">
        <f t="shared" si="26"/>
        <v>1805000</v>
      </c>
    </row>
    <row r="137" spans="1:22" x14ac:dyDescent="0.2">
      <c r="A137" s="1119"/>
      <c r="B137" s="1068"/>
      <c r="C137" s="1068"/>
      <c r="D137" s="1068"/>
      <c r="E137" s="1068"/>
      <c r="F137" s="1068"/>
      <c r="G137" s="1068"/>
      <c r="H137" s="1068"/>
      <c r="I137" s="1068"/>
      <c r="T137" s="1551">
        <v>80</v>
      </c>
      <c r="U137" s="1551">
        <v>20000</v>
      </c>
      <c r="V137" s="1551">
        <f t="shared" si="26"/>
        <v>1825000</v>
      </c>
    </row>
    <row r="138" spans="1:22" x14ac:dyDescent="0.2">
      <c r="A138" s="1119"/>
      <c r="B138" s="1068"/>
      <c r="C138" s="1068"/>
      <c r="D138" s="1068"/>
      <c r="E138" s="1068"/>
      <c r="F138" s="1068"/>
      <c r="G138" s="1068"/>
      <c r="H138" s="1068"/>
      <c r="I138" s="1068"/>
      <c r="T138" s="1551">
        <v>81</v>
      </c>
      <c r="U138" s="1551">
        <v>20000</v>
      </c>
      <c r="V138" s="1551">
        <f t="shared" si="26"/>
        <v>1845000</v>
      </c>
    </row>
    <row r="139" spans="1:22" x14ac:dyDescent="0.2">
      <c r="A139" s="1119"/>
      <c r="B139" s="1068"/>
      <c r="C139" s="1068"/>
      <c r="D139" s="1068"/>
      <c r="E139" s="1068"/>
      <c r="F139" s="1068"/>
      <c r="G139" s="1068"/>
      <c r="H139" s="1068"/>
      <c r="I139" s="1068"/>
      <c r="T139" s="1551">
        <v>82</v>
      </c>
      <c r="U139" s="1551">
        <v>20000</v>
      </c>
      <c r="V139" s="1551">
        <f t="shared" si="26"/>
        <v>1865000</v>
      </c>
    </row>
    <row r="140" spans="1:22" x14ac:dyDescent="0.2">
      <c r="A140" s="1119"/>
      <c r="B140" s="1068"/>
      <c r="C140" s="1068"/>
      <c r="D140" s="1068"/>
      <c r="E140" s="1068"/>
      <c r="F140" s="1068"/>
      <c r="G140" s="1068"/>
      <c r="H140" s="1068"/>
      <c r="I140" s="1068"/>
      <c r="T140" s="1551">
        <v>83</v>
      </c>
      <c r="U140" s="1551">
        <v>20000</v>
      </c>
      <c r="V140" s="1551">
        <f t="shared" si="26"/>
        <v>1885000</v>
      </c>
    </row>
    <row r="141" spans="1:22" x14ac:dyDescent="0.2">
      <c r="A141" s="1119"/>
      <c r="B141" s="1068"/>
      <c r="C141" s="1068"/>
      <c r="D141" s="1068"/>
      <c r="E141" s="1068"/>
      <c r="F141" s="1068"/>
      <c r="G141" s="1068"/>
      <c r="H141" s="1068"/>
      <c r="I141" s="1068"/>
      <c r="T141" s="1551">
        <v>84</v>
      </c>
      <c r="U141" s="1551">
        <v>20000</v>
      </c>
      <c r="V141" s="1551">
        <f t="shared" si="26"/>
        <v>1905000</v>
      </c>
    </row>
    <row r="142" spans="1:22" x14ac:dyDescent="0.2">
      <c r="A142" s="1119"/>
      <c r="B142" s="1068"/>
      <c r="C142" s="1068"/>
      <c r="D142" s="1068"/>
      <c r="E142" s="1068"/>
      <c r="F142" s="1068"/>
      <c r="G142" s="1068"/>
      <c r="H142" s="1068"/>
      <c r="I142" s="1068"/>
      <c r="T142" s="1551">
        <v>85</v>
      </c>
      <c r="U142" s="1551">
        <v>20000</v>
      </c>
      <c r="V142" s="1551">
        <f t="shared" si="26"/>
        <v>1925000</v>
      </c>
    </row>
    <row r="143" spans="1:22" x14ac:dyDescent="0.2">
      <c r="A143" s="1119"/>
      <c r="B143" s="1068"/>
      <c r="C143" s="1068"/>
      <c r="D143" s="1068"/>
      <c r="E143" s="1068"/>
      <c r="F143" s="1068"/>
      <c r="G143" s="1068"/>
      <c r="H143" s="1068"/>
      <c r="I143" s="1068"/>
      <c r="T143" s="1551">
        <v>86</v>
      </c>
      <c r="U143" s="1551">
        <v>20000</v>
      </c>
      <c r="V143" s="1551">
        <f t="shared" si="26"/>
        <v>1945000</v>
      </c>
    </row>
    <row r="144" spans="1:22" x14ac:dyDescent="0.2">
      <c r="A144" s="1119"/>
      <c r="B144" s="1068"/>
      <c r="C144" s="1068"/>
      <c r="D144" s="1068"/>
      <c r="E144" s="1068"/>
      <c r="F144" s="1068"/>
      <c r="G144" s="1068"/>
      <c r="H144" s="1068"/>
      <c r="I144" s="1068"/>
      <c r="T144" s="1551">
        <v>87</v>
      </c>
      <c r="U144" s="1551">
        <v>20000</v>
      </c>
      <c r="V144" s="1551">
        <f t="shared" si="26"/>
        <v>1965000</v>
      </c>
    </row>
    <row r="145" spans="1:22" x14ac:dyDescent="0.2">
      <c r="A145" s="1119"/>
      <c r="B145" s="1068"/>
      <c r="C145" s="1068"/>
      <c r="D145" s="1068"/>
      <c r="E145" s="1068"/>
      <c r="F145" s="1068"/>
      <c r="G145" s="1068"/>
      <c r="H145" s="1068"/>
      <c r="I145" s="1068"/>
      <c r="T145" s="1551">
        <v>88</v>
      </c>
      <c r="U145" s="1551">
        <v>20000</v>
      </c>
      <c r="V145" s="1551">
        <f t="shared" si="26"/>
        <v>1985000</v>
      </c>
    </row>
    <row r="146" spans="1:22" x14ac:dyDescent="0.2">
      <c r="A146" s="1119"/>
      <c r="B146" s="1068"/>
      <c r="C146" s="1068"/>
      <c r="D146" s="1068"/>
      <c r="E146" s="1068"/>
      <c r="F146" s="1068"/>
      <c r="G146" s="1068"/>
      <c r="H146" s="1068"/>
      <c r="I146" s="1068"/>
      <c r="T146" s="1551">
        <v>89</v>
      </c>
      <c r="U146" s="1551">
        <v>20000</v>
      </c>
      <c r="V146" s="1551">
        <f t="shared" si="26"/>
        <v>2005000</v>
      </c>
    </row>
    <row r="147" spans="1:22" x14ac:dyDescent="0.2">
      <c r="A147" s="1119"/>
      <c r="B147" s="1068"/>
      <c r="C147" s="1068"/>
      <c r="D147" s="1068"/>
      <c r="E147" s="1068"/>
      <c r="F147" s="1068"/>
      <c r="G147" s="1068"/>
      <c r="H147" s="1068"/>
      <c r="I147" s="1068"/>
      <c r="T147" s="1551">
        <v>90</v>
      </c>
      <c r="U147" s="1551">
        <v>20000</v>
      </c>
      <c r="V147" s="1551">
        <f t="shared" si="26"/>
        <v>2025000</v>
      </c>
    </row>
    <row r="148" spans="1:22" x14ac:dyDescent="0.2">
      <c r="A148" s="1119"/>
      <c r="B148" s="1068"/>
      <c r="C148" s="1068"/>
      <c r="D148" s="1068"/>
      <c r="E148" s="1068"/>
      <c r="F148" s="1068"/>
      <c r="G148" s="1068"/>
      <c r="H148" s="1068"/>
      <c r="I148" s="1068"/>
      <c r="T148" s="1551">
        <v>91</v>
      </c>
      <c r="U148" s="1551">
        <v>20000</v>
      </c>
      <c r="V148" s="1551">
        <f t="shared" si="26"/>
        <v>2045000</v>
      </c>
    </row>
    <row r="149" spans="1:22" x14ac:dyDescent="0.2">
      <c r="A149" s="1068"/>
      <c r="B149" s="1068"/>
      <c r="C149" s="1068"/>
      <c r="D149" s="1068"/>
      <c r="E149" s="1068"/>
      <c r="F149" s="1068"/>
      <c r="G149" s="1068"/>
      <c r="H149" s="1068"/>
      <c r="I149" s="1068"/>
      <c r="T149" s="1551">
        <v>92</v>
      </c>
      <c r="U149" s="1551">
        <v>20000</v>
      </c>
      <c r="V149" s="1551">
        <f t="shared" si="26"/>
        <v>2065000</v>
      </c>
    </row>
    <row r="150" spans="1:22" x14ac:dyDescent="0.2">
      <c r="A150" s="1068"/>
      <c r="B150" s="1068"/>
      <c r="C150" s="1068"/>
      <c r="D150" s="1068"/>
      <c r="E150" s="1068"/>
      <c r="F150" s="1068"/>
      <c r="G150" s="1068"/>
      <c r="H150" s="1068"/>
      <c r="I150" s="1068"/>
      <c r="T150" s="1551">
        <v>93</v>
      </c>
      <c r="U150" s="1551">
        <v>20000</v>
      </c>
      <c r="V150" s="1551">
        <f t="shared" si="26"/>
        <v>2085000</v>
      </c>
    </row>
    <row r="151" spans="1:22" x14ac:dyDescent="0.2">
      <c r="A151" s="1068"/>
      <c r="B151" s="1068"/>
      <c r="C151" s="1068"/>
      <c r="D151" s="1068"/>
      <c r="E151" s="1068"/>
      <c r="F151" s="1068"/>
      <c r="G151" s="1068"/>
      <c r="H151" s="1068"/>
      <c r="I151" s="1068"/>
      <c r="T151" s="1551">
        <v>94</v>
      </c>
      <c r="U151" s="1551">
        <v>20000</v>
      </c>
      <c r="V151" s="1551">
        <f t="shared" si="26"/>
        <v>2105000</v>
      </c>
    </row>
    <row r="152" spans="1:22" x14ac:dyDescent="0.2">
      <c r="A152" s="1068"/>
      <c r="B152" s="1068"/>
      <c r="C152" s="1068"/>
      <c r="D152" s="1068"/>
      <c r="E152" s="1068"/>
      <c r="F152" s="1068"/>
      <c r="G152" s="1068"/>
      <c r="H152" s="1068"/>
      <c r="I152" s="1068"/>
      <c r="T152" s="1551">
        <v>95</v>
      </c>
      <c r="U152" s="1551">
        <v>20000</v>
      </c>
      <c r="V152" s="1551">
        <f t="shared" si="26"/>
        <v>2125000</v>
      </c>
    </row>
    <row r="153" spans="1:22" x14ac:dyDescent="0.2">
      <c r="A153" s="1068"/>
      <c r="B153" s="1068"/>
      <c r="C153" s="1068"/>
      <c r="D153" s="1068"/>
      <c r="E153" s="1068"/>
      <c r="F153" s="1068"/>
      <c r="G153" s="1068"/>
      <c r="H153" s="1068"/>
      <c r="I153" s="1068"/>
      <c r="T153" s="1551">
        <v>96</v>
      </c>
      <c r="U153" s="1551">
        <v>20000</v>
      </c>
      <c r="V153" s="1551">
        <f t="shared" si="26"/>
        <v>2145000</v>
      </c>
    </row>
    <row r="154" spans="1:22" x14ac:dyDescent="0.2">
      <c r="A154" s="1068"/>
      <c r="B154" s="1068"/>
      <c r="C154" s="1068"/>
      <c r="D154" s="1068"/>
      <c r="E154" s="1068"/>
      <c r="F154" s="1068"/>
      <c r="G154" s="1068"/>
      <c r="H154" s="1068"/>
      <c r="I154" s="1068"/>
      <c r="T154" s="1551">
        <v>97</v>
      </c>
      <c r="U154" s="1551">
        <v>20000</v>
      </c>
      <c r="V154" s="1551">
        <f t="shared" si="26"/>
        <v>2165000</v>
      </c>
    </row>
    <row r="155" spans="1:22" x14ac:dyDescent="0.2">
      <c r="A155" s="1068"/>
      <c r="B155" s="1068"/>
      <c r="C155" s="1068"/>
      <c r="D155" s="1068"/>
      <c r="E155" s="1068"/>
      <c r="F155" s="1068"/>
      <c r="G155" s="1068"/>
      <c r="H155" s="1068"/>
      <c r="I155" s="1068"/>
      <c r="T155" s="1551">
        <v>98</v>
      </c>
      <c r="U155" s="1551">
        <v>20000</v>
      </c>
      <c r="V155" s="1551">
        <f t="shared" si="26"/>
        <v>2185000</v>
      </c>
    </row>
    <row r="156" spans="1:22" x14ac:dyDescent="0.2">
      <c r="A156" s="1068"/>
      <c r="B156" s="1068"/>
      <c r="C156" s="1068"/>
      <c r="D156" s="1068"/>
      <c r="E156" s="1068"/>
      <c r="F156" s="1068"/>
      <c r="G156" s="1068"/>
      <c r="H156" s="1068"/>
      <c r="I156" s="1068"/>
      <c r="T156" s="1551">
        <v>99</v>
      </c>
      <c r="U156" s="1551">
        <v>20000</v>
      </c>
      <c r="V156" s="1551">
        <f t="shared" si="26"/>
        <v>2205000</v>
      </c>
    </row>
    <row r="157" spans="1:22" x14ac:dyDescent="0.2">
      <c r="A157" s="1068"/>
      <c r="B157" s="1068"/>
      <c r="C157" s="1068"/>
      <c r="D157" s="1068"/>
      <c r="E157" s="1068"/>
      <c r="F157" s="1068"/>
      <c r="G157" s="1068"/>
      <c r="H157" s="1068"/>
      <c r="I157" s="1068"/>
      <c r="T157" s="1551">
        <v>100</v>
      </c>
      <c r="U157" s="1551">
        <v>20000</v>
      </c>
      <c r="V157" s="1551">
        <f t="shared" si="26"/>
        <v>2225000</v>
      </c>
    </row>
    <row r="158" spans="1:22" x14ac:dyDescent="0.2">
      <c r="A158" s="1068"/>
      <c r="B158" s="1068"/>
      <c r="C158" s="1068"/>
      <c r="D158" s="1068"/>
      <c r="E158" s="1068"/>
      <c r="F158" s="1068"/>
      <c r="G158" s="1068"/>
      <c r="H158" s="1068"/>
      <c r="I158" s="1068"/>
      <c r="T158" s="1551">
        <v>101</v>
      </c>
      <c r="U158" s="1551">
        <v>20000</v>
      </c>
      <c r="V158" s="1551">
        <f t="shared" si="26"/>
        <v>2245000</v>
      </c>
    </row>
    <row r="159" spans="1:22" x14ac:dyDescent="0.2">
      <c r="A159" s="1068"/>
      <c r="B159" s="1068"/>
      <c r="C159" s="1068"/>
      <c r="D159" s="1068"/>
      <c r="E159" s="1068"/>
      <c r="F159" s="1068"/>
      <c r="G159" s="1068"/>
      <c r="H159" s="1068"/>
      <c r="I159" s="1068"/>
      <c r="T159" s="1551">
        <v>102</v>
      </c>
      <c r="U159" s="1551">
        <v>20000</v>
      </c>
      <c r="V159" s="1551">
        <f t="shared" si="26"/>
        <v>2265000</v>
      </c>
    </row>
    <row r="160" spans="1:22" x14ac:dyDescent="0.2">
      <c r="A160" s="1068"/>
      <c r="B160" s="1068"/>
      <c r="C160" s="1068"/>
      <c r="D160" s="1068"/>
      <c r="E160" s="1068"/>
      <c r="F160" s="1068"/>
      <c r="G160" s="1068"/>
      <c r="H160" s="1068"/>
      <c r="I160" s="1068"/>
      <c r="T160" s="1551">
        <v>103</v>
      </c>
      <c r="U160" s="1551">
        <v>20000</v>
      </c>
      <c r="V160" s="1551">
        <f t="shared" si="26"/>
        <v>2285000</v>
      </c>
    </row>
    <row r="161" spans="1:22" x14ac:dyDescent="0.2">
      <c r="A161" s="1068"/>
      <c r="B161" s="1068"/>
      <c r="C161" s="1068"/>
      <c r="D161" s="1068"/>
      <c r="E161" s="1068"/>
      <c r="F161" s="1068"/>
      <c r="G161" s="1068"/>
      <c r="H161" s="1068"/>
      <c r="I161" s="1068"/>
      <c r="T161" s="1551">
        <v>104</v>
      </c>
      <c r="U161" s="1551">
        <v>20000</v>
      </c>
      <c r="V161" s="1551">
        <f t="shared" si="26"/>
        <v>2305000</v>
      </c>
    </row>
    <row r="162" spans="1:22" x14ac:dyDescent="0.2">
      <c r="A162" s="1068"/>
      <c r="B162" s="1068"/>
      <c r="C162" s="1068"/>
      <c r="D162" s="1068"/>
      <c r="E162" s="1068"/>
      <c r="F162" s="1068"/>
      <c r="G162" s="1068"/>
      <c r="H162" s="1068"/>
      <c r="I162" s="1068"/>
      <c r="T162" s="1551">
        <v>105</v>
      </c>
      <c r="U162" s="1551">
        <v>20000</v>
      </c>
      <c r="V162" s="1551">
        <f t="shared" si="26"/>
        <v>2325000</v>
      </c>
    </row>
    <row r="163" spans="1:22" x14ac:dyDescent="0.2">
      <c r="A163" s="1068"/>
      <c r="B163" s="1068"/>
      <c r="C163" s="1068"/>
      <c r="D163" s="1068"/>
      <c r="E163" s="1068"/>
      <c r="F163" s="1068"/>
      <c r="G163" s="1068"/>
      <c r="H163" s="1068"/>
      <c r="I163" s="1068"/>
      <c r="T163" s="1551">
        <v>106</v>
      </c>
      <c r="U163" s="1551">
        <v>20000</v>
      </c>
      <c r="V163" s="1551">
        <f t="shared" si="26"/>
        <v>2345000</v>
      </c>
    </row>
    <row r="164" spans="1:22" x14ac:dyDescent="0.2">
      <c r="A164" s="1068"/>
      <c r="B164" s="1068"/>
      <c r="C164" s="1068"/>
      <c r="D164" s="1068"/>
      <c r="E164" s="1068"/>
      <c r="F164" s="1068"/>
      <c r="G164" s="1068"/>
      <c r="H164" s="1068"/>
      <c r="I164" s="1068"/>
      <c r="T164" s="1551">
        <v>107</v>
      </c>
      <c r="U164" s="1551">
        <v>20000</v>
      </c>
      <c r="V164" s="1551">
        <f t="shared" si="26"/>
        <v>2365000</v>
      </c>
    </row>
    <row r="165" spans="1:22" x14ac:dyDescent="0.2">
      <c r="A165" s="1068"/>
      <c r="B165" s="1068"/>
      <c r="C165" s="1068"/>
      <c r="D165" s="1068"/>
      <c r="E165" s="1068"/>
      <c r="F165" s="1068"/>
      <c r="G165" s="1068"/>
      <c r="H165" s="1068"/>
      <c r="I165" s="1068"/>
      <c r="T165" s="1551">
        <v>108</v>
      </c>
      <c r="U165" s="1551">
        <v>20000</v>
      </c>
      <c r="V165" s="1551">
        <f t="shared" si="26"/>
        <v>2385000</v>
      </c>
    </row>
    <row r="166" spans="1:22" x14ac:dyDescent="0.2">
      <c r="A166" s="1068"/>
      <c r="B166" s="1068"/>
      <c r="C166" s="1068"/>
      <c r="D166" s="1068"/>
      <c r="E166" s="1068"/>
      <c r="F166" s="1068"/>
      <c r="G166" s="1068"/>
      <c r="H166" s="1068"/>
      <c r="I166" s="1068"/>
      <c r="T166" s="1551">
        <v>109</v>
      </c>
      <c r="U166" s="1551">
        <v>20000</v>
      </c>
      <c r="V166" s="1551">
        <f t="shared" si="26"/>
        <v>2405000</v>
      </c>
    </row>
    <row r="167" spans="1:22" x14ac:dyDescent="0.2">
      <c r="A167" s="1068"/>
      <c r="B167" s="1068"/>
      <c r="C167" s="1068"/>
      <c r="D167" s="1068"/>
      <c r="E167" s="1068"/>
      <c r="F167" s="1068"/>
      <c r="G167" s="1068"/>
      <c r="H167" s="1068"/>
      <c r="I167" s="1068"/>
      <c r="T167" s="1551">
        <v>110</v>
      </c>
      <c r="U167" s="1551">
        <v>20000</v>
      </c>
      <c r="V167" s="1551">
        <f t="shared" si="26"/>
        <v>2425000</v>
      </c>
    </row>
    <row r="168" spans="1:22" x14ac:dyDescent="0.2">
      <c r="A168" s="1068"/>
      <c r="B168" s="1068"/>
      <c r="C168" s="1068"/>
      <c r="D168" s="1068"/>
      <c r="E168" s="1068"/>
      <c r="F168" s="1068"/>
      <c r="G168" s="1068"/>
      <c r="H168" s="1068"/>
      <c r="I168" s="1068"/>
      <c r="T168" s="1551">
        <v>111</v>
      </c>
      <c r="U168" s="1551">
        <v>20000</v>
      </c>
      <c r="V168" s="1551">
        <f t="shared" si="26"/>
        <v>2445000</v>
      </c>
    </row>
    <row r="169" spans="1:22" x14ac:dyDescent="0.2">
      <c r="A169" s="1068"/>
      <c r="B169" s="1068"/>
      <c r="C169" s="1068"/>
      <c r="D169" s="1068"/>
      <c r="E169" s="1068"/>
      <c r="F169" s="1068"/>
      <c r="G169" s="1068"/>
      <c r="H169" s="1068"/>
      <c r="I169" s="1068"/>
      <c r="T169" s="1551">
        <v>112</v>
      </c>
      <c r="U169" s="1551">
        <v>20000</v>
      </c>
      <c r="V169" s="1551">
        <f t="shared" si="26"/>
        <v>2465000</v>
      </c>
    </row>
    <row r="170" spans="1:22" x14ac:dyDescent="0.2">
      <c r="A170" s="1068"/>
      <c r="B170" s="1068"/>
      <c r="C170" s="1068"/>
      <c r="D170" s="1068"/>
      <c r="E170" s="1068"/>
      <c r="F170" s="1068"/>
      <c r="G170" s="1068"/>
      <c r="H170" s="1068"/>
      <c r="I170" s="1068"/>
      <c r="T170" s="1551">
        <v>113</v>
      </c>
      <c r="U170" s="1551">
        <v>20000</v>
      </c>
      <c r="V170" s="1551">
        <f t="shared" si="26"/>
        <v>2485000</v>
      </c>
    </row>
    <row r="171" spans="1:22" x14ac:dyDescent="0.2">
      <c r="A171" s="1068"/>
      <c r="B171" s="1068"/>
      <c r="C171" s="1068"/>
      <c r="D171" s="1068"/>
      <c r="E171" s="1068"/>
      <c r="F171" s="1068"/>
      <c r="G171" s="1068"/>
      <c r="H171" s="1068"/>
      <c r="I171" s="1068"/>
      <c r="T171" s="1551">
        <v>114</v>
      </c>
      <c r="U171" s="1551">
        <v>20000</v>
      </c>
      <c r="V171" s="1551">
        <v>2500000</v>
      </c>
    </row>
    <row r="172" spans="1:22" x14ac:dyDescent="0.2">
      <c r="A172" s="1068"/>
      <c r="B172" s="1068"/>
      <c r="C172" s="1068"/>
      <c r="D172" s="1068"/>
      <c r="E172" s="1068"/>
      <c r="F172" s="1068"/>
      <c r="G172" s="1068"/>
      <c r="H172" s="1068"/>
      <c r="I172" s="1068"/>
    </row>
    <row r="173" spans="1:22" x14ac:dyDescent="0.2">
      <c r="A173" s="1068"/>
      <c r="B173" s="1068"/>
      <c r="C173" s="1068"/>
      <c r="D173" s="1068"/>
      <c r="E173" s="1068"/>
      <c r="F173" s="1068"/>
      <c r="G173" s="1068"/>
      <c r="H173" s="1068"/>
      <c r="I173" s="1068"/>
    </row>
    <row r="174" spans="1:22" x14ac:dyDescent="0.2">
      <c r="A174" s="1068"/>
      <c r="B174" s="1068"/>
      <c r="C174" s="1068"/>
      <c r="D174" s="1068"/>
      <c r="E174" s="1068"/>
      <c r="F174" s="1068"/>
      <c r="G174" s="1068"/>
      <c r="H174" s="1068"/>
      <c r="I174" s="1068"/>
    </row>
    <row r="175" spans="1:22" x14ac:dyDescent="0.2">
      <c r="A175" s="1068"/>
      <c r="B175" s="1068"/>
      <c r="C175" s="1068"/>
      <c r="D175" s="1068"/>
      <c r="E175" s="1068"/>
      <c r="F175" s="1068"/>
      <c r="G175" s="1068"/>
      <c r="H175" s="1068"/>
      <c r="I175" s="1068"/>
    </row>
    <row r="176" spans="1:22" x14ac:dyDescent="0.2">
      <c r="A176" s="1068"/>
      <c r="B176" s="1068"/>
      <c r="C176" s="1068"/>
      <c r="D176" s="1068"/>
      <c r="E176" s="1068"/>
      <c r="F176" s="1068"/>
      <c r="G176" s="1068"/>
      <c r="H176" s="1068"/>
      <c r="I176" s="1068"/>
    </row>
    <row r="177" spans="1:9" x14ac:dyDescent="0.2">
      <c r="A177" s="1068"/>
      <c r="B177" s="1068"/>
      <c r="C177" s="1068"/>
      <c r="D177" s="1068"/>
      <c r="E177" s="1068"/>
      <c r="F177" s="1068"/>
      <c r="G177" s="1068"/>
      <c r="H177" s="1068"/>
      <c r="I177" s="1068"/>
    </row>
    <row r="178" spans="1:9" x14ac:dyDescent="0.2">
      <c r="A178" s="1068"/>
      <c r="B178" s="1068"/>
      <c r="C178" s="1068"/>
      <c r="D178" s="1068"/>
      <c r="E178" s="1068"/>
      <c r="F178" s="1068"/>
      <c r="G178" s="1068"/>
      <c r="H178" s="1068"/>
      <c r="I178" s="1068"/>
    </row>
    <row r="179" spans="1:9" x14ac:dyDescent="0.2">
      <c r="A179" s="1068"/>
      <c r="B179" s="1068"/>
      <c r="C179" s="1068"/>
      <c r="D179" s="1068"/>
      <c r="E179" s="1068"/>
      <c r="F179" s="1068"/>
      <c r="G179" s="1068"/>
      <c r="H179" s="1068"/>
      <c r="I179" s="1068"/>
    </row>
    <row r="180" spans="1:9" x14ac:dyDescent="0.2">
      <c r="A180" s="1068"/>
      <c r="B180" s="1068"/>
      <c r="C180" s="1068"/>
      <c r="D180" s="1068"/>
      <c r="E180" s="1068"/>
      <c r="F180" s="1068"/>
      <c r="G180" s="1068"/>
      <c r="H180" s="1068"/>
      <c r="I180" s="1068"/>
    </row>
    <row r="181" spans="1:9" x14ac:dyDescent="0.2">
      <c r="A181" s="1068"/>
      <c r="B181" s="1068"/>
      <c r="C181" s="1068"/>
      <c r="D181" s="1068"/>
      <c r="E181" s="1068"/>
      <c r="F181" s="1068"/>
      <c r="G181" s="1068"/>
      <c r="H181" s="1068"/>
      <c r="I181" s="1068"/>
    </row>
    <row r="182" spans="1:9" x14ac:dyDescent="0.2">
      <c r="A182" s="1068"/>
      <c r="B182" s="1068"/>
      <c r="C182" s="1068"/>
      <c r="D182" s="1068"/>
      <c r="E182" s="1068"/>
      <c r="F182" s="1068"/>
      <c r="G182" s="1068"/>
      <c r="H182" s="1068"/>
      <c r="I182" s="1068"/>
    </row>
    <row r="183" spans="1:9" x14ac:dyDescent="0.2">
      <c r="A183" s="1068"/>
      <c r="B183" s="1068"/>
      <c r="C183" s="1068"/>
      <c r="D183" s="1068"/>
      <c r="E183" s="1068"/>
      <c r="F183" s="1068"/>
      <c r="G183" s="1068"/>
      <c r="H183" s="1068"/>
      <c r="I183" s="1068"/>
    </row>
    <row r="184" spans="1:9" x14ac:dyDescent="0.2">
      <c r="A184" s="1068"/>
      <c r="B184" s="1068"/>
      <c r="C184" s="1068"/>
      <c r="D184" s="1068"/>
      <c r="E184" s="1068"/>
      <c r="F184" s="1068"/>
      <c r="G184" s="1068"/>
      <c r="H184" s="1068"/>
      <c r="I184" s="1068"/>
    </row>
    <row r="185" spans="1:9" x14ac:dyDescent="0.2">
      <c r="A185" s="1068"/>
      <c r="B185" s="1068"/>
      <c r="C185" s="1068"/>
      <c r="D185" s="1068"/>
      <c r="E185" s="1068"/>
      <c r="F185" s="1068"/>
      <c r="G185" s="1068"/>
      <c r="H185" s="1068"/>
      <c r="I185" s="1068"/>
    </row>
    <row r="186" spans="1:9" x14ac:dyDescent="0.2">
      <c r="A186" s="1068"/>
      <c r="B186" s="1068"/>
      <c r="C186" s="1068"/>
      <c r="D186" s="1068"/>
      <c r="E186" s="1068"/>
      <c r="F186" s="1068"/>
      <c r="G186" s="1068"/>
      <c r="H186" s="1068"/>
      <c r="I186" s="1068"/>
    </row>
    <row r="187" spans="1:9" x14ac:dyDescent="0.2">
      <c r="A187" s="1068"/>
      <c r="B187" s="1068"/>
      <c r="C187" s="1068"/>
      <c r="D187" s="1068"/>
      <c r="E187" s="1068"/>
      <c r="F187" s="1068"/>
      <c r="G187" s="1068"/>
      <c r="H187" s="1068"/>
      <c r="I187" s="1068"/>
    </row>
    <row r="188" spans="1:9" x14ac:dyDescent="0.2">
      <c r="A188" s="1068"/>
      <c r="B188" s="1068"/>
      <c r="C188" s="1068"/>
      <c r="D188" s="1068"/>
      <c r="E188" s="1068"/>
      <c r="F188" s="1068"/>
      <c r="G188" s="1068"/>
      <c r="H188" s="1068"/>
      <c r="I188" s="1068"/>
    </row>
    <row r="189" spans="1:9" x14ac:dyDescent="0.2">
      <c r="A189" s="1068"/>
      <c r="B189" s="1068"/>
      <c r="C189" s="1068"/>
      <c r="D189" s="1068"/>
      <c r="E189" s="1068"/>
      <c r="F189" s="1068"/>
      <c r="G189" s="1068"/>
      <c r="H189" s="1068"/>
      <c r="I189" s="1068"/>
    </row>
    <row r="190" spans="1:9" x14ac:dyDescent="0.2">
      <c r="A190" s="1068"/>
      <c r="B190" s="1068"/>
      <c r="C190" s="1068"/>
      <c r="D190" s="1068"/>
      <c r="E190" s="1068"/>
      <c r="F190" s="1068"/>
      <c r="G190" s="1068"/>
      <c r="H190" s="1068"/>
      <c r="I190" s="1068"/>
    </row>
    <row r="191" spans="1:9" x14ac:dyDescent="0.2">
      <c r="A191" s="1068"/>
      <c r="B191" s="1068"/>
      <c r="C191" s="1068"/>
      <c r="D191" s="1068"/>
      <c r="E191" s="1068"/>
      <c r="F191" s="1068"/>
      <c r="G191" s="1068"/>
      <c r="H191" s="1068"/>
      <c r="I191" s="1068"/>
    </row>
    <row r="192" spans="1:9" x14ac:dyDescent="0.2">
      <c r="A192" s="1068"/>
      <c r="B192" s="1068"/>
      <c r="C192" s="1068"/>
      <c r="D192" s="1068"/>
      <c r="E192" s="1068"/>
      <c r="F192" s="1068"/>
      <c r="G192" s="1068"/>
      <c r="H192" s="1068"/>
      <c r="I192" s="1068"/>
    </row>
    <row r="193" spans="1:9" x14ac:dyDescent="0.2">
      <c r="A193" s="1068"/>
      <c r="B193" s="1068"/>
      <c r="C193" s="1068"/>
      <c r="D193" s="1068"/>
      <c r="E193" s="1068"/>
      <c r="F193" s="1068"/>
      <c r="G193" s="1068"/>
      <c r="H193" s="1068"/>
      <c r="I193" s="1068"/>
    </row>
    <row r="194" spans="1:9" x14ac:dyDescent="0.2">
      <c r="A194" s="1068"/>
      <c r="B194" s="1068"/>
      <c r="C194" s="1068"/>
      <c r="D194" s="1068"/>
      <c r="E194" s="1068"/>
      <c r="F194" s="1068"/>
      <c r="G194" s="1068"/>
      <c r="H194" s="1068"/>
      <c r="I194" s="1068"/>
    </row>
    <row r="195" spans="1:9" x14ac:dyDescent="0.2">
      <c r="A195" s="1068"/>
      <c r="B195" s="1068"/>
      <c r="C195" s="1068"/>
      <c r="D195" s="1068"/>
      <c r="E195" s="1068"/>
      <c r="F195" s="1068"/>
      <c r="G195" s="1068"/>
      <c r="H195" s="1068"/>
      <c r="I195" s="1068"/>
    </row>
    <row r="196" spans="1:9" x14ac:dyDescent="0.2">
      <c r="A196" s="1068"/>
      <c r="B196" s="1068"/>
      <c r="C196" s="1068"/>
      <c r="D196" s="1068"/>
      <c r="E196" s="1068"/>
      <c r="F196" s="1068"/>
      <c r="G196" s="1068"/>
      <c r="H196" s="1068"/>
      <c r="I196" s="1068"/>
    </row>
    <row r="197" spans="1:9" x14ac:dyDescent="0.2">
      <c r="A197" s="1068"/>
      <c r="B197" s="1068"/>
      <c r="C197" s="1068"/>
      <c r="D197" s="1068"/>
      <c r="E197" s="1068"/>
      <c r="F197" s="1068"/>
      <c r="G197" s="1068"/>
      <c r="H197" s="1068"/>
      <c r="I197" s="1068"/>
    </row>
    <row r="198" spans="1:9" x14ac:dyDescent="0.2">
      <c r="A198" s="1068"/>
      <c r="B198" s="1068"/>
      <c r="C198" s="1068"/>
      <c r="D198" s="1068"/>
      <c r="E198" s="1068"/>
      <c r="F198" s="1068"/>
      <c r="G198" s="1068"/>
      <c r="H198" s="1068"/>
      <c r="I198" s="1068"/>
    </row>
    <row r="199" spans="1:9" x14ac:dyDescent="0.2">
      <c r="A199" s="1068"/>
      <c r="B199" s="1068"/>
      <c r="C199" s="1068"/>
      <c r="D199" s="1068"/>
      <c r="E199" s="1068"/>
      <c r="F199" s="1068"/>
      <c r="G199" s="1068"/>
      <c r="H199" s="1068"/>
      <c r="I199" s="1068"/>
    </row>
    <row r="200" spans="1:9" x14ac:dyDescent="0.2">
      <c r="A200" s="1068"/>
      <c r="B200" s="1068"/>
      <c r="C200" s="1068"/>
      <c r="D200" s="1068"/>
      <c r="E200" s="1068"/>
      <c r="F200" s="1068"/>
      <c r="G200" s="1068"/>
      <c r="H200" s="1068"/>
      <c r="I200" s="1068"/>
    </row>
    <row r="201" spans="1:9" x14ac:dyDescent="0.2">
      <c r="A201" s="1068"/>
      <c r="B201" s="1068"/>
      <c r="C201" s="1068"/>
      <c r="D201" s="1068"/>
      <c r="E201" s="1068"/>
      <c r="F201" s="1068"/>
      <c r="G201" s="1068"/>
      <c r="H201" s="1068"/>
      <c r="I201" s="1068"/>
    </row>
    <row r="202" spans="1:9" x14ac:dyDescent="0.2">
      <c r="A202" s="1068"/>
      <c r="B202" s="1068"/>
      <c r="C202" s="1068"/>
      <c r="D202" s="1068"/>
      <c r="E202" s="1068"/>
      <c r="F202" s="1068"/>
      <c r="G202" s="1068"/>
      <c r="H202" s="1068"/>
      <c r="I202" s="1068"/>
    </row>
    <row r="203" spans="1:9" x14ac:dyDescent="0.2">
      <c r="A203" s="1068"/>
      <c r="B203" s="1068"/>
      <c r="C203" s="1068"/>
      <c r="D203" s="1068"/>
      <c r="E203" s="1068"/>
      <c r="F203" s="1068"/>
      <c r="G203" s="1068"/>
      <c r="H203" s="1068"/>
      <c r="I203" s="1068"/>
    </row>
    <row r="204" spans="1:9" x14ac:dyDescent="0.2">
      <c r="A204" s="1068"/>
      <c r="B204" s="1068"/>
      <c r="C204" s="1068"/>
      <c r="D204" s="1068"/>
      <c r="E204" s="1068"/>
      <c r="F204" s="1068"/>
      <c r="G204" s="1068"/>
      <c r="H204" s="1068"/>
      <c r="I204" s="1068"/>
    </row>
    <row r="205" spans="1:9" x14ac:dyDescent="0.2">
      <c r="A205" s="1068"/>
      <c r="B205" s="1068"/>
      <c r="C205" s="1068"/>
      <c r="D205" s="1068"/>
      <c r="E205" s="1068"/>
      <c r="F205" s="1068"/>
      <c r="G205" s="1068"/>
      <c r="H205" s="1068"/>
      <c r="I205" s="1068"/>
    </row>
    <row r="206" spans="1:9" x14ac:dyDescent="0.2">
      <c r="A206" s="1068"/>
      <c r="B206" s="1068"/>
      <c r="C206" s="1068"/>
      <c r="D206" s="1068"/>
      <c r="E206" s="1068"/>
      <c r="F206" s="1068"/>
      <c r="G206" s="1068"/>
      <c r="H206" s="1068"/>
      <c r="I206" s="1068"/>
    </row>
    <row r="207" spans="1:9" x14ac:dyDescent="0.2">
      <c r="A207" s="1068"/>
      <c r="B207" s="1068"/>
      <c r="C207" s="1068"/>
      <c r="D207" s="1068"/>
      <c r="E207" s="1068"/>
      <c r="F207" s="1068"/>
      <c r="G207" s="1068"/>
      <c r="H207" s="1068"/>
      <c r="I207" s="1068"/>
    </row>
    <row r="208" spans="1:9" x14ac:dyDescent="0.2">
      <c r="A208" s="1068"/>
      <c r="B208" s="1068"/>
      <c r="C208" s="1068"/>
      <c r="D208" s="1068"/>
      <c r="E208" s="1068"/>
      <c r="F208" s="1068"/>
      <c r="G208" s="1068"/>
      <c r="H208" s="1068"/>
      <c r="I208" s="1068"/>
    </row>
    <row r="209" spans="1:9" x14ac:dyDescent="0.2">
      <c r="A209" s="1068"/>
      <c r="B209" s="1068"/>
      <c r="C209" s="1068"/>
      <c r="D209" s="1068"/>
      <c r="E209" s="1068"/>
      <c r="F209" s="1068"/>
      <c r="G209" s="1068"/>
      <c r="H209" s="1068"/>
      <c r="I209" s="1068"/>
    </row>
    <row r="210" spans="1:9" x14ac:dyDescent="0.2">
      <c r="A210" s="1068"/>
      <c r="B210" s="1068"/>
      <c r="C210" s="1068"/>
      <c r="D210" s="1068"/>
      <c r="E210" s="1068"/>
      <c r="F210" s="1068"/>
      <c r="G210" s="1068"/>
      <c r="H210" s="1068"/>
      <c r="I210" s="1068"/>
    </row>
    <row r="211" spans="1:9" x14ac:dyDescent="0.2">
      <c r="A211" s="1068"/>
      <c r="B211" s="1068"/>
      <c r="C211" s="1068"/>
      <c r="D211" s="1068"/>
      <c r="E211" s="1068"/>
      <c r="F211" s="1068"/>
      <c r="G211" s="1068"/>
      <c r="H211" s="1068"/>
      <c r="I211" s="1068"/>
    </row>
    <row r="212" spans="1:9" x14ac:dyDescent="0.2">
      <c r="A212" s="1068"/>
      <c r="B212" s="1068"/>
      <c r="C212" s="1068"/>
      <c r="D212" s="1068"/>
      <c r="E212" s="1068"/>
      <c r="F212" s="1068"/>
      <c r="G212" s="1068"/>
      <c r="H212" s="1068"/>
      <c r="I212" s="1068"/>
    </row>
    <row r="213" spans="1:9" x14ac:dyDescent="0.2">
      <c r="A213" s="1068"/>
      <c r="B213" s="1068"/>
      <c r="C213" s="1068"/>
      <c r="D213" s="1068"/>
      <c r="E213" s="1068"/>
      <c r="F213" s="1068"/>
      <c r="G213" s="1068"/>
      <c r="H213" s="1068"/>
      <c r="I213" s="1068"/>
    </row>
    <row r="214" spans="1:9" x14ac:dyDescent="0.2">
      <c r="A214" s="1068"/>
      <c r="B214" s="1068"/>
      <c r="C214" s="1068"/>
      <c r="D214" s="1068"/>
      <c r="E214" s="1068"/>
      <c r="F214" s="1068"/>
      <c r="G214" s="1068"/>
      <c r="H214" s="1068"/>
      <c r="I214" s="1068"/>
    </row>
    <row r="215" spans="1:9" x14ac:dyDescent="0.2">
      <c r="A215" s="1068"/>
      <c r="B215" s="1068"/>
      <c r="C215" s="1068"/>
      <c r="D215" s="1068"/>
      <c r="E215" s="1068"/>
      <c r="F215" s="1068"/>
      <c r="G215" s="1068"/>
      <c r="H215" s="1068"/>
      <c r="I215" s="1068"/>
    </row>
    <row r="216" spans="1:9" x14ac:dyDescent="0.2">
      <c r="A216" s="1068"/>
      <c r="B216" s="1068"/>
      <c r="C216" s="1068"/>
      <c r="D216" s="1068"/>
      <c r="E216" s="1068"/>
      <c r="F216" s="1068"/>
      <c r="G216" s="1068"/>
      <c r="H216" s="1068"/>
      <c r="I216" s="1068"/>
    </row>
    <row r="217" spans="1:9" x14ac:dyDescent="0.2">
      <c r="A217" s="1068"/>
      <c r="B217" s="1068"/>
      <c r="C217" s="1068"/>
      <c r="D217" s="1068"/>
      <c r="E217" s="1068"/>
      <c r="F217" s="1068"/>
      <c r="G217" s="1068"/>
      <c r="H217" s="1068"/>
      <c r="I217" s="1068"/>
    </row>
    <row r="218" spans="1:9" x14ac:dyDescent="0.2">
      <c r="A218" s="1068"/>
      <c r="B218" s="1068"/>
      <c r="C218" s="1068"/>
      <c r="D218" s="1068"/>
      <c r="E218" s="1068"/>
      <c r="F218" s="1068"/>
      <c r="G218" s="1068"/>
      <c r="H218" s="1068"/>
      <c r="I218" s="1068"/>
    </row>
    <row r="219" spans="1:9" x14ac:dyDescent="0.2">
      <c r="A219" s="1068"/>
      <c r="B219" s="1068"/>
      <c r="C219" s="1068"/>
      <c r="D219" s="1068"/>
      <c r="E219" s="1068"/>
      <c r="F219" s="1068"/>
      <c r="G219" s="1068"/>
      <c r="H219" s="1068"/>
      <c r="I219" s="1068"/>
    </row>
    <row r="220" spans="1:9" x14ac:dyDescent="0.2">
      <c r="A220" s="1068"/>
      <c r="B220" s="1068"/>
      <c r="C220" s="1068"/>
      <c r="D220" s="1068"/>
      <c r="E220" s="1068"/>
      <c r="F220" s="1068"/>
      <c r="G220" s="1068"/>
      <c r="H220" s="1068"/>
      <c r="I220" s="1068"/>
    </row>
    <row r="221" spans="1:9" x14ac:dyDescent="0.2">
      <c r="A221" s="1068"/>
      <c r="B221" s="1068"/>
      <c r="C221" s="1068"/>
      <c r="D221" s="1068"/>
      <c r="E221" s="1068"/>
      <c r="F221" s="1068"/>
      <c r="G221" s="1068"/>
      <c r="H221" s="1068"/>
      <c r="I221" s="1068"/>
    </row>
    <row r="222" spans="1:9" x14ac:dyDescent="0.2">
      <c r="A222" s="1068"/>
      <c r="B222" s="1068"/>
      <c r="C222" s="1068"/>
      <c r="D222" s="1068"/>
      <c r="E222" s="1068"/>
      <c r="F222" s="1068"/>
      <c r="G222" s="1068"/>
      <c r="H222" s="1068"/>
      <c r="I222" s="1068"/>
    </row>
    <row r="223" spans="1:9" x14ac:dyDescent="0.2">
      <c r="A223" s="1068"/>
      <c r="B223" s="1068"/>
      <c r="C223" s="1068"/>
      <c r="D223" s="1068"/>
      <c r="E223" s="1068"/>
      <c r="F223" s="1068"/>
      <c r="G223" s="1068"/>
      <c r="H223" s="1068"/>
      <c r="I223" s="1068"/>
    </row>
    <row r="224" spans="1:9" x14ac:dyDescent="0.2">
      <c r="A224" s="1068"/>
      <c r="B224" s="1068"/>
      <c r="C224" s="1068"/>
      <c r="D224" s="1068"/>
      <c r="E224" s="1068"/>
      <c r="F224" s="1068"/>
      <c r="G224" s="1068"/>
      <c r="H224" s="1068"/>
      <c r="I224" s="1068"/>
    </row>
    <row r="225" spans="1:9" x14ac:dyDescent="0.2">
      <c r="A225" s="1068"/>
      <c r="B225" s="1068"/>
      <c r="C225" s="1068"/>
      <c r="D225" s="1068"/>
      <c r="E225" s="1068"/>
      <c r="F225" s="1068"/>
      <c r="G225" s="1068"/>
      <c r="H225" s="1068"/>
      <c r="I225" s="1068"/>
    </row>
    <row r="226" spans="1:9" x14ac:dyDescent="0.2">
      <c r="A226" s="1068"/>
      <c r="B226" s="1068"/>
      <c r="C226" s="1068"/>
      <c r="D226" s="1068"/>
      <c r="E226" s="1068"/>
      <c r="F226" s="1068"/>
      <c r="G226" s="1068"/>
      <c r="H226" s="1068"/>
      <c r="I226" s="1068"/>
    </row>
    <row r="227" spans="1:9" x14ac:dyDescent="0.2">
      <c r="A227" s="1068"/>
      <c r="B227" s="1068"/>
      <c r="C227" s="1068"/>
      <c r="D227" s="1068"/>
      <c r="E227" s="1068"/>
      <c r="F227" s="1068"/>
      <c r="G227" s="1068"/>
      <c r="H227" s="1068"/>
      <c r="I227" s="1068"/>
    </row>
    <row r="228" spans="1:9" x14ac:dyDescent="0.2">
      <c r="A228" s="1068"/>
      <c r="B228" s="1068"/>
      <c r="C228" s="1068"/>
      <c r="D228" s="1068"/>
      <c r="E228" s="1068"/>
      <c r="F228" s="1068"/>
      <c r="G228" s="1068"/>
      <c r="H228" s="1068"/>
      <c r="I228" s="1068"/>
    </row>
    <row r="229" spans="1:9" x14ac:dyDescent="0.2">
      <c r="A229" s="1068"/>
      <c r="B229" s="1068"/>
      <c r="C229" s="1068"/>
      <c r="D229" s="1068"/>
      <c r="E229" s="1068"/>
      <c r="F229" s="1068"/>
      <c r="G229" s="1068"/>
      <c r="H229" s="1068"/>
      <c r="I229" s="1068"/>
    </row>
    <row r="230" spans="1:9" x14ac:dyDescent="0.2">
      <c r="A230" s="1068"/>
      <c r="B230" s="1068"/>
      <c r="C230" s="1068"/>
      <c r="D230" s="1068"/>
      <c r="E230" s="1068"/>
      <c r="F230" s="1068"/>
      <c r="G230" s="1068"/>
      <c r="H230" s="1068"/>
      <c r="I230" s="1068"/>
    </row>
    <row r="231" spans="1:9" x14ac:dyDescent="0.2">
      <c r="A231" s="1068"/>
      <c r="B231" s="1068"/>
      <c r="C231" s="1068"/>
      <c r="D231" s="1068"/>
      <c r="E231" s="1068"/>
      <c r="F231" s="1068"/>
      <c r="G231" s="1068"/>
      <c r="H231" s="1068"/>
      <c r="I231" s="1068"/>
    </row>
    <row r="232" spans="1:9" x14ac:dyDescent="0.2">
      <c r="A232" s="1068"/>
      <c r="B232" s="1068"/>
      <c r="C232" s="1068"/>
      <c r="D232" s="1068"/>
      <c r="E232" s="1068"/>
      <c r="F232" s="1068"/>
      <c r="G232" s="1068"/>
      <c r="H232" s="1068"/>
      <c r="I232" s="1068"/>
    </row>
    <row r="233" spans="1:9" x14ac:dyDescent="0.2">
      <c r="A233" s="1068"/>
      <c r="B233" s="1068"/>
      <c r="C233" s="1068"/>
      <c r="D233" s="1068"/>
      <c r="E233" s="1068"/>
      <c r="F233" s="1068"/>
      <c r="G233" s="1068"/>
      <c r="H233" s="1068"/>
      <c r="I233" s="1068"/>
    </row>
    <row r="234" spans="1:9" x14ac:dyDescent="0.2">
      <c r="A234" s="1068"/>
      <c r="B234" s="1068"/>
      <c r="C234" s="1068"/>
      <c r="D234" s="1068"/>
      <c r="E234" s="1068"/>
      <c r="F234" s="1068"/>
      <c r="G234" s="1068"/>
      <c r="H234" s="1068"/>
      <c r="I234" s="1068"/>
    </row>
    <row r="235" spans="1:9" x14ac:dyDescent="0.2">
      <c r="A235" s="1068"/>
      <c r="B235" s="1068"/>
      <c r="C235" s="1068"/>
      <c r="D235" s="1068"/>
      <c r="E235" s="1068"/>
      <c r="F235" s="1068"/>
      <c r="G235" s="1068"/>
      <c r="H235" s="1068"/>
      <c r="I235" s="1068"/>
    </row>
    <row r="236" spans="1:9" x14ac:dyDescent="0.2">
      <c r="A236" s="1068"/>
      <c r="B236" s="1068"/>
      <c r="C236" s="1068"/>
      <c r="D236" s="1068"/>
      <c r="E236" s="1068"/>
      <c r="F236" s="1068"/>
      <c r="G236" s="1068"/>
      <c r="H236" s="1068"/>
      <c r="I236" s="1068"/>
    </row>
    <row r="237" spans="1:9" x14ac:dyDescent="0.2">
      <c r="A237" s="1068"/>
      <c r="B237" s="1068"/>
      <c r="C237" s="1068"/>
      <c r="D237" s="1068"/>
      <c r="E237" s="1068"/>
      <c r="F237" s="1068"/>
      <c r="G237" s="1068"/>
      <c r="H237" s="1068"/>
      <c r="I237" s="1068"/>
    </row>
    <row r="238" spans="1:9" x14ac:dyDescent="0.2">
      <c r="A238" s="1068"/>
      <c r="B238" s="1068"/>
      <c r="C238" s="1068"/>
      <c r="D238" s="1068"/>
      <c r="E238" s="1068"/>
      <c r="F238" s="1068"/>
      <c r="G238" s="1068"/>
      <c r="H238" s="1068"/>
      <c r="I238" s="1068"/>
    </row>
    <row r="239" spans="1:9" x14ac:dyDescent="0.2">
      <c r="A239" s="1068"/>
      <c r="B239" s="1068"/>
      <c r="C239" s="1068"/>
      <c r="D239" s="1068"/>
      <c r="E239" s="1068"/>
      <c r="F239" s="1068"/>
      <c r="G239" s="1068"/>
      <c r="H239" s="1068"/>
      <c r="I239" s="1068"/>
    </row>
    <row r="240" spans="1:9" x14ac:dyDescent="0.2">
      <c r="A240" s="1068"/>
      <c r="B240" s="1068"/>
      <c r="C240" s="1068"/>
      <c r="D240" s="1068"/>
      <c r="E240" s="1068"/>
      <c r="F240" s="1068"/>
      <c r="G240" s="1068"/>
      <c r="H240" s="1068"/>
      <c r="I240" s="1068"/>
    </row>
    <row r="241" spans="1:9" x14ac:dyDescent="0.2">
      <c r="A241" s="1068"/>
      <c r="B241" s="1068"/>
      <c r="C241" s="1068"/>
      <c r="D241" s="1068"/>
      <c r="E241" s="1068"/>
      <c r="F241" s="1068"/>
      <c r="G241" s="1068"/>
      <c r="H241" s="1068"/>
      <c r="I241" s="1068"/>
    </row>
    <row r="242" spans="1:9" x14ac:dyDescent="0.2">
      <c r="A242" s="1068"/>
      <c r="B242" s="1068"/>
      <c r="C242" s="1068"/>
      <c r="D242" s="1068"/>
      <c r="E242" s="1068"/>
      <c r="F242" s="1068"/>
      <c r="G242" s="1068"/>
      <c r="H242" s="1068"/>
      <c r="I242" s="1068"/>
    </row>
    <row r="243" spans="1:9" x14ac:dyDescent="0.2">
      <c r="A243" s="1068"/>
      <c r="B243" s="1068"/>
      <c r="C243" s="1068"/>
      <c r="D243" s="1068"/>
      <c r="E243" s="1068"/>
      <c r="F243" s="1068"/>
      <c r="G243" s="1068"/>
      <c r="H243" s="1068"/>
      <c r="I243" s="1068"/>
    </row>
    <row r="244" spans="1:9" x14ac:dyDescent="0.2">
      <c r="A244" s="1068"/>
      <c r="B244" s="1068"/>
      <c r="C244" s="1068"/>
      <c r="D244" s="1068"/>
      <c r="E244" s="1068"/>
      <c r="F244" s="1068"/>
      <c r="G244" s="1068"/>
      <c r="H244" s="1068"/>
      <c r="I244" s="1068"/>
    </row>
    <row r="245" spans="1:9" x14ac:dyDescent="0.2">
      <c r="A245" s="1068"/>
      <c r="B245" s="1068"/>
      <c r="C245" s="1068"/>
      <c r="D245" s="1068"/>
      <c r="E245" s="1068"/>
      <c r="F245" s="1068"/>
      <c r="G245" s="1068"/>
      <c r="H245" s="1068"/>
      <c r="I245" s="1068"/>
    </row>
    <row r="246" spans="1:9" x14ac:dyDescent="0.2">
      <c r="A246" s="1068"/>
      <c r="B246" s="1068"/>
      <c r="C246" s="1068"/>
      <c r="D246" s="1068"/>
      <c r="E246" s="1068"/>
      <c r="F246" s="1068"/>
      <c r="G246" s="1068"/>
      <c r="H246" s="1068"/>
      <c r="I246" s="1068"/>
    </row>
    <row r="247" spans="1:9" x14ac:dyDescent="0.2">
      <c r="A247" s="1068"/>
      <c r="B247" s="1068"/>
      <c r="C247" s="1068"/>
      <c r="D247" s="1068"/>
      <c r="E247" s="1068"/>
      <c r="F247" s="1068"/>
      <c r="G247" s="1068"/>
      <c r="H247" s="1068"/>
      <c r="I247" s="1068"/>
    </row>
    <row r="248" spans="1:9" x14ac:dyDescent="0.2">
      <c r="A248" s="1068"/>
      <c r="B248" s="1068"/>
      <c r="C248" s="1068"/>
      <c r="D248" s="1068"/>
      <c r="E248" s="1068"/>
      <c r="F248" s="1068"/>
      <c r="G248" s="1068"/>
      <c r="H248" s="1068"/>
      <c r="I248" s="1068"/>
    </row>
    <row r="249" spans="1:9" x14ac:dyDescent="0.2">
      <c r="A249" s="1068"/>
      <c r="B249" s="1068"/>
      <c r="C249" s="1068"/>
      <c r="D249" s="1068"/>
      <c r="E249" s="1068"/>
      <c r="F249" s="1068"/>
      <c r="G249" s="1068"/>
      <c r="H249" s="1068"/>
      <c r="I249" s="1068"/>
    </row>
    <row r="250" spans="1:9" x14ac:dyDescent="0.2">
      <c r="A250" s="1068"/>
      <c r="B250" s="1068"/>
      <c r="C250" s="1068"/>
      <c r="D250" s="1068"/>
      <c r="E250" s="1068"/>
      <c r="F250" s="1068"/>
      <c r="G250" s="1068"/>
      <c r="H250" s="1068"/>
      <c r="I250" s="1068"/>
    </row>
    <row r="251" spans="1:9" x14ac:dyDescent="0.2">
      <c r="A251" s="1068"/>
      <c r="B251" s="1068"/>
      <c r="C251" s="1068"/>
      <c r="D251" s="1068"/>
      <c r="E251" s="1068"/>
      <c r="F251" s="1068"/>
      <c r="G251" s="1068"/>
      <c r="H251" s="1068"/>
      <c r="I251" s="1068"/>
    </row>
    <row r="252" spans="1:9" x14ac:dyDescent="0.2">
      <c r="A252" s="1068"/>
      <c r="B252" s="1068"/>
      <c r="C252" s="1068"/>
      <c r="D252" s="1068"/>
      <c r="E252" s="1068"/>
      <c r="F252" s="1068"/>
      <c r="G252" s="1068"/>
      <c r="H252" s="1068"/>
      <c r="I252" s="1068"/>
    </row>
    <row r="253" spans="1:9" x14ac:dyDescent="0.2">
      <c r="A253" s="1068"/>
      <c r="B253" s="1068"/>
      <c r="C253" s="1068"/>
      <c r="D253" s="1068"/>
      <c r="E253" s="1068"/>
      <c r="F253" s="1068"/>
      <c r="G253" s="1068"/>
      <c r="H253" s="1068"/>
      <c r="I253" s="1068"/>
    </row>
    <row r="254" spans="1:9" x14ac:dyDescent="0.2">
      <c r="A254" s="1068"/>
      <c r="B254" s="1068"/>
      <c r="C254" s="1068"/>
      <c r="D254" s="1068"/>
      <c r="E254" s="1068"/>
      <c r="F254" s="1068"/>
      <c r="G254" s="1068"/>
      <c r="H254" s="1068"/>
      <c r="I254" s="1068"/>
    </row>
    <row r="255" spans="1:9" x14ac:dyDescent="0.2">
      <c r="A255" s="1068"/>
      <c r="B255" s="1068"/>
      <c r="C255" s="1068"/>
      <c r="D255" s="1068"/>
      <c r="E255" s="1068"/>
      <c r="F255" s="1068"/>
      <c r="G255" s="1068"/>
      <c r="H255" s="1068"/>
      <c r="I255" s="1068"/>
    </row>
    <row r="256" spans="1:9" x14ac:dyDescent="0.2">
      <c r="A256" s="1068"/>
      <c r="B256" s="1068"/>
      <c r="C256" s="1068"/>
      <c r="D256" s="1068"/>
      <c r="E256" s="1068"/>
      <c r="F256" s="1068"/>
      <c r="G256" s="1068"/>
      <c r="H256" s="1068"/>
      <c r="I256" s="1068"/>
    </row>
    <row r="257" spans="1:9" x14ac:dyDescent="0.2">
      <c r="A257" s="1068"/>
      <c r="B257" s="1068"/>
      <c r="C257" s="1068"/>
      <c r="D257" s="1068"/>
      <c r="E257" s="1068"/>
      <c r="F257" s="1068"/>
      <c r="G257" s="1068"/>
      <c r="H257" s="1068"/>
      <c r="I257" s="1068"/>
    </row>
    <row r="258" spans="1:9" x14ac:dyDescent="0.2">
      <c r="A258" s="1068"/>
      <c r="B258" s="1068"/>
      <c r="C258" s="1068"/>
      <c r="D258" s="1068"/>
      <c r="E258" s="1068"/>
      <c r="F258" s="1068"/>
      <c r="G258" s="1068"/>
      <c r="H258" s="1068"/>
      <c r="I258" s="1068"/>
    </row>
    <row r="259" spans="1:9" x14ac:dyDescent="0.2">
      <c r="A259" s="1068"/>
      <c r="B259" s="1068"/>
      <c r="C259" s="1068"/>
      <c r="D259" s="1068"/>
      <c r="E259" s="1068"/>
      <c r="F259" s="1068"/>
      <c r="G259" s="1068"/>
      <c r="H259" s="1068"/>
      <c r="I259" s="1068"/>
    </row>
    <row r="260" spans="1:9" x14ac:dyDescent="0.2">
      <c r="A260" s="1068"/>
      <c r="B260" s="1068"/>
      <c r="C260" s="1068"/>
      <c r="D260" s="1068"/>
      <c r="E260" s="1068"/>
      <c r="F260" s="1068"/>
      <c r="G260" s="1068"/>
      <c r="H260" s="1068"/>
      <c r="I260" s="1068"/>
    </row>
    <row r="261" spans="1:9" x14ac:dyDescent="0.2">
      <c r="A261" s="1068"/>
      <c r="B261" s="1068"/>
      <c r="C261" s="1068"/>
      <c r="D261" s="1068"/>
      <c r="E261" s="1068"/>
      <c r="F261" s="1068"/>
      <c r="G261" s="1068"/>
      <c r="H261" s="1068"/>
      <c r="I261" s="1068"/>
    </row>
    <row r="262" spans="1:9" x14ac:dyDescent="0.2">
      <c r="A262" s="1068"/>
      <c r="B262" s="1068"/>
      <c r="C262" s="1068"/>
      <c r="D262" s="1068"/>
      <c r="E262" s="1068"/>
      <c r="F262" s="1068"/>
      <c r="G262" s="1068"/>
      <c r="H262" s="1068"/>
      <c r="I262" s="1068"/>
    </row>
    <row r="263" spans="1:9" x14ac:dyDescent="0.2">
      <c r="A263" s="1068"/>
      <c r="B263" s="1068"/>
      <c r="C263" s="1068"/>
      <c r="D263" s="1068"/>
      <c r="E263" s="1068"/>
      <c r="F263" s="1068"/>
      <c r="G263" s="1068"/>
      <c r="H263" s="1068"/>
      <c r="I263" s="1068"/>
    </row>
    <row r="264" spans="1:9" x14ac:dyDescent="0.2">
      <c r="A264" s="1068"/>
      <c r="B264" s="1068"/>
      <c r="C264" s="1068"/>
      <c r="D264" s="1068"/>
      <c r="E264" s="1068"/>
      <c r="F264" s="1068"/>
      <c r="G264" s="1068"/>
      <c r="H264" s="1068"/>
      <c r="I264" s="1068"/>
    </row>
    <row r="265" spans="1:9" x14ac:dyDescent="0.2">
      <c r="A265" s="1068"/>
      <c r="B265" s="1068"/>
      <c r="C265" s="1068"/>
      <c r="D265" s="1068"/>
      <c r="E265" s="1068"/>
      <c r="F265" s="1068"/>
      <c r="G265" s="1068"/>
      <c r="H265" s="1068"/>
      <c r="I265" s="1068"/>
    </row>
    <row r="266" spans="1:9" x14ac:dyDescent="0.2">
      <c r="A266" s="1068"/>
      <c r="B266" s="1068"/>
      <c r="C266" s="1068"/>
      <c r="D266" s="1068"/>
      <c r="E266" s="1068"/>
      <c r="F266" s="1068"/>
      <c r="G266" s="1068"/>
      <c r="H266" s="1068"/>
      <c r="I266" s="1068"/>
    </row>
    <row r="267" spans="1:9" x14ac:dyDescent="0.2">
      <c r="A267" s="1068"/>
      <c r="B267" s="1068"/>
      <c r="C267" s="1068"/>
      <c r="D267" s="1068"/>
      <c r="E267" s="1068"/>
      <c r="F267" s="1068"/>
      <c r="G267" s="1068"/>
      <c r="H267" s="1068"/>
      <c r="I267" s="1068"/>
    </row>
    <row r="268" spans="1:9" x14ac:dyDescent="0.2">
      <c r="A268" s="1068"/>
      <c r="B268" s="1068"/>
      <c r="C268" s="1068"/>
      <c r="D268" s="1068"/>
      <c r="E268" s="1068"/>
      <c r="F268" s="1068"/>
      <c r="G268" s="1068"/>
      <c r="H268" s="1068"/>
      <c r="I268" s="1068"/>
    </row>
    <row r="269" spans="1:9" x14ac:dyDescent="0.2">
      <c r="A269" s="1068"/>
      <c r="B269" s="1068"/>
      <c r="C269" s="1068"/>
      <c r="D269" s="1068"/>
      <c r="E269" s="1068"/>
      <c r="F269" s="1068"/>
      <c r="G269" s="1068"/>
      <c r="H269" s="1068"/>
      <c r="I269" s="1068"/>
    </row>
    <row r="270" spans="1:9" x14ac:dyDescent="0.2">
      <c r="A270" s="1068"/>
      <c r="B270" s="1068"/>
      <c r="C270" s="1068"/>
      <c r="D270" s="1068"/>
      <c r="E270" s="1068"/>
      <c r="F270" s="1068"/>
      <c r="G270" s="1068"/>
      <c r="H270" s="1068"/>
      <c r="I270" s="1068"/>
    </row>
    <row r="271" spans="1:9" x14ac:dyDescent="0.2">
      <c r="A271" s="1068"/>
      <c r="B271" s="1068"/>
      <c r="C271" s="1068"/>
      <c r="D271" s="1068"/>
      <c r="E271" s="1068"/>
      <c r="F271" s="1068"/>
      <c r="G271" s="1068"/>
      <c r="H271" s="1068"/>
      <c r="I271" s="1068"/>
    </row>
    <row r="272" spans="1:9" x14ac:dyDescent="0.2">
      <c r="A272" s="1068"/>
      <c r="B272" s="1068"/>
      <c r="C272" s="1068"/>
      <c r="D272" s="1068"/>
      <c r="E272" s="1068"/>
      <c r="F272" s="1068"/>
      <c r="G272" s="1068"/>
      <c r="H272" s="1068"/>
      <c r="I272" s="1068"/>
    </row>
    <row r="273" spans="1:9" x14ac:dyDescent="0.2">
      <c r="A273" s="1068"/>
      <c r="B273" s="1068"/>
      <c r="C273" s="1068"/>
      <c r="D273" s="1068"/>
      <c r="E273" s="1068"/>
      <c r="F273" s="1068"/>
      <c r="G273" s="1068"/>
      <c r="H273" s="1068"/>
      <c r="I273" s="1068"/>
    </row>
    <row r="274" spans="1:9" x14ac:dyDescent="0.2">
      <c r="A274" s="1068"/>
      <c r="B274" s="1068"/>
      <c r="C274" s="1068"/>
      <c r="D274" s="1068"/>
      <c r="E274" s="1068"/>
      <c r="F274" s="1068"/>
      <c r="G274" s="1068"/>
      <c r="H274" s="1068"/>
      <c r="I274" s="1068"/>
    </row>
    <row r="275" spans="1:9" x14ac:dyDescent="0.2">
      <c r="A275" s="1068"/>
      <c r="B275" s="1068"/>
      <c r="C275" s="1068"/>
      <c r="D275" s="1068"/>
      <c r="E275" s="1068"/>
      <c r="F275" s="1068"/>
      <c r="G275" s="1068"/>
      <c r="H275" s="1068"/>
      <c r="I275" s="1068"/>
    </row>
    <row r="276" spans="1:9" x14ac:dyDescent="0.2">
      <c r="A276" s="1068"/>
      <c r="B276" s="1068"/>
      <c r="C276" s="1068"/>
      <c r="D276" s="1068"/>
      <c r="E276" s="1068"/>
      <c r="F276" s="1068"/>
      <c r="G276" s="1068"/>
      <c r="H276" s="1068"/>
      <c r="I276" s="1068"/>
    </row>
    <row r="277" spans="1:9" x14ac:dyDescent="0.2">
      <c r="A277" s="1068"/>
      <c r="B277" s="1068"/>
      <c r="C277" s="1068"/>
      <c r="D277" s="1068"/>
      <c r="E277" s="1068"/>
      <c r="F277" s="1068"/>
      <c r="G277" s="1068"/>
      <c r="H277" s="1068"/>
      <c r="I277" s="1068"/>
    </row>
    <row r="278" spans="1:9" x14ac:dyDescent="0.2">
      <c r="A278" s="1068"/>
      <c r="B278" s="1068"/>
      <c r="C278" s="1068"/>
      <c r="D278" s="1068"/>
      <c r="E278" s="1068"/>
      <c r="F278" s="1068"/>
      <c r="G278" s="1068"/>
      <c r="H278" s="1068"/>
      <c r="I278" s="1068"/>
    </row>
    <row r="279" spans="1:9" x14ac:dyDescent="0.2">
      <c r="A279" s="1068"/>
      <c r="B279" s="1068"/>
      <c r="C279" s="1068"/>
      <c r="D279" s="1068"/>
      <c r="E279" s="1068"/>
      <c r="F279" s="1068"/>
      <c r="G279" s="1068"/>
      <c r="H279" s="1068"/>
      <c r="I279" s="1068"/>
    </row>
    <row r="280" spans="1:9" x14ac:dyDescent="0.2">
      <c r="A280" s="1068"/>
      <c r="B280" s="1068"/>
      <c r="C280" s="1068"/>
      <c r="D280" s="1068"/>
      <c r="E280" s="1068"/>
      <c r="F280" s="1068"/>
      <c r="G280" s="1068"/>
      <c r="H280" s="1068"/>
      <c r="I280" s="1068"/>
    </row>
    <row r="281" spans="1:9" x14ac:dyDescent="0.2">
      <c r="A281" s="1068"/>
      <c r="B281" s="1068"/>
      <c r="C281" s="1068"/>
      <c r="D281" s="1068"/>
      <c r="E281" s="1068"/>
      <c r="F281" s="1068"/>
      <c r="G281" s="1068"/>
      <c r="H281" s="1068"/>
      <c r="I281" s="1068"/>
    </row>
    <row r="282" spans="1:9" x14ac:dyDescent="0.2">
      <c r="A282" s="1068"/>
      <c r="B282" s="1068"/>
      <c r="C282" s="1068"/>
      <c r="D282" s="1068"/>
      <c r="E282" s="1068"/>
      <c r="F282" s="1068"/>
      <c r="G282" s="1068"/>
      <c r="H282" s="1068"/>
      <c r="I282" s="1068"/>
    </row>
    <row r="283" spans="1:9" x14ac:dyDescent="0.2">
      <c r="A283" s="1068"/>
      <c r="B283" s="1068"/>
      <c r="C283" s="1068"/>
      <c r="D283" s="1068"/>
      <c r="E283" s="1068"/>
      <c r="F283" s="1068"/>
      <c r="G283" s="1068"/>
      <c r="H283" s="1068"/>
      <c r="I283" s="1068"/>
    </row>
    <row r="284" spans="1:9" x14ac:dyDescent="0.2">
      <c r="A284" s="1068"/>
      <c r="B284" s="1068"/>
      <c r="C284" s="1068"/>
      <c r="D284" s="1068"/>
      <c r="E284" s="1068"/>
      <c r="F284" s="1068"/>
      <c r="G284" s="1068"/>
      <c r="H284" s="1068"/>
      <c r="I284" s="1068"/>
    </row>
    <row r="285" spans="1:9" x14ac:dyDescent="0.2">
      <c r="A285" s="1068"/>
      <c r="B285" s="1068"/>
      <c r="C285" s="1068"/>
      <c r="D285" s="1068"/>
      <c r="E285" s="1068"/>
      <c r="F285" s="1068"/>
      <c r="G285" s="1068"/>
      <c r="H285" s="1068"/>
      <c r="I285" s="1068"/>
    </row>
    <row r="286" spans="1:9" x14ac:dyDescent="0.2">
      <c r="A286" s="1068"/>
      <c r="B286" s="1068"/>
      <c r="C286" s="1068"/>
      <c r="D286" s="1068"/>
      <c r="E286" s="1068"/>
      <c r="F286" s="1068"/>
      <c r="G286" s="1068"/>
      <c r="H286" s="1068"/>
      <c r="I286" s="1068"/>
    </row>
    <row r="287" spans="1:9" x14ac:dyDescent="0.2">
      <c r="A287" s="1068"/>
      <c r="B287" s="1068"/>
      <c r="C287" s="1068"/>
      <c r="D287" s="1068"/>
      <c r="E287" s="1068"/>
      <c r="F287" s="1068"/>
      <c r="G287" s="1068"/>
      <c r="H287" s="1068"/>
      <c r="I287" s="1068"/>
    </row>
    <row r="288" spans="1:9" x14ac:dyDescent="0.2">
      <c r="A288" s="1068"/>
      <c r="B288" s="1068"/>
      <c r="C288" s="1068"/>
      <c r="D288" s="1068"/>
      <c r="E288" s="1068"/>
      <c r="F288" s="1068"/>
      <c r="G288" s="1068"/>
      <c r="H288" s="1068"/>
      <c r="I288" s="1068"/>
    </row>
    <row r="289" spans="1:9" x14ac:dyDescent="0.2">
      <c r="A289" s="1068"/>
      <c r="B289" s="1068"/>
      <c r="C289" s="1068"/>
      <c r="D289" s="1068"/>
      <c r="E289" s="1068"/>
      <c r="F289" s="1068"/>
      <c r="G289" s="1068"/>
      <c r="H289" s="1068"/>
      <c r="I289" s="1068"/>
    </row>
    <row r="290" spans="1:9" x14ac:dyDescent="0.2">
      <c r="A290" s="1068"/>
      <c r="B290" s="1068"/>
      <c r="C290" s="1068"/>
      <c r="D290" s="1068"/>
      <c r="E290" s="1068"/>
      <c r="F290" s="1068"/>
      <c r="G290" s="1068"/>
      <c r="H290" s="1068"/>
      <c r="I290" s="1068"/>
    </row>
    <row r="291" spans="1:9" x14ac:dyDescent="0.2">
      <c r="A291" s="1068"/>
      <c r="B291" s="1068"/>
      <c r="C291" s="1068"/>
      <c r="D291" s="1068"/>
      <c r="E291" s="1068"/>
      <c r="F291" s="1068"/>
      <c r="G291" s="1068"/>
      <c r="H291" s="1068"/>
      <c r="I291" s="1068"/>
    </row>
    <row r="292" spans="1:9" x14ac:dyDescent="0.2">
      <c r="A292" s="1068"/>
      <c r="B292" s="1068"/>
      <c r="C292" s="1068"/>
      <c r="D292" s="1068"/>
      <c r="E292" s="1068"/>
      <c r="F292" s="1068"/>
      <c r="G292" s="1068"/>
      <c r="H292" s="1068"/>
      <c r="I292" s="1068"/>
    </row>
    <row r="293" spans="1:9" x14ac:dyDescent="0.2">
      <c r="A293" s="1068"/>
      <c r="B293" s="1068"/>
      <c r="C293" s="1068"/>
      <c r="D293" s="1068"/>
      <c r="E293" s="1068"/>
      <c r="F293" s="1068"/>
      <c r="G293" s="1068"/>
      <c r="H293" s="1068"/>
      <c r="I293" s="1068"/>
    </row>
    <row r="294" spans="1:9" x14ac:dyDescent="0.2">
      <c r="A294" s="1068"/>
      <c r="B294" s="1068"/>
      <c r="C294" s="1068"/>
      <c r="D294" s="1068"/>
      <c r="E294" s="1068"/>
      <c r="F294" s="1068"/>
      <c r="G294" s="1068"/>
      <c r="H294" s="1068"/>
      <c r="I294" s="1068"/>
    </row>
    <row r="295" spans="1:9" x14ac:dyDescent="0.2">
      <c r="A295" s="1068"/>
      <c r="B295" s="1068"/>
      <c r="C295" s="1068"/>
      <c r="D295" s="1068"/>
      <c r="E295" s="1068"/>
      <c r="F295" s="1068"/>
      <c r="G295" s="1068"/>
      <c r="H295" s="1068"/>
      <c r="I295" s="1068"/>
    </row>
    <row r="296" spans="1:9" x14ac:dyDescent="0.2">
      <c r="A296" s="1068"/>
      <c r="B296" s="1068"/>
      <c r="C296" s="1068"/>
      <c r="D296" s="1068"/>
      <c r="E296" s="1068"/>
      <c r="F296" s="1068"/>
      <c r="G296" s="1068"/>
      <c r="H296" s="1068"/>
      <c r="I296" s="1068"/>
    </row>
    <row r="297" spans="1:9" x14ac:dyDescent="0.2">
      <c r="A297" s="1068"/>
      <c r="B297" s="1068"/>
      <c r="C297" s="1068"/>
      <c r="D297" s="1068"/>
      <c r="E297" s="1068"/>
      <c r="F297" s="1068"/>
      <c r="G297" s="1068"/>
      <c r="H297" s="1068"/>
      <c r="I297" s="1068"/>
    </row>
    <row r="298" spans="1:9" x14ac:dyDescent="0.2">
      <c r="A298" s="1068"/>
      <c r="B298" s="1068"/>
      <c r="C298" s="1068"/>
      <c r="D298" s="1068"/>
      <c r="E298" s="1068"/>
      <c r="F298" s="1068"/>
      <c r="G298" s="1068"/>
      <c r="H298" s="1068"/>
      <c r="I298" s="1068"/>
    </row>
    <row r="299" spans="1:9" x14ac:dyDescent="0.2">
      <c r="A299" s="1068"/>
      <c r="B299" s="1068"/>
      <c r="C299" s="1068"/>
      <c r="D299" s="1068"/>
      <c r="E299" s="1068"/>
      <c r="F299" s="1068"/>
      <c r="G299" s="1068"/>
      <c r="H299" s="1068"/>
      <c r="I299" s="1068"/>
    </row>
    <row r="300" spans="1:9" x14ac:dyDescent="0.2">
      <c r="A300" s="1068"/>
      <c r="B300" s="1068"/>
      <c r="C300" s="1068"/>
      <c r="D300" s="1068"/>
      <c r="E300" s="1068"/>
      <c r="F300" s="1068"/>
      <c r="G300" s="1068"/>
      <c r="H300" s="1068"/>
      <c r="I300" s="1068"/>
    </row>
    <row r="301" spans="1:9" x14ac:dyDescent="0.2">
      <c r="A301" s="1068"/>
      <c r="B301" s="1068"/>
      <c r="C301" s="1068"/>
      <c r="D301" s="1068"/>
      <c r="E301" s="1068"/>
      <c r="F301" s="1068"/>
      <c r="G301" s="1068"/>
      <c r="H301" s="1068"/>
      <c r="I301" s="1068"/>
    </row>
    <row r="302" spans="1:9" x14ac:dyDescent="0.2">
      <c r="A302" s="1068"/>
      <c r="B302" s="1068"/>
      <c r="C302" s="1068"/>
      <c r="D302" s="1068"/>
      <c r="E302" s="1068"/>
      <c r="F302" s="1068"/>
      <c r="G302" s="1068"/>
      <c r="H302" s="1068"/>
      <c r="I302" s="1068"/>
    </row>
    <row r="303" spans="1:9" x14ac:dyDescent="0.2">
      <c r="A303" s="1068"/>
      <c r="B303" s="1068"/>
      <c r="C303" s="1068"/>
      <c r="D303" s="1068"/>
      <c r="E303" s="1068"/>
      <c r="F303" s="1068"/>
      <c r="G303" s="1068"/>
      <c r="H303" s="1068"/>
      <c r="I303" s="1068"/>
    </row>
    <row r="304" spans="1:9" x14ac:dyDescent="0.2">
      <c r="A304" s="1068"/>
      <c r="B304" s="1068"/>
      <c r="C304" s="1068"/>
      <c r="D304" s="1068"/>
      <c r="E304" s="1068"/>
      <c r="F304" s="1068"/>
      <c r="G304" s="1068"/>
      <c r="H304" s="1068"/>
      <c r="I304" s="1068"/>
    </row>
    <row r="305" spans="1:9" x14ac:dyDescent="0.2">
      <c r="A305" s="1068"/>
      <c r="B305" s="1068"/>
      <c r="C305" s="1068"/>
      <c r="D305" s="1068"/>
      <c r="E305" s="1068"/>
      <c r="F305" s="1068"/>
      <c r="G305" s="1068"/>
      <c r="H305" s="1068"/>
      <c r="I305" s="1068"/>
    </row>
    <row r="306" spans="1:9" x14ac:dyDescent="0.2">
      <c r="A306" s="1068"/>
      <c r="B306" s="1068"/>
      <c r="C306" s="1068"/>
      <c r="D306" s="1068"/>
      <c r="E306" s="1068"/>
      <c r="F306" s="1068"/>
      <c r="G306" s="1068"/>
      <c r="H306" s="1068"/>
      <c r="I306" s="1068"/>
    </row>
    <row r="307" spans="1:9" x14ac:dyDescent="0.2">
      <c r="A307" s="1068"/>
      <c r="B307" s="1068"/>
      <c r="C307" s="1068"/>
      <c r="D307" s="1068"/>
      <c r="E307" s="1068"/>
      <c r="F307" s="1068"/>
      <c r="G307" s="1068"/>
      <c r="H307" s="1068"/>
      <c r="I307" s="1068"/>
    </row>
    <row r="308" spans="1:9" x14ac:dyDescent="0.2">
      <c r="A308" s="1068"/>
      <c r="B308" s="1068"/>
      <c r="C308" s="1068"/>
      <c r="D308" s="1068"/>
      <c r="E308" s="1068"/>
      <c r="F308" s="1068"/>
      <c r="G308" s="1068"/>
      <c r="H308" s="1068"/>
      <c r="I308" s="1068"/>
    </row>
    <row r="309" spans="1:9" x14ac:dyDescent="0.2">
      <c r="A309" s="1068"/>
      <c r="B309" s="1068"/>
      <c r="C309" s="1068"/>
      <c r="D309" s="1068"/>
      <c r="E309" s="1068"/>
      <c r="F309" s="1068"/>
      <c r="G309" s="1068"/>
      <c r="H309" s="1068"/>
      <c r="I309" s="1068"/>
    </row>
    <row r="310" spans="1:9" x14ac:dyDescent="0.2">
      <c r="A310" s="1068"/>
      <c r="B310" s="1068"/>
      <c r="C310" s="1068"/>
      <c r="D310" s="1068"/>
      <c r="E310" s="1068"/>
      <c r="F310" s="1068"/>
      <c r="G310" s="1068"/>
      <c r="H310" s="1068"/>
      <c r="I310" s="1068"/>
    </row>
    <row r="311" spans="1:9" x14ac:dyDescent="0.2">
      <c r="A311" s="1068"/>
      <c r="B311" s="1068"/>
      <c r="C311" s="1068"/>
      <c r="D311" s="1068"/>
      <c r="E311" s="1068"/>
      <c r="F311" s="1068"/>
      <c r="G311" s="1068"/>
      <c r="H311" s="1068"/>
      <c r="I311" s="1068"/>
    </row>
    <row r="312" spans="1:9" x14ac:dyDescent="0.2">
      <c r="A312" s="1068"/>
      <c r="B312" s="1068"/>
      <c r="C312" s="1068"/>
      <c r="D312" s="1068"/>
      <c r="E312" s="1068"/>
      <c r="F312" s="1068"/>
      <c r="G312" s="1068"/>
      <c r="H312" s="1068"/>
      <c r="I312" s="1068"/>
    </row>
    <row r="313" spans="1:9" x14ac:dyDescent="0.2">
      <c r="A313" s="1068"/>
      <c r="B313" s="1068"/>
      <c r="C313" s="1068"/>
      <c r="D313" s="1068"/>
      <c r="E313" s="1068"/>
      <c r="F313" s="1068"/>
      <c r="G313" s="1068"/>
      <c r="H313" s="1068"/>
      <c r="I313" s="1068"/>
    </row>
    <row r="314" spans="1:9" x14ac:dyDescent="0.2">
      <c r="A314" s="1068"/>
      <c r="B314" s="1068"/>
      <c r="C314" s="1068"/>
      <c r="D314" s="1068"/>
      <c r="E314" s="1068"/>
      <c r="F314" s="1068"/>
      <c r="G314" s="1068"/>
      <c r="H314" s="1068"/>
      <c r="I314" s="1068"/>
    </row>
    <row r="315" spans="1:9" x14ac:dyDescent="0.2">
      <c r="A315" s="1068"/>
      <c r="B315" s="1068"/>
      <c r="C315" s="1068"/>
      <c r="D315" s="1068"/>
      <c r="E315" s="1068"/>
      <c r="F315" s="1068"/>
      <c r="G315" s="1068"/>
      <c r="H315" s="1068"/>
      <c r="I315" s="1068"/>
    </row>
    <row r="316" spans="1:9" x14ac:dyDescent="0.2">
      <c r="A316" s="1068"/>
      <c r="B316" s="1068"/>
      <c r="C316" s="1068"/>
      <c r="D316" s="1068"/>
      <c r="E316" s="1068"/>
      <c r="F316" s="1068"/>
      <c r="G316" s="1068"/>
      <c r="H316" s="1068"/>
      <c r="I316" s="1068"/>
    </row>
    <row r="317" spans="1:9" x14ac:dyDescent="0.2">
      <c r="A317" s="1068"/>
      <c r="B317" s="1068"/>
      <c r="C317" s="1068"/>
      <c r="D317" s="1068"/>
      <c r="E317" s="1068"/>
      <c r="F317" s="1068"/>
      <c r="G317" s="1068"/>
      <c r="H317" s="1068"/>
      <c r="I317" s="1068"/>
    </row>
    <row r="318" spans="1:9" x14ac:dyDescent="0.2">
      <c r="A318" s="1068"/>
      <c r="B318" s="1068"/>
      <c r="C318" s="1068"/>
      <c r="D318" s="1068"/>
      <c r="E318" s="1068"/>
      <c r="F318" s="1068"/>
      <c r="G318" s="1068"/>
      <c r="H318" s="1068"/>
      <c r="I318" s="1068"/>
    </row>
    <row r="319" spans="1:9" x14ac:dyDescent="0.2">
      <c r="A319" s="1068"/>
      <c r="B319" s="1068"/>
      <c r="C319" s="1068"/>
      <c r="D319" s="1068"/>
      <c r="E319" s="1068"/>
      <c r="F319" s="1068"/>
      <c r="G319" s="1068"/>
      <c r="H319" s="1068"/>
      <c r="I319" s="1068"/>
    </row>
    <row r="320" spans="1:9" x14ac:dyDescent="0.2">
      <c r="A320" s="1068"/>
      <c r="B320" s="1068"/>
      <c r="C320" s="1068"/>
      <c r="D320" s="1068"/>
      <c r="E320" s="1068"/>
      <c r="F320" s="1068"/>
      <c r="G320" s="1068"/>
      <c r="H320" s="1068"/>
      <c r="I320" s="1068"/>
    </row>
    <row r="321" spans="1:9" x14ac:dyDescent="0.2">
      <c r="A321" s="1068"/>
      <c r="B321" s="1068"/>
      <c r="C321" s="1068"/>
      <c r="D321" s="1068"/>
      <c r="E321" s="1068"/>
      <c r="F321" s="1068"/>
      <c r="G321" s="1068"/>
      <c r="H321" s="1068"/>
      <c r="I321" s="1068"/>
    </row>
    <row r="322" spans="1:9" x14ac:dyDescent="0.2">
      <c r="A322" s="1068"/>
      <c r="B322" s="1068"/>
      <c r="C322" s="1068"/>
      <c r="D322" s="1068"/>
      <c r="E322" s="1068"/>
      <c r="F322" s="1068"/>
      <c r="G322" s="1068"/>
      <c r="H322" s="1068"/>
      <c r="I322" s="1068"/>
    </row>
    <row r="323" spans="1:9" x14ac:dyDescent="0.2">
      <c r="A323" s="1068"/>
      <c r="B323" s="1068"/>
      <c r="C323" s="1068"/>
      <c r="D323" s="1068"/>
      <c r="E323" s="1068"/>
      <c r="F323" s="1068"/>
      <c r="G323" s="1068"/>
      <c r="H323" s="1068"/>
      <c r="I323" s="1068"/>
    </row>
    <row r="324" spans="1:9" x14ac:dyDescent="0.2">
      <c r="A324" s="1068"/>
      <c r="B324" s="1068"/>
      <c r="C324" s="1068"/>
      <c r="D324" s="1068"/>
      <c r="E324" s="1068"/>
      <c r="F324" s="1068"/>
      <c r="G324" s="1068"/>
      <c r="H324" s="1068"/>
      <c r="I324" s="1068"/>
    </row>
    <row r="325" spans="1:9" x14ac:dyDescent="0.2">
      <c r="A325" s="1068"/>
      <c r="B325" s="1068"/>
      <c r="C325" s="1068"/>
      <c r="D325" s="1068"/>
      <c r="E325" s="1068"/>
      <c r="F325" s="1068"/>
      <c r="G325" s="1068"/>
      <c r="H325" s="1068"/>
      <c r="I325" s="1068"/>
    </row>
    <row r="326" spans="1:9" x14ac:dyDescent="0.2">
      <c r="A326" s="1068"/>
      <c r="B326" s="1068"/>
      <c r="C326" s="1068"/>
      <c r="D326" s="1068"/>
      <c r="E326" s="1068"/>
      <c r="F326" s="1068"/>
      <c r="G326" s="1068"/>
      <c r="H326" s="1068"/>
      <c r="I326" s="1068"/>
    </row>
    <row r="327" spans="1:9" x14ac:dyDescent="0.2">
      <c r="A327" s="1068"/>
      <c r="B327" s="1068"/>
      <c r="C327" s="1068"/>
      <c r="D327" s="1068"/>
      <c r="E327" s="1068"/>
      <c r="F327" s="1068"/>
      <c r="G327" s="1068"/>
      <c r="H327" s="1068"/>
      <c r="I327" s="1068"/>
    </row>
    <row r="328" spans="1:9" x14ac:dyDescent="0.2">
      <c r="A328" s="1068"/>
      <c r="B328" s="1068"/>
      <c r="C328" s="1068"/>
      <c r="D328" s="1068"/>
      <c r="E328" s="1068"/>
      <c r="F328" s="1068"/>
      <c r="G328" s="1068"/>
      <c r="H328" s="1068"/>
      <c r="I328" s="1068"/>
    </row>
    <row r="329" spans="1:9" x14ac:dyDescent="0.2">
      <c r="A329" s="1068"/>
      <c r="B329" s="1068"/>
      <c r="C329" s="1068"/>
      <c r="D329" s="1068"/>
      <c r="E329" s="1068"/>
      <c r="F329" s="1068"/>
      <c r="G329" s="1068"/>
      <c r="H329" s="1068"/>
      <c r="I329" s="1068"/>
    </row>
    <row r="330" spans="1:9" x14ac:dyDescent="0.2">
      <c r="A330" s="1068"/>
      <c r="B330" s="1068"/>
      <c r="C330" s="1068"/>
      <c r="D330" s="1068"/>
      <c r="E330" s="1068"/>
      <c r="F330" s="1068"/>
      <c r="G330" s="1068"/>
      <c r="H330" s="1068"/>
      <c r="I330" s="1068"/>
    </row>
    <row r="331" spans="1:9" x14ac:dyDescent="0.2">
      <c r="A331" s="1068"/>
      <c r="B331" s="1068"/>
      <c r="C331" s="1068"/>
      <c r="D331" s="1068"/>
      <c r="E331" s="1068"/>
      <c r="F331" s="1068"/>
      <c r="G331" s="1068"/>
      <c r="H331" s="1068"/>
      <c r="I331" s="1068"/>
    </row>
    <row r="332" spans="1:9" x14ac:dyDescent="0.2">
      <c r="A332" s="1068"/>
      <c r="B332" s="1068"/>
      <c r="C332" s="1068"/>
      <c r="D332" s="1068"/>
      <c r="E332" s="1068"/>
      <c r="F332" s="1068"/>
      <c r="G332" s="1068"/>
      <c r="H332" s="1068"/>
      <c r="I332" s="1068"/>
    </row>
    <row r="333" spans="1:9" x14ac:dyDescent="0.2">
      <c r="A333" s="1068"/>
      <c r="B333" s="1068"/>
      <c r="C333" s="1068"/>
      <c r="D333" s="1068"/>
      <c r="E333" s="1068"/>
      <c r="F333" s="1068"/>
      <c r="G333" s="1068"/>
      <c r="H333" s="1068"/>
      <c r="I333" s="1068"/>
    </row>
    <row r="334" spans="1:9" x14ac:dyDescent="0.2">
      <c r="A334" s="1068"/>
      <c r="B334" s="1068"/>
      <c r="C334" s="1068"/>
      <c r="D334" s="1068"/>
      <c r="E334" s="1068"/>
      <c r="F334" s="1068"/>
      <c r="G334" s="1068"/>
      <c r="H334" s="1068"/>
      <c r="I334" s="1068"/>
    </row>
    <row r="335" spans="1:9" x14ac:dyDescent="0.2">
      <c r="A335" s="1068"/>
      <c r="B335" s="1068"/>
      <c r="C335" s="1068"/>
      <c r="D335" s="1068"/>
      <c r="E335" s="1068"/>
      <c r="F335" s="1068"/>
      <c r="G335" s="1068"/>
      <c r="H335" s="1068"/>
      <c r="I335" s="1068"/>
    </row>
    <row r="336" spans="1:9" x14ac:dyDescent="0.2">
      <c r="A336" s="1068"/>
      <c r="B336" s="1068"/>
      <c r="C336" s="1068"/>
      <c r="D336" s="1068"/>
      <c r="E336" s="1068"/>
      <c r="F336" s="1068"/>
      <c r="G336" s="1068"/>
      <c r="H336" s="1068"/>
      <c r="I336" s="1068"/>
    </row>
    <row r="337" spans="1:9" x14ac:dyDescent="0.2">
      <c r="A337" s="1068"/>
      <c r="B337" s="1068"/>
      <c r="C337" s="1068"/>
      <c r="D337" s="1068"/>
      <c r="E337" s="1068"/>
      <c r="F337" s="1068"/>
      <c r="G337" s="1068"/>
      <c r="H337" s="1068"/>
      <c r="I337" s="1068"/>
    </row>
    <row r="338" spans="1:9" x14ac:dyDescent="0.2">
      <c r="A338" s="1068"/>
      <c r="B338" s="1068"/>
      <c r="C338" s="1068"/>
      <c r="D338" s="1068"/>
      <c r="E338" s="1068"/>
      <c r="F338" s="1068"/>
      <c r="G338" s="1068"/>
      <c r="H338" s="1068"/>
      <c r="I338" s="1068"/>
    </row>
    <row r="339" spans="1:9" x14ac:dyDescent="0.2">
      <c r="A339" s="1068"/>
      <c r="B339" s="1068"/>
      <c r="C339" s="1068"/>
      <c r="D339" s="1068"/>
      <c r="E339" s="1068"/>
      <c r="F339" s="1068"/>
      <c r="G339" s="1068"/>
      <c r="H339" s="1068"/>
      <c r="I339" s="1068"/>
    </row>
    <row r="340" spans="1:9" x14ac:dyDescent="0.2">
      <c r="A340" s="1068"/>
      <c r="B340" s="1068"/>
      <c r="C340" s="1068"/>
      <c r="D340" s="1068"/>
      <c r="E340" s="1068"/>
      <c r="F340" s="1068"/>
      <c r="G340" s="1068"/>
      <c r="H340" s="1068"/>
      <c r="I340" s="1068"/>
    </row>
    <row r="341" spans="1:9" x14ac:dyDescent="0.2">
      <c r="A341" s="1068"/>
      <c r="B341" s="1068"/>
      <c r="C341" s="1068"/>
      <c r="D341" s="1068"/>
      <c r="E341" s="1068"/>
      <c r="F341" s="1068"/>
      <c r="G341" s="1068"/>
      <c r="H341" s="1068"/>
      <c r="I341" s="1068"/>
    </row>
    <row r="342" spans="1:9" x14ac:dyDescent="0.2">
      <c r="A342" s="1068"/>
      <c r="B342" s="1068"/>
      <c r="C342" s="1068"/>
      <c r="D342" s="1068"/>
      <c r="E342" s="1068"/>
      <c r="F342" s="1068"/>
      <c r="G342" s="1068"/>
      <c r="H342" s="1068"/>
      <c r="I342" s="1068"/>
    </row>
    <row r="343" spans="1:9" x14ac:dyDescent="0.2">
      <c r="A343" s="1068"/>
      <c r="B343" s="1068"/>
      <c r="C343" s="1068"/>
      <c r="D343" s="1068"/>
      <c r="E343" s="1068"/>
      <c r="F343" s="1068"/>
      <c r="G343" s="1068"/>
      <c r="H343" s="1068"/>
      <c r="I343" s="1068"/>
    </row>
    <row r="344" spans="1:9" x14ac:dyDescent="0.2">
      <c r="A344" s="1068"/>
      <c r="B344" s="1068"/>
      <c r="C344" s="1068"/>
      <c r="D344" s="1068"/>
      <c r="E344" s="1068"/>
      <c r="F344" s="1068"/>
      <c r="G344" s="1068"/>
      <c r="H344" s="1068"/>
      <c r="I344" s="1068"/>
    </row>
    <row r="345" spans="1:9" x14ac:dyDescent="0.2">
      <c r="A345" s="1068"/>
      <c r="B345" s="1068"/>
      <c r="C345" s="1068"/>
      <c r="D345" s="1068"/>
      <c r="E345" s="1068"/>
      <c r="F345" s="1068"/>
      <c r="G345" s="1068"/>
      <c r="H345" s="1068"/>
      <c r="I345" s="1068"/>
    </row>
    <row r="346" spans="1:9" x14ac:dyDescent="0.2">
      <c r="A346" s="1068"/>
      <c r="B346" s="1068"/>
      <c r="C346" s="1068"/>
      <c r="D346" s="1068"/>
      <c r="E346" s="1068"/>
      <c r="F346" s="1068"/>
      <c r="G346" s="1068"/>
      <c r="H346" s="1068"/>
      <c r="I346" s="1068"/>
    </row>
    <row r="347" spans="1:9" x14ac:dyDescent="0.2">
      <c r="A347" s="1068"/>
      <c r="B347" s="1068"/>
      <c r="C347" s="1068"/>
      <c r="D347" s="1068"/>
      <c r="E347" s="1068"/>
      <c r="F347" s="1068"/>
      <c r="G347" s="1068"/>
      <c r="H347" s="1068"/>
      <c r="I347" s="1068"/>
    </row>
    <row r="348" spans="1:9" x14ac:dyDescent="0.2">
      <c r="A348" s="1068"/>
      <c r="B348" s="1068"/>
      <c r="C348" s="1068"/>
      <c r="D348" s="1068"/>
      <c r="E348" s="1068"/>
      <c r="F348" s="1068"/>
      <c r="G348" s="1068"/>
      <c r="H348" s="1068"/>
      <c r="I348" s="1068"/>
    </row>
    <row r="349" spans="1:9" x14ac:dyDescent="0.2">
      <c r="A349" s="1068"/>
      <c r="B349" s="1068"/>
      <c r="C349" s="1068"/>
      <c r="D349" s="1068"/>
      <c r="E349" s="1068"/>
      <c r="F349" s="1068"/>
      <c r="G349" s="1068"/>
      <c r="H349" s="1068"/>
      <c r="I349" s="1068"/>
    </row>
    <row r="350" spans="1:9" x14ac:dyDescent="0.2">
      <c r="A350" s="1068"/>
      <c r="B350" s="1068"/>
      <c r="C350" s="1068"/>
      <c r="D350" s="1068"/>
      <c r="E350" s="1068"/>
      <c r="F350" s="1068"/>
      <c r="G350" s="1068"/>
      <c r="H350" s="1068"/>
      <c r="I350" s="1068"/>
    </row>
    <row r="351" spans="1:9" x14ac:dyDescent="0.2">
      <c r="A351" s="1068"/>
      <c r="B351" s="1068"/>
      <c r="C351" s="1068"/>
      <c r="D351" s="1068"/>
      <c r="E351" s="1068"/>
      <c r="F351" s="1068"/>
      <c r="G351" s="1068"/>
      <c r="H351" s="1068"/>
      <c r="I351" s="1068"/>
    </row>
    <row r="352" spans="1:9" x14ac:dyDescent="0.2">
      <c r="A352" s="1068"/>
      <c r="B352" s="1068"/>
      <c r="C352" s="1068"/>
      <c r="D352" s="1068"/>
      <c r="E352" s="1068"/>
      <c r="F352" s="1068"/>
      <c r="G352" s="1068"/>
      <c r="H352" s="1068"/>
      <c r="I352" s="1068"/>
    </row>
    <row r="353" spans="1:9" x14ac:dyDescent="0.2">
      <c r="A353" s="1068"/>
      <c r="B353" s="1068"/>
      <c r="C353" s="1068"/>
      <c r="D353" s="1068"/>
      <c r="E353" s="1068"/>
      <c r="F353" s="1068"/>
      <c r="G353" s="1068"/>
      <c r="H353" s="1068"/>
      <c r="I353" s="1068"/>
    </row>
    <row r="354" spans="1:9" x14ac:dyDescent="0.2">
      <c r="A354" s="1068"/>
      <c r="B354" s="1068"/>
      <c r="C354" s="1068"/>
      <c r="D354" s="1068"/>
      <c r="E354" s="1068"/>
      <c r="F354" s="1068"/>
      <c r="G354" s="1068"/>
      <c r="H354" s="1068"/>
      <c r="I354" s="1068"/>
    </row>
    <row r="355" spans="1:9" x14ac:dyDescent="0.2">
      <c r="A355" s="1068"/>
      <c r="B355" s="1068"/>
      <c r="C355" s="1068"/>
      <c r="D355" s="1068"/>
      <c r="E355" s="1068"/>
      <c r="F355" s="1068"/>
      <c r="G355" s="1068"/>
      <c r="H355" s="1068"/>
      <c r="I355" s="1068"/>
    </row>
    <row r="356" spans="1:9" x14ac:dyDescent="0.2">
      <c r="A356" s="1068"/>
      <c r="B356" s="1068"/>
      <c r="C356" s="1068"/>
      <c r="D356" s="1068"/>
      <c r="E356" s="1068"/>
      <c r="F356" s="1068"/>
      <c r="G356" s="1068"/>
      <c r="H356" s="1068"/>
      <c r="I356" s="1068"/>
    </row>
    <row r="357" spans="1:9" x14ac:dyDescent="0.2">
      <c r="A357" s="1068"/>
      <c r="B357" s="1068"/>
      <c r="C357" s="1068"/>
      <c r="D357" s="1068"/>
      <c r="E357" s="1068"/>
      <c r="F357" s="1068"/>
      <c r="G357" s="1068"/>
      <c r="H357" s="1068"/>
      <c r="I357" s="1068"/>
    </row>
    <row r="358" spans="1:9" x14ac:dyDescent="0.2">
      <c r="A358" s="1068"/>
      <c r="B358" s="1068"/>
      <c r="C358" s="1068"/>
      <c r="D358" s="1068"/>
      <c r="E358" s="1068"/>
      <c r="F358" s="1068"/>
      <c r="G358" s="1068"/>
      <c r="H358" s="1068"/>
      <c r="I358" s="1068"/>
    </row>
    <row r="359" spans="1:9" x14ac:dyDescent="0.2">
      <c r="A359" s="1068"/>
      <c r="B359" s="1068"/>
      <c r="C359" s="1068"/>
      <c r="D359" s="1068"/>
      <c r="E359" s="1068"/>
      <c r="F359" s="1068"/>
      <c r="G359" s="1068"/>
      <c r="H359" s="1068"/>
      <c r="I359" s="1068"/>
    </row>
    <row r="360" spans="1:9" x14ac:dyDescent="0.2">
      <c r="A360" s="1068"/>
      <c r="B360" s="1068"/>
      <c r="C360" s="1068"/>
      <c r="D360" s="1068"/>
      <c r="E360" s="1068"/>
      <c r="F360" s="1068"/>
      <c r="G360" s="1068"/>
      <c r="H360" s="1068"/>
      <c r="I360" s="1068"/>
    </row>
    <row r="361" spans="1:9" x14ac:dyDescent="0.2">
      <c r="A361" s="1068"/>
      <c r="B361" s="1068"/>
      <c r="C361" s="1068"/>
      <c r="D361" s="1068"/>
      <c r="E361" s="1068"/>
      <c r="F361" s="1068"/>
      <c r="G361" s="1068"/>
      <c r="H361" s="1068"/>
      <c r="I361" s="1068"/>
    </row>
    <row r="362" spans="1:9" x14ac:dyDescent="0.2">
      <c r="A362" s="1068"/>
      <c r="B362" s="1068"/>
      <c r="C362" s="1068"/>
      <c r="D362" s="1068"/>
      <c r="E362" s="1068"/>
      <c r="F362" s="1068"/>
      <c r="G362" s="1068"/>
      <c r="H362" s="1068"/>
      <c r="I362" s="1068"/>
    </row>
    <row r="363" spans="1:9" x14ac:dyDescent="0.2">
      <c r="A363" s="1068"/>
      <c r="B363" s="1068"/>
      <c r="C363" s="1068"/>
      <c r="D363" s="1068"/>
      <c r="E363" s="1068"/>
      <c r="F363" s="1068"/>
      <c r="G363" s="1068"/>
      <c r="H363" s="1068"/>
      <c r="I363" s="1068"/>
    </row>
    <row r="364" spans="1:9" x14ac:dyDescent="0.2">
      <c r="A364" s="1068"/>
      <c r="B364" s="1068"/>
      <c r="C364" s="1068"/>
      <c r="D364" s="1068"/>
      <c r="E364" s="1068"/>
      <c r="F364" s="1068"/>
      <c r="G364" s="1068"/>
      <c r="H364" s="1068"/>
      <c r="I364" s="1068"/>
    </row>
    <row r="365" spans="1:9" x14ac:dyDescent="0.2">
      <c r="A365" s="1068"/>
      <c r="B365" s="1068"/>
      <c r="C365" s="1068"/>
      <c r="D365" s="1068"/>
      <c r="E365" s="1068"/>
      <c r="F365" s="1068"/>
      <c r="G365" s="1068"/>
      <c r="H365" s="1068"/>
      <c r="I365" s="1068"/>
    </row>
    <row r="366" spans="1:9" x14ac:dyDescent="0.2">
      <c r="A366" s="1068"/>
      <c r="B366" s="1068"/>
      <c r="C366" s="1068"/>
      <c r="D366" s="1068"/>
      <c r="E366" s="1068"/>
      <c r="F366" s="1068"/>
      <c r="G366" s="1068"/>
      <c r="H366" s="1068"/>
      <c r="I366" s="1068"/>
    </row>
    <row r="367" spans="1:9" x14ac:dyDescent="0.2">
      <c r="A367" s="1068"/>
      <c r="B367" s="1068"/>
      <c r="C367" s="1068"/>
      <c r="D367" s="1068"/>
      <c r="E367" s="1068"/>
      <c r="F367" s="1068"/>
      <c r="G367" s="1068"/>
      <c r="H367" s="1068"/>
      <c r="I367" s="1068"/>
    </row>
    <row r="368" spans="1:9" x14ac:dyDescent="0.2">
      <c r="A368" s="1068"/>
      <c r="B368" s="1068"/>
      <c r="C368" s="1068"/>
      <c r="D368" s="1068"/>
      <c r="E368" s="1068"/>
      <c r="F368" s="1068"/>
      <c r="G368" s="1068"/>
      <c r="H368" s="1068"/>
      <c r="I368" s="1068"/>
    </row>
    <row r="369" spans="1:9" x14ac:dyDescent="0.2">
      <c r="A369" s="1068"/>
      <c r="B369" s="1068"/>
      <c r="C369" s="1068"/>
      <c r="D369" s="1068"/>
      <c r="E369" s="1068"/>
      <c r="F369" s="1068"/>
      <c r="G369" s="1068"/>
      <c r="H369" s="1068"/>
      <c r="I369" s="1068"/>
    </row>
    <row r="370" spans="1:9" x14ac:dyDescent="0.2">
      <c r="A370" s="1068"/>
      <c r="B370" s="1068"/>
      <c r="C370" s="1068"/>
      <c r="D370" s="1068"/>
      <c r="E370" s="1068"/>
      <c r="F370" s="1068"/>
      <c r="G370" s="1068"/>
      <c r="H370" s="1068"/>
      <c r="I370" s="1068"/>
    </row>
    <row r="371" spans="1:9" x14ac:dyDescent="0.2">
      <c r="A371" s="1068"/>
      <c r="B371" s="1068"/>
      <c r="C371" s="1068"/>
      <c r="D371" s="1068"/>
      <c r="E371" s="1068"/>
      <c r="F371" s="1068"/>
      <c r="G371" s="1068"/>
      <c r="H371" s="1068"/>
      <c r="I371" s="1068"/>
    </row>
    <row r="372" spans="1:9" x14ac:dyDescent="0.2">
      <c r="A372" s="1068"/>
      <c r="B372" s="1068"/>
      <c r="C372" s="1068"/>
      <c r="D372" s="1068"/>
      <c r="E372" s="1068"/>
      <c r="F372" s="1068"/>
      <c r="G372" s="1068"/>
      <c r="H372" s="1068"/>
      <c r="I372" s="1068"/>
    </row>
    <row r="373" spans="1:9" x14ac:dyDescent="0.2">
      <c r="A373" s="1068"/>
      <c r="B373" s="1068"/>
      <c r="C373" s="1068"/>
      <c r="D373" s="1068"/>
      <c r="E373" s="1068"/>
      <c r="F373" s="1068"/>
      <c r="G373" s="1068"/>
      <c r="H373" s="1068"/>
      <c r="I373" s="1068"/>
    </row>
    <row r="374" spans="1:9" x14ac:dyDescent="0.2">
      <c r="A374" s="1068"/>
      <c r="B374" s="1068"/>
      <c r="C374" s="1068"/>
      <c r="D374" s="1068"/>
      <c r="E374" s="1068"/>
      <c r="F374" s="1068"/>
      <c r="G374" s="1068"/>
      <c r="H374" s="1068"/>
      <c r="I374" s="1068"/>
    </row>
    <row r="375" spans="1:9" x14ac:dyDescent="0.2">
      <c r="A375" s="1068"/>
      <c r="B375" s="1068"/>
      <c r="C375" s="1068"/>
      <c r="D375" s="1068"/>
      <c r="E375" s="1068"/>
      <c r="F375" s="1068"/>
      <c r="G375" s="1068"/>
      <c r="H375" s="1068"/>
      <c r="I375" s="1068"/>
    </row>
    <row r="376" spans="1:9" x14ac:dyDescent="0.2">
      <c r="A376" s="1068"/>
      <c r="B376" s="1068"/>
      <c r="C376" s="1068"/>
      <c r="D376" s="1068"/>
      <c r="E376" s="1068"/>
      <c r="F376" s="1068"/>
      <c r="G376" s="1068"/>
      <c r="H376" s="1068"/>
      <c r="I376" s="1068"/>
    </row>
    <row r="377" spans="1:9" x14ac:dyDescent="0.2">
      <c r="A377" s="1068"/>
      <c r="B377" s="1068"/>
      <c r="C377" s="1068"/>
      <c r="D377" s="1068"/>
      <c r="E377" s="1068"/>
      <c r="F377" s="1068"/>
      <c r="G377" s="1068"/>
      <c r="H377" s="1068"/>
      <c r="I377" s="1068"/>
    </row>
    <row r="378" spans="1:9" x14ac:dyDescent="0.2">
      <c r="A378" s="1068"/>
      <c r="B378" s="1068"/>
      <c r="C378" s="1068"/>
      <c r="D378" s="1068"/>
      <c r="E378" s="1068"/>
      <c r="F378" s="1068"/>
      <c r="G378" s="1068"/>
      <c r="H378" s="1068"/>
      <c r="I378" s="1068"/>
    </row>
    <row r="379" spans="1:9" x14ac:dyDescent="0.2">
      <c r="A379" s="1068"/>
      <c r="B379" s="1068"/>
      <c r="C379" s="1068"/>
      <c r="D379" s="1068"/>
      <c r="E379" s="1068"/>
      <c r="F379" s="1068"/>
      <c r="G379" s="1068"/>
      <c r="H379" s="1068"/>
      <c r="I379" s="1068"/>
    </row>
    <row r="380" spans="1:9" x14ac:dyDescent="0.2">
      <c r="A380" s="1068"/>
      <c r="B380" s="1068"/>
      <c r="C380" s="1068"/>
      <c r="D380" s="1068"/>
      <c r="E380" s="1068"/>
      <c r="F380" s="1068"/>
      <c r="G380" s="1068"/>
      <c r="H380" s="1068"/>
      <c r="I380" s="1068"/>
    </row>
    <row r="381" spans="1:9" x14ac:dyDescent="0.2">
      <c r="A381" s="1068"/>
      <c r="B381" s="1068"/>
      <c r="C381" s="1068"/>
      <c r="D381" s="1068"/>
      <c r="E381" s="1068"/>
      <c r="F381" s="1068"/>
      <c r="G381" s="1068"/>
      <c r="H381" s="1068"/>
      <c r="I381" s="1068"/>
    </row>
    <row r="382" spans="1:9" x14ac:dyDescent="0.2">
      <c r="A382" s="1068"/>
      <c r="B382" s="1068"/>
      <c r="C382" s="1068"/>
      <c r="D382" s="1068"/>
      <c r="E382" s="1068"/>
      <c r="F382" s="1068"/>
      <c r="G382" s="1068"/>
      <c r="H382" s="1068"/>
      <c r="I382" s="1068"/>
    </row>
    <row r="383" spans="1:9" x14ac:dyDescent="0.2">
      <c r="A383" s="1068"/>
      <c r="B383" s="1068"/>
      <c r="C383" s="1068"/>
      <c r="D383" s="1068"/>
      <c r="E383" s="1068"/>
      <c r="F383" s="1068"/>
      <c r="G383" s="1068"/>
      <c r="H383" s="1068"/>
      <c r="I383" s="1068"/>
    </row>
    <row r="384" spans="1:9" x14ac:dyDescent="0.2">
      <c r="A384" s="1068"/>
      <c r="B384" s="1068"/>
      <c r="C384" s="1068"/>
      <c r="D384" s="1068"/>
      <c r="E384" s="1068"/>
      <c r="F384" s="1068"/>
      <c r="G384" s="1068"/>
      <c r="H384" s="1068"/>
      <c r="I384" s="1068"/>
    </row>
    <row r="385" spans="1:9" x14ac:dyDescent="0.2">
      <c r="A385" s="1068"/>
      <c r="B385" s="1068"/>
      <c r="C385" s="1068"/>
      <c r="D385" s="1068"/>
      <c r="E385" s="1068"/>
      <c r="F385" s="1068"/>
      <c r="G385" s="1068"/>
      <c r="H385" s="1068"/>
      <c r="I385" s="1068"/>
    </row>
    <row r="386" spans="1:9" x14ac:dyDescent="0.2">
      <c r="A386" s="1068"/>
      <c r="B386" s="1068"/>
      <c r="C386" s="1068"/>
      <c r="D386" s="1068"/>
      <c r="E386" s="1068"/>
      <c r="F386" s="1068"/>
      <c r="G386" s="1068"/>
      <c r="H386" s="1068"/>
      <c r="I386" s="1068"/>
    </row>
    <row r="387" spans="1:9" x14ac:dyDescent="0.2">
      <c r="A387" s="1068"/>
      <c r="B387" s="1068"/>
      <c r="C387" s="1068"/>
      <c r="D387" s="1068"/>
      <c r="E387" s="1068"/>
      <c r="F387" s="1068"/>
      <c r="G387" s="1068"/>
      <c r="H387" s="1068"/>
      <c r="I387" s="1068"/>
    </row>
    <row r="388" spans="1:9" x14ac:dyDescent="0.2">
      <c r="A388" s="1068"/>
      <c r="B388" s="1068"/>
      <c r="C388" s="1068"/>
      <c r="D388" s="1068"/>
      <c r="E388" s="1068"/>
      <c r="F388" s="1068"/>
      <c r="G388" s="1068"/>
      <c r="H388" s="1068"/>
      <c r="I388" s="1068"/>
    </row>
    <row r="389" spans="1:9" x14ac:dyDescent="0.2">
      <c r="A389" s="1068"/>
      <c r="B389" s="1068"/>
      <c r="C389" s="1068"/>
      <c r="D389" s="1068"/>
      <c r="E389" s="1068"/>
      <c r="F389" s="1068"/>
      <c r="G389" s="1068"/>
      <c r="H389" s="1068"/>
      <c r="I389" s="1068"/>
    </row>
    <row r="390" spans="1:9" x14ac:dyDescent="0.2">
      <c r="A390" s="1068"/>
      <c r="B390" s="1068"/>
      <c r="C390" s="1068"/>
      <c r="D390" s="1068"/>
      <c r="E390" s="1068"/>
      <c r="F390" s="1068"/>
      <c r="G390" s="1068"/>
      <c r="H390" s="1068"/>
      <c r="I390" s="1068"/>
    </row>
    <row r="391" spans="1:9" x14ac:dyDescent="0.2">
      <c r="A391" s="1068"/>
      <c r="B391" s="1068"/>
      <c r="C391" s="1068"/>
      <c r="D391" s="1068"/>
      <c r="E391" s="1068"/>
      <c r="F391" s="1068"/>
      <c r="G391" s="1068"/>
      <c r="H391" s="1068"/>
      <c r="I391" s="1068"/>
    </row>
    <row r="392" spans="1:9" x14ac:dyDescent="0.2">
      <c r="A392" s="1068"/>
      <c r="B392" s="1068"/>
      <c r="C392" s="1068"/>
      <c r="D392" s="1068"/>
      <c r="E392" s="1068"/>
      <c r="F392" s="1068"/>
      <c r="G392" s="1068"/>
      <c r="H392" s="1068"/>
      <c r="I392" s="1068"/>
    </row>
    <row r="393" spans="1:9" x14ac:dyDescent="0.2">
      <c r="A393" s="1068"/>
      <c r="B393" s="1068"/>
      <c r="C393" s="1068"/>
      <c r="D393" s="1068"/>
      <c r="E393" s="1068"/>
      <c r="F393" s="1068"/>
      <c r="G393" s="1068"/>
      <c r="H393" s="1068"/>
      <c r="I393" s="1068"/>
    </row>
    <row r="394" spans="1:9" x14ac:dyDescent="0.2">
      <c r="A394" s="1068"/>
      <c r="B394" s="1068"/>
      <c r="C394" s="1068"/>
      <c r="D394" s="1068"/>
      <c r="E394" s="1068"/>
      <c r="F394" s="1068"/>
      <c r="G394" s="1068"/>
      <c r="H394" s="1068"/>
      <c r="I394" s="1068"/>
    </row>
    <row r="395" spans="1:9" x14ac:dyDescent="0.2">
      <c r="A395" s="1068"/>
      <c r="B395" s="1068"/>
      <c r="C395" s="1068"/>
      <c r="D395" s="1068"/>
      <c r="E395" s="1068"/>
      <c r="F395" s="1068"/>
      <c r="G395" s="1068"/>
      <c r="H395" s="1068"/>
      <c r="I395" s="1068"/>
    </row>
    <row r="396" spans="1:9" x14ac:dyDescent="0.2">
      <c r="A396" s="1068"/>
      <c r="B396" s="1068"/>
      <c r="C396" s="1068"/>
      <c r="D396" s="1068"/>
      <c r="E396" s="1068"/>
      <c r="F396" s="1068"/>
      <c r="G396" s="1068"/>
      <c r="H396" s="1068"/>
      <c r="I396" s="1068"/>
    </row>
    <row r="397" spans="1:9" x14ac:dyDescent="0.2">
      <c r="A397" s="1068"/>
      <c r="B397" s="1068"/>
      <c r="C397" s="1068"/>
      <c r="D397" s="1068"/>
      <c r="E397" s="1068"/>
      <c r="F397" s="1068"/>
      <c r="G397" s="1068"/>
      <c r="H397" s="1068"/>
      <c r="I397" s="1068"/>
    </row>
    <row r="398" spans="1:9" x14ac:dyDescent="0.2">
      <c r="A398" s="1068"/>
      <c r="B398" s="1068"/>
      <c r="C398" s="1068"/>
      <c r="D398" s="1068"/>
      <c r="E398" s="1068"/>
      <c r="F398" s="1068"/>
      <c r="G398" s="1068"/>
      <c r="H398" s="1068"/>
      <c r="I398" s="1068"/>
    </row>
    <row r="399" spans="1:9" x14ac:dyDescent="0.2">
      <c r="A399" s="1068"/>
      <c r="B399" s="1068"/>
      <c r="C399" s="1068"/>
      <c r="D399" s="1068"/>
      <c r="E399" s="1068"/>
      <c r="F399" s="1068"/>
      <c r="G399" s="1068"/>
      <c r="H399" s="1068"/>
      <c r="I399" s="1068"/>
    </row>
  </sheetData>
  <sheetProtection formatCells="0"/>
  <protectedRanges>
    <protectedRange sqref="C4:E4" name="Range1"/>
  </protectedRanges>
  <mergeCells count="66">
    <mergeCell ref="M88:Q88"/>
    <mergeCell ref="M104:Q104"/>
    <mergeCell ref="P94:Q94"/>
    <mergeCell ref="M94:N94"/>
    <mergeCell ref="M71:Q71"/>
    <mergeCell ref="M72:Q72"/>
    <mergeCell ref="M78:Q78"/>
    <mergeCell ref="M79:Q79"/>
    <mergeCell ref="M87:Q87"/>
    <mergeCell ref="M89:Q89"/>
    <mergeCell ref="M90:Q90"/>
    <mergeCell ref="M91:Q91"/>
    <mergeCell ref="M80:Q80"/>
    <mergeCell ref="M81:Q81"/>
    <mergeCell ref="M82:Q82"/>
    <mergeCell ref="M73:Q73"/>
    <mergeCell ref="M60:Q60"/>
    <mergeCell ref="M61:Q61"/>
    <mergeCell ref="M69:Q69"/>
    <mergeCell ref="M70:Q70"/>
    <mergeCell ref="Q50:R50"/>
    <mergeCell ref="M51:Q51"/>
    <mergeCell ref="M53:Q53"/>
    <mergeCell ref="M54:Q54"/>
    <mergeCell ref="M52:R52"/>
    <mergeCell ref="M55:Q55"/>
    <mergeCell ref="M62:Q62"/>
    <mergeCell ref="M63:Q63"/>
    <mergeCell ref="M64:Q64"/>
    <mergeCell ref="A33:H33"/>
    <mergeCell ref="A85:B85"/>
    <mergeCell ref="A100:G103"/>
    <mergeCell ref="A58:G58"/>
    <mergeCell ref="A70:G70"/>
    <mergeCell ref="A40:H40"/>
    <mergeCell ref="A79:H79"/>
    <mergeCell ref="A86:H86"/>
    <mergeCell ref="A93:H93"/>
    <mergeCell ref="M46:Q46"/>
    <mergeCell ref="M33:Q33"/>
    <mergeCell ref="M34:Q34"/>
    <mergeCell ref="M35:Q35"/>
    <mergeCell ref="M36:Q36"/>
    <mergeCell ref="M37:Q37"/>
    <mergeCell ref="M45:Q45"/>
    <mergeCell ref="M24:Q24"/>
    <mergeCell ref="M25:Q25"/>
    <mergeCell ref="M26:Q26"/>
    <mergeCell ref="M27:Q27"/>
    <mergeCell ref="M28:Q28"/>
    <mergeCell ref="A3:H3"/>
    <mergeCell ref="C4:E4"/>
    <mergeCell ref="M42:Q42"/>
    <mergeCell ref="M43:Q43"/>
    <mergeCell ref="M44:Q44"/>
    <mergeCell ref="M15:Q15"/>
    <mergeCell ref="M16:Q16"/>
    <mergeCell ref="M17:Q17"/>
    <mergeCell ref="M18:Q18"/>
    <mergeCell ref="M19:Q19"/>
    <mergeCell ref="D8:D9"/>
    <mergeCell ref="E8:E9"/>
    <mergeCell ref="H8:H10"/>
    <mergeCell ref="A10:G10"/>
    <mergeCell ref="A15:H15"/>
    <mergeCell ref="A23:H23"/>
  </mergeCells>
  <dataValidations xWindow="575" yWindow="774" count="3">
    <dataValidation type="list" allowBlank="1" showInputMessage="1" showErrorMessage="1" sqref="Q50:R50" xr:uid="{CD5F053C-C46C-460E-969D-D56B0F148364}">
      <formula1>"New Construction, Rehab, Both"</formula1>
    </dataValidation>
    <dataValidation allowBlank="1" showErrorMessage="1" sqref="G16 D27:E27 E88" xr:uid="{05B60EB1-9597-4AA7-9C3F-FE9800127135}"/>
    <dataValidation type="custom" allowBlank="1" showInputMessage="1" showErrorMessage="1" errorTitle="Contingency too low" error="Does not meet minimum contingency." sqref="C27" xr:uid="{CB5D377D-691A-4892-95B0-A40651C40368}">
      <formula1>IF((D27+E27)&lt;R51,"ERROR",(D27+E27))</formula1>
    </dataValidation>
  </dataValidations>
  <printOptions horizontalCentered="1"/>
  <pageMargins left="0.25" right="0.27" top="0" bottom="0" header="0" footer="0"/>
  <pageSetup scale="70" fitToWidth="2" fitToHeight="2" orientation="portrait" horizontalDpi="1200" verticalDpi="1200" r:id="rId1"/>
  <headerFooter alignWithMargins="0">
    <oddFooter>&amp;R&amp;8Revised October 20, 2021</oddFooter>
  </headerFooter>
  <rowBreaks count="1" manualBreakCount="1">
    <brk id="57" max="16383" man="1"/>
  </rowBreaks>
  <colBreaks count="1" manualBreakCount="1">
    <brk id="9" max="1048575" man="1"/>
  </colBreaks>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52">
    <tabColor rgb="FFCC99FF"/>
    <pageSetUpPr fitToPage="1"/>
  </sheetPr>
  <dimension ref="A1:L632"/>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13.5703125" style="21" customWidth="1"/>
    <col min="3" max="3" width="2.85546875" style="21" customWidth="1"/>
    <col min="4" max="4" width="6.7109375" style="21" customWidth="1"/>
    <col min="5" max="5" width="63.28515625" style="21" customWidth="1"/>
    <col min="6" max="6" width="9.140625" style="21"/>
    <col min="7" max="7" width="19.7109375" style="21" customWidth="1"/>
    <col min="8" max="8" width="14.42578125" style="21" customWidth="1"/>
    <col min="9" max="16384" width="9.140625" style="21"/>
  </cols>
  <sheetData>
    <row r="1" spans="2:9" ht="13.5" thickBot="1" x14ac:dyDescent="0.25">
      <c r="B1" s="1754" t="e">
        <f>#REF!</f>
        <v>#REF!</v>
      </c>
      <c r="C1" s="1755"/>
      <c r="D1" s="1755"/>
      <c r="E1" s="1755"/>
      <c r="F1" s="1755"/>
      <c r="G1" s="1755"/>
      <c r="H1" s="1756"/>
      <c r="I1" s="3"/>
    </row>
    <row r="2" spans="2:9" ht="34.5" customHeight="1" thickBot="1" x14ac:dyDescent="0.25">
      <c r="B2" s="1757" t="s">
        <v>248</v>
      </c>
      <c r="C2" s="1758"/>
      <c r="D2" s="1758"/>
      <c r="E2" s="1758"/>
      <c r="F2" s="1758"/>
      <c r="G2" s="1758"/>
      <c r="H2" s="1759"/>
      <c r="I2" s="3"/>
    </row>
    <row r="3" spans="2:9" ht="13.5" thickBot="1" x14ac:dyDescent="0.25">
      <c r="B3" s="105"/>
      <c r="C3" s="381"/>
      <c r="D3" s="381"/>
      <c r="E3" s="239"/>
      <c r="F3" s="761"/>
      <c r="G3" s="1044"/>
      <c r="H3" s="763"/>
      <c r="I3" s="3"/>
    </row>
    <row r="4" spans="2:9" ht="13.5" thickBot="1" x14ac:dyDescent="0.25">
      <c r="B4" s="1977" t="s">
        <v>130</v>
      </c>
      <c r="C4" s="1978"/>
      <c r="D4" s="382">
        <f>+'Rent Summary (8609)'!H97+'Rent Summary (8609)'!H102</f>
        <v>0</v>
      </c>
      <c r="E4" s="1"/>
      <c r="F4" s="1"/>
      <c r="G4" s="1046" t="s">
        <v>131</v>
      </c>
      <c r="H4" s="1045" t="s">
        <v>132</v>
      </c>
      <c r="I4" s="3"/>
    </row>
    <row r="5" spans="2:9" ht="13.5" thickBot="1" x14ac:dyDescent="0.25">
      <c r="B5" s="106" t="s">
        <v>133</v>
      </c>
      <c r="C5" s="383"/>
      <c r="D5" s="107"/>
      <c r="E5" s="107"/>
      <c r="F5" s="384"/>
      <c r="G5" s="385"/>
      <c r="H5" s="121"/>
      <c r="I5" s="3"/>
    </row>
    <row r="6" spans="2:9" x14ac:dyDescent="0.2">
      <c r="B6" s="366">
        <v>1</v>
      </c>
      <c r="C6" s="367"/>
      <c r="D6" s="281" t="s">
        <v>134</v>
      </c>
      <c r="E6" s="281"/>
      <c r="F6" s="368"/>
      <c r="G6" s="168">
        <f>+'Rent Summary (8609)'!H101</f>
        <v>0</v>
      </c>
      <c r="H6" s="619" t="e">
        <f>+G6/D4</f>
        <v>#DIV/0!</v>
      </c>
      <c r="I6" s="3"/>
    </row>
    <row r="7" spans="2:9" x14ac:dyDescent="0.2">
      <c r="B7" s="369">
        <v>2</v>
      </c>
      <c r="C7" s="370"/>
      <c r="D7" s="371" t="s">
        <v>135</v>
      </c>
      <c r="E7" s="371"/>
      <c r="F7" s="371"/>
      <c r="G7" s="122"/>
      <c r="H7" s="620" t="e">
        <f>+G7/D4</f>
        <v>#DIV/0!</v>
      </c>
      <c r="I7" s="3"/>
    </row>
    <row r="8" spans="2:9" x14ac:dyDescent="0.2">
      <c r="B8" s="369">
        <v>3</v>
      </c>
      <c r="C8" s="370"/>
      <c r="D8" s="371" t="s">
        <v>136</v>
      </c>
      <c r="E8" s="371"/>
      <c r="F8" s="371"/>
      <c r="G8" s="122"/>
      <c r="H8" s="620" t="e">
        <f>+G8/D4</f>
        <v>#DIV/0!</v>
      </c>
      <c r="I8" s="3"/>
    </row>
    <row r="9" spans="2:9" x14ac:dyDescent="0.2">
      <c r="B9" s="369">
        <v>4</v>
      </c>
      <c r="C9" s="370"/>
      <c r="D9" s="371" t="s">
        <v>137</v>
      </c>
      <c r="E9" s="371"/>
      <c r="F9" s="372"/>
      <c r="G9" s="122"/>
      <c r="H9" s="620" t="e">
        <f>+G9/D4</f>
        <v>#DIV/0!</v>
      </c>
      <c r="I9" s="3"/>
    </row>
    <row r="10" spans="2:9" x14ac:dyDescent="0.2">
      <c r="B10" s="369"/>
      <c r="C10" s="370"/>
      <c r="D10" s="371"/>
      <c r="E10" s="371" t="s">
        <v>138</v>
      </c>
      <c r="F10" s="372"/>
      <c r="G10" s="138">
        <f>SUM(G6:G9)</f>
        <v>0</v>
      </c>
      <c r="H10" s="620" t="e">
        <f>+G10/D4</f>
        <v>#DIV/0!</v>
      </c>
      <c r="I10" s="3"/>
    </row>
    <row r="11" spans="2:9" x14ac:dyDescent="0.2">
      <c r="B11" s="369">
        <v>5</v>
      </c>
      <c r="C11" s="370"/>
      <c r="D11" s="371" t="s">
        <v>139</v>
      </c>
      <c r="E11" s="371"/>
      <c r="F11" s="615">
        <f>+'Rent Summary (8609)'!C4</f>
        <v>0</v>
      </c>
      <c r="G11" s="138">
        <f>-(G10*F11)</f>
        <v>0</v>
      </c>
      <c r="H11" s="620" t="e">
        <f>+G11/D4</f>
        <v>#DIV/0!</v>
      </c>
      <c r="I11" s="3"/>
    </row>
    <row r="12" spans="2:9" x14ac:dyDescent="0.2">
      <c r="B12" s="369">
        <v>6</v>
      </c>
      <c r="C12" s="370"/>
      <c r="D12" s="371" t="s">
        <v>140</v>
      </c>
      <c r="E12" s="371"/>
      <c r="F12" s="372"/>
      <c r="G12" s="122"/>
      <c r="H12" s="620" t="e">
        <f>+G12/D4</f>
        <v>#DIV/0!</v>
      </c>
      <c r="I12" s="3"/>
    </row>
    <row r="13" spans="2:9" ht="13.5" thickBot="1" x14ac:dyDescent="0.25">
      <c r="B13" s="369">
        <v>7</v>
      </c>
      <c r="C13" s="370"/>
      <c r="D13" s="371" t="s">
        <v>139</v>
      </c>
      <c r="E13" s="371"/>
      <c r="F13" s="614">
        <v>0.5</v>
      </c>
      <c r="G13" s="138">
        <f>-(G12*F13)</f>
        <v>0</v>
      </c>
      <c r="H13" s="620" t="e">
        <f>+G13/D4</f>
        <v>#DIV/0!</v>
      </c>
      <c r="I13" s="3"/>
    </row>
    <row r="14" spans="2:9" ht="13.5" thickBot="1" x14ac:dyDescent="0.25">
      <c r="B14" s="108">
        <v>8</v>
      </c>
      <c r="C14" s="389"/>
      <c r="D14" s="109" t="s">
        <v>141</v>
      </c>
      <c r="E14" s="109"/>
      <c r="F14" s="109"/>
      <c r="G14" s="128">
        <f>+SUM(G10:G11)+SUM(G12:G13)</f>
        <v>0</v>
      </c>
      <c r="H14" s="129" t="e">
        <f>+G14/D4</f>
        <v>#DIV/0!</v>
      </c>
      <c r="I14" s="3"/>
    </row>
    <row r="15" spans="2:9" ht="13.5" thickBot="1" x14ac:dyDescent="0.25">
      <c r="B15" s="115" t="s">
        <v>142</v>
      </c>
      <c r="C15" s="390"/>
      <c r="D15" s="116" t="s">
        <v>143</v>
      </c>
      <c r="E15" s="116"/>
      <c r="F15" s="391"/>
      <c r="G15" s="392"/>
      <c r="H15" s="121"/>
      <c r="I15" s="3"/>
    </row>
    <row r="16" spans="2:9" x14ac:dyDescent="0.2">
      <c r="B16" s="366">
        <v>9</v>
      </c>
      <c r="C16" s="367"/>
      <c r="D16" s="373"/>
      <c r="E16" s="281" t="s">
        <v>144</v>
      </c>
      <c r="F16" s="281"/>
      <c r="G16" s="123"/>
      <c r="H16" s="619" t="e">
        <f>+G16/D4</f>
        <v>#DIV/0!</v>
      </c>
      <c r="I16" s="3"/>
    </row>
    <row r="17" spans="2:9" x14ac:dyDescent="0.2">
      <c r="B17" s="369">
        <v>10</v>
      </c>
      <c r="C17" s="370"/>
      <c r="D17" s="374"/>
      <c r="E17" s="371" t="s">
        <v>145</v>
      </c>
      <c r="F17" s="371"/>
      <c r="G17" s="122"/>
      <c r="H17" s="620" t="e">
        <f>+G17/D4</f>
        <v>#DIV/0!</v>
      </c>
      <c r="I17" s="3"/>
    </row>
    <row r="18" spans="2:9" x14ac:dyDescent="0.2">
      <c r="B18" s="369">
        <v>11</v>
      </c>
      <c r="C18" s="370"/>
      <c r="D18" s="374"/>
      <c r="E18" s="371" t="s">
        <v>3</v>
      </c>
      <c r="F18" s="371"/>
      <c r="G18" s="122"/>
      <c r="H18" s="620" t="e">
        <f>+G18/D4</f>
        <v>#DIV/0!</v>
      </c>
      <c r="I18" s="3"/>
    </row>
    <row r="19" spans="2:9" x14ac:dyDescent="0.2">
      <c r="B19" s="369">
        <v>12</v>
      </c>
      <c r="C19" s="370"/>
      <c r="D19" s="371"/>
      <c r="E19" s="371" t="s">
        <v>146</v>
      </c>
      <c r="F19" s="104" t="e">
        <f>+#REF!</f>
        <v>#REF!</v>
      </c>
      <c r="G19" s="138" t="e">
        <f>+G14*F19</f>
        <v>#REF!</v>
      </c>
      <c r="H19" s="620" t="e">
        <f>+G19/D4</f>
        <v>#REF!</v>
      </c>
      <c r="I19" s="3"/>
    </row>
    <row r="20" spans="2:9" x14ac:dyDescent="0.2">
      <c r="B20" s="369">
        <v>13</v>
      </c>
      <c r="C20" s="370"/>
      <c r="D20" s="371"/>
      <c r="E20" s="371" t="s">
        <v>147</v>
      </c>
      <c r="F20" s="103"/>
      <c r="G20" s="122"/>
      <c r="H20" s="620" t="e">
        <f>+G20/D4</f>
        <v>#DIV/0!</v>
      </c>
      <c r="I20" s="3"/>
    </row>
    <row r="21" spans="2:9" x14ac:dyDescent="0.2">
      <c r="B21" s="369">
        <v>14</v>
      </c>
      <c r="C21" s="370"/>
      <c r="D21" s="371"/>
      <c r="E21" s="371" t="s">
        <v>148</v>
      </c>
      <c r="F21" s="103"/>
      <c r="G21" s="122"/>
      <c r="H21" s="620" t="e">
        <f>+G21/D4</f>
        <v>#DIV/0!</v>
      </c>
      <c r="I21" s="3"/>
    </row>
    <row r="22" spans="2:9" x14ac:dyDescent="0.2">
      <c r="B22" s="369">
        <v>15</v>
      </c>
      <c r="C22" s="370"/>
      <c r="D22" s="371"/>
      <c r="E22" s="371" t="s">
        <v>149</v>
      </c>
      <c r="F22" s="371"/>
      <c r="G22" s="122"/>
      <c r="H22" s="620" t="e">
        <f>+G22/D4</f>
        <v>#DIV/0!</v>
      </c>
      <c r="I22" s="3"/>
    </row>
    <row r="23" spans="2:9" x14ac:dyDescent="0.2">
      <c r="B23" s="369">
        <v>16</v>
      </c>
      <c r="C23" s="370"/>
      <c r="D23" s="371"/>
      <c r="E23" s="371" t="s">
        <v>150</v>
      </c>
      <c r="F23" s="371"/>
      <c r="G23" s="122"/>
      <c r="H23" s="620" t="e">
        <f>+G23/D4</f>
        <v>#DIV/0!</v>
      </c>
      <c r="I23" s="3"/>
    </row>
    <row r="24" spans="2:9" x14ac:dyDescent="0.2">
      <c r="B24" s="369">
        <v>17</v>
      </c>
      <c r="C24" s="370"/>
      <c r="D24" s="371"/>
      <c r="E24" s="371" t="s">
        <v>627</v>
      </c>
      <c r="F24" s="371"/>
      <c r="G24" s="138">
        <f>50*'Tax Credit Eligibility (8609)'!K27</f>
        <v>0</v>
      </c>
      <c r="H24" s="620" t="e">
        <f>+G24/D4</f>
        <v>#DIV/0!</v>
      </c>
      <c r="I24" s="3"/>
    </row>
    <row r="25" spans="2:9" ht="13.5" thickBot="1" x14ac:dyDescent="0.25">
      <c r="B25" s="369">
        <v>18</v>
      </c>
      <c r="C25" s="370"/>
      <c r="D25" s="371"/>
      <c r="E25" s="371" t="s">
        <v>151</v>
      </c>
      <c r="F25" s="371"/>
      <c r="G25" s="122"/>
      <c r="H25" s="620" t="e">
        <f>+G25/D4</f>
        <v>#DIV/0!</v>
      </c>
      <c r="I25" s="3"/>
    </row>
    <row r="26" spans="2:9" ht="13.5" thickBot="1" x14ac:dyDescent="0.25">
      <c r="B26" s="117">
        <v>19</v>
      </c>
      <c r="C26" s="393"/>
      <c r="D26" s="118" t="s">
        <v>152</v>
      </c>
      <c r="E26" s="118"/>
      <c r="F26" s="118"/>
      <c r="G26" s="130" t="e">
        <f>SUM(G16:G25)</f>
        <v>#REF!</v>
      </c>
      <c r="H26" s="131" t="e">
        <f>+G26/D4</f>
        <v>#REF!</v>
      </c>
      <c r="I26" s="3"/>
    </row>
    <row r="27" spans="2:9" ht="13.5" thickBot="1" x14ac:dyDescent="0.25">
      <c r="B27" s="394"/>
      <c r="C27" s="395"/>
      <c r="D27" s="107" t="s">
        <v>153</v>
      </c>
      <c r="E27" s="746"/>
      <c r="F27" s="746"/>
      <c r="G27" s="396"/>
      <c r="H27" s="121"/>
      <c r="I27" s="3"/>
    </row>
    <row r="28" spans="2:9" x14ac:dyDescent="0.2">
      <c r="B28" s="366">
        <v>20</v>
      </c>
      <c r="C28" s="367"/>
      <c r="D28" s="373"/>
      <c r="E28" s="281" t="s">
        <v>154</v>
      </c>
      <c r="F28" s="281"/>
      <c r="G28" s="123"/>
      <c r="H28" s="619" t="e">
        <f>+G28/D4</f>
        <v>#DIV/0!</v>
      </c>
      <c r="I28" s="3"/>
    </row>
    <row r="29" spans="2:9" x14ac:dyDescent="0.2">
      <c r="B29" s="369">
        <v>21</v>
      </c>
      <c r="C29" s="370"/>
      <c r="D29" s="371"/>
      <c r="E29" s="371" t="s">
        <v>155</v>
      </c>
      <c r="F29" s="371"/>
      <c r="G29" s="122"/>
      <c r="H29" s="620" t="e">
        <f>+G29/D4</f>
        <v>#DIV/0!</v>
      </c>
      <c r="I29" s="3"/>
    </row>
    <row r="30" spans="2:9" x14ac:dyDescent="0.2">
      <c r="B30" s="369">
        <v>22</v>
      </c>
      <c r="C30" s="370"/>
      <c r="D30" s="371"/>
      <c r="E30" s="371" t="s">
        <v>156</v>
      </c>
      <c r="F30" s="371"/>
      <c r="G30" s="122"/>
      <c r="H30" s="620" t="e">
        <f>+G30/D4</f>
        <v>#DIV/0!</v>
      </c>
      <c r="I30" s="3"/>
    </row>
    <row r="31" spans="2:9" x14ac:dyDescent="0.2">
      <c r="B31" s="369">
        <v>23</v>
      </c>
      <c r="C31" s="370"/>
      <c r="D31" s="371"/>
      <c r="E31" s="371" t="s">
        <v>157</v>
      </c>
      <c r="F31" s="371"/>
      <c r="G31" s="122"/>
      <c r="H31" s="620" t="e">
        <f>+G31/D4</f>
        <v>#DIV/0!</v>
      </c>
      <c r="I31" s="3"/>
    </row>
    <row r="32" spans="2:9" x14ac:dyDescent="0.2">
      <c r="B32" s="369">
        <v>24</v>
      </c>
      <c r="C32" s="370"/>
      <c r="D32" s="371"/>
      <c r="E32" s="371" t="s">
        <v>158</v>
      </c>
      <c r="F32" s="371"/>
      <c r="G32" s="122"/>
      <c r="H32" s="620" t="e">
        <f>+G32/D4</f>
        <v>#DIV/0!</v>
      </c>
      <c r="I32" s="3"/>
    </row>
    <row r="33" spans="2:9" ht="13.5" thickBot="1" x14ac:dyDescent="0.25">
      <c r="B33" s="369">
        <v>25</v>
      </c>
      <c r="C33" s="370"/>
      <c r="D33" s="371"/>
      <c r="E33" s="371" t="s">
        <v>151</v>
      </c>
      <c r="F33" s="371"/>
      <c r="G33" s="122"/>
      <c r="H33" s="620" t="e">
        <f>+G33/D4</f>
        <v>#DIV/0!</v>
      </c>
      <c r="I33" s="3"/>
    </row>
    <row r="34" spans="2:9" ht="13.5" thickBot="1" x14ac:dyDescent="0.25">
      <c r="B34" s="119">
        <v>26</v>
      </c>
      <c r="C34" s="397"/>
      <c r="D34" s="120" t="s">
        <v>159</v>
      </c>
      <c r="E34" s="120"/>
      <c r="F34" s="398"/>
      <c r="G34" s="132">
        <f>SUM(G28:G33)</f>
        <v>0</v>
      </c>
      <c r="H34" s="132" t="e">
        <f>+G34/D4</f>
        <v>#DIV/0!</v>
      </c>
      <c r="I34" s="3"/>
    </row>
    <row r="35" spans="2:9" ht="13.5" thickBot="1" x14ac:dyDescent="0.25">
      <c r="B35" s="394"/>
      <c r="C35" s="395"/>
      <c r="D35" s="107" t="s">
        <v>160</v>
      </c>
      <c r="E35" s="746"/>
      <c r="F35" s="746"/>
      <c r="G35" s="396"/>
      <c r="H35" s="121"/>
      <c r="I35" s="3"/>
    </row>
    <row r="36" spans="2:9" x14ac:dyDescent="0.2">
      <c r="B36" s="366">
        <v>27</v>
      </c>
      <c r="C36" s="367"/>
      <c r="D36" s="281"/>
      <c r="E36" s="281" t="s">
        <v>161</v>
      </c>
      <c r="F36" s="281"/>
      <c r="G36" s="123"/>
      <c r="H36" s="619" t="e">
        <f>+G36/D4</f>
        <v>#DIV/0!</v>
      </c>
      <c r="I36" s="3"/>
    </row>
    <row r="37" spans="2:9" x14ac:dyDescent="0.2">
      <c r="B37" s="369">
        <v>28</v>
      </c>
      <c r="C37" s="370"/>
      <c r="D37" s="371"/>
      <c r="E37" s="371" t="s">
        <v>162</v>
      </c>
      <c r="F37" s="371"/>
      <c r="G37" s="122"/>
      <c r="H37" s="620" t="e">
        <f>+G37/D4</f>
        <v>#DIV/0!</v>
      </c>
      <c r="I37" s="3"/>
    </row>
    <row r="38" spans="2:9" x14ac:dyDescent="0.2">
      <c r="B38" s="369">
        <v>29</v>
      </c>
      <c r="C38" s="370"/>
      <c r="D38" s="371"/>
      <c r="E38" s="371" t="s">
        <v>163</v>
      </c>
      <c r="F38" s="371"/>
      <c r="G38" s="122"/>
      <c r="H38" s="620" t="e">
        <f>+G38/D4</f>
        <v>#DIV/0!</v>
      </c>
      <c r="I38" s="3"/>
    </row>
    <row r="39" spans="2:9" x14ac:dyDescent="0.2">
      <c r="B39" s="369">
        <v>30</v>
      </c>
      <c r="C39" s="370"/>
      <c r="D39" s="371"/>
      <c r="E39" s="371" t="s">
        <v>164</v>
      </c>
      <c r="F39" s="371"/>
      <c r="G39" s="122"/>
      <c r="H39" s="620" t="e">
        <f>+G39/D4</f>
        <v>#DIV/0!</v>
      </c>
      <c r="I39" s="3"/>
    </row>
    <row r="40" spans="2:9" x14ac:dyDescent="0.2">
      <c r="B40" s="369">
        <v>31</v>
      </c>
      <c r="C40" s="370"/>
      <c r="D40" s="371"/>
      <c r="E40" s="371" t="s">
        <v>165</v>
      </c>
      <c r="F40" s="371"/>
      <c r="G40" s="122"/>
      <c r="H40" s="620" t="e">
        <f>+G40/D4</f>
        <v>#DIV/0!</v>
      </c>
      <c r="I40" s="3"/>
    </row>
    <row r="41" spans="2:9" x14ac:dyDescent="0.2">
      <c r="B41" s="369">
        <v>32</v>
      </c>
      <c r="C41" s="370"/>
      <c r="D41" s="371"/>
      <c r="E41" s="371" t="s">
        <v>166</v>
      </c>
      <c r="F41" s="371"/>
      <c r="G41" s="122"/>
      <c r="H41" s="620" t="e">
        <f>+G41/D4</f>
        <v>#DIV/0!</v>
      </c>
      <c r="I41" s="3"/>
    </row>
    <row r="42" spans="2:9" x14ac:dyDescent="0.2">
      <c r="B42" s="369">
        <v>33</v>
      </c>
      <c r="C42" s="370"/>
      <c r="D42" s="371"/>
      <c r="E42" s="371" t="s">
        <v>167</v>
      </c>
      <c r="F42" s="371"/>
      <c r="G42" s="122"/>
      <c r="H42" s="620" t="e">
        <f>+G42/D4</f>
        <v>#DIV/0!</v>
      </c>
      <c r="I42" s="3"/>
    </row>
    <row r="43" spans="2:9" x14ac:dyDescent="0.2">
      <c r="B43" s="369">
        <v>34</v>
      </c>
      <c r="C43" s="370"/>
      <c r="D43" s="371"/>
      <c r="E43" s="371" t="s">
        <v>168</v>
      </c>
      <c r="F43" s="371"/>
      <c r="G43" s="122"/>
      <c r="H43" s="620" t="e">
        <f>+G43/D4</f>
        <v>#DIV/0!</v>
      </c>
      <c r="I43" s="3"/>
    </row>
    <row r="44" spans="2:9" ht="13.5" thickBot="1" x14ac:dyDescent="0.25">
      <c r="B44" s="369">
        <v>35</v>
      </c>
      <c r="C44" s="370"/>
      <c r="D44" s="371"/>
      <c r="E44" s="371" t="s">
        <v>169</v>
      </c>
      <c r="F44" s="371"/>
      <c r="G44" s="122"/>
      <c r="H44" s="620" t="e">
        <f>+G44/D4</f>
        <v>#DIV/0!</v>
      </c>
      <c r="I44" s="3"/>
    </row>
    <row r="45" spans="2:9" ht="13.5" thickBot="1" x14ac:dyDescent="0.25">
      <c r="B45" s="119">
        <v>36</v>
      </c>
      <c r="C45" s="397"/>
      <c r="D45" s="120" t="s">
        <v>170</v>
      </c>
      <c r="E45" s="120"/>
      <c r="F45" s="398"/>
      <c r="G45" s="133">
        <f>SUM(G36:G44)</f>
        <v>0</v>
      </c>
      <c r="H45" s="132" t="e">
        <f>+G45/D4</f>
        <v>#DIV/0!</v>
      </c>
      <c r="I45" s="3"/>
    </row>
    <row r="46" spans="2:9" ht="13.5" thickBot="1" x14ac:dyDescent="0.25">
      <c r="B46" s="394"/>
      <c r="C46" s="395"/>
      <c r="D46" s="107" t="s">
        <v>171</v>
      </c>
      <c r="E46" s="746"/>
      <c r="F46" s="746"/>
      <c r="G46" s="396"/>
      <c r="H46" s="121"/>
      <c r="I46" s="3"/>
    </row>
    <row r="47" spans="2:9" x14ac:dyDescent="0.2">
      <c r="B47" s="366">
        <v>37</v>
      </c>
      <c r="C47" s="367"/>
      <c r="D47" s="281"/>
      <c r="E47" s="281" t="s">
        <v>172</v>
      </c>
      <c r="F47" s="281"/>
      <c r="G47" s="123"/>
      <c r="H47" s="619" t="e">
        <f>+G47/D4</f>
        <v>#DIV/0!</v>
      </c>
      <c r="I47" s="3"/>
    </row>
    <row r="48" spans="2:9" x14ac:dyDescent="0.2">
      <c r="B48" s="369">
        <v>38</v>
      </c>
      <c r="C48" s="370"/>
      <c r="D48" s="371"/>
      <c r="E48" s="371" t="s">
        <v>173</v>
      </c>
      <c r="F48" s="371"/>
      <c r="G48" s="122"/>
      <c r="H48" s="620" t="e">
        <f>+G48/D4</f>
        <v>#DIV/0!</v>
      </c>
      <c r="I48" s="3"/>
    </row>
    <row r="49" spans="1:12" x14ac:dyDescent="0.2">
      <c r="B49" s="369">
        <v>39</v>
      </c>
      <c r="C49" s="370"/>
      <c r="D49" s="371"/>
      <c r="E49" s="371" t="s">
        <v>174</v>
      </c>
      <c r="F49" s="371"/>
      <c r="G49" s="122"/>
      <c r="H49" s="620" t="e">
        <f>+G49/D4</f>
        <v>#DIV/0!</v>
      </c>
      <c r="I49" s="3"/>
    </row>
    <row r="50" spans="1:12" x14ac:dyDescent="0.2">
      <c r="B50" s="369">
        <v>40</v>
      </c>
      <c r="C50" s="370"/>
      <c r="D50" s="371"/>
      <c r="E50" s="371" t="s">
        <v>175</v>
      </c>
      <c r="F50" s="371"/>
      <c r="G50" s="122"/>
      <c r="H50" s="620" t="e">
        <f>+G50/D4</f>
        <v>#DIV/0!</v>
      </c>
      <c r="I50" s="3"/>
    </row>
    <row r="51" spans="1:12" ht="13.5" thickBot="1" x14ac:dyDescent="0.25">
      <c r="B51" s="369">
        <v>41</v>
      </c>
      <c r="C51" s="370"/>
      <c r="D51" s="371"/>
      <c r="E51" s="371" t="s">
        <v>151</v>
      </c>
      <c r="F51" s="371"/>
      <c r="G51" s="122"/>
      <c r="H51" s="620" t="e">
        <f>+G51/D4</f>
        <v>#DIV/0!</v>
      </c>
      <c r="I51" s="3"/>
    </row>
    <row r="52" spans="1:12" ht="13.5" thickBot="1" x14ac:dyDescent="0.25">
      <c r="B52" s="110">
        <v>42</v>
      </c>
      <c r="C52" s="399"/>
      <c r="D52" s="111" t="s">
        <v>176</v>
      </c>
      <c r="E52" s="111"/>
      <c r="F52" s="400"/>
      <c r="G52" s="134">
        <f>SUM(G47:G51)</f>
        <v>0</v>
      </c>
      <c r="H52" s="135" t="e">
        <f>+G52/D4</f>
        <v>#DIV/0!</v>
      </c>
      <c r="I52" s="3"/>
    </row>
    <row r="53" spans="1:12" ht="13.5" thickBot="1" x14ac:dyDescent="0.25">
      <c r="B53" s="117"/>
      <c r="C53" s="393"/>
      <c r="D53" s="118" t="s">
        <v>177</v>
      </c>
      <c r="E53" s="118"/>
      <c r="F53" s="401"/>
      <c r="G53" s="136" t="e">
        <f>+G52+G45+G34+G26</f>
        <v>#REF!</v>
      </c>
      <c r="H53" s="131" t="e">
        <f>+G53/D4</f>
        <v>#REF!</v>
      </c>
      <c r="I53" s="3"/>
    </row>
    <row r="54" spans="1:12" ht="13.5" thickBot="1" x14ac:dyDescent="0.25">
      <c r="B54" s="394"/>
      <c r="C54" s="395"/>
      <c r="D54" s="107" t="s">
        <v>178</v>
      </c>
      <c r="E54" s="746"/>
      <c r="F54" s="746"/>
      <c r="G54" s="396"/>
      <c r="H54" s="121"/>
      <c r="I54" s="3"/>
    </row>
    <row r="55" spans="1:12" ht="14.25" customHeight="1" x14ac:dyDescent="0.2">
      <c r="B55" s="366">
        <v>43</v>
      </c>
      <c r="C55" s="367"/>
      <c r="D55" s="281"/>
      <c r="E55" s="281" t="s">
        <v>179</v>
      </c>
      <c r="F55" s="375">
        <v>-1</v>
      </c>
      <c r="G55" s="766" t="e">
        <f>(IF(#REF!="New Construction",IF(#REF!="Yes",250,300),300))*D4</f>
        <v>#REF!</v>
      </c>
      <c r="H55" s="619" t="e">
        <f>+G55/D4</f>
        <v>#REF!</v>
      </c>
      <c r="I55" s="3"/>
    </row>
    <row r="56" spans="1:12" x14ac:dyDescent="0.2">
      <c r="B56" s="369">
        <v>44</v>
      </c>
      <c r="C56" s="370"/>
      <c r="D56" s="371"/>
      <c r="E56" s="371" t="s">
        <v>180</v>
      </c>
      <c r="F56" s="371"/>
      <c r="G56" s="122"/>
      <c r="H56" s="620" t="e">
        <f>+G56/D4</f>
        <v>#DIV/0!</v>
      </c>
      <c r="I56" s="3"/>
    </row>
    <row r="57" spans="1:12" x14ac:dyDescent="0.2">
      <c r="B57" s="369">
        <v>45</v>
      </c>
      <c r="C57" s="370"/>
      <c r="D57" s="371"/>
      <c r="E57" s="371" t="s">
        <v>151</v>
      </c>
      <c r="F57" s="371"/>
      <c r="G57" s="122"/>
      <c r="H57" s="620" t="e">
        <f>+G57/D4</f>
        <v>#DIV/0!</v>
      </c>
      <c r="I57" s="3"/>
    </row>
    <row r="58" spans="1:12" x14ac:dyDescent="0.2">
      <c r="B58" s="369">
        <v>46</v>
      </c>
      <c r="C58" s="370"/>
      <c r="D58" s="371"/>
      <c r="E58" s="371" t="s">
        <v>151</v>
      </c>
      <c r="F58" s="371"/>
      <c r="G58" s="122"/>
      <c r="H58" s="620" t="e">
        <f>+G58/D4</f>
        <v>#DIV/0!</v>
      </c>
      <c r="I58" s="3"/>
    </row>
    <row r="59" spans="1:12" ht="13.5" thickBot="1" x14ac:dyDescent="0.25">
      <c r="B59" s="369">
        <v>47</v>
      </c>
      <c r="C59" s="370"/>
      <c r="D59" s="371"/>
      <c r="E59" s="371" t="s">
        <v>151</v>
      </c>
      <c r="F59" s="371"/>
      <c r="G59" s="122"/>
      <c r="H59" s="620" t="e">
        <f>+G59/D4</f>
        <v>#DIV/0!</v>
      </c>
      <c r="I59" s="3"/>
    </row>
    <row r="60" spans="1:12" ht="13.5" thickBot="1" x14ac:dyDescent="0.25">
      <c r="B60" s="108">
        <v>48</v>
      </c>
      <c r="C60" s="389"/>
      <c r="D60" s="109" t="s">
        <v>181</v>
      </c>
      <c r="E60" s="109"/>
      <c r="F60" s="402"/>
      <c r="G60" s="137" t="e">
        <f>SUM(G55:G59)</f>
        <v>#REF!</v>
      </c>
      <c r="H60" s="125" t="e">
        <f>+G60/D4</f>
        <v>#REF!</v>
      </c>
      <c r="I60" s="3"/>
    </row>
    <row r="61" spans="1:12" ht="13.5" thickBot="1" x14ac:dyDescent="0.25">
      <c r="B61" s="366">
        <v>49</v>
      </c>
      <c r="C61" s="367"/>
      <c r="D61" s="281" t="s">
        <v>182</v>
      </c>
      <c r="E61" s="281"/>
      <c r="F61" s="281"/>
      <c r="G61" s="123"/>
      <c r="H61" s="619" t="e">
        <f>+G61/D4</f>
        <v>#DIV/0!</v>
      </c>
      <c r="I61" s="3"/>
    </row>
    <row r="62" spans="1:12" ht="13.5" thickBot="1" x14ac:dyDescent="0.25">
      <c r="B62" s="113">
        <v>50</v>
      </c>
      <c r="C62" s="403"/>
      <c r="D62" s="114" t="s">
        <v>183</v>
      </c>
      <c r="E62" s="114"/>
      <c r="F62" s="114"/>
      <c r="G62" s="124" t="e">
        <f>+G61+G60+G53</f>
        <v>#REF!</v>
      </c>
      <c r="H62" s="125" t="e">
        <f>+G62/D4</f>
        <v>#REF!</v>
      </c>
      <c r="I62" s="3"/>
    </row>
    <row r="63" spans="1:12" ht="13.5" thickBot="1" x14ac:dyDescent="0.25">
      <c r="B63" s="112">
        <v>51</v>
      </c>
      <c r="C63" s="404"/>
      <c r="D63" s="1979" t="s">
        <v>184</v>
      </c>
      <c r="E63" s="1979"/>
      <c r="F63" s="1980"/>
      <c r="G63" s="126" t="e">
        <f>+G14-G62</f>
        <v>#REF!</v>
      </c>
      <c r="H63" s="127" t="e">
        <f>+G63/D4</f>
        <v>#REF!</v>
      </c>
      <c r="I63" s="3"/>
    </row>
    <row r="64" spans="1:12" ht="13.5" thickBot="1" x14ac:dyDescent="0.25">
      <c r="A64" s="3"/>
      <c r="B64" s="376"/>
      <c r="C64" s="376"/>
      <c r="D64" s="377"/>
      <c r="E64" s="377"/>
      <c r="F64" s="377"/>
      <c r="G64" s="378"/>
      <c r="H64" s="378"/>
      <c r="I64" s="3"/>
      <c r="J64" s="3"/>
      <c r="K64" s="3"/>
      <c r="L64" s="3"/>
    </row>
    <row r="65" spans="1:12" ht="13.5" thickBot="1" x14ac:dyDescent="0.25">
      <c r="A65" s="3"/>
      <c r="B65" s="621"/>
      <c r="C65" s="622"/>
      <c r="D65" s="114" t="s">
        <v>187</v>
      </c>
      <c r="E65" s="623"/>
      <c r="F65" s="624"/>
      <c r="G65" s="139" t="e">
        <f>+G62-G60-G61</f>
        <v>#REF!</v>
      </c>
      <c r="H65" s="139" t="e">
        <f>+G65/D4</f>
        <v>#REF!</v>
      </c>
      <c r="I65" s="3"/>
      <c r="J65" s="3"/>
      <c r="K65" s="3"/>
      <c r="L65" s="3"/>
    </row>
    <row r="66" spans="1:12" x14ac:dyDescent="0.2">
      <c r="A66" s="3"/>
      <c r="B66" s="376"/>
      <c r="C66" s="376"/>
      <c r="D66" s="377"/>
      <c r="E66" s="377"/>
      <c r="F66" s="377"/>
      <c r="G66" s="378"/>
      <c r="H66" s="918" t="e">
        <f>IF(H65&lt;3300,"VALUE!",IF(H65&gt;4800,"VALUE!",""))</f>
        <v>#REF!</v>
      </c>
      <c r="I66" s="3"/>
      <c r="J66" s="3"/>
      <c r="K66" s="3"/>
      <c r="L66" s="3"/>
    </row>
    <row r="67" spans="1:12" x14ac:dyDescent="0.2">
      <c r="A67" s="3"/>
      <c r="B67" s="3" t="s">
        <v>185</v>
      </c>
      <c r="C67" s="281"/>
      <c r="D67" s="281"/>
      <c r="E67" s="281"/>
      <c r="F67" s="281"/>
      <c r="G67" s="386"/>
      <c r="H67" s="388" t="e">
        <f>+#REF!</f>
        <v>#REF!</v>
      </c>
      <c r="I67" s="3"/>
      <c r="J67" s="3"/>
      <c r="K67" s="3"/>
      <c r="L67" s="3"/>
    </row>
    <row r="68" spans="1:12" x14ac:dyDescent="0.2">
      <c r="A68" s="3"/>
      <c r="B68" s="12" t="s">
        <v>186</v>
      </c>
      <c r="C68" s="281"/>
      <c r="D68" s="281"/>
      <c r="E68" s="281"/>
      <c r="F68" s="281"/>
      <c r="G68" s="737">
        <v>8609</v>
      </c>
      <c r="H68" s="387">
        <f ca="1">TODAY()</f>
        <v>45660</v>
      </c>
      <c r="I68" s="3"/>
      <c r="J68" s="3"/>
      <c r="K68" s="3"/>
      <c r="L68" s="3"/>
    </row>
    <row r="69" spans="1:12" x14ac:dyDescent="0.2">
      <c r="A69" s="3"/>
      <c r="B69" s="3" t="s">
        <v>188</v>
      </c>
      <c r="C69" s="281"/>
      <c r="D69" s="281"/>
      <c r="E69" s="281"/>
      <c r="F69" s="281"/>
      <c r="G69" s="379"/>
      <c r="H69" s="379"/>
      <c r="I69" s="3"/>
      <c r="J69" s="3"/>
      <c r="K69" s="3"/>
      <c r="L69" s="3"/>
    </row>
    <row r="70" spans="1:12" ht="15" x14ac:dyDescent="0.25">
      <c r="A70" s="3"/>
      <c r="B70" s="185"/>
      <c r="C70" s="185"/>
      <c r="D70" s="185"/>
      <c r="E70" s="185"/>
      <c r="F70" s="185"/>
      <c r="G70" s="185"/>
      <c r="H70" s="185"/>
      <c r="I70" s="3"/>
      <c r="J70" s="3"/>
      <c r="K70" s="3"/>
      <c r="L70" s="3"/>
    </row>
    <row r="71" spans="1:12" s="185" customFormat="1" ht="15" x14ac:dyDescent="0.25"/>
    <row r="72" spans="1:12" s="185" customFormat="1" ht="15" x14ac:dyDescent="0.25"/>
    <row r="73" spans="1:12" s="185" customFormat="1" ht="15" x14ac:dyDescent="0.25"/>
    <row r="74" spans="1:12" s="185" customFormat="1" ht="15" x14ac:dyDescent="0.25"/>
    <row r="75" spans="1:12" s="185" customFormat="1" ht="15" x14ac:dyDescent="0.25"/>
    <row r="76" spans="1:12" s="185" customFormat="1" ht="15" x14ac:dyDescent="0.25"/>
    <row r="77" spans="1:12" s="185" customFormat="1" ht="15" x14ac:dyDescent="0.25"/>
    <row r="78" spans="1:12" s="185" customFormat="1" ht="15" x14ac:dyDescent="0.25"/>
    <row r="79" spans="1:12" s="185" customFormat="1" ht="15" x14ac:dyDescent="0.25"/>
    <row r="80" spans="1:12" s="185" customFormat="1" ht="15" x14ac:dyDescent="0.25"/>
    <row r="81" spans="1:12" s="185" customFormat="1" ht="15" x14ac:dyDescent="0.25">
      <c r="B81" s="3"/>
      <c r="C81" s="281"/>
      <c r="D81" s="281"/>
      <c r="E81" s="281"/>
      <c r="F81" s="3"/>
      <c r="G81" s="380"/>
      <c r="H81" s="380"/>
    </row>
    <row r="82" spans="1:12" x14ac:dyDescent="0.2">
      <c r="A82" s="3"/>
      <c r="B82" s="666"/>
      <c r="C82" s="666"/>
      <c r="D82" s="666"/>
      <c r="E82" s="666"/>
      <c r="F82" s="666"/>
      <c r="G82" s="666"/>
      <c r="H82" s="666"/>
      <c r="I82" s="3"/>
      <c r="J82" s="3"/>
      <c r="K82" s="3"/>
      <c r="L82" s="3"/>
    </row>
    <row r="83" spans="1:12" x14ac:dyDescent="0.2">
      <c r="A83" s="666"/>
      <c r="B83" s="3"/>
      <c r="C83" s="3"/>
      <c r="D83" s="3"/>
      <c r="E83" s="3"/>
      <c r="F83" s="3"/>
      <c r="G83" s="380"/>
      <c r="H83" s="380"/>
    </row>
    <row r="84" spans="1:12" x14ac:dyDescent="0.2">
      <c r="A84" s="3"/>
      <c r="B84" s="3"/>
      <c r="C84" s="3"/>
      <c r="D84" s="3"/>
      <c r="E84" s="3"/>
      <c r="F84" s="3"/>
      <c r="G84" s="380"/>
      <c r="H84" s="380"/>
    </row>
    <row r="85" spans="1:12" x14ac:dyDescent="0.2">
      <c r="A85" s="3"/>
      <c r="B85" s="3"/>
      <c r="C85" s="3"/>
      <c r="D85" s="3"/>
      <c r="E85" s="3"/>
      <c r="F85" s="3"/>
      <c r="G85" s="380"/>
      <c r="H85" s="380"/>
    </row>
    <row r="86" spans="1:12" x14ac:dyDescent="0.2">
      <c r="A86" s="3"/>
      <c r="B86" s="3"/>
      <c r="C86" s="3"/>
      <c r="D86" s="3"/>
      <c r="E86" s="3"/>
      <c r="F86" s="3"/>
      <c r="G86" s="380"/>
      <c r="H86" s="380"/>
    </row>
    <row r="87" spans="1:12" x14ac:dyDescent="0.2">
      <c r="A87" s="3"/>
      <c r="B87" s="3"/>
      <c r="C87" s="3"/>
      <c r="D87" s="3"/>
      <c r="E87" s="3"/>
      <c r="F87" s="3"/>
      <c r="G87" s="380"/>
      <c r="H87" s="380"/>
    </row>
    <row r="88" spans="1:12" x14ac:dyDescent="0.2">
      <c r="A88" s="3"/>
      <c r="B88" s="3"/>
      <c r="C88" s="3"/>
      <c r="D88" s="3"/>
      <c r="E88" s="3"/>
      <c r="F88" s="3"/>
      <c r="G88" s="380"/>
      <c r="H88" s="380"/>
    </row>
    <row r="89" spans="1:12" x14ac:dyDescent="0.2">
      <c r="A89" s="3"/>
      <c r="B89" s="3"/>
      <c r="C89" s="3"/>
      <c r="D89" s="3"/>
      <c r="E89" s="3"/>
      <c r="F89" s="3"/>
      <c r="G89" s="380"/>
      <c r="H89" s="380"/>
    </row>
    <row r="90" spans="1:12" x14ac:dyDescent="0.2">
      <c r="A90" s="3"/>
      <c r="B90" s="3"/>
      <c r="C90" s="3"/>
      <c r="D90" s="3"/>
      <c r="E90" s="3"/>
      <c r="F90" s="3"/>
      <c r="G90" s="380"/>
      <c r="H90" s="380"/>
    </row>
    <row r="91" spans="1:12" x14ac:dyDescent="0.2">
      <c r="A91" s="3"/>
      <c r="B91" s="3"/>
      <c r="C91" s="3"/>
      <c r="D91" s="3"/>
      <c r="E91" s="3"/>
      <c r="F91" s="3"/>
      <c r="G91" s="380"/>
      <c r="H91" s="380"/>
    </row>
    <row r="92" spans="1:12" x14ac:dyDescent="0.2">
      <c r="A92" s="3"/>
      <c r="B92" s="3"/>
      <c r="C92" s="3"/>
      <c r="D92" s="3"/>
      <c r="E92" s="3"/>
      <c r="F92" s="3"/>
      <c r="G92" s="380"/>
      <c r="H92" s="380"/>
    </row>
    <row r="93" spans="1:12" x14ac:dyDescent="0.2">
      <c r="A93" s="3"/>
      <c r="B93" s="3"/>
      <c r="C93" s="3"/>
      <c r="D93" s="3"/>
      <c r="E93" s="3"/>
      <c r="F93" s="3"/>
      <c r="G93" s="380"/>
      <c r="H93" s="380"/>
    </row>
    <row r="94" spans="1:12" x14ac:dyDescent="0.2">
      <c r="A94" s="3"/>
      <c r="B94" s="3"/>
      <c r="C94" s="3"/>
      <c r="D94" s="3"/>
      <c r="E94" s="3"/>
      <c r="F94" s="3"/>
      <c r="G94" s="380"/>
      <c r="H94" s="380"/>
    </row>
    <row r="95" spans="1:12" x14ac:dyDescent="0.2">
      <c r="A95" s="3"/>
      <c r="B95" s="3"/>
      <c r="C95" s="3"/>
      <c r="D95" s="3"/>
      <c r="E95" s="3"/>
      <c r="F95" s="3"/>
      <c r="G95" s="380"/>
      <c r="H95" s="380"/>
    </row>
    <row r="96" spans="1:12" x14ac:dyDescent="0.2">
      <c r="A96" s="3"/>
      <c r="B96" s="3"/>
      <c r="C96" s="3"/>
      <c r="D96" s="3"/>
      <c r="E96" s="3"/>
      <c r="F96" s="3"/>
      <c r="G96" s="380"/>
      <c r="H96" s="380"/>
    </row>
    <row r="97" spans="1:8" x14ac:dyDescent="0.2">
      <c r="A97" s="3"/>
      <c r="B97" s="3"/>
      <c r="C97" s="3"/>
      <c r="D97" s="3"/>
      <c r="E97" s="3"/>
      <c r="F97" s="3"/>
      <c r="G97" s="380"/>
      <c r="H97" s="380"/>
    </row>
    <row r="98" spans="1:8" x14ac:dyDescent="0.2">
      <c r="A98" s="3"/>
      <c r="G98" s="380"/>
      <c r="H98" s="380"/>
    </row>
    <row r="99" spans="1:8" x14ac:dyDescent="0.2">
      <c r="G99" s="380"/>
      <c r="H99" s="380"/>
    </row>
    <row r="100" spans="1:8" x14ac:dyDescent="0.2">
      <c r="G100" s="380"/>
      <c r="H100" s="380"/>
    </row>
    <row r="101" spans="1:8" x14ac:dyDescent="0.2">
      <c r="G101" s="380"/>
      <c r="H101" s="380"/>
    </row>
    <row r="102" spans="1:8" x14ac:dyDescent="0.2">
      <c r="G102" s="380"/>
      <c r="H102" s="380"/>
    </row>
    <row r="103" spans="1:8" x14ac:dyDescent="0.2">
      <c r="G103" s="380"/>
      <c r="H103" s="380"/>
    </row>
    <row r="104" spans="1:8" x14ac:dyDescent="0.2">
      <c r="G104" s="380"/>
      <c r="H104" s="380"/>
    </row>
    <row r="105" spans="1:8" x14ac:dyDescent="0.2">
      <c r="G105" s="380"/>
      <c r="H105" s="380"/>
    </row>
    <row r="106" spans="1:8" x14ac:dyDescent="0.2">
      <c r="G106" s="380"/>
      <c r="H106" s="380"/>
    </row>
    <row r="107" spans="1:8" x14ac:dyDescent="0.2">
      <c r="G107" s="380"/>
      <c r="H107" s="380"/>
    </row>
    <row r="108" spans="1:8" x14ac:dyDescent="0.2">
      <c r="G108" s="380"/>
      <c r="H108" s="380"/>
    </row>
    <row r="109" spans="1:8" x14ac:dyDescent="0.2">
      <c r="G109" s="380"/>
      <c r="H109" s="380"/>
    </row>
    <row r="110" spans="1:8" x14ac:dyDescent="0.2">
      <c r="G110" s="380"/>
      <c r="H110" s="380"/>
    </row>
    <row r="111" spans="1:8" x14ac:dyDescent="0.2">
      <c r="G111" s="380"/>
      <c r="H111" s="380"/>
    </row>
    <row r="112" spans="1:8" x14ac:dyDescent="0.2">
      <c r="G112" s="380"/>
      <c r="H112" s="380"/>
    </row>
    <row r="113" spans="7:8" x14ac:dyDescent="0.2">
      <c r="G113" s="380"/>
      <c r="H113" s="380"/>
    </row>
    <row r="114" spans="7:8" x14ac:dyDescent="0.2">
      <c r="G114" s="380"/>
      <c r="H114" s="380"/>
    </row>
    <row r="115" spans="7:8" x14ac:dyDescent="0.2">
      <c r="G115" s="380"/>
      <c r="H115" s="380"/>
    </row>
    <row r="116" spans="7:8" x14ac:dyDescent="0.2">
      <c r="G116" s="380"/>
      <c r="H116" s="380"/>
    </row>
    <row r="117" spans="7:8" x14ac:dyDescent="0.2">
      <c r="G117" s="380"/>
      <c r="H117" s="380"/>
    </row>
    <row r="118" spans="7:8" x14ac:dyDescent="0.2">
      <c r="G118" s="380"/>
      <c r="H118" s="380"/>
    </row>
    <row r="119" spans="7:8" x14ac:dyDescent="0.2">
      <c r="G119" s="380"/>
      <c r="H119" s="380"/>
    </row>
    <row r="120" spans="7:8" x14ac:dyDescent="0.2">
      <c r="G120" s="380"/>
      <c r="H120" s="380"/>
    </row>
    <row r="121" spans="7:8" x14ac:dyDescent="0.2">
      <c r="G121" s="380"/>
      <c r="H121" s="380"/>
    </row>
    <row r="122" spans="7:8" x14ac:dyDescent="0.2">
      <c r="G122" s="380"/>
      <c r="H122" s="380"/>
    </row>
    <row r="123" spans="7:8" x14ac:dyDescent="0.2">
      <c r="G123" s="380"/>
      <c r="H123" s="380"/>
    </row>
    <row r="124" spans="7:8" x14ac:dyDescent="0.2">
      <c r="G124" s="380"/>
      <c r="H124" s="380"/>
    </row>
    <row r="125" spans="7:8" x14ac:dyDescent="0.2">
      <c r="G125" s="380"/>
      <c r="H125" s="380"/>
    </row>
    <row r="126" spans="7:8" x14ac:dyDescent="0.2">
      <c r="G126" s="380"/>
      <c r="H126" s="380"/>
    </row>
    <row r="127" spans="7:8" x14ac:dyDescent="0.2">
      <c r="G127" s="380"/>
      <c r="H127" s="380"/>
    </row>
    <row r="128" spans="7:8" x14ac:dyDescent="0.2">
      <c r="G128" s="380"/>
      <c r="H128" s="380"/>
    </row>
    <row r="129" spans="7:8" x14ac:dyDescent="0.2">
      <c r="G129" s="380"/>
      <c r="H129" s="380"/>
    </row>
    <row r="130" spans="7:8" x14ac:dyDescent="0.2">
      <c r="G130" s="380"/>
      <c r="H130" s="380"/>
    </row>
    <row r="131" spans="7:8" x14ac:dyDescent="0.2">
      <c r="G131" s="380"/>
      <c r="H131" s="380"/>
    </row>
    <row r="132" spans="7:8" x14ac:dyDescent="0.2">
      <c r="G132" s="380"/>
      <c r="H132" s="380"/>
    </row>
    <row r="133" spans="7:8" x14ac:dyDescent="0.2">
      <c r="G133" s="380"/>
      <c r="H133" s="380"/>
    </row>
    <row r="134" spans="7:8" x14ac:dyDescent="0.2">
      <c r="G134" s="380"/>
      <c r="H134" s="380"/>
    </row>
    <row r="135" spans="7:8" x14ac:dyDescent="0.2">
      <c r="G135" s="380"/>
      <c r="H135" s="380"/>
    </row>
    <row r="136" spans="7:8" x14ac:dyDescent="0.2">
      <c r="G136" s="380"/>
      <c r="H136" s="380"/>
    </row>
    <row r="137" spans="7:8" x14ac:dyDescent="0.2">
      <c r="G137" s="380"/>
      <c r="H137" s="380"/>
    </row>
    <row r="138" spans="7:8" x14ac:dyDescent="0.2">
      <c r="G138" s="380"/>
      <c r="H138" s="380"/>
    </row>
    <row r="139" spans="7:8" x14ac:dyDescent="0.2">
      <c r="G139" s="380"/>
      <c r="H139" s="380"/>
    </row>
    <row r="140" spans="7:8" x14ac:dyDescent="0.2">
      <c r="G140" s="380"/>
      <c r="H140" s="380"/>
    </row>
    <row r="141" spans="7:8" x14ac:dyDescent="0.2">
      <c r="G141" s="380"/>
      <c r="H141" s="380"/>
    </row>
    <row r="142" spans="7:8" x14ac:dyDescent="0.2">
      <c r="G142" s="380"/>
      <c r="H142" s="380"/>
    </row>
    <row r="143" spans="7:8" x14ac:dyDescent="0.2">
      <c r="G143" s="380"/>
      <c r="H143" s="380"/>
    </row>
    <row r="144" spans="7:8" x14ac:dyDescent="0.2">
      <c r="G144" s="380"/>
      <c r="H144" s="380"/>
    </row>
    <row r="145" spans="7:8" x14ac:dyDescent="0.2">
      <c r="G145" s="380"/>
      <c r="H145" s="380"/>
    </row>
    <row r="146" spans="7:8" x14ac:dyDescent="0.2">
      <c r="G146" s="380"/>
      <c r="H146" s="380"/>
    </row>
    <row r="147" spans="7:8" x14ac:dyDescent="0.2">
      <c r="G147" s="380"/>
      <c r="H147" s="380"/>
    </row>
    <row r="148" spans="7:8" x14ac:dyDescent="0.2">
      <c r="G148" s="380"/>
      <c r="H148" s="380"/>
    </row>
    <row r="149" spans="7:8" x14ac:dyDescent="0.2">
      <c r="G149" s="380"/>
      <c r="H149" s="380"/>
    </row>
    <row r="150" spans="7:8" x14ac:dyDescent="0.2">
      <c r="G150" s="380"/>
      <c r="H150" s="380"/>
    </row>
    <row r="151" spans="7:8" x14ac:dyDescent="0.2">
      <c r="G151" s="380"/>
      <c r="H151" s="380"/>
    </row>
    <row r="152" spans="7:8" x14ac:dyDescent="0.2">
      <c r="G152" s="380"/>
      <c r="H152" s="380"/>
    </row>
    <row r="153" spans="7:8" x14ac:dyDescent="0.2">
      <c r="G153" s="380"/>
      <c r="H153" s="380"/>
    </row>
    <row r="154" spans="7:8" x14ac:dyDescent="0.2">
      <c r="G154" s="380"/>
      <c r="H154" s="380"/>
    </row>
    <row r="155" spans="7:8" x14ac:dyDescent="0.2">
      <c r="G155" s="380"/>
      <c r="H155" s="380"/>
    </row>
    <row r="156" spans="7:8" x14ac:dyDescent="0.2">
      <c r="G156" s="380"/>
      <c r="H156" s="380"/>
    </row>
    <row r="157" spans="7:8" x14ac:dyDescent="0.2">
      <c r="G157" s="380"/>
      <c r="H157" s="380"/>
    </row>
    <row r="158" spans="7:8" x14ac:dyDescent="0.2">
      <c r="G158" s="380"/>
      <c r="H158" s="380"/>
    </row>
    <row r="159" spans="7:8" x14ac:dyDescent="0.2">
      <c r="G159" s="380"/>
      <c r="H159" s="380"/>
    </row>
    <row r="160" spans="7:8" x14ac:dyDescent="0.2">
      <c r="G160" s="380"/>
      <c r="H160" s="380"/>
    </row>
    <row r="161" spans="7:8" x14ac:dyDescent="0.2">
      <c r="G161" s="380"/>
      <c r="H161" s="380"/>
    </row>
    <row r="162" spans="7:8" x14ac:dyDescent="0.2">
      <c r="G162" s="380"/>
      <c r="H162" s="380"/>
    </row>
    <row r="163" spans="7:8" x14ac:dyDescent="0.2">
      <c r="G163" s="380"/>
      <c r="H163" s="380"/>
    </row>
    <row r="164" spans="7:8" x14ac:dyDescent="0.2">
      <c r="G164" s="380"/>
      <c r="H164" s="380"/>
    </row>
    <row r="165" spans="7:8" x14ac:dyDescent="0.2">
      <c r="G165" s="380"/>
      <c r="H165" s="380"/>
    </row>
    <row r="166" spans="7:8" x14ac:dyDescent="0.2">
      <c r="G166" s="380"/>
      <c r="H166" s="380"/>
    </row>
    <row r="167" spans="7:8" x14ac:dyDescent="0.2">
      <c r="G167" s="380"/>
      <c r="H167" s="380"/>
    </row>
    <row r="168" spans="7:8" x14ac:dyDescent="0.2">
      <c r="G168" s="380"/>
      <c r="H168" s="380"/>
    </row>
    <row r="169" spans="7:8" x14ac:dyDescent="0.2">
      <c r="G169" s="380"/>
      <c r="H169" s="380"/>
    </row>
    <row r="170" spans="7:8" x14ac:dyDescent="0.2">
      <c r="G170" s="380"/>
      <c r="H170" s="380"/>
    </row>
    <row r="171" spans="7:8" x14ac:dyDescent="0.2">
      <c r="G171" s="380"/>
      <c r="H171" s="380"/>
    </row>
    <row r="172" spans="7:8" x14ac:dyDescent="0.2">
      <c r="G172" s="380"/>
      <c r="H172" s="380"/>
    </row>
    <row r="173" spans="7:8" x14ac:dyDescent="0.2">
      <c r="G173" s="380"/>
      <c r="H173" s="380"/>
    </row>
    <row r="174" spans="7:8" x14ac:dyDescent="0.2">
      <c r="G174" s="380"/>
      <c r="H174" s="380"/>
    </row>
    <row r="175" spans="7:8" x14ac:dyDescent="0.2">
      <c r="G175" s="380"/>
      <c r="H175" s="380"/>
    </row>
    <row r="176" spans="7:8" x14ac:dyDescent="0.2">
      <c r="G176" s="380"/>
      <c r="H176" s="380"/>
    </row>
    <row r="177" spans="7:8" x14ac:dyDescent="0.2">
      <c r="G177" s="380"/>
      <c r="H177" s="380"/>
    </row>
    <row r="178" spans="7:8" x14ac:dyDescent="0.2">
      <c r="G178" s="380"/>
      <c r="H178" s="380"/>
    </row>
    <row r="179" spans="7:8" x14ac:dyDescent="0.2">
      <c r="G179" s="380"/>
      <c r="H179" s="380"/>
    </row>
    <row r="180" spans="7:8" x14ac:dyDescent="0.2">
      <c r="G180" s="380"/>
      <c r="H180" s="380"/>
    </row>
    <row r="181" spans="7:8" x14ac:dyDescent="0.2">
      <c r="G181" s="380"/>
      <c r="H181" s="380"/>
    </row>
    <row r="182" spans="7:8" x14ac:dyDescent="0.2">
      <c r="G182" s="380"/>
      <c r="H182" s="380"/>
    </row>
    <row r="183" spans="7:8" x14ac:dyDescent="0.2">
      <c r="G183" s="380"/>
      <c r="H183" s="380"/>
    </row>
    <row r="184" spans="7:8" x14ac:dyDescent="0.2">
      <c r="G184" s="380"/>
      <c r="H184" s="380"/>
    </row>
    <row r="185" spans="7:8" x14ac:dyDescent="0.2">
      <c r="G185" s="380"/>
      <c r="H185" s="380"/>
    </row>
    <row r="186" spans="7:8" x14ac:dyDescent="0.2">
      <c r="G186" s="380"/>
      <c r="H186" s="380"/>
    </row>
    <row r="187" spans="7:8" x14ac:dyDescent="0.2">
      <c r="G187" s="380"/>
      <c r="H187" s="380"/>
    </row>
    <row r="188" spans="7:8" x14ac:dyDescent="0.2">
      <c r="G188" s="380"/>
      <c r="H188" s="380"/>
    </row>
    <row r="189" spans="7:8" x14ac:dyDescent="0.2">
      <c r="G189" s="380"/>
      <c r="H189" s="380"/>
    </row>
    <row r="190" spans="7:8" x14ac:dyDescent="0.2">
      <c r="G190" s="380"/>
      <c r="H190" s="380"/>
    </row>
    <row r="191" spans="7:8" x14ac:dyDescent="0.2">
      <c r="G191" s="380"/>
      <c r="H191" s="380"/>
    </row>
    <row r="192" spans="7:8" x14ac:dyDescent="0.2">
      <c r="G192" s="380"/>
      <c r="H192" s="380"/>
    </row>
    <row r="193" spans="7:8" x14ac:dyDescent="0.2">
      <c r="G193" s="380"/>
      <c r="H193" s="380"/>
    </row>
    <row r="194" spans="7:8" x14ac:dyDescent="0.2">
      <c r="G194" s="380"/>
      <c r="H194" s="380"/>
    </row>
    <row r="195" spans="7:8" x14ac:dyDescent="0.2">
      <c r="G195" s="380"/>
      <c r="H195" s="380"/>
    </row>
    <row r="196" spans="7:8" x14ac:dyDescent="0.2">
      <c r="G196" s="380"/>
      <c r="H196" s="380"/>
    </row>
    <row r="197" spans="7:8" x14ac:dyDescent="0.2">
      <c r="G197" s="380"/>
      <c r="H197" s="380"/>
    </row>
    <row r="198" spans="7:8" x14ac:dyDescent="0.2">
      <c r="G198" s="380"/>
      <c r="H198" s="380"/>
    </row>
    <row r="199" spans="7:8" x14ac:dyDescent="0.2">
      <c r="G199" s="380"/>
      <c r="H199" s="380"/>
    </row>
    <row r="200" spans="7:8" x14ac:dyDescent="0.2">
      <c r="G200" s="380"/>
      <c r="H200" s="380"/>
    </row>
    <row r="201" spans="7:8" x14ac:dyDescent="0.2">
      <c r="G201" s="380"/>
      <c r="H201" s="380"/>
    </row>
    <row r="202" spans="7:8" x14ac:dyDescent="0.2">
      <c r="G202" s="380"/>
      <c r="H202" s="380"/>
    </row>
    <row r="203" spans="7:8" x14ac:dyDescent="0.2">
      <c r="G203" s="380"/>
      <c r="H203" s="380"/>
    </row>
    <row r="204" spans="7:8" x14ac:dyDescent="0.2">
      <c r="G204" s="380"/>
      <c r="H204" s="380"/>
    </row>
    <row r="205" spans="7:8" x14ac:dyDescent="0.2">
      <c r="G205" s="380"/>
      <c r="H205" s="380"/>
    </row>
    <row r="206" spans="7:8" x14ac:dyDescent="0.2">
      <c r="G206" s="380"/>
      <c r="H206" s="380"/>
    </row>
    <row r="207" spans="7:8" x14ac:dyDescent="0.2">
      <c r="G207" s="380"/>
      <c r="H207" s="380"/>
    </row>
    <row r="208" spans="7:8" x14ac:dyDescent="0.2">
      <c r="G208" s="380"/>
      <c r="H208" s="380"/>
    </row>
    <row r="209" spans="7:8" x14ac:dyDescent="0.2">
      <c r="G209" s="380"/>
      <c r="H209" s="380"/>
    </row>
    <row r="210" spans="7:8" x14ac:dyDescent="0.2">
      <c r="G210" s="380"/>
      <c r="H210" s="380"/>
    </row>
    <row r="211" spans="7:8" x14ac:dyDescent="0.2">
      <c r="G211" s="380"/>
      <c r="H211" s="380"/>
    </row>
    <row r="212" spans="7:8" x14ac:dyDescent="0.2">
      <c r="G212" s="380"/>
      <c r="H212" s="380"/>
    </row>
    <row r="213" spans="7:8" x14ac:dyDescent="0.2">
      <c r="G213" s="380"/>
      <c r="H213" s="380"/>
    </row>
    <row r="214" spans="7:8" x14ac:dyDescent="0.2">
      <c r="G214" s="380"/>
      <c r="H214" s="380"/>
    </row>
    <row r="215" spans="7:8" x14ac:dyDescent="0.2">
      <c r="G215" s="380"/>
      <c r="H215" s="380"/>
    </row>
    <row r="216" spans="7:8" x14ac:dyDescent="0.2">
      <c r="G216" s="380"/>
      <c r="H216" s="380"/>
    </row>
    <row r="217" spans="7:8" x14ac:dyDescent="0.2">
      <c r="G217" s="380"/>
      <c r="H217" s="380"/>
    </row>
    <row r="218" spans="7:8" x14ac:dyDescent="0.2">
      <c r="G218" s="380"/>
      <c r="H218" s="380"/>
    </row>
    <row r="219" spans="7:8" x14ac:dyDescent="0.2">
      <c r="G219" s="380"/>
      <c r="H219" s="380"/>
    </row>
    <row r="220" spans="7:8" x14ac:dyDescent="0.2">
      <c r="G220" s="380"/>
      <c r="H220" s="380"/>
    </row>
    <row r="221" spans="7:8" x14ac:dyDescent="0.2">
      <c r="G221" s="380"/>
      <c r="H221" s="380"/>
    </row>
    <row r="222" spans="7:8" x14ac:dyDescent="0.2">
      <c r="G222" s="380"/>
      <c r="H222" s="380"/>
    </row>
    <row r="223" spans="7:8" x14ac:dyDescent="0.2">
      <c r="G223" s="380"/>
      <c r="H223" s="380"/>
    </row>
    <row r="224" spans="7:8" x14ac:dyDescent="0.2">
      <c r="G224" s="380"/>
      <c r="H224" s="380"/>
    </row>
    <row r="225" spans="7:8" x14ac:dyDescent="0.2">
      <c r="G225" s="380"/>
      <c r="H225" s="380"/>
    </row>
    <row r="226" spans="7:8" x14ac:dyDescent="0.2">
      <c r="G226" s="380"/>
      <c r="H226" s="380"/>
    </row>
    <row r="227" spans="7:8" x14ac:dyDescent="0.2">
      <c r="G227" s="380"/>
      <c r="H227" s="380"/>
    </row>
    <row r="228" spans="7:8" x14ac:dyDescent="0.2">
      <c r="G228" s="380"/>
      <c r="H228" s="380"/>
    </row>
    <row r="229" spans="7:8" x14ac:dyDescent="0.2">
      <c r="G229" s="380"/>
      <c r="H229" s="380"/>
    </row>
    <row r="230" spans="7:8" x14ac:dyDescent="0.2">
      <c r="G230" s="380"/>
      <c r="H230" s="380"/>
    </row>
    <row r="231" spans="7:8" x14ac:dyDescent="0.2">
      <c r="G231" s="380"/>
      <c r="H231" s="380"/>
    </row>
    <row r="232" spans="7:8" x14ac:dyDescent="0.2">
      <c r="G232" s="380"/>
      <c r="H232" s="380"/>
    </row>
    <row r="233" spans="7:8" x14ac:dyDescent="0.2">
      <c r="G233" s="380"/>
      <c r="H233" s="380"/>
    </row>
    <row r="234" spans="7:8" x14ac:dyDescent="0.2">
      <c r="G234" s="380"/>
      <c r="H234" s="380"/>
    </row>
    <row r="235" spans="7:8" x14ac:dyDescent="0.2">
      <c r="G235" s="380"/>
      <c r="H235" s="380"/>
    </row>
    <row r="236" spans="7:8" x14ac:dyDescent="0.2">
      <c r="G236" s="380"/>
      <c r="H236" s="380"/>
    </row>
    <row r="237" spans="7:8" x14ac:dyDescent="0.2">
      <c r="G237" s="380"/>
      <c r="H237" s="380"/>
    </row>
    <row r="238" spans="7:8" x14ac:dyDescent="0.2">
      <c r="G238" s="380"/>
      <c r="H238" s="380"/>
    </row>
    <row r="239" spans="7:8" x14ac:dyDescent="0.2">
      <c r="G239" s="380"/>
      <c r="H239" s="380"/>
    </row>
    <row r="240" spans="7:8" x14ac:dyDescent="0.2">
      <c r="G240" s="380"/>
      <c r="H240" s="380"/>
    </row>
    <row r="241" spans="7:8" x14ac:dyDescent="0.2">
      <c r="G241" s="380"/>
      <c r="H241" s="380"/>
    </row>
    <row r="242" spans="7:8" x14ac:dyDescent="0.2">
      <c r="G242" s="380"/>
      <c r="H242" s="380"/>
    </row>
    <row r="243" spans="7:8" x14ac:dyDescent="0.2">
      <c r="G243" s="380"/>
      <c r="H243" s="380"/>
    </row>
    <row r="244" spans="7:8" x14ac:dyDescent="0.2">
      <c r="G244" s="380"/>
      <c r="H244" s="380"/>
    </row>
    <row r="245" spans="7:8" x14ac:dyDescent="0.2">
      <c r="G245" s="380"/>
      <c r="H245" s="380"/>
    </row>
    <row r="246" spans="7:8" x14ac:dyDescent="0.2">
      <c r="G246" s="380"/>
      <c r="H246" s="380"/>
    </row>
    <row r="247" spans="7:8" x14ac:dyDescent="0.2">
      <c r="G247" s="380"/>
      <c r="H247" s="380"/>
    </row>
    <row r="248" spans="7:8" x14ac:dyDescent="0.2">
      <c r="G248" s="380"/>
      <c r="H248" s="380"/>
    </row>
    <row r="249" spans="7:8" x14ac:dyDescent="0.2">
      <c r="G249" s="380"/>
      <c r="H249" s="380"/>
    </row>
    <row r="250" spans="7:8" x14ac:dyDescent="0.2">
      <c r="G250" s="380"/>
      <c r="H250" s="380"/>
    </row>
    <row r="251" spans="7:8" x14ac:dyDescent="0.2">
      <c r="G251" s="380"/>
      <c r="H251" s="380"/>
    </row>
    <row r="252" spans="7:8" x14ac:dyDescent="0.2">
      <c r="G252" s="380"/>
      <c r="H252" s="380"/>
    </row>
    <row r="253" spans="7:8" x14ac:dyDescent="0.2">
      <c r="G253" s="380"/>
      <c r="H253" s="380"/>
    </row>
    <row r="254" spans="7:8" x14ac:dyDescent="0.2">
      <c r="G254" s="380"/>
      <c r="H254" s="380"/>
    </row>
    <row r="255" spans="7:8" x14ac:dyDescent="0.2">
      <c r="G255" s="380"/>
      <c r="H255" s="380"/>
    </row>
    <row r="256" spans="7:8" x14ac:dyDescent="0.2">
      <c r="G256" s="380"/>
      <c r="H256" s="380"/>
    </row>
    <row r="257" spans="7:8" x14ac:dyDescent="0.2">
      <c r="G257" s="380"/>
      <c r="H257" s="380"/>
    </row>
    <row r="258" spans="7:8" x14ac:dyDescent="0.2">
      <c r="G258" s="380"/>
      <c r="H258" s="380"/>
    </row>
    <row r="259" spans="7:8" x14ac:dyDescent="0.2">
      <c r="G259" s="380"/>
      <c r="H259" s="380"/>
    </row>
    <row r="260" spans="7:8" x14ac:dyDescent="0.2">
      <c r="G260" s="380"/>
      <c r="H260" s="380"/>
    </row>
    <row r="261" spans="7:8" x14ac:dyDescent="0.2">
      <c r="G261" s="380"/>
      <c r="H261" s="380"/>
    </row>
    <row r="262" spans="7:8" x14ac:dyDescent="0.2">
      <c r="G262" s="380"/>
      <c r="H262" s="380"/>
    </row>
    <row r="263" spans="7:8" x14ac:dyDescent="0.2">
      <c r="G263" s="380"/>
      <c r="H263" s="380"/>
    </row>
    <row r="264" spans="7:8" x14ac:dyDescent="0.2">
      <c r="G264" s="380"/>
      <c r="H264" s="380"/>
    </row>
    <row r="265" spans="7:8" x14ac:dyDescent="0.2">
      <c r="G265" s="380"/>
      <c r="H265" s="380"/>
    </row>
    <row r="266" spans="7:8" x14ac:dyDescent="0.2">
      <c r="G266" s="380"/>
      <c r="H266" s="380"/>
    </row>
    <row r="267" spans="7:8" x14ac:dyDescent="0.2">
      <c r="G267" s="380"/>
      <c r="H267" s="380"/>
    </row>
    <row r="268" spans="7:8" x14ac:dyDescent="0.2">
      <c r="G268" s="380"/>
      <c r="H268" s="380"/>
    </row>
    <row r="269" spans="7:8" x14ac:dyDescent="0.2">
      <c r="G269" s="380"/>
      <c r="H269" s="380"/>
    </row>
    <row r="270" spans="7:8" x14ac:dyDescent="0.2">
      <c r="G270" s="380"/>
      <c r="H270" s="380"/>
    </row>
    <row r="271" spans="7:8" x14ac:dyDescent="0.2">
      <c r="G271" s="380"/>
      <c r="H271" s="380"/>
    </row>
    <row r="272" spans="7:8" x14ac:dyDescent="0.2">
      <c r="G272" s="380"/>
      <c r="H272" s="380"/>
    </row>
    <row r="273" spans="7:8" x14ac:dyDescent="0.2">
      <c r="G273" s="380"/>
      <c r="H273" s="380"/>
    </row>
    <row r="274" spans="7:8" x14ac:dyDescent="0.2">
      <c r="G274" s="380"/>
      <c r="H274" s="380"/>
    </row>
    <row r="275" spans="7:8" x14ac:dyDescent="0.2">
      <c r="G275" s="380"/>
      <c r="H275" s="380"/>
    </row>
    <row r="276" spans="7:8" x14ac:dyDescent="0.2">
      <c r="G276" s="380"/>
      <c r="H276" s="380"/>
    </row>
    <row r="277" spans="7:8" x14ac:dyDescent="0.2">
      <c r="G277" s="380"/>
      <c r="H277" s="380"/>
    </row>
    <row r="278" spans="7:8" x14ac:dyDescent="0.2">
      <c r="G278" s="380"/>
      <c r="H278" s="380"/>
    </row>
    <row r="279" spans="7:8" x14ac:dyDescent="0.2">
      <c r="G279" s="380"/>
      <c r="H279" s="380"/>
    </row>
    <row r="280" spans="7:8" x14ac:dyDescent="0.2">
      <c r="G280" s="380"/>
      <c r="H280" s="380"/>
    </row>
    <row r="281" spans="7:8" x14ac:dyDescent="0.2">
      <c r="G281" s="380"/>
      <c r="H281" s="380"/>
    </row>
    <row r="282" spans="7:8" x14ac:dyDescent="0.2">
      <c r="G282" s="380"/>
      <c r="H282" s="380"/>
    </row>
    <row r="283" spans="7:8" x14ac:dyDescent="0.2">
      <c r="G283" s="380"/>
      <c r="H283" s="380"/>
    </row>
    <row r="284" spans="7:8" x14ac:dyDescent="0.2">
      <c r="G284" s="380"/>
      <c r="H284" s="380"/>
    </row>
    <row r="285" spans="7:8" x14ac:dyDescent="0.2">
      <c r="G285" s="380"/>
      <c r="H285" s="380"/>
    </row>
    <row r="286" spans="7:8" x14ac:dyDescent="0.2">
      <c r="G286" s="380"/>
      <c r="H286" s="380"/>
    </row>
    <row r="287" spans="7:8" x14ac:dyDescent="0.2">
      <c r="G287" s="380"/>
      <c r="H287" s="380"/>
    </row>
    <row r="288" spans="7:8" x14ac:dyDescent="0.2">
      <c r="G288" s="380"/>
      <c r="H288" s="380"/>
    </row>
    <row r="289" spans="7:8" x14ac:dyDescent="0.2">
      <c r="G289" s="380"/>
      <c r="H289" s="380"/>
    </row>
    <row r="290" spans="7:8" x14ac:dyDescent="0.2">
      <c r="G290" s="380"/>
      <c r="H290" s="380"/>
    </row>
    <row r="291" spans="7:8" x14ac:dyDescent="0.2">
      <c r="G291" s="380"/>
      <c r="H291" s="380"/>
    </row>
    <row r="292" spans="7:8" x14ac:dyDescent="0.2">
      <c r="G292" s="380"/>
      <c r="H292" s="380"/>
    </row>
    <row r="293" spans="7:8" x14ac:dyDescent="0.2">
      <c r="G293" s="380"/>
      <c r="H293" s="380"/>
    </row>
    <row r="294" spans="7:8" x14ac:dyDescent="0.2">
      <c r="G294" s="380"/>
      <c r="H294" s="380"/>
    </row>
    <row r="295" spans="7:8" x14ac:dyDescent="0.2">
      <c r="G295" s="380"/>
      <c r="H295" s="380"/>
    </row>
    <row r="296" spans="7:8" x14ac:dyDescent="0.2">
      <c r="G296" s="380"/>
      <c r="H296" s="380"/>
    </row>
    <row r="297" spans="7:8" x14ac:dyDescent="0.2">
      <c r="G297" s="380"/>
      <c r="H297" s="380"/>
    </row>
    <row r="298" spans="7:8" x14ac:dyDescent="0.2">
      <c r="G298" s="380"/>
      <c r="H298" s="380"/>
    </row>
    <row r="299" spans="7:8" x14ac:dyDescent="0.2">
      <c r="G299" s="380"/>
      <c r="H299" s="380"/>
    </row>
    <row r="300" spans="7:8" x14ac:dyDescent="0.2">
      <c r="G300" s="380"/>
      <c r="H300" s="380"/>
    </row>
    <row r="301" spans="7:8" x14ac:dyDescent="0.2">
      <c r="G301" s="380"/>
      <c r="H301" s="380"/>
    </row>
    <row r="302" spans="7:8" x14ac:dyDescent="0.2">
      <c r="G302" s="380"/>
      <c r="H302" s="380"/>
    </row>
    <row r="303" spans="7:8" x14ac:dyDescent="0.2">
      <c r="G303" s="380"/>
      <c r="H303" s="380"/>
    </row>
    <row r="304" spans="7:8" x14ac:dyDescent="0.2">
      <c r="G304" s="380"/>
      <c r="H304" s="380"/>
    </row>
    <row r="305" spans="7:8" x14ac:dyDescent="0.2">
      <c r="G305" s="380"/>
      <c r="H305" s="380"/>
    </row>
    <row r="306" spans="7:8" x14ac:dyDescent="0.2">
      <c r="G306" s="380"/>
      <c r="H306" s="380"/>
    </row>
    <row r="307" spans="7:8" x14ac:dyDescent="0.2">
      <c r="G307" s="380"/>
      <c r="H307" s="380"/>
    </row>
    <row r="308" spans="7:8" x14ac:dyDescent="0.2">
      <c r="G308" s="380"/>
      <c r="H308" s="380"/>
    </row>
    <row r="309" spans="7:8" x14ac:dyDescent="0.2">
      <c r="G309" s="380"/>
      <c r="H309" s="380"/>
    </row>
    <row r="310" spans="7:8" x14ac:dyDescent="0.2">
      <c r="G310" s="380"/>
      <c r="H310" s="380"/>
    </row>
    <row r="311" spans="7:8" x14ac:dyDescent="0.2">
      <c r="G311" s="380"/>
      <c r="H311" s="380"/>
    </row>
    <row r="312" spans="7:8" x14ac:dyDescent="0.2">
      <c r="G312" s="380"/>
      <c r="H312" s="380"/>
    </row>
    <row r="313" spans="7:8" x14ac:dyDescent="0.2">
      <c r="G313" s="380"/>
      <c r="H313" s="380"/>
    </row>
    <row r="314" spans="7:8" x14ac:dyDescent="0.2">
      <c r="G314" s="380"/>
      <c r="H314" s="380"/>
    </row>
    <row r="315" spans="7:8" x14ac:dyDescent="0.2">
      <c r="G315" s="380"/>
      <c r="H315" s="380"/>
    </row>
    <row r="316" spans="7:8" x14ac:dyDescent="0.2">
      <c r="G316" s="380"/>
      <c r="H316" s="380"/>
    </row>
    <row r="317" spans="7:8" x14ac:dyDescent="0.2">
      <c r="G317" s="380"/>
      <c r="H317" s="380"/>
    </row>
    <row r="318" spans="7:8" x14ac:dyDescent="0.2">
      <c r="G318" s="380"/>
      <c r="H318" s="380"/>
    </row>
    <row r="319" spans="7:8" x14ac:dyDescent="0.2">
      <c r="G319" s="380"/>
      <c r="H319" s="380"/>
    </row>
    <row r="320" spans="7:8" x14ac:dyDescent="0.2">
      <c r="G320" s="380"/>
      <c r="H320" s="380"/>
    </row>
    <row r="321" spans="7:8" x14ac:dyDescent="0.2">
      <c r="G321" s="380"/>
      <c r="H321" s="380"/>
    </row>
    <row r="322" spans="7:8" x14ac:dyDescent="0.2">
      <c r="G322" s="380"/>
      <c r="H322" s="380"/>
    </row>
    <row r="323" spans="7:8" x14ac:dyDescent="0.2">
      <c r="G323" s="380"/>
      <c r="H323" s="380"/>
    </row>
    <row r="324" spans="7:8" x14ac:dyDescent="0.2">
      <c r="G324" s="380"/>
      <c r="H324" s="380"/>
    </row>
    <row r="325" spans="7:8" x14ac:dyDescent="0.2">
      <c r="G325" s="380"/>
      <c r="H325" s="380"/>
    </row>
    <row r="326" spans="7:8" x14ac:dyDescent="0.2">
      <c r="G326" s="380"/>
      <c r="H326" s="380"/>
    </row>
    <row r="327" spans="7:8" x14ac:dyDescent="0.2">
      <c r="G327" s="380"/>
      <c r="H327" s="380"/>
    </row>
    <row r="328" spans="7:8" x14ac:dyDescent="0.2">
      <c r="G328" s="380"/>
      <c r="H328" s="380"/>
    </row>
    <row r="329" spans="7:8" x14ac:dyDescent="0.2">
      <c r="G329" s="380"/>
      <c r="H329" s="380"/>
    </row>
    <row r="330" spans="7:8" x14ac:dyDescent="0.2">
      <c r="G330" s="380"/>
      <c r="H330" s="380"/>
    </row>
    <row r="331" spans="7:8" x14ac:dyDescent="0.2">
      <c r="G331" s="380"/>
      <c r="H331" s="380"/>
    </row>
    <row r="332" spans="7:8" x14ac:dyDescent="0.2">
      <c r="G332" s="380"/>
      <c r="H332" s="380"/>
    </row>
    <row r="333" spans="7:8" x14ac:dyDescent="0.2">
      <c r="G333" s="380"/>
      <c r="H333" s="380"/>
    </row>
    <row r="334" spans="7:8" x14ac:dyDescent="0.2">
      <c r="G334" s="380"/>
      <c r="H334" s="380"/>
    </row>
    <row r="335" spans="7:8" x14ac:dyDescent="0.2">
      <c r="G335" s="380"/>
      <c r="H335" s="380"/>
    </row>
    <row r="336" spans="7:8" x14ac:dyDescent="0.2">
      <c r="G336" s="380"/>
      <c r="H336" s="380"/>
    </row>
    <row r="337" spans="7:8" x14ac:dyDescent="0.2">
      <c r="G337" s="380"/>
      <c r="H337" s="380"/>
    </row>
    <row r="338" spans="7:8" x14ac:dyDescent="0.2">
      <c r="G338" s="380"/>
      <c r="H338" s="380"/>
    </row>
    <row r="339" spans="7:8" x14ac:dyDescent="0.2">
      <c r="G339" s="380"/>
      <c r="H339" s="380"/>
    </row>
    <row r="340" spans="7:8" x14ac:dyDescent="0.2">
      <c r="G340" s="380"/>
      <c r="H340" s="380"/>
    </row>
    <row r="341" spans="7:8" x14ac:dyDescent="0.2">
      <c r="G341" s="380"/>
      <c r="H341" s="380"/>
    </row>
    <row r="342" spans="7:8" x14ac:dyDescent="0.2">
      <c r="G342" s="380"/>
      <c r="H342" s="380"/>
    </row>
    <row r="343" spans="7:8" x14ac:dyDescent="0.2">
      <c r="G343" s="380"/>
      <c r="H343" s="380"/>
    </row>
    <row r="344" spans="7:8" x14ac:dyDescent="0.2">
      <c r="G344" s="380"/>
      <c r="H344" s="380"/>
    </row>
    <row r="345" spans="7:8" x14ac:dyDescent="0.2">
      <c r="G345" s="380"/>
      <c r="H345" s="380"/>
    </row>
    <row r="346" spans="7:8" x14ac:dyDescent="0.2">
      <c r="G346" s="380"/>
      <c r="H346" s="380"/>
    </row>
    <row r="347" spans="7:8" x14ac:dyDescent="0.2">
      <c r="G347" s="380"/>
      <c r="H347" s="380"/>
    </row>
    <row r="348" spans="7:8" x14ac:dyDescent="0.2">
      <c r="G348" s="380"/>
      <c r="H348" s="380"/>
    </row>
    <row r="349" spans="7:8" x14ac:dyDescent="0.2">
      <c r="G349" s="380"/>
      <c r="H349" s="380"/>
    </row>
    <row r="350" spans="7:8" x14ac:dyDescent="0.2">
      <c r="G350" s="380"/>
      <c r="H350" s="380"/>
    </row>
    <row r="351" spans="7:8" x14ac:dyDescent="0.2">
      <c r="G351" s="380"/>
      <c r="H351" s="380"/>
    </row>
    <row r="352" spans="7:8" x14ac:dyDescent="0.2">
      <c r="G352" s="380"/>
      <c r="H352" s="380"/>
    </row>
    <row r="353" spans="7:8" x14ac:dyDescent="0.2">
      <c r="G353" s="380"/>
      <c r="H353" s="380"/>
    </row>
    <row r="354" spans="7:8" x14ac:dyDescent="0.2">
      <c r="G354" s="380"/>
      <c r="H354" s="380"/>
    </row>
    <row r="355" spans="7:8" x14ac:dyDescent="0.2">
      <c r="G355" s="380"/>
      <c r="H355" s="380"/>
    </row>
    <row r="356" spans="7:8" x14ac:dyDescent="0.2">
      <c r="G356" s="380"/>
      <c r="H356" s="380"/>
    </row>
    <row r="357" spans="7:8" x14ac:dyDescent="0.2">
      <c r="G357" s="380"/>
      <c r="H357" s="380"/>
    </row>
    <row r="358" spans="7:8" x14ac:dyDescent="0.2">
      <c r="G358" s="380"/>
      <c r="H358" s="380"/>
    </row>
    <row r="359" spans="7:8" x14ac:dyDescent="0.2">
      <c r="G359" s="380"/>
      <c r="H359" s="380"/>
    </row>
    <row r="360" spans="7:8" x14ac:dyDescent="0.2">
      <c r="G360" s="380"/>
      <c r="H360" s="380"/>
    </row>
    <row r="361" spans="7:8" x14ac:dyDescent="0.2">
      <c r="G361" s="380"/>
      <c r="H361" s="380"/>
    </row>
    <row r="362" spans="7:8" x14ac:dyDescent="0.2">
      <c r="G362" s="380"/>
      <c r="H362" s="380"/>
    </row>
    <row r="363" spans="7:8" x14ac:dyDescent="0.2">
      <c r="G363" s="380"/>
      <c r="H363" s="380"/>
    </row>
    <row r="364" spans="7:8" x14ac:dyDescent="0.2">
      <c r="G364" s="380"/>
      <c r="H364" s="380"/>
    </row>
    <row r="365" spans="7:8" x14ac:dyDescent="0.2">
      <c r="G365" s="380"/>
      <c r="H365" s="380"/>
    </row>
    <row r="366" spans="7:8" x14ac:dyDescent="0.2">
      <c r="G366" s="380"/>
      <c r="H366" s="380"/>
    </row>
    <row r="367" spans="7:8" x14ac:dyDescent="0.2">
      <c r="G367" s="380"/>
      <c r="H367" s="380"/>
    </row>
    <row r="368" spans="7:8" x14ac:dyDescent="0.2">
      <c r="G368" s="380"/>
      <c r="H368" s="380"/>
    </row>
    <row r="369" spans="7:8" x14ac:dyDescent="0.2">
      <c r="G369" s="380"/>
      <c r="H369" s="380"/>
    </row>
    <row r="370" spans="7:8" x14ac:dyDescent="0.2">
      <c r="G370" s="380"/>
      <c r="H370" s="380"/>
    </row>
    <row r="371" spans="7:8" x14ac:dyDescent="0.2">
      <c r="G371" s="380"/>
      <c r="H371" s="380"/>
    </row>
    <row r="372" spans="7:8" x14ac:dyDescent="0.2">
      <c r="G372" s="380"/>
      <c r="H372" s="380"/>
    </row>
    <row r="373" spans="7:8" x14ac:dyDescent="0.2">
      <c r="G373" s="380"/>
      <c r="H373" s="380"/>
    </row>
    <row r="374" spans="7:8" x14ac:dyDescent="0.2">
      <c r="G374" s="380"/>
      <c r="H374" s="380"/>
    </row>
    <row r="375" spans="7:8" x14ac:dyDescent="0.2">
      <c r="G375" s="380"/>
      <c r="H375" s="380"/>
    </row>
    <row r="376" spans="7:8" x14ac:dyDescent="0.2">
      <c r="G376" s="380"/>
      <c r="H376" s="380"/>
    </row>
    <row r="377" spans="7:8" x14ac:dyDescent="0.2">
      <c r="G377" s="380"/>
      <c r="H377" s="380"/>
    </row>
    <row r="378" spans="7:8" x14ac:dyDescent="0.2">
      <c r="G378" s="380"/>
      <c r="H378" s="380"/>
    </row>
    <row r="379" spans="7:8" x14ac:dyDescent="0.2">
      <c r="G379" s="380"/>
      <c r="H379" s="380"/>
    </row>
    <row r="380" spans="7:8" x14ac:dyDescent="0.2">
      <c r="G380" s="380"/>
      <c r="H380" s="380"/>
    </row>
    <row r="381" spans="7:8" x14ac:dyDescent="0.2">
      <c r="G381" s="380"/>
      <c r="H381" s="380"/>
    </row>
    <row r="382" spans="7:8" x14ac:dyDescent="0.2">
      <c r="G382" s="380"/>
      <c r="H382" s="380"/>
    </row>
    <row r="383" spans="7:8" x14ac:dyDescent="0.2">
      <c r="G383" s="380"/>
      <c r="H383" s="380"/>
    </row>
    <row r="384" spans="7:8" x14ac:dyDescent="0.2">
      <c r="G384" s="380"/>
      <c r="H384" s="380"/>
    </row>
    <row r="385" spans="7:8" x14ac:dyDescent="0.2">
      <c r="G385" s="380"/>
      <c r="H385" s="380"/>
    </row>
    <row r="386" spans="7:8" x14ac:dyDescent="0.2">
      <c r="G386" s="380"/>
      <c r="H386" s="380"/>
    </row>
    <row r="387" spans="7:8" x14ac:dyDescent="0.2">
      <c r="G387" s="380"/>
      <c r="H387" s="380"/>
    </row>
    <row r="388" spans="7:8" x14ac:dyDescent="0.2">
      <c r="G388" s="380"/>
      <c r="H388" s="380"/>
    </row>
    <row r="389" spans="7:8" x14ac:dyDescent="0.2">
      <c r="G389" s="380"/>
      <c r="H389" s="380"/>
    </row>
    <row r="390" spans="7:8" x14ac:dyDescent="0.2">
      <c r="G390" s="380"/>
      <c r="H390" s="380"/>
    </row>
    <row r="391" spans="7:8" x14ac:dyDescent="0.2">
      <c r="G391" s="380"/>
      <c r="H391" s="380"/>
    </row>
    <row r="392" spans="7:8" x14ac:dyDescent="0.2">
      <c r="G392" s="380"/>
      <c r="H392" s="380"/>
    </row>
    <row r="393" spans="7:8" x14ac:dyDescent="0.2">
      <c r="G393" s="380"/>
      <c r="H393" s="380"/>
    </row>
    <row r="394" spans="7:8" x14ac:dyDescent="0.2">
      <c r="G394" s="380"/>
      <c r="H394" s="380"/>
    </row>
    <row r="395" spans="7:8" x14ac:dyDescent="0.2">
      <c r="G395" s="380"/>
      <c r="H395" s="380"/>
    </row>
    <row r="396" spans="7:8" x14ac:dyDescent="0.2">
      <c r="G396" s="380"/>
      <c r="H396" s="380"/>
    </row>
    <row r="397" spans="7:8" x14ac:dyDescent="0.2">
      <c r="G397" s="380"/>
      <c r="H397" s="380"/>
    </row>
    <row r="398" spans="7:8" x14ac:dyDescent="0.2">
      <c r="G398" s="380"/>
      <c r="H398" s="380"/>
    </row>
    <row r="399" spans="7:8" x14ac:dyDescent="0.2">
      <c r="G399" s="380"/>
      <c r="H399" s="380"/>
    </row>
    <row r="400" spans="7:8" x14ac:dyDescent="0.2">
      <c r="G400" s="380"/>
      <c r="H400" s="380"/>
    </row>
    <row r="401" spans="7:8" x14ac:dyDescent="0.2">
      <c r="G401" s="380"/>
      <c r="H401" s="380"/>
    </row>
    <row r="402" spans="7:8" x14ac:dyDescent="0.2">
      <c r="G402" s="380"/>
      <c r="H402" s="380"/>
    </row>
    <row r="403" spans="7:8" x14ac:dyDescent="0.2">
      <c r="G403" s="380"/>
      <c r="H403" s="380"/>
    </row>
    <row r="404" spans="7:8" x14ac:dyDescent="0.2">
      <c r="G404" s="380"/>
      <c r="H404" s="380"/>
    </row>
    <row r="405" spans="7:8" x14ac:dyDescent="0.2">
      <c r="G405" s="380"/>
      <c r="H405" s="380"/>
    </row>
    <row r="406" spans="7:8" x14ac:dyDescent="0.2">
      <c r="G406" s="380"/>
      <c r="H406" s="380"/>
    </row>
    <row r="407" spans="7:8" x14ac:dyDescent="0.2">
      <c r="G407" s="380"/>
      <c r="H407" s="380"/>
    </row>
    <row r="408" spans="7:8" x14ac:dyDescent="0.2">
      <c r="G408" s="380"/>
      <c r="H408" s="380"/>
    </row>
    <row r="409" spans="7:8" x14ac:dyDescent="0.2">
      <c r="G409" s="380"/>
      <c r="H409" s="380"/>
    </row>
    <row r="410" spans="7:8" x14ac:dyDescent="0.2">
      <c r="G410" s="380"/>
      <c r="H410" s="380"/>
    </row>
    <row r="411" spans="7:8" x14ac:dyDescent="0.2">
      <c r="G411" s="380"/>
      <c r="H411" s="380"/>
    </row>
    <row r="412" spans="7:8" x14ac:dyDescent="0.2">
      <c r="G412" s="380"/>
      <c r="H412" s="380"/>
    </row>
    <row r="413" spans="7:8" x14ac:dyDescent="0.2">
      <c r="G413" s="380"/>
      <c r="H413" s="380"/>
    </row>
    <row r="414" spans="7:8" x14ac:dyDescent="0.2">
      <c r="G414" s="380"/>
      <c r="H414" s="380"/>
    </row>
    <row r="415" spans="7:8" x14ac:dyDescent="0.2">
      <c r="G415" s="380"/>
      <c r="H415" s="380"/>
    </row>
    <row r="416" spans="7:8" x14ac:dyDescent="0.2">
      <c r="G416" s="380"/>
      <c r="H416" s="380"/>
    </row>
    <row r="417" spans="7:8" x14ac:dyDescent="0.2">
      <c r="G417" s="380"/>
      <c r="H417" s="380"/>
    </row>
    <row r="418" spans="7:8" x14ac:dyDescent="0.2">
      <c r="G418" s="380"/>
      <c r="H418" s="380"/>
    </row>
    <row r="419" spans="7:8" x14ac:dyDescent="0.2">
      <c r="G419" s="380"/>
      <c r="H419" s="380"/>
    </row>
    <row r="420" spans="7:8" x14ac:dyDescent="0.2">
      <c r="G420" s="380"/>
      <c r="H420" s="380"/>
    </row>
    <row r="421" spans="7:8" x14ac:dyDescent="0.2">
      <c r="G421" s="380"/>
      <c r="H421" s="380"/>
    </row>
    <row r="422" spans="7:8" x14ac:dyDescent="0.2">
      <c r="G422" s="380"/>
      <c r="H422" s="380"/>
    </row>
    <row r="423" spans="7:8" x14ac:dyDescent="0.2">
      <c r="G423" s="380"/>
      <c r="H423" s="380"/>
    </row>
    <row r="424" spans="7:8" x14ac:dyDescent="0.2">
      <c r="G424" s="380"/>
      <c r="H424" s="380"/>
    </row>
    <row r="425" spans="7:8" x14ac:dyDescent="0.2">
      <c r="G425" s="380"/>
      <c r="H425" s="380"/>
    </row>
    <row r="426" spans="7:8" x14ac:dyDescent="0.2">
      <c r="G426" s="380"/>
      <c r="H426" s="380"/>
    </row>
    <row r="427" spans="7:8" x14ac:dyDescent="0.2">
      <c r="G427" s="380"/>
      <c r="H427" s="380"/>
    </row>
    <row r="428" spans="7:8" x14ac:dyDescent="0.2">
      <c r="G428" s="380"/>
      <c r="H428" s="380"/>
    </row>
    <row r="429" spans="7:8" x14ac:dyDescent="0.2">
      <c r="G429" s="380"/>
      <c r="H429" s="380"/>
    </row>
    <row r="430" spans="7:8" x14ac:dyDescent="0.2">
      <c r="G430" s="380"/>
      <c r="H430" s="380"/>
    </row>
    <row r="431" spans="7:8" x14ac:dyDescent="0.2">
      <c r="G431" s="380"/>
      <c r="H431" s="380"/>
    </row>
    <row r="432" spans="7:8" x14ac:dyDescent="0.2">
      <c r="G432" s="380"/>
      <c r="H432" s="380"/>
    </row>
    <row r="433" spans="7:8" x14ac:dyDescent="0.2">
      <c r="G433" s="380"/>
      <c r="H433" s="380"/>
    </row>
    <row r="434" spans="7:8" x14ac:dyDescent="0.2">
      <c r="G434" s="380"/>
      <c r="H434" s="380"/>
    </row>
    <row r="435" spans="7:8" x14ac:dyDescent="0.2">
      <c r="G435" s="380"/>
      <c r="H435" s="380"/>
    </row>
    <row r="436" spans="7:8" x14ac:dyDescent="0.2">
      <c r="G436" s="380"/>
      <c r="H436" s="380"/>
    </row>
    <row r="437" spans="7:8" x14ac:dyDescent="0.2">
      <c r="G437" s="380"/>
      <c r="H437" s="380"/>
    </row>
    <row r="438" spans="7:8" x14ac:dyDescent="0.2">
      <c r="G438" s="380"/>
      <c r="H438" s="380"/>
    </row>
    <row r="439" spans="7:8" x14ac:dyDescent="0.2">
      <c r="G439" s="380"/>
      <c r="H439" s="380"/>
    </row>
    <row r="440" spans="7:8" x14ac:dyDescent="0.2">
      <c r="G440" s="380"/>
      <c r="H440" s="380"/>
    </row>
    <row r="441" spans="7:8" x14ac:dyDescent="0.2">
      <c r="G441" s="380"/>
      <c r="H441" s="380"/>
    </row>
    <row r="442" spans="7:8" x14ac:dyDescent="0.2">
      <c r="G442" s="380"/>
      <c r="H442" s="380"/>
    </row>
    <row r="443" spans="7:8" x14ac:dyDescent="0.2">
      <c r="G443" s="380"/>
      <c r="H443" s="380"/>
    </row>
    <row r="444" spans="7:8" x14ac:dyDescent="0.2">
      <c r="G444" s="380"/>
      <c r="H444" s="380"/>
    </row>
    <row r="445" spans="7:8" x14ac:dyDescent="0.2">
      <c r="G445" s="380"/>
      <c r="H445" s="380"/>
    </row>
    <row r="446" spans="7:8" x14ac:dyDescent="0.2">
      <c r="G446" s="380"/>
      <c r="H446" s="380"/>
    </row>
    <row r="447" spans="7:8" x14ac:dyDescent="0.2">
      <c r="G447" s="380"/>
      <c r="H447" s="380"/>
    </row>
    <row r="448" spans="7:8" x14ac:dyDescent="0.2">
      <c r="G448" s="380"/>
      <c r="H448" s="380"/>
    </row>
    <row r="449" spans="2:8" x14ac:dyDescent="0.2">
      <c r="G449" s="380"/>
      <c r="H449" s="380"/>
    </row>
    <row r="450" spans="2:8" x14ac:dyDescent="0.2">
      <c r="B450" s="3"/>
      <c r="C450" s="3"/>
      <c r="D450" s="3"/>
      <c r="E450" s="3"/>
      <c r="F450" s="3"/>
      <c r="G450" s="380"/>
      <c r="H450" s="380"/>
    </row>
    <row r="451" spans="2:8" x14ac:dyDescent="0.2">
      <c r="B451" s="3"/>
      <c r="C451" s="3"/>
      <c r="D451" s="3"/>
      <c r="E451" s="3"/>
      <c r="F451" s="3"/>
      <c r="G451" s="380"/>
      <c r="H451" s="380"/>
    </row>
    <row r="452" spans="2:8" x14ac:dyDescent="0.2">
      <c r="B452" s="3"/>
      <c r="C452" s="3"/>
      <c r="D452" s="3"/>
      <c r="E452" s="3"/>
      <c r="F452" s="3"/>
      <c r="G452" s="380"/>
      <c r="H452" s="380"/>
    </row>
    <row r="453" spans="2:8" x14ac:dyDescent="0.2">
      <c r="B453" s="3"/>
      <c r="C453" s="3"/>
      <c r="D453" s="3"/>
      <c r="E453" s="3"/>
      <c r="F453" s="3"/>
      <c r="G453" s="380"/>
      <c r="H453" s="380"/>
    </row>
    <row r="454" spans="2:8" x14ac:dyDescent="0.2">
      <c r="B454" s="3"/>
      <c r="C454" s="3"/>
      <c r="D454" s="3"/>
      <c r="E454" s="3"/>
      <c r="F454" s="3"/>
      <c r="G454" s="380"/>
      <c r="H454" s="380"/>
    </row>
    <row r="455" spans="2:8" x14ac:dyDescent="0.2">
      <c r="B455" s="3"/>
      <c r="C455" s="3"/>
      <c r="D455" s="3"/>
      <c r="E455" s="3"/>
      <c r="F455" s="3"/>
      <c r="G455" s="380"/>
      <c r="H455" s="380"/>
    </row>
    <row r="456" spans="2:8" x14ac:dyDescent="0.2">
      <c r="B456" s="3"/>
      <c r="C456" s="3"/>
      <c r="D456" s="3"/>
      <c r="E456" s="3"/>
      <c r="F456" s="3"/>
      <c r="G456" s="380"/>
      <c r="H456" s="380"/>
    </row>
    <row r="457" spans="2:8" x14ac:dyDescent="0.2">
      <c r="B457" s="3"/>
      <c r="C457" s="3"/>
      <c r="D457" s="3"/>
      <c r="E457" s="3"/>
      <c r="F457" s="3"/>
      <c r="G457" s="380"/>
      <c r="H457" s="380"/>
    </row>
    <row r="458" spans="2:8" x14ac:dyDescent="0.2">
      <c r="B458" s="3"/>
      <c r="C458" s="3"/>
      <c r="D458" s="3"/>
      <c r="E458" s="3"/>
      <c r="F458" s="3"/>
      <c r="G458" s="380"/>
      <c r="H458" s="380"/>
    </row>
    <row r="459" spans="2:8" x14ac:dyDescent="0.2">
      <c r="B459" s="3"/>
      <c r="C459" s="3"/>
      <c r="D459" s="3"/>
      <c r="E459" s="3"/>
      <c r="F459" s="3"/>
      <c r="G459" s="380"/>
      <c r="H459" s="380"/>
    </row>
    <row r="460" spans="2:8" x14ac:dyDescent="0.2">
      <c r="B460" s="3"/>
      <c r="C460" s="3"/>
      <c r="D460" s="3"/>
      <c r="E460" s="3"/>
      <c r="F460" s="3"/>
      <c r="G460" s="380"/>
      <c r="H460" s="380"/>
    </row>
    <row r="461" spans="2:8" x14ac:dyDescent="0.2">
      <c r="B461" s="3"/>
      <c r="C461" s="3"/>
      <c r="D461" s="3"/>
      <c r="E461" s="3"/>
      <c r="F461" s="3"/>
      <c r="G461" s="380"/>
      <c r="H461" s="380"/>
    </row>
    <row r="462" spans="2:8" x14ac:dyDescent="0.2">
      <c r="B462" s="3"/>
      <c r="C462" s="3"/>
      <c r="D462" s="3"/>
      <c r="E462" s="3"/>
      <c r="F462" s="3"/>
      <c r="G462" s="380"/>
      <c r="H462" s="380"/>
    </row>
    <row r="463" spans="2:8" x14ac:dyDescent="0.2">
      <c r="B463" s="3"/>
      <c r="C463" s="3"/>
      <c r="D463" s="3"/>
      <c r="E463" s="3"/>
      <c r="F463" s="3"/>
      <c r="G463" s="380"/>
      <c r="H463" s="380"/>
    </row>
    <row r="464" spans="2:8" x14ac:dyDescent="0.2">
      <c r="B464" s="3"/>
      <c r="C464" s="3"/>
      <c r="D464" s="3"/>
      <c r="E464" s="3"/>
      <c r="F464" s="3"/>
      <c r="G464" s="380"/>
      <c r="H464" s="380"/>
    </row>
    <row r="465" spans="2:8" x14ac:dyDescent="0.2">
      <c r="B465" s="3"/>
      <c r="C465" s="3"/>
      <c r="D465" s="3"/>
      <c r="E465" s="3"/>
      <c r="F465" s="3"/>
      <c r="G465" s="380"/>
      <c r="H465" s="380"/>
    </row>
    <row r="466" spans="2:8" x14ac:dyDescent="0.2">
      <c r="B466" s="3"/>
      <c r="C466" s="3"/>
      <c r="D466" s="3"/>
      <c r="E466" s="3"/>
      <c r="F466" s="3"/>
      <c r="G466" s="380"/>
      <c r="H466" s="380"/>
    </row>
    <row r="467" spans="2:8" x14ac:dyDescent="0.2">
      <c r="B467" s="3"/>
      <c r="C467" s="3"/>
      <c r="D467" s="3"/>
      <c r="E467" s="3"/>
      <c r="F467" s="3"/>
      <c r="G467" s="380"/>
      <c r="H467" s="380"/>
    </row>
    <row r="468" spans="2:8" x14ac:dyDescent="0.2">
      <c r="B468" s="3"/>
      <c r="C468" s="3"/>
      <c r="D468" s="3"/>
      <c r="E468" s="3"/>
      <c r="F468" s="3"/>
      <c r="G468" s="380"/>
      <c r="H468" s="380"/>
    </row>
    <row r="469" spans="2:8" x14ac:dyDescent="0.2">
      <c r="B469" s="3"/>
      <c r="C469" s="3"/>
      <c r="D469" s="3"/>
      <c r="E469" s="3"/>
      <c r="F469" s="3"/>
      <c r="G469" s="380"/>
      <c r="H469" s="380"/>
    </row>
    <row r="470" spans="2:8" x14ac:dyDescent="0.2">
      <c r="B470" s="3"/>
      <c r="C470" s="3"/>
      <c r="D470" s="3"/>
      <c r="E470" s="3"/>
      <c r="F470" s="3"/>
      <c r="G470" s="380"/>
      <c r="H470" s="380"/>
    </row>
    <row r="471" spans="2:8" x14ac:dyDescent="0.2">
      <c r="B471" s="3"/>
      <c r="C471" s="3"/>
      <c r="D471" s="3"/>
      <c r="E471" s="3"/>
      <c r="F471" s="3"/>
      <c r="G471" s="380"/>
      <c r="H471" s="380"/>
    </row>
    <row r="472" spans="2:8" x14ac:dyDescent="0.2">
      <c r="B472" s="3"/>
      <c r="C472" s="3"/>
      <c r="D472" s="3"/>
      <c r="E472" s="3"/>
      <c r="F472" s="3"/>
      <c r="G472" s="380"/>
      <c r="H472" s="380"/>
    </row>
    <row r="473" spans="2:8" x14ac:dyDescent="0.2">
      <c r="B473" s="3"/>
      <c r="C473" s="3"/>
      <c r="D473" s="3"/>
      <c r="E473" s="3"/>
      <c r="F473" s="3"/>
      <c r="G473" s="380"/>
      <c r="H473" s="380"/>
    </row>
    <row r="474" spans="2:8" x14ac:dyDescent="0.2">
      <c r="B474" s="3"/>
      <c r="C474" s="3"/>
      <c r="D474" s="3"/>
      <c r="E474" s="3"/>
      <c r="F474" s="3"/>
      <c r="G474" s="380"/>
      <c r="H474" s="380"/>
    </row>
    <row r="475" spans="2:8" x14ac:dyDescent="0.2">
      <c r="B475" s="3"/>
      <c r="C475" s="3"/>
      <c r="D475" s="3"/>
      <c r="E475" s="3"/>
      <c r="F475" s="3"/>
      <c r="G475" s="380"/>
      <c r="H475" s="380"/>
    </row>
    <row r="476" spans="2:8" x14ac:dyDescent="0.2">
      <c r="B476" s="3"/>
      <c r="C476" s="3"/>
      <c r="D476" s="3"/>
      <c r="E476" s="3"/>
      <c r="F476" s="3"/>
      <c r="G476" s="380"/>
      <c r="H476" s="380"/>
    </row>
    <row r="477" spans="2:8" x14ac:dyDescent="0.2">
      <c r="B477" s="3"/>
      <c r="C477" s="3"/>
      <c r="D477" s="3"/>
      <c r="E477" s="3"/>
      <c r="F477" s="3"/>
      <c r="G477" s="380"/>
      <c r="H477" s="380"/>
    </row>
    <row r="478" spans="2:8" x14ac:dyDescent="0.2">
      <c r="B478" s="3"/>
      <c r="C478" s="3"/>
      <c r="D478" s="3"/>
      <c r="E478" s="3"/>
      <c r="F478" s="3"/>
      <c r="G478" s="380"/>
      <c r="H478" s="380"/>
    </row>
    <row r="479" spans="2:8" x14ac:dyDescent="0.2">
      <c r="B479" s="3"/>
      <c r="C479" s="3"/>
      <c r="D479" s="3"/>
      <c r="E479" s="3"/>
      <c r="F479" s="3"/>
      <c r="G479" s="380"/>
      <c r="H479" s="380"/>
    </row>
    <row r="480" spans="2:8" x14ac:dyDescent="0.2">
      <c r="B480" s="3"/>
      <c r="C480" s="3"/>
      <c r="D480" s="3"/>
      <c r="E480" s="3"/>
      <c r="F480" s="3"/>
      <c r="G480" s="380"/>
      <c r="H480" s="380"/>
    </row>
    <row r="481" spans="2:8" x14ac:dyDescent="0.2">
      <c r="B481" s="3"/>
      <c r="C481" s="3"/>
      <c r="D481" s="3"/>
      <c r="E481" s="3"/>
      <c r="F481" s="3"/>
      <c r="G481" s="380"/>
      <c r="H481" s="380"/>
    </row>
    <row r="482" spans="2:8" x14ac:dyDescent="0.2">
      <c r="B482" s="3"/>
      <c r="C482" s="3"/>
      <c r="D482" s="3"/>
      <c r="E482" s="3"/>
      <c r="F482" s="3"/>
      <c r="G482" s="380"/>
      <c r="H482" s="380"/>
    </row>
    <row r="483" spans="2:8" x14ac:dyDescent="0.2">
      <c r="B483" s="3"/>
      <c r="C483" s="3"/>
      <c r="D483" s="3"/>
      <c r="E483" s="3"/>
      <c r="F483" s="3"/>
      <c r="G483" s="380"/>
      <c r="H483" s="380"/>
    </row>
    <row r="484" spans="2:8" x14ac:dyDescent="0.2">
      <c r="B484" s="3"/>
      <c r="C484" s="3"/>
      <c r="D484" s="3"/>
      <c r="E484" s="3"/>
      <c r="F484" s="3"/>
      <c r="G484" s="380"/>
      <c r="H484" s="380"/>
    </row>
    <row r="485" spans="2:8" x14ac:dyDescent="0.2">
      <c r="B485" s="3"/>
      <c r="C485" s="3"/>
      <c r="D485" s="3"/>
      <c r="E485" s="3"/>
      <c r="F485" s="3"/>
      <c r="G485" s="380"/>
      <c r="H485" s="380"/>
    </row>
    <row r="486" spans="2:8" x14ac:dyDescent="0.2">
      <c r="B486" s="3"/>
      <c r="C486" s="3"/>
      <c r="D486" s="3"/>
      <c r="E486" s="3"/>
      <c r="F486" s="3"/>
      <c r="G486" s="380"/>
      <c r="H486" s="380"/>
    </row>
    <row r="487" spans="2:8" x14ac:dyDescent="0.2">
      <c r="B487" s="3"/>
      <c r="C487" s="3"/>
      <c r="D487" s="3"/>
      <c r="E487" s="3"/>
      <c r="F487" s="3"/>
      <c r="G487" s="380"/>
      <c r="H487" s="380"/>
    </row>
    <row r="488" spans="2:8" x14ac:dyDescent="0.2">
      <c r="B488" s="3"/>
      <c r="C488" s="3"/>
      <c r="D488" s="3"/>
      <c r="E488" s="3"/>
      <c r="F488" s="3"/>
      <c r="G488" s="380"/>
      <c r="H488" s="380"/>
    </row>
    <row r="489" spans="2:8" x14ac:dyDescent="0.2">
      <c r="B489" s="3"/>
      <c r="C489" s="3"/>
      <c r="D489" s="3"/>
      <c r="E489" s="3"/>
      <c r="F489" s="3"/>
      <c r="G489" s="380"/>
      <c r="H489" s="380"/>
    </row>
    <row r="490" spans="2:8" x14ac:dyDescent="0.2">
      <c r="B490" s="3"/>
      <c r="C490" s="3"/>
      <c r="D490" s="3"/>
      <c r="E490" s="3"/>
      <c r="F490" s="3"/>
      <c r="G490" s="380"/>
      <c r="H490" s="380"/>
    </row>
    <row r="491" spans="2:8" x14ac:dyDescent="0.2">
      <c r="B491" s="3"/>
      <c r="C491" s="3"/>
      <c r="D491" s="3"/>
      <c r="E491" s="3"/>
      <c r="F491" s="3"/>
      <c r="G491" s="380"/>
      <c r="H491" s="380"/>
    </row>
    <row r="492" spans="2:8" x14ac:dyDescent="0.2">
      <c r="B492" s="3"/>
      <c r="C492" s="3"/>
      <c r="D492" s="3"/>
      <c r="E492" s="3"/>
      <c r="F492" s="3"/>
      <c r="G492" s="380"/>
      <c r="H492" s="380"/>
    </row>
    <row r="493" spans="2:8" x14ac:dyDescent="0.2">
      <c r="B493" s="3"/>
      <c r="C493" s="3"/>
      <c r="D493" s="3"/>
      <c r="E493" s="3"/>
      <c r="F493" s="3"/>
      <c r="G493" s="380"/>
      <c r="H493" s="380"/>
    </row>
    <row r="494" spans="2:8" x14ac:dyDescent="0.2">
      <c r="B494" s="3"/>
      <c r="C494" s="3"/>
      <c r="D494" s="3"/>
      <c r="E494" s="3"/>
      <c r="F494" s="3"/>
      <c r="G494" s="380"/>
      <c r="H494" s="380"/>
    </row>
    <row r="495" spans="2:8" x14ac:dyDescent="0.2">
      <c r="B495" s="3"/>
      <c r="C495" s="3"/>
      <c r="D495" s="3"/>
      <c r="E495" s="3"/>
      <c r="F495" s="3"/>
      <c r="G495" s="380"/>
      <c r="H495" s="380"/>
    </row>
    <row r="496" spans="2:8" x14ac:dyDescent="0.2">
      <c r="B496" s="3"/>
      <c r="C496" s="3"/>
      <c r="D496" s="3"/>
      <c r="E496" s="3"/>
      <c r="F496" s="3"/>
      <c r="G496" s="380"/>
      <c r="H496" s="380"/>
    </row>
    <row r="497" spans="2:8" x14ac:dyDescent="0.2">
      <c r="B497" s="3"/>
      <c r="C497" s="3"/>
      <c r="D497" s="3"/>
      <c r="E497" s="3"/>
      <c r="F497" s="3"/>
      <c r="G497" s="380"/>
      <c r="H497" s="380"/>
    </row>
    <row r="498" spans="2:8" x14ac:dyDescent="0.2">
      <c r="B498" s="3"/>
      <c r="C498" s="3"/>
      <c r="D498" s="3"/>
      <c r="E498" s="3"/>
      <c r="F498" s="3"/>
      <c r="G498" s="380"/>
      <c r="H498" s="380"/>
    </row>
    <row r="499" spans="2:8" x14ac:dyDescent="0.2">
      <c r="B499" s="3"/>
      <c r="C499" s="3"/>
      <c r="D499" s="3"/>
      <c r="E499" s="3"/>
      <c r="F499" s="3"/>
      <c r="G499" s="380"/>
      <c r="H499" s="380"/>
    </row>
    <row r="500" spans="2:8" x14ac:dyDescent="0.2">
      <c r="B500" s="3"/>
      <c r="C500" s="3"/>
      <c r="D500" s="3"/>
      <c r="E500" s="3"/>
      <c r="F500" s="3"/>
      <c r="G500" s="380"/>
      <c r="H500" s="380"/>
    </row>
    <row r="501" spans="2:8" x14ac:dyDescent="0.2">
      <c r="B501" s="3"/>
      <c r="C501" s="3"/>
      <c r="D501" s="3"/>
      <c r="E501" s="3"/>
      <c r="F501" s="3"/>
      <c r="G501" s="380"/>
      <c r="H501" s="380"/>
    </row>
    <row r="502" spans="2:8" x14ac:dyDescent="0.2">
      <c r="B502" s="3"/>
      <c r="C502" s="3"/>
      <c r="D502" s="3"/>
      <c r="E502" s="3"/>
      <c r="F502" s="3"/>
      <c r="G502" s="380"/>
      <c r="H502" s="380"/>
    </row>
    <row r="503" spans="2:8" x14ac:dyDescent="0.2">
      <c r="B503" s="3"/>
      <c r="C503" s="3"/>
      <c r="D503" s="3"/>
      <c r="E503" s="3"/>
      <c r="F503" s="3"/>
      <c r="G503" s="380"/>
      <c r="H503" s="380"/>
    </row>
    <row r="504" spans="2:8" x14ac:dyDescent="0.2">
      <c r="B504" s="3"/>
      <c r="C504" s="3"/>
      <c r="D504" s="3"/>
      <c r="E504" s="3"/>
      <c r="F504" s="3"/>
      <c r="G504" s="380"/>
      <c r="H504" s="380"/>
    </row>
    <row r="505" spans="2:8" x14ac:dyDescent="0.2">
      <c r="B505" s="3"/>
      <c r="C505" s="3"/>
      <c r="D505" s="3"/>
      <c r="E505" s="3"/>
      <c r="F505" s="3"/>
      <c r="G505" s="380"/>
      <c r="H505" s="380"/>
    </row>
    <row r="506" spans="2:8" x14ac:dyDescent="0.2">
      <c r="B506" s="3"/>
      <c r="C506" s="3"/>
      <c r="D506" s="3"/>
      <c r="E506" s="3"/>
      <c r="F506" s="3"/>
      <c r="G506" s="380"/>
      <c r="H506" s="380"/>
    </row>
    <row r="507" spans="2:8" x14ac:dyDescent="0.2">
      <c r="B507" s="3"/>
      <c r="C507" s="3"/>
      <c r="D507" s="3"/>
      <c r="E507" s="3"/>
      <c r="F507" s="3"/>
      <c r="G507" s="380"/>
      <c r="H507" s="380"/>
    </row>
    <row r="508" spans="2:8" x14ac:dyDescent="0.2">
      <c r="B508" s="3"/>
      <c r="C508" s="3"/>
      <c r="D508" s="3"/>
      <c r="E508" s="3"/>
      <c r="F508" s="3"/>
      <c r="G508" s="380"/>
      <c r="H508" s="380"/>
    </row>
    <row r="509" spans="2:8" x14ac:dyDescent="0.2">
      <c r="B509" s="3"/>
      <c r="C509" s="3"/>
      <c r="D509" s="3"/>
      <c r="E509" s="3"/>
      <c r="F509" s="3"/>
      <c r="G509" s="380"/>
      <c r="H509" s="380"/>
    </row>
    <row r="510" spans="2:8" x14ac:dyDescent="0.2">
      <c r="B510" s="3"/>
      <c r="C510" s="3"/>
      <c r="D510" s="3"/>
      <c r="E510" s="3"/>
      <c r="F510" s="3"/>
      <c r="G510" s="380"/>
      <c r="H510" s="380"/>
    </row>
    <row r="511" spans="2:8" x14ac:dyDescent="0.2">
      <c r="B511" s="3"/>
      <c r="C511" s="3"/>
      <c r="D511" s="3"/>
      <c r="E511" s="3"/>
      <c r="F511" s="3"/>
      <c r="G511" s="380"/>
      <c r="H511" s="380"/>
    </row>
    <row r="512" spans="2:8" x14ac:dyDescent="0.2">
      <c r="B512" s="3"/>
      <c r="C512" s="3"/>
      <c r="D512" s="3"/>
      <c r="E512" s="3"/>
      <c r="F512" s="3"/>
      <c r="G512" s="380"/>
      <c r="H512" s="380"/>
    </row>
    <row r="513" spans="2:8" x14ac:dyDescent="0.2">
      <c r="B513" s="3"/>
      <c r="C513" s="3"/>
      <c r="D513" s="3"/>
      <c r="E513" s="3"/>
      <c r="F513" s="3"/>
      <c r="G513" s="380"/>
      <c r="H513" s="380"/>
    </row>
    <row r="514" spans="2:8" x14ac:dyDescent="0.2">
      <c r="B514" s="3"/>
      <c r="C514" s="3"/>
      <c r="D514" s="3"/>
      <c r="E514" s="3"/>
      <c r="F514" s="3"/>
      <c r="G514" s="380"/>
      <c r="H514" s="380"/>
    </row>
    <row r="515" spans="2:8" x14ac:dyDescent="0.2">
      <c r="B515" s="3"/>
      <c r="C515" s="3"/>
      <c r="D515" s="3"/>
      <c r="E515" s="3"/>
      <c r="F515" s="3"/>
      <c r="G515" s="380"/>
      <c r="H515" s="380"/>
    </row>
    <row r="516" spans="2:8" x14ac:dyDescent="0.2">
      <c r="B516" s="3"/>
      <c r="C516" s="3"/>
      <c r="D516" s="3"/>
      <c r="E516" s="3"/>
      <c r="F516" s="3"/>
      <c r="G516" s="380"/>
      <c r="H516" s="380"/>
    </row>
    <row r="517" spans="2:8" x14ac:dyDescent="0.2">
      <c r="B517" s="3"/>
      <c r="C517" s="3"/>
      <c r="D517" s="3"/>
      <c r="E517" s="3"/>
      <c r="F517" s="3"/>
      <c r="G517" s="380"/>
      <c r="H517" s="380"/>
    </row>
    <row r="518" spans="2:8" x14ac:dyDescent="0.2">
      <c r="B518" s="3"/>
      <c r="C518" s="3"/>
      <c r="D518" s="3"/>
      <c r="E518" s="3"/>
      <c r="F518" s="3"/>
      <c r="G518" s="380"/>
      <c r="H518" s="380"/>
    </row>
    <row r="519" spans="2:8" x14ac:dyDescent="0.2">
      <c r="B519" s="3"/>
      <c r="C519" s="3"/>
      <c r="D519" s="3"/>
      <c r="E519" s="3"/>
      <c r="F519" s="3"/>
      <c r="G519" s="380"/>
      <c r="H519" s="380"/>
    </row>
    <row r="520" spans="2:8" x14ac:dyDescent="0.2">
      <c r="B520" s="3"/>
      <c r="C520" s="3"/>
      <c r="D520" s="3"/>
      <c r="E520" s="3"/>
      <c r="F520" s="3"/>
      <c r="G520" s="380"/>
      <c r="H520" s="380"/>
    </row>
    <row r="521" spans="2:8" x14ac:dyDescent="0.2">
      <c r="B521" s="3"/>
      <c r="C521" s="3"/>
      <c r="D521" s="3"/>
      <c r="E521" s="3"/>
      <c r="F521" s="3"/>
      <c r="G521" s="380"/>
      <c r="H521" s="380"/>
    </row>
    <row r="522" spans="2:8" x14ac:dyDescent="0.2">
      <c r="B522" s="3"/>
      <c r="C522" s="3"/>
      <c r="D522" s="3"/>
      <c r="E522" s="3"/>
      <c r="F522" s="3"/>
      <c r="G522" s="380"/>
      <c r="H522" s="380"/>
    </row>
    <row r="523" spans="2:8" x14ac:dyDescent="0.2">
      <c r="B523" s="3"/>
      <c r="C523" s="3"/>
      <c r="D523" s="3"/>
      <c r="E523" s="3"/>
      <c r="F523" s="3"/>
      <c r="G523" s="380"/>
      <c r="H523" s="380"/>
    </row>
    <row r="524" spans="2:8" x14ac:dyDescent="0.2">
      <c r="B524" s="3"/>
      <c r="C524" s="3"/>
      <c r="D524" s="3"/>
      <c r="E524" s="3"/>
      <c r="F524" s="3"/>
      <c r="G524" s="380"/>
      <c r="H524" s="380"/>
    </row>
    <row r="525" spans="2:8" x14ac:dyDescent="0.2">
      <c r="B525" s="3"/>
      <c r="C525" s="3"/>
      <c r="D525" s="3"/>
      <c r="E525" s="3"/>
      <c r="F525" s="3"/>
      <c r="G525" s="380"/>
      <c r="H525" s="380"/>
    </row>
    <row r="526" spans="2:8" x14ac:dyDescent="0.2">
      <c r="B526" s="3"/>
      <c r="C526" s="3"/>
      <c r="D526" s="3"/>
      <c r="E526" s="3"/>
      <c r="F526" s="3"/>
      <c r="G526" s="380"/>
      <c r="H526" s="380"/>
    </row>
    <row r="527" spans="2:8" x14ac:dyDescent="0.2">
      <c r="B527" s="3"/>
      <c r="C527" s="3"/>
      <c r="D527" s="3"/>
      <c r="E527" s="3"/>
      <c r="F527" s="3"/>
      <c r="G527" s="380"/>
      <c r="H527" s="380"/>
    </row>
    <row r="528" spans="2:8" x14ac:dyDescent="0.2">
      <c r="B528" s="3"/>
      <c r="C528" s="3"/>
      <c r="D528" s="3"/>
      <c r="E528" s="3"/>
      <c r="F528" s="3"/>
      <c r="G528" s="380"/>
      <c r="H528" s="380"/>
    </row>
    <row r="529" spans="2:8" x14ac:dyDescent="0.2">
      <c r="B529" s="3"/>
      <c r="C529" s="3"/>
      <c r="D529" s="3"/>
      <c r="E529" s="3"/>
      <c r="F529" s="3"/>
      <c r="G529" s="380"/>
      <c r="H529" s="380"/>
    </row>
    <row r="530" spans="2:8" x14ac:dyDescent="0.2">
      <c r="B530" s="3"/>
      <c r="C530" s="3"/>
      <c r="D530" s="3"/>
      <c r="E530" s="3"/>
      <c r="F530" s="3"/>
      <c r="G530" s="380"/>
      <c r="H530" s="380"/>
    </row>
    <row r="531" spans="2:8" x14ac:dyDescent="0.2">
      <c r="B531" s="3"/>
      <c r="C531" s="3"/>
      <c r="D531" s="3"/>
      <c r="E531" s="3"/>
      <c r="F531" s="3"/>
      <c r="G531" s="380"/>
      <c r="H531" s="380"/>
    </row>
    <row r="532" spans="2:8" x14ac:dyDescent="0.2">
      <c r="B532" s="3"/>
      <c r="C532" s="3"/>
      <c r="D532" s="3"/>
      <c r="E532" s="3"/>
      <c r="F532" s="3"/>
      <c r="G532" s="380"/>
      <c r="H532" s="380"/>
    </row>
    <row r="533" spans="2:8" x14ac:dyDescent="0.2">
      <c r="B533" s="3"/>
      <c r="C533" s="3"/>
      <c r="D533" s="3"/>
      <c r="E533" s="3"/>
      <c r="F533" s="3"/>
      <c r="G533" s="380"/>
      <c r="H533" s="380"/>
    </row>
    <row r="534" spans="2:8" x14ac:dyDescent="0.2">
      <c r="B534" s="3"/>
      <c r="C534" s="3"/>
      <c r="D534" s="3"/>
      <c r="E534" s="3"/>
      <c r="F534" s="3"/>
      <c r="G534" s="380"/>
      <c r="H534" s="380"/>
    </row>
    <row r="535" spans="2:8" x14ac:dyDescent="0.2">
      <c r="B535" s="3"/>
      <c r="C535" s="3"/>
      <c r="D535" s="3"/>
      <c r="E535" s="3"/>
      <c r="F535" s="3"/>
      <c r="G535" s="380"/>
      <c r="H535" s="380"/>
    </row>
    <row r="536" spans="2:8" x14ac:dyDescent="0.2">
      <c r="B536" s="3"/>
      <c r="C536" s="3"/>
      <c r="D536" s="3"/>
      <c r="E536" s="3"/>
      <c r="F536" s="3"/>
      <c r="G536" s="380"/>
      <c r="H536" s="380"/>
    </row>
    <row r="537" spans="2:8" x14ac:dyDescent="0.2">
      <c r="B537" s="3"/>
      <c r="C537" s="3"/>
      <c r="D537" s="3"/>
      <c r="E537" s="3"/>
      <c r="F537" s="3"/>
      <c r="G537" s="380"/>
      <c r="H537" s="380"/>
    </row>
    <row r="538" spans="2:8" x14ac:dyDescent="0.2">
      <c r="B538" s="3"/>
      <c r="C538" s="3"/>
      <c r="D538" s="3"/>
      <c r="E538" s="3"/>
      <c r="F538" s="3"/>
      <c r="G538" s="380"/>
      <c r="H538" s="380"/>
    </row>
    <row r="539" spans="2:8" x14ac:dyDescent="0.2">
      <c r="B539" s="3"/>
      <c r="C539" s="3"/>
      <c r="D539" s="3"/>
      <c r="E539" s="3"/>
      <c r="F539" s="3"/>
      <c r="G539" s="380"/>
      <c r="H539" s="380"/>
    </row>
    <row r="540" spans="2:8" x14ac:dyDescent="0.2">
      <c r="B540" s="3"/>
      <c r="C540" s="3"/>
      <c r="D540" s="3"/>
      <c r="E540" s="3"/>
      <c r="F540" s="3"/>
      <c r="G540" s="380"/>
      <c r="H540" s="380"/>
    </row>
    <row r="541" spans="2:8" x14ac:dyDescent="0.2">
      <c r="B541" s="3"/>
      <c r="C541" s="3"/>
      <c r="D541" s="3"/>
      <c r="E541" s="3"/>
      <c r="F541" s="3"/>
      <c r="G541" s="380"/>
      <c r="H541" s="380"/>
    </row>
    <row r="542" spans="2:8" x14ac:dyDescent="0.2">
      <c r="B542" s="3"/>
      <c r="C542" s="3"/>
      <c r="D542" s="3"/>
      <c r="E542" s="3"/>
      <c r="F542" s="3"/>
      <c r="G542" s="380"/>
      <c r="H542" s="380"/>
    </row>
    <row r="543" spans="2:8" x14ac:dyDescent="0.2">
      <c r="B543" s="3"/>
      <c r="C543" s="3"/>
      <c r="D543" s="3"/>
      <c r="E543" s="3"/>
      <c r="F543" s="3"/>
      <c r="G543" s="380"/>
      <c r="H543" s="380"/>
    </row>
    <row r="544" spans="2:8" x14ac:dyDescent="0.2">
      <c r="B544" s="3"/>
      <c r="C544" s="3"/>
      <c r="D544" s="3"/>
      <c r="E544" s="3"/>
      <c r="F544" s="3"/>
      <c r="G544" s="380"/>
      <c r="H544" s="380"/>
    </row>
    <row r="545" spans="2:8" x14ac:dyDescent="0.2">
      <c r="B545" s="3"/>
      <c r="C545" s="3"/>
      <c r="D545" s="3"/>
      <c r="E545" s="3"/>
      <c r="F545" s="3"/>
      <c r="G545" s="380"/>
      <c r="H545" s="380"/>
    </row>
    <row r="546" spans="2:8" x14ac:dyDescent="0.2">
      <c r="B546" s="3"/>
      <c r="C546" s="3"/>
      <c r="D546" s="3"/>
      <c r="E546" s="3"/>
      <c r="F546" s="3"/>
      <c r="G546" s="380"/>
      <c r="H546" s="380"/>
    </row>
    <row r="547" spans="2:8" x14ac:dyDescent="0.2">
      <c r="B547" s="3"/>
      <c r="C547" s="3"/>
      <c r="D547" s="3"/>
      <c r="E547" s="3"/>
      <c r="F547" s="3"/>
      <c r="G547" s="380"/>
      <c r="H547" s="380"/>
    </row>
    <row r="548" spans="2:8" x14ac:dyDescent="0.2">
      <c r="B548" s="3"/>
      <c r="C548" s="3"/>
      <c r="D548" s="3"/>
      <c r="E548" s="3"/>
      <c r="F548" s="3"/>
      <c r="G548" s="380"/>
      <c r="H548" s="380"/>
    </row>
    <row r="549" spans="2:8" x14ac:dyDescent="0.2">
      <c r="B549" s="3"/>
      <c r="C549" s="3"/>
      <c r="D549" s="3"/>
      <c r="E549" s="3"/>
      <c r="F549" s="3"/>
      <c r="G549" s="380"/>
      <c r="H549" s="380"/>
    </row>
    <row r="550" spans="2:8" x14ac:dyDescent="0.2">
      <c r="B550" s="3"/>
      <c r="C550" s="3"/>
      <c r="D550" s="3"/>
      <c r="E550" s="3"/>
      <c r="F550" s="3"/>
      <c r="G550" s="380"/>
      <c r="H550" s="380"/>
    </row>
    <row r="551" spans="2:8" x14ac:dyDescent="0.2">
      <c r="B551" s="3"/>
      <c r="C551" s="3"/>
      <c r="D551" s="3"/>
      <c r="E551" s="3"/>
      <c r="F551" s="3"/>
      <c r="G551" s="380"/>
      <c r="H551" s="380"/>
    </row>
    <row r="552" spans="2:8" x14ac:dyDescent="0.2">
      <c r="B552" s="3"/>
      <c r="C552" s="3"/>
      <c r="D552" s="3"/>
      <c r="E552" s="3"/>
      <c r="F552" s="3"/>
      <c r="G552" s="380"/>
      <c r="H552" s="380"/>
    </row>
    <row r="553" spans="2:8" x14ac:dyDescent="0.2">
      <c r="B553" s="3"/>
      <c r="C553" s="3"/>
      <c r="D553" s="3"/>
      <c r="E553" s="3"/>
      <c r="F553" s="3"/>
      <c r="G553" s="380"/>
      <c r="H553" s="380"/>
    </row>
    <row r="554" spans="2:8" x14ac:dyDescent="0.2">
      <c r="B554" s="3"/>
      <c r="C554" s="3"/>
      <c r="D554" s="3"/>
      <c r="E554" s="3"/>
      <c r="F554" s="3"/>
      <c r="G554" s="380"/>
      <c r="H554" s="380"/>
    </row>
    <row r="555" spans="2:8" x14ac:dyDescent="0.2">
      <c r="B555" s="3"/>
      <c r="C555" s="3"/>
      <c r="D555" s="3"/>
      <c r="E555" s="3"/>
      <c r="F555" s="3"/>
      <c r="G555" s="380"/>
      <c r="H555" s="380"/>
    </row>
    <row r="556" spans="2:8" x14ac:dyDescent="0.2">
      <c r="B556" s="3"/>
      <c r="C556" s="3"/>
      <c r="D556" s="3"/>
      <c r="E556" s="3"/>
      <c r="F556" s="3"/>
      <c r="G556" s="380"/>
      <c r="H556" s="380"/>
    </row>
    <row r="557" spans="2:8" x14ac:dyDescent="0.2">
      <c r="B557" s="3"/>
      <c r="C557" s="3"/>
      <c r="D557" s="3"/>
      <c r="E557" s="3"/>
      <c r="F557" s="3"/>
      <c r="G557" s="380"/>
      <c r="H557" s="380"/>
    </row>
    <row r="558" spans="2:8" x14ac:dyDescent="0.2">
      <c r="B558" s="3"/>
      <c r="C558" s="3"/>
      <c r="D558" s="3"/>
      <c r="E558" s="3"/>
      <c r="F558" s="3"/>
      <c r="G558" s="380"/>
      <c r="H558" s="380"/>
    </row>
    <row r="559" spans="2:8" x14ac:dyDescent="0.2">
      <c r="B559" s="3"/>
      <c r="C559" s="3"/>
      <c r="D559" s="3"/>
      <c r="E559" s="3"/>
      <c r="F559" s="3"/>
      <c r="G559" s="380"/>
      <c r="H559" s="380"/>
    </row>
    <row r="560" spans="2:8" x14ac:dyDescent="0.2">
      <c r="B560" s="3"/>
      <c r="C560" s="3"/>
      <c r="D560" s="3"/>
      <c r="E560" s="3"/>
      <c r="F560" s="3"/>
      <c r="G560" s="380"/>
      <c r="H560" s="380"/>
    </row>
    <row r="561" spans="2:8" x14ac:dyDescent="0.2">
      <c r="B561" s="3"/>
      <c r="C561" s="3"/>
      <c r="D561" s="3"/>
      <c r="E561" s="3"/>
      <c r="F561" s="3"/>
      <c r="G561" s="380"/>
      <c r="H561" s="380"/>
    </row>
    <row r="562" spans="2:8" x14ac:dyDescent="0.2">
      <c r="B562" s="3"/>
      <c r="C562" s="3"/>
      <c r="D562" s="3"/>
      <c r="E562" s="3"/>
      <c r="F562" s="3"/>
      <c r="G562" s="380"/>
      <c r="H562" s="380"/>
    </row>
    <row r="563" spans="2:8" x14ac:dyDescent="0.2">
      <c r="B563" s="3"/>
      <c r="C563" s="3"/>
      <c r="D563" s="3"/>
      <c r="E563" s="3"/>
      <c r="F563" s="3"/>
      <c r="G563" s="380"/>
      <c r="H563" s="380"/>
    </row>
    <row r="564" spans="2:8" x14ac:dyDescent="0.2">
      <c r="B564" s="3"/>
      <c r="C564" s="3"/>
      <c r="D564" s="3"/>
      <c r="E564" s="3"/>
      <c r="F564" s="3"/>
      <c r="G564" s="380"/>
      <c r="H564" s="380"/>
    </row>
    <row r="565" spans="2:8" x14ac:dyDescent="0.2">
      <c r="B565" s="3"/>
      <c r="C565" s="3"/>
      <c r="D565" s="3"/>
      <c r="E565" s="3"/>
      <c r="F565" s="3"/>
      <c r="G565" s="380"/>
      <c r="H565" s="380"/>
    </row>
    <row r="566" spans="2:8" x14ac:dyDescent="0.2">
      <c r="B566" s="3"/>
      <c r="C566" s="3"/>
      <c r="D566" s="3"/>
      <c r="E566" s="3"/>
      <c r="F566" s="3"/>
      <c r="G566" s="380"/>
      <c r="H566" s="380"/>
    </row>
    <row r="567" spans="2:8" x14ac:dyDescent="0.2">
      <c r="B567" s="3"/>
      <c r="C567" s="3"/>
      <c r="D567" s="3"/>
      <c r="E567" s="3"/>
      <c r="F567" s="3"/>
      <c r="G567" s="380"/>
      <c r="H567" s="380"/>
    </row>
    <row r="568" spans="2:8" x14ac:dyDescent="0.2">
      <c r="B568" s="3"/>
      <c r="C568" s="3"/>
      <c r="D568" s="3"/>
      <c r="E568" s="3"/>
      <c r="F568" s="3"/>
      <c r="G568" s="380"/>
      <c r="H568" s="380"/>
    </row>
    <row r="569" spans="2:8" x14ac:dyDescent="0.2">
      <c r="B569" s="3"/>
      <c r="C569" s="3"/>
      <c r="D569" s="3"/>
      <c r="E569" s="3"/>
      <c r="F569" s="3"/>
      <c r="G569" s="380"/>
      <c r="H569" s="380"/>
    </row>
    <row r="570" spans="2:8" x14ac:dyDescent="0.2">
      <c r="B570" s="3"/>
      <c r="C570" s="3"/>
      <c r="D570" s="3"/>
      <c r="E570" s="3"/>
      <c r="F570" s="3"/>
      <c r="G570" s="380"/>
      <c r="H570" s="380"/>
    </row>
    <row r="571" spans="2:8" x14ac:dyDescent="0.2">
      <c r="B571" s="3"/>
      <c r="C571" s="3"/>
      <c r="D571" s="3"/>
      <c r="E571" s="3"/>
      <c r="F571" s="3"/>
      <c r="G571" s="380"/>
      <c r="H571" s="380"/>
    </row>
    <row r="572" spans="2:8" x14ac:dyDescent="0.2">
      <c r="B572" s="3"/>
      <c r="C572" s="3"/>
      <c r="D572" s="3"/>
      <c r="E572" s="3"/>
      <c r="F572" s="3"/>
      <c r="G572" s="380"/>
      <c r="H572" s="380"/>
    </row>
    <row r="573" spans="2:8" x14ac:dyDescent="0.2">
      <c r="B573" s="3"/>
      <c r="C573" s="3"/>
      <c r="D573" s="3"/>
      <c r="E573" s="3"/>
      <c r="F573" s="3"/>
      <c r="G573" s="380"/>
      <c r="H573" s="380"/>
    </row>
    <row r="574" spans="2:8" x14ac:dyDescent="0.2">
      <c r="B574" s="3"/>
      <c r="C574" s="3"/>
      <c r="D574" s="3"/>
      <c r="E574" s="3"/>
      <c r="F574" s="3"/>
      <c r="G574" s="380"/>
      <c r="H574" s="380"/>
    </row>
    <row r="575" spans="2:8" x14ac:dyDescent="0.2">
      <c r="B575" s="3"/>
      <c r="C575" s="3"/>
      <c r="D575" s="3"/>
      <c r="E575" s="3"/>
      <c r="F575" s="3"/>
      <c r="G575" s="380"/>
      <c r="H575" s="380"/>
    </row>
    <row r="576" spans="2:8" x14ac:dyDescent="0.2">
      <c r="B576" s="3"/>
      <c r="C576" s="3"/>
      <c r="D576" s="3"/>
      <c r="E576" s="3"/>
      <c r="F576" s="3"/>
      <c r="G576" s="380"/>
      <c r="H576" s="380"/>
    </row>
    <row r="577" spans="2:8" x14ac:dyDescent="0.2">
      <c r="B577" s="3"/>
      <c r="C577" s="3"/>
      <c r="D577" s="3"/>
      <c r="E577" s="3"/>
      <c r="F577" s="3"/>
      <c r="G577" s="380"/>
      <c r="H577" s="380"/>
    </row>
    <row r="578" spans="2:8" x14ac:dyDescent="0.2">
      <c r="B578" s="3"/>
      <c r="C578" s="3"/>
      <c r="D578" s="3"/>
      <c r="E578" s="3"/>
      <c r="F578" s="3"/>
      <c r="G578" s="380"/>
      <c r="H578" s="380"/>
    </row>
    <row r="579" spans="2:8" x14ac:dyDescent="0.2">
      <c r="B579" s="3"/>
      <c r="C579" s="3"/>
      <c r="D579" s="3"/>
      <c r="E579" s="3"/>
      <c r="F579" s="3"/>
      <c r="G579" s="380"/>
      <c r="H579" s="380"/>
    </row>
    <row r="580" spans="2:8" x14ac:dyDescent="0.2">
      <c r="B580" s="3"/>
      <c r="C580" s="3"/>
      <c r="D580" s="3"/>
      <c r="E580" s="3"/>
      <c r="F580" s="3"/>
      <c r="G580" s="380"/>
      <c r="H580" s="380"/>
    </row>
    <row r="581" spans="2:8" x14ac:dyDescent="0.2">
      <c r="B581" s="3"/>
      <c r="C581" s="3"/>
      <c r="D581" s="3"/>
      <c r="E581" s="3"/>
      <c r="F581" s="3"/>
      <c r="G581" s="380"/>
      <c r="H581" s="380"/>
    </row>
    <row r="582" spans="2:8" x14ac:dyDescent="0.2">
      <c r="B582" s="3"/>
      <c r="C582" s="3"/>
      <c r="D582" s="3"/>
      <c r="E582" s="3"/>
      <c r="F582" s="3"/>
      <c r="G582" s="380"/>
      <c r="H582" s="380"/>
    </row>
    <row r="583" spans="2:8" x14ac:dyDescent="0.2">
      <c r="B583" s="3"/>
      <c r="C583" s="3"/>
      <c r="D583" s="3"/>
      <c r="E583" s="3"/>
      <c r="F583" s="3"/>
      <c r="G583" s="380"/>
      <c r="H583" s="380"/>
    </row>
    <row r="584" spans="2:8" x14ac:dyDescent="0.2">
      <c r="B584" s="3"/>
      <c r="C584" s="3"/>
      <c r="D584" s="3"/>
      <c r="E584" s="3"/>
      <c r="F584" s="3"/>
      <c r="G584" s="380"/>
      <c r="H584" s="380"/>
    </row>
    <row r="585" spans="2:8" x14ac:dyDescent="0.2">
      <c r="B585" s="3"/>
      <c r="C585" s="3"/>
      <c r="D585" s="3"/>
      <c r="E585" s="3"/>
      <c r="F585" s="3"/>
      <c r="G585" s="380"/>
      <c r="H585" s="380"/>
    </row>
    <row r="586" spans="2:8" x14ac:dyDescent="0.2">
      <c r="B586" s="3"/>
      <c r="C586" s="3"/>
      <c r="D586" s="3"/>
      <c r="E586" s="3"/>
      <c r="F586" s="3"/>
      <c r="G586" s="380"/>
      <c r="H586" s="380"/>
    </row>
    <row r="587" spans="2:8" x14ac:dyDescent="0.2">
      <c r="B587" s="3"/>
      <c r="C587" s="3"/>
      <c r="D587" s="3"/>
      <c r="E587" s="3"/>
      <c r="F587" s="3"/>
      <c r="G587" s="380"/>
      <c r="H587" s="380"/>
    </row>
    <row r="588" spans="2:8" x14ac:dyDescent="0.2">
      <c r="B588" s="3"/>
      <c r="C588" s="3"/>
      <c r="D588" s="3"/>
      <c r="E588" s="3"/>
      <c r="F588" s="3"/>
      <c r="G588" s="380"/>
      <c r="H588" s="380"/>
    </row>
    <row r="589" spans="2:8" x14ac:dyDescent="0.2">
      <c r="B589" s="3"/>
      <c r="C589" s="3"/>
      <c r="D589" s="3"/>
      <c r="E589" s="3"/>
      <c r="F589" s="3"/>
      <c r="G589" s="380"/>
      <c r="H589" s="380"/>
    </row>
    <row r="590" spans="2:8" x14ac:dyDescent="0.2">
      <c r="B590" s="3"/>
      <c r="C590" s="3"/>
      <c r="D590" s="3"/>
      <c r="E590" s="3"/>
      <c r="F590" s="3"/>
      <c r="G590" s="380"/>
      <c r="H590" s="380"/>
    </row>
    <row r="591" spans="2:8" x14ac:dyDescent="0.2">
      <c r="B591" s="3"/>
      <c r="C591" s="3"/>
      <c r="D591" s="3"/>
      <c r="E591" s="3"/>
      <c r="F591" s="3"/>
      <c r="G591" s="380"/>
      <c r="H591" s="380"/>
    </row>
    <row r="592" spans="2:8" x14ac:dyDescent="0.2">
      <c r="B592" s="3"/>
      <c r="C592" s="3"/>
      <c r="D592" s="3"/>
      <c r="E592" s="3"/>
      <c r="F592" s="3"/>
      <c r="G592" s="380"/>
      <c r="H592" s="380"/>
    </row>
    <row r="593" spans="2:8" x14ac:dyDescent="0.2">
      <c r="B593" s="3"/>
      <c r="C593" s="3"/>
      <c r="D593" s="3"/>
      <c r="E593" s="3"/>
      <c r="F593" s="3"/>
      <c r="G593" s="380"/>
      <c r="H593" s="380"/>
    </row>
    <row r="594" spans="2:8" x14ac:dyDescent="0.2">
      <c r="B594" s="3"/>
      <c r="C594" s="3"/>
      <c r="D594" s="3"/>
      <c r="E594" s="3"/>
      <c r="F594" s="3"/>
      <c r="G594" s="380"/>
      <c r="H594" s="380"/>
    </row>
    <row r="595" spans="2:8" x14ac:dyDescent="0.2">
      <c r="B595" s="3"/>
      <c r="C595" s="3"/>
      <c r="D595" s="3"/>
      <c r="E595" s="3"/>
      <c r="F595" s="3"/>
      <c r="G595" s="380"/>
      <c r="H595" s="380"/>
    </row>
    <row r="596" spans="2:8" x14ac:dyDescent="0.2">
      <c r="B596" s="3"/>
      <c r="C596" s="3"/>
      <c r="D596" s="3"/>
      <c r="E596" s="3"/>
      <c r="F596" s="3"/>
      <c r="G596" s="380"/>
      <c r="H596" s="380"/>
    </row>
    <row r="597" spans="2:8" x14ac:dyDescent="0.2">
      <c r="B597" s="3"/>
      <c r="C597" s="3"/>
      <c r="D597" s="3"/>
      <c r="E597" s="3"/>
      <c r="F597" s="3"/>
      <c r="G597" s="380"/>
      <c r="H597" s="380"/>
    </row>
    <row r="598" spans="2:8" x14ac:dyDescent="0.2">
      <c r="B598" s="3"/>
      <c r="C598" s="3"/>
      <c r="D598" s="3"/>
      <c r="E598" s="3"/>
      <c r="F598" s="3"/>
      <c r="G598" s="380"/>
      <c r="H598" s="380"/>
    </row>
    <row r="599" spans="2:8" x14ac:dyDescent="0.2">
      <c r="B599" s="3"/>
      <c r="C599" s="3"/>
      <c r="D599" s="3"/>
      <c r="E599" s="3"/>
      <c r="F599" s="3"/>
      <c r="G599" s="380"/>
      <c r="H599" s="380"/>
    </row>
    <row r="600" spans="2:8" x14ac:dyDescent="0.2">
      <c r="B600" s="3"/>
      <c r="C600" s="3"/>
      <c r="D600" s="3"/>
      <c r="E600" s="3"/>
      <c r="F600" s="3"/>
      <c r="G600" s="380"/>
      <c r="H600" s="380"/>
    </row>
    <row r="601" spans="2:8" x14ac:dyDescent="0.2">
      <c r="B601" s="3"/>
      <c r="C601" s="3"/>
      <c r="D601" s="3"/>
      <c r="E601" s="3"/>
      <c r="F601" s="3"/>
      <c r="G601" s="380"/>
      <c r="H601" s="380"/>
    </row>
    <row r="602" spans="2:8" x14ac:dyDescent="0.2">
      <c r="B602" s="3"/>
      <c r="C602" s="3"/>
      <c r="D602" s="3"/>
      <c r="E602" s="3"/>
      <c r="F602" s="3"/>
      <c r="G602" s="380"/>
      <c r="H602" s="380"/>
    </row>
    <row r="603" spans="2:8" x14ac:dyDescent="0.2">
      <c r="B603" s="3"/>
      <c r="C603" s="3"/>
      <c r="D603" s="3"/>
      <c r="E603" s="3"/>
      <c r="F603" s="3"/>
      <c r="G603" s="380"/>
      <c r="H603" s="380"/>
    </row>
    <row r="604" spans="2:8" x14ac:dyDescent="0.2">
      <c r="B604" s="3"/>
      <c r="C604" s="3"/>
      <c r="D604" s="3"/>
      <c r="E604" s="3"/>
      <c r="F604" s="3"/>
      <c r="G604" s="380"/>
      <c r="H604" s="380"/>
    </row>
    <row r="605" spans="2:8" x14ac:dyDescent="0.2">
      <c r="B605" s="3"/>
      <c r="C605" s="3"/>
      <c r="D605" s="3"/>
      <c r="E605" s="3"/>
      <c r="F605" s="3"/>
      <c r="G605" s="380"/>
      <c r="H605" s="380"/>
    </row>
    <row r="606" spans="2:8" x14ac:dyDescent="0.2">
      <c r="B606" s="3"/>
      <c r="C606" s="3"/>
      <c r="D606" s="3"/>
      <c r="E606" s="3"/>
      <c r="F606" s="3"/>
      <c r="G606" s="380"/>
      <c r="H606" s="380"/>
    </row>
    <row r="607" spans="2:8" x14ac:dyDescent="0.2">
      <c r="B607" s="3"/>
      <c r="C607" s="3"/>
      <c r="D607" s="3"/>
      <c r="E607" s="3"/>
      <c r="F607" s="3"/>
      <c r="G607" s="380"/>
      <c r="H607" s="380"/>
    </row>
    <row r="608" spans="2:8" x14ac:dyDescent="0.2">
      <c r="B608" s="3"/>
      <c r="C608" s="3"/>
      <c r="D608" s="3"/>
      <c r="E608" s="3"/>
      <c r="F608" s="3"/>
      <c r="G608" s="380"/>
      <c r="H608" s="380"/>
    </row>
    <row r="609" spans="2:8" x14ac:dyDescent="0.2">
      <c r="B609" s="3"/>
      <c r="C609" s="3"/>
      <c r="D609" s="3"/>
      <c r="E609" s="3"/>
      <c r="F609" s="3"/>
      <c r="G609" s="380"/>
      <c r="H609" s="380"/>
    </row>
    <row r="610" spans="2:8" x14ac:dyDescent="0.2">
      <c r="B610" s="3"/>
      <c r="C610" s="3"/>
      <c r="D610" s="3"/>
      <c r="E610" s="3"/>
      <c r="F610" s="3"/>
      <c r="G610" s="380"/>
      <c r="H610" s="380"/>
    </row>
    <row r="611" spans="2:8" x14ac:dyDescent="0.2">
      <c r="B611" s="3"/>
      <c r="C611" s="3"/>
      <c r="D611" s="3"/>
      <c r="E611" s="3"/>
      <c r="F611" s="3"/>
      <c r="G611" s="380"/>
      <c r="H611" s="380"/>
    </row>
    <row r="612" spans="2:8" x14ac:dyDescent="0.2">
      <c r="B612" s="3"/>
      <c r="C612" s="3"/>
      <c r="D612" s="3"/>
      <c r="E612" s="3"/>
      <c r="F612" s="3"/>
      <c r="G612" s="380"/>
      <c r="H612" s="380"/>
    </row>
    <row r="613" spans="2:8" x14ac:dyDescent="0.2">
      <c r="B613" s="3"/>
      <c r="C613" s="3"/>
      <c r="D613" s="3"/>
      <c r="E613" s="3"/>
      <c r="F613" s="3"/>
      <c r="G613" s="380"/>
      <c r="H613" s="380"/>
    </row>
    <row r="614" spans="2:8" x14ac:dyDescent="0.2">
      <c r="B614" s="3"/>
      <c r="C614" s="3"/>
      <c r="D614" s="3"/>
      <c r="E614" s="3"/>
      <c r="F614" s="3"/>
      <c r="G614" s="380"/>
      <c r="H614" s="380"/>
    </row>
    <row r="615" spans="2:8" x14ac:dyDescent="0.2">
      <c r="B615" s="3"/>
      <c r="C615" s="3"/>
      <c r="D615" s="3"/>
      <c r="E615" s="3"/>
      <c r="F615" s="3"/>
      <c r="G615" s="380"/>
      <c r="H615" s="380"/>
    </row>
    <row r="616" spans="2:8" x14ac:dyDescent="0.2">
      <c r="B616" s="3"/>
      <c r="C616" s="3"/>
      <c r="D616" s="3"/>
      <c r="E616" s="3"/>
      <c r="F616" s="3"/>
      <c r="G616" s="380"/>
      <c r="H616" s="380"/>
    </row>
    <row r="617" spans="2:8" x14ac:dyDescent="0.2">
      <c r="B617" s="3"/>
      <c r="C617" s="3"/>
      <c r="D617" s="3"/>
      <c r="E617" s="3"/>
      <c r="F617" s="3"/>
      <c r="G617" s="380"/>
      <c r="H617" s="380"/>
    </row>
    <row r="618" spans="2:8" x14ac:dyDescent="0.2">
      <c r="B618" s="3"/>
      <c r="C618" s="3"/>
      <c r="D618" s="3"/>
      <c r="E618" s="3"/>
      <c r="F618" s="3"/>
      <c r="G618" s="380"/>
      <c r="H618" s="380"/>
    </row>
    <row r="619" spans="2:8" x14ac:dyDescent="0.2">
      <c r="B619" s="3"/>
      <c r="C619" s="3"/>
      <c r="D619" s="3"/>
      <c r="E619" s="3"/>
      <c r="F619" s="3"/>
      <c r="G619" s="380"/>
      <c r="H619" s="380"/>
    </row>
    <row r="620" spans="2:8" x14ac:dyDescent="0.2">
      <c r="B620" s="3"/>
      <c r="C620" s="3"/>
      <c r="D620" s="3"/>
      <c r="E620" s="3"/>
      <c r="F620" s="3"/>
      <c r="G620" s="380"/>
      <c r="H620" s="380"/>
    </row>
    <row r="621" spans="2:8" x14ac:dyDescent="0.2">
      <c r="B621" s="3"/>
      <c r="C621" s="3"/>
      <c r="D621" s="3"/>
      <c r="E621" s="3"/>
      <c r="F621" s="3"/>
      <c r="G621" s="380"/>
      <c r="H621" s="380"/>
    </row>
    <row r="622" spans="2:8" x14ac:dyDescent="0.2">
      <c r="B622" s="3"/>
      <c r="C622" s="3"/>
      <c r="D622" s="3"/>
      <c r="E622" s="3"/>
      <c r="F622" s="3"/>
      <c r="G622" s="380"/>
      <c r="H622" s="380"/>
    </row>
    <row r="623" spans="2:8" x14ac:dyDescent="0.2">
      <c r="B623" s="3"/>
      <c r="C623" s="3"/>
      <c r="D623" s="3"/>
      <c r="E623" s="3"/>
      <c r="F623" s="3"/>
      <c r="G623" s="380"/>
      <c r="H623" s="380"/>
    </row>
    <row r="624" spans="2:8" x14ac:dyDescent="0.2">
      <c r="B624" s="3"/>
      <c r="C624" s="3"/>
      <c r="D624" s="3"/>
      <c r="E624" s="3"/>
      <c r="F624" s="3"/>
      <c r="G624" s="380"/>
      <c r="H624" s="380"/>
    </row>
    <row r="625" spans="2:8" x14ac:dyDescent="0.2">
      <c r="B625" s="3"/>
      <c r="C625" s="3"/>
      <c r="D625" s="3"/>
      <c r="E625" s="3"/>
      <c r="F625" s="3"/>
      <c r="G625" s="380"/>
      <c r="H625" s="380"/>
    </row>
    <row r="626" spans="2:8" x14ac:dyDescent="0.2">
      <c r="B626" s="3"/>
      <c r="C626" s="3"/>
      <c r="D626" s="3"/>
      <c r="E626" s="3"/>
      <c r="F626" s="3"/>
      <c r="G626" s="380"/>
      <c r="H626" s="380"/>
    </row>
    <row r="627" spans="2:8" x14ac:dyDescent="0.2">
      <c r="B627" s="3"/>
      <c r="C627" s="3"/>
      <c r="D627" s="3"/>
      <c r="E627" s="3"/>
      <c r="F627" s="3"/>
      <c r="G627" s="380"/>
      <c r="H627" s="380"/>
    </row>
    <row r="628" spans="2:8" x14ac:dyDescent="0.2">
      <c r="B628" s="3"/>
      <c r="C628" s="3"/>
      <c r="D628" s="3"/>
      <c r="E628" s="3"/>
      <c r="F628" s="3"/>
      <c r="G628" s="380"/>
      <c r="H628" s="380"/>
    </row>
    <row r="629" spans="2:8" x14ac:dyDescent="0.2">
      <c r="B629" s="3"/>
      <c r="C629" s="3"/>
      <c r="D629" s="3"/>
      <c r="E629" s="3"/>
      <c r="F629" s="3"/>
      <c r="G629" s="380"/>
      <c r="H629" s="380"/>
    </row>
    <row r="630" spans="2:8" x14ac:dyDescent="0.2">
      <c r="B630" s="3"/>
      <c r="C630" s="3"/>
      <c r="D630" s="3"/>
      <c r="E630" s="3"/>
      <c r="F630" s="3"/>
      <c r="G630" s="380"/>
      <c r="H630" s="380"/>
    </row>
    <row r="631" spans="2:8" x14ac:dyDescent="0.2">
      <c r="B631" s="3"/>
      <c r="C631" s="3"/>
      <c r="D631" s="3"/>
      <c r="E631" s="3"/>
      <c r="F631" s="3"/>
      <c r="G631" s="380"/>
      <c r="H631" s="380"/>
    </row>
    <row r="632" spans="2:8" x14ac:dyDescent="0.2">
      <c r="B632" s="3"/>
      <c r="C632" s="3"/>
      <c r="D632" s="3"/>
      <c r="E632" s="3"/>
      <c r="F632" s="3"/>
      <c r="G632" s="380"/>
      <c r="H632" s="380"/>
    </row>
  </sheetData>
  <sheetProtection algorithmName="SHA-512" hashValue="EwgT4ultwB0+NP6nu2uPAEBzAa1tH7Qt1pwjtcNACwElQkUNCvehAYsCClhoLtQTI+ArSXWPOEFhgrlVk45xrw==" saltValue="E2tTIYG5qI2eb7FhWphGU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53">
    <tabColor rgb="FFCC99FF"/>
    <pageSetUpPr fitToPage="1"/>
  </sheetPr>
  <dimension ref="B1:R53"/>
  <sheetViews>
    <sheetView showGridLines="0" zoomScale="70" zoomScaleNormal="70" workbookViewId="0">
      <selection activeCell="J18" sqref="J18"/>
    </sheetView>
  </sheetViews>
  <sheetFormatPr defaultColWidth="9.140625" defaultRowHeight="12.75" x14ac:dyDescent="0.2"/>
  <cols>
    <col min="1" max="1" width="2.85546875" style="1" customWidth="1"/>
    <col min="2" max="2" width="51.85546875" style="1" customWidth="1"/>
    <col min="3" max="17" width="14" style="1" customWidth="1"/>
    <col min="18" max="16384" width="9.140625" style="1"/>
  </cols>
  <sheetData>
    <row r="1" spans="2:18" ht="13.5" thickBot="1" x14ac:dyDescent="0.25">
      <c r="B1" s="1754" t="e">
        <f>#REF!</f>
        <v>#REF!</v>
      </c>
      <c r="C1" s="1755"/>
      <c r="D1" s="1755"/>
      <c r="E1" s="1755"/>
      <c r="F1" s="1755"/>
      <c r="G1" s="1755"/>
      <c r="H1" s="1755"/>
      <c r="I1" s="1755"/>
      <c r="J1" s="1755"/>
      <c r="K1" s="1755"/>
      <c r="L1" s="1755"/>
      <c r="M1" s="1755"/>
      <c r="N1" s="1755"/>
      <c r="O1" s="1755"/>
      <c r="P1" s="1755"/>
      <c r="Q1" s="1756"/>
    </row>
    <row r="2" spans="2:18" ht="34.5" customHeight="1" thickBot="1" x14ac:dyDescent="0.25">
      <c r="B2" s="1757" t="s">
        <v>273</v>
      </c>
      <c r="C2" s="1758"/>
      <c r="D2" s="1758"/>
      <c r="E2" s="1758"/>
      <c r="F2" s="1758"/>
      <c r="G2" s="1758"/>
      <c r="H2" s="1758"/>
      <c r="I2" s="1758"/>
      <c r="J2" s="1758"/>
      <c r="K2" s="1758"/>
      <c r="L2" s="1758"/>
      <c r="M2" s="1758"/>
      <c r="N2" s="1758"/>
      <c r="O2" s="1758"/>
      <c r="P2" s="1758"/>
      <c r="Q2" s="1759"/>
      <c r="R2" s="165"/>
    </row>
    <row r="3" spans="2:18" ht="13.5" thickBot="1" x14ac:dyDescent="0.25">
      <c r="B3" s="208"/>
      <c r="Q3" s="246"/>
      <c r="R3" s="165"/>
    </row>
    <row r="4" spans="2:18" ht="15" customHeight="1" thickBot="1" x14ac:dyDescent="0.25">
      <c r="B4" s="208"/>
      <c r="C4" s="1981" t="s">
        <v>252</v>
      </c>
      <c r="D4" s="1982"/>
      <c r="E4" s="1982"/>
      <c r="F4" s="1982"/>
      <c r="G4" s="1982"/>
      <c r="H4" s="1982"/>
      <c r="I4" s="1982"/>
      <c r="J4" s="1983"/>
      <c r="K4" s="405"/>
      <c r="L4" s="165"/>
      <c r="M4" s="165"/>
      <c r="N4" s="165"/>
      <c r="O4" s="165"/>
      <c r="P4" s="165"/>
      <c r="Q4" s="406"/>
      <c r="R4" s="165"/>
    </row>
    <row r="5" spans="2:18" x14ac:dyDescent="0.2">
      <c r="B5" s="208"/>
      <c r="C5" s="407" t="s">
        <v>277</v>
      </c>
      <c r="D5" s="310"/>
      <c r="E5" s="408"/>
      <c r="F5" s="409">
        <v>0.02</v>
      </c>
      <c r="G5" s="310"/>
      <c r="H5" s="410" t="s">
        <v>253</v>
      </c>
      <c r="I5" s="310"/>
      <c r="J5" s="411">
        <f>+'Rent Summary (8609)'!C4</f>
        <v>0</v>
      </c>
      <c r="K5" s="165"/>
      <c r="L5" s="165"/>
      <c r="M5" s="165"/>
      <c r="N5" s="165"/>
      <c r="O5" s="165"/>
      <c r="P5" s="165"/>
      <c r="Q5" s="406"/>
      <c r="R5" s="165"/>
    </row>
    <row r="6" spans="2:18" ht="14.25" customHeight="1" x14ac:dyDescent="0.2">
      <c r="B6" s="208"/>
      <c r="C6" s="407" t="s">
        <v>254</v>
      </c>
      <c r="D6" s="410"/>
      <c r="E6" s="410"/>
      <c r="F6" s="409">
        <v>0.03</v>
      </c>
      <c r="G6" s="310"/>
      <c r="H6" s="410" t="s">
        <v>255</v>
      </c>
      <c r="I6" s="310"/>
      <c r="J6" s="411">
        <v>0.5</v>
      </c>
      <c r="L6" s="165"/>
      <c r="M6" s="165"/>
      <c r="N6" s="165"/>
      <c r="O6" s="165"/>
      <c r="P6" s="165"/>
      <c r="Q6" s="406"/>
      <c r="R6" s="165"/>
    </row>
    <row r="7" spans="2:18" ht="13.5" thickBot="1" x14ac:dyDescent="0.25">
      <c r="B7" s="208"/>
      <c r="C7" s="412" t="s">
        <v>256</v>
      </c>
      <c r="D7" s="413"/>
      <c r="E7" s="414"/>
      <c r="F7" s="415">
        <v>0.03</v>
      </c>
      <c r="G7" s="413"/>
      <c r="H7" s="414"/>
      <c r="I7" s="414"/>
      <c r="J7" s="416"/>
      <c r="K7" s="165"/>
      <c r="L7" s="417"/>
      <c r="M7" s="418"/>
      <c r="N7" s="165"/>
      <c r="O7" s="165"/>
      <c r="P7" s="165"/>
      <c r="Q7" s="406"/>
      <c r="R7" s="165"/>
    </row>
    <row r="8" spans="2:18" ht="15.75" customHeight="1" thickBot="1" x14ac:dyDescent="0.3">
      <c r="B8" s="419"/>
      <c r="C8" s="420"/>
      <c r="D8" s="420"/>
      <c r="E8" s="421"/>
      <c r="F8" s="421"/>
      <c r="G8" s="1984" t="s">
        <v>274</v>
      </c>
      <c r="H8" s="1984"/>
      <c r="I8" s="1984"/>
      <c r="J8" s="1984"/>
      <c r="K8" s="420"/>
      <c r="L8" s="420"/>
      <c r="M8" s="420"/>
      <c r="N8" s="420"/>
      <c r="O8" s="420"/>
      <c r="P8" s="420"/>
      <c r="Q8" s="422"/>
      <c r="R8" s="165"/>
    </row>
    <row r="9" spans="2:18" ht="13.5" thickBot="1" x14ac:dyDescent="0.2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25">
      <c r="B10" s="426" t="s">
        <v>258</v>
      </c>
      <c r="C10" s="427"/>
      <c r="D10" s="427"/>
      <c r="E10" s="427"/>
      <c r="F10" s="427"/>
      <c r="G10" s="427"/>
      <c r="H10" s="427"/>
      <c r="I10" s="427"/>
      <c r="J10" s="427"/>
      <c r="K10" s="427"/>
      <c r="L10" s="427"/>
      <c r="M10" s="427"/>
      <c r="N10" s="427"/>
      <c r="O10" s="427"/>
      <c r="P10" s="427"/>
      <c r="Q10" s="428"/>
      <c r="R10" s="166"/>
    </row>
    <row r="11" spans="2:18" x14ac:dyDescent="0.2">
      <c r="B11" s="429" t="s">
        <v>259</v>
      </c>
      <c r="C11" s="430">
        <f>+'Rent Summary (8609)'!H101</f>
        <v>0</v>
      </c>
      <c r="D11" s="431">
        <f t="shared" ref="D11:Q11" si="0">+C11*(1+$F$5)</f>
        <v>0</v>
      </c>
      <c r="E11" s="431">
        <f t="shared" si="0"/>
        <v>0</v>
      </c>
      <c r="F11" s="431">
        <f t="shared" si="0"/>
        <v>0</v>
      </c>
      <c r="G11" s="431">
        <f t="shared" si="0"/>
        <v>0</v>
      </c>
      <c r="H11" s="431">
        <f t="shared" si="0"/>
        <v>0</v>
      </c>
      <c r="I11" s="431">
        <f t="shared" si="0"/>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2">
      <c r="B12" s="429" t="s">
        <v>440</v>
      </c>
      <c r="C12" s="430">
        <f>+'Operating Exps (8609)'!G7+'Operating Exps (8609)'!G8+'Operating Exps (8609)'!G9</f>
        <v>0</v>
      </c>
      <c r="D12" s="431">
        <f t="shared" ref="D12:Q12" si="1">+C12*(1+$F$5)</f>
        <v>0</v>
      </c>
      <c r="E12" s="431">
        <f t="shared" si="1"/>
        <v>0</v>
      </c>
      <c r="F12" s="431">
        <f t="shared" si="1"/>
        <v>0</v>
      </c>
      <c r="G12" s="431">
        <f t="shared" si="1"/>
        <v>0</v>
      </c>
      <c r="H12" s="431">
        <f t="shared" si="1"/>
        <v>0</v>
      </c>
      <c r="I12" s="431">
        <f t="shared" si="1"/>
        <v>0</v>
      </c>
      <c r="J12" s="431">
        <f t="shared" si="1"/>
        <v>0</v>
      </c>
      <c r="K12" s="431">
        <f t="shared" si="1"/>
        <v>0</v>
      </c>
      <c r="L12" s="431">
        <f t="shared" si="1"/>
        <v>0</v>
      </c>
      <c r="M12" s="431">
        <f t="shared" si="1"/>
        <v>0</v>
      </c>
      <c r="N12" s="431">
        <f t="shared" si="1"/>
        <v>0</v>
      </c>
      <c r="O12" s="431">
        <f t="shared" si="1"/>
        <v>0</v>
      </c>
      <c r="P12" s="431">
        <f t="shared" si="1"/>
        <v>0</v>
      </c>
      <c r="Q12" s="726">
        <f t="shared" si="1"/>
        <v>0</v>
      </c>
      <c r="R12" s="166"/>
    </row>
    <row r="13" spans="2:18" x14ac:dyDescent="0.2">
      <c r="B13" s="432" t="s">
        <v>260</v>
      </c>
      <c r="C13" s="151">
        <f t="shared" ref="C13:Q13" si="2">-(C11+C12)*$J$5</f>
        <v>0</v>
      </c>
      <c r="D13" s="151">
        <f t="shared" si="2"/>
        <v>0</v>
      </c>
      <c r="E13" s="151">
        <f t="shared" si="2"/>
        <v>0</v>
      </c>
      <c r="F13" s="151">
        <f t="shared" si="2"/>
        <v>0</v>
      </c>
      <c r="G13" s="151">
        <f t="shared" si="2"/>
        <v>0</v>
      </c>
      <c r="H13" s="151">
        <f t="shared" si="2"/>
        <v>0</v>
      </c>
      <c r="I13" s="151">
        <f t="shared" si="2"/>
        <v>0</v>
      </c>
      <c r="J13" s="151">
        <f t="shared" si="2"/>
        <v>0</v>
      </c>
      <c r="K13" s="151">
        <f t="shared" si="2"/>
        <v>0</v>
      </c>
      <c r="L13" s="151">
        <f t="shared" si="2"/>
        <v>0</v>
      </c>
      <c r="M13" s="151">
        <f t="shared" si="2"/>
        <v>0</v>
      </c>
      <c r="N13" s="151">
        <f t="shared" si="2"/>
        <v>0</v>
      </c>
      <c r="O13" s="151">
        <f t="shared" si="2"/>
        <v>0</v>
      </c>
      <c r="P13" s="151">
        <f t="shared" si="2"/>
        <v>0</v>
      </c>
      <c r="Q13" s="727">
        <f t="shared" si="2"/>
        <v>0</v>
      </c>
      <c r="R13" s="166"/>
    </row>
    <row r="14" spans="2:18" x14ac:dyDescent="0.2">
      <c r="B14" s="432" t="s">
        <v>140</v>
      </c>
      <c r="C14" s="151">
        <f>+'Operating Exps (8609)'!G12</f>
        <v>0</v>
      </c>
      <c r="D14" s="433">
        <f>+C14*(1+$F$5)</f>
        <v>0</v>
      </c>
      <c r="E14" s="433">
        <f t="shared" ref="E14:Q14" si="3">+D14*(1+$F$5)</f>
        <v>0</v>
      </c>
      <c r="F14" s="433">
        <f>+E14*(1+$F$5)</f>
        <v>0</v>
      </c>
      <c r="G14" s="433">
        <f t="shared" si="3"/>
        <v>0</v>
      </c>
      <c r="H14" s="433">
        <f t="shared" si="3"/>
        <v>0</v>
      </c>
      <c r="I14" s="433">
        <f t="shared" si="3"/>
        <v>0</v>
      </c>
      <c r="J14" s="433">
        <f t="shared" si="3"/>
        <v>0</v>
      </c>
      <c r="K14" s="433">
        <f t="shared" si="3"/>
        <v>0</v>
      </c>
      <c r="L14" s="433">
        <f t="shared" si="3"/>
        <v>0</v>
      </c>
      <c r="M14" s="433">
        <f t="shared" si="3"/>
        <v>0</v>
      </c>
      <c r="N14" s="433">
        <f t="shared" si="3"/>
        <v>0</v>
      </c>
      <c r="O14" s="433">
        <f t="shared" si="3"/>
        <v>0</v>
      </c>
      <c r="P14" s="433">
        <f t="shared" si="3"/>
        <v>0</v>
      </c>
      <c r="Q14" s="440">
        <f t="shared" si="3"/>
        <v>0</v>
      </c>
      <c r="R14" s="166"/>
    </row>
    <row r="15" spans="2:18" x14ac:dyDescent="0.2">
      <c r="B15" s="432" t="s">
        <v>261</v>
      </c>
      <c r="C15" s="151">
        <f>-(C14*$J$6)</f>
        <v>0</v>
      </c>
      <c r="D15" s="151">
        <f t="shared" ref="D15:O15" si="4">-(D14*$J$6)</f>
        <v>0</v>
      </c>
      <c r="E15" s="151">
        <f t="shared" si="4"/>
        <v>0</v>
      </c>
      <c r="F15" s="151">
        <f>-(F14*$J$6)</f>
        <v>0</v>
      </c>
      <c r="G15" s="151">
        <f>-(G14*$J$6)</f>
        <v>0</v>
      </c>
      <c r="H15" s="151">
        <f t="shared" si="4"/>
        <v>0</v>
      </c>
      <c r="I15" s="151">
        <f>-(I14*$J$6)</f>
        <v>0</v>
      </c>
      <c r="J15" s="151">
        <f t="shared" si="4"/>
        <v>0</v>
      </c>
      <c r="K15" s="151">
        <f t="shared" si="4"/>
        <v>0</v>
      </c>
      <c r="L15" s="151">
        <f t="shared" si="4"/>
        <v>0</v>
      </c>
      <c r="M15" s="151">
        <f t="shared" si="4"/>
        <v>0</v>
      </c>
      <c r="N15" s="151">
        <f t="shared" si="4"/>
        <v>0</v>
      </c>
      <c r="O15" s="151">
        <f t="shared" si="4"/>
        <v>0</v>
      </c>
      <c r="P15" s="151">
        <f>-(P14*$J$6)</f>
        <v>0</v>
      </c>
      <c r="Q15" s="727">
        <f>-(Q14*$J$6)</f>
        <v>0</v>
      </c>
      <c r="R15" s="166"/>
    </row>
    <row r="16" spans="2:18" x14ac:dyDescent="0.2">
      <c r="B16" s="434" t="s">
        <v>262</v>
      </c>
      <c r="C16" s="435">
        <f>+SUM(C11:C15)</f>
        <v>0</v>
      </c>
      <c r="D16" s="435">
        <f t="shared" ref="D16:Q16" si="5">+SUM(D11:D15)</f>
        <v>0</v>
      </c>
      <c r="E16" s="435">
        <f t="shared" si="5"/>
        <v>0</v>
      </c>
      <c r="F16" s="435">
        <f t="shared" si="5"/>
        <v>0</v>
      </c>
      <c r="G16" s="435">
        <f t="shared" si="5"/>
        <v>0</v>
      </c>
      <c r="H16" s="435">
        <f t="shared" si="5"/>
        <v>0</v>
      </c>
      <c r="I16" s="435">
        <f t="shared" si="5"/>
        <v>0</v>
      </c>
      <c r="J16" s="435">
        <f t="shared" si="5"/>
        <v>0</v>
      </c>
      <c r="K16" s="435">
        <f t="shared" si="5"/>
        <v>0</v>
      </c>
      <c r="L16" s="435">
        <f t="shared" si="5"/>
        <v>0</v>
      </c>
      <c r="M16" s="435">
        <f t="shared" si="5"/>
        <v>0</v>
      </c>
      <c r="N16" s="435">
        <f t="shared" si="5"/>
        <v>0</v>
      </c>
      <c r="O16" s="435">
        <f t="shared" si="5"/>
        <v>0</v>
      </c>
      <c r="P16" s="435">
        <f t="shared" si="5"/>
        <v>0</v>
      </c>
      <c r="Q16" s="728">
        <f t="shared" si="5"/>
        <v>0</v>
      </c>
      <c r="R16" s="166"/>
    </row>
    <row r="17" spans="2:18" ht="13.5" thickBot="1" x14ac:dyDescent="0.25">
      <c r="B17" s="436"/>
      <c r="C17" s="437"/>
      <c r="D17" s="437"/>
      <c r="E17" s="437"/>
      <c r="F17" s="437"/>
      <c r="G17" s="437"/>
      <c r="H17" s="437"/>
      <c r="I17" s="437"/>
      <c r="J17" s="437"/>
      <c r="K17" s="437"/>
      <c r="L17" s="437"/>
      <c r="M17" s="437"/>
      <c r="N17" s="437"/>
      <c r="O17" s="437"/>
      <c r="P17" s="437"/>
      <c r="Q17" s="438"/>
      <c r="R17" s="166"/>
    </row>
    <row r="18" spans="2:18" ht="13.5" thickBot="1" x14ac:dyDescent="0.25">
      <c r="B18" s="426" t="s">
        <v>263</v>
      </c>
      <c r="C18" s="427"/>
      <c r="D18" s="427"/>
      <c r="E18" s="427"/>
      <c r="F18" s="427"/>
      <c r="G18" s="427"/>
      <c r="H18" s="427"/>
      <c r="I18" s="427"/>
      <c r="J18" s="427"/>
      <c r="K18" s="427"/>
      <c r="L18" s="427"/>
      <c r="M18" s="427"/>
      <c r="N18" s="427"/>
      <c r="O18" s="427"/>
      <c r="P18" s="427"/>
      <c r="Q18" s="428"/>
      <c r="R18" s="165"/>
    </row>
    <row r="19" spans="2:18" x14ac:dyDescent="0.2">
      <c r="B19" s="429" t="s">
        <v>264</v>
      </c>
      <c r="C19" s="430" t="e">
        <f>+'Operating Exps (8609)'!G53-'Operating Exps (8609)'!G19-'Operating Exps (8609)'!G20+'Operating Exps (8609)'!G61</f>
        <v>#REF!</v>
      </c>
      <c r="D19" s="431" t="e">
        <f>+C19*(1+$F$6)</f>
        <v>#REF!</v>
      </c>
      <c r="E19" s="431" t="e">
        <f t="shared" ref="E19:Q19" si="6">+D19*(1+$F$6)</f>
        <v>#REF!</v>
      </c>
      <c r="F19" s="431" t="e">
        <f>+E19*(1+$F$6)</f>
        <v>#REF!</v>
      </c>
      <c r="G19" s="431" t="e">
        <f t="shared" si="6"/>
        <v>#REF!</v>
      </c>
      <c r="H19" s="431" t="e">
        <f t="shared" si="6"/>
        <v>#REF!</v>
      </c>
      <c r="I19" s="431" t="e">
        <f>+H19*(1+$F$6)</f>
        <v>#REF!</v>
      </c>
      <c r="J19" s="431" t="e">
        <f t="shared" si="6"/>
        <v>#REF!</v>
      </c>
      <c r="K19" s="431" t="e">
        <f>+J19*(1+$F$6)</f>
        <v>#REF!</v>
      </c>
      <c r="L19" s="431" t="e">
        <f t="shared" si="6"/>
        <v>#REF!</v>
      </c>
      <c r="M19" s="431" t="e">
        <f>+L19*(1+$F$6)</f>
        <v>#REF!</v>
      </c>
      <c r="N19" s="431" t="e">
        <f t="shared" si="6"/>
        <v>#REF!</v>
      </c>
      <c r="O19" s="431" t="e">
        <f t="shared" si="6"/>
        <v>#REF!</v>
      </c>
      <c r="P19" s="431" t="e">
        <f>+O19*(1+$F$6)</f>
        <v>#REF!</v>
      </c>
      <c r="Q19" s="726" t="e">
        <f t="shared" si="6"/>
        <v>#REF!</v>
      </c>
      <c r="R19" s="165"/>
    </row>
    <row r="20" spans="2:18" x14ac:dyDescent="0.2">
      <c r="B20" s="432" t="s">
        <v>265</v>
      </c>
      <c r="C20" s="151" t="e">
        <f>+'Operating Exps (8609)'!G19+'Operating Exps (8609)'!G20</f>
        <v>#REF!</v>
      </c>
      <c r="D20" s="433" t="e">
        <f>+C20*(1+$F$5)</f>
        <v>#REF!</v>
      </c>
      <c r="E20" s="433" t="e">
        <f>+D20*(1+$F$5)</f>
        <v>#REF!</v>
      </c>
      <c r="F20" s="433" t="e">
        <f>+E20*(1+$F$5)</f>
        <v>#REF!</v>
      </c>
      <c r="G20" s="433" t="e">
        <f t="shared" ref="G20:P20" si="7">+F20*(1+$F$5)</f>
        <v>#REF!</v>
      </c>
      <c r="H20" s="433" t="e">
        <f>+G20*(1+$F$5)</f>
        <v>#REF!</v>
      </c>
      <c r="I20" s="433" t="e">
        <f t="shared" si="7"/>
        <v>#REF!</v>
      </c>
      <c r="J20" s="433" t="e">
        <f t="shared" si="7"/>
        <v>#REF!</v>
      </c>
      <c r="K20" s="433" t="e">
        <f t="shared" si="7"/>
        <v>#REF!</v>
      </c>
      <c r="L20" s="433" t="e">
        <f>+K20*(1+$F$5)</f>
        <v>#REF!</v>
      </c>
      <c r="M20" s="433" t="e">
        <f t="shared" si="7"/>
        <v>#REF!</v>
      </c>
      <c r="N20" s="433" t="e">
        <f t="shared" si="7"/>
        <v>#REF!</v>
      </c>
      <c r="O20" s="433" t="e">
        <f>+N20*(1+$F$5)</f>
        <v>#REF!</v>
      </c>
      <c r="P20" s="433" t="e">
        <f t="shared" si="7"/>
        <v>#REF!</v>
      </c>
      <c r="Q20" s="440" t="e">
        <f>+P20*(1+$F$5)</f>
        <v>#REF!</v>
      </c>
      <c r="R20" s="165"/>
    </row>
    <row r="21" spans="2:18" x14ac:dyDescent="0.2">
      <c r="B21" s="432" t="s">
        <v>266</v>
      </c>
      <c r="C21" s="151" t="e">
        <f>+'Operating Exps (8609)'!G60</f>
        <v>#REF!</v>
      </c>
      <c r="D21" s="433" t="e">
        <f>+C21*(1+$F$7)</f>
        <v>#REF!</v>
      </c>
      <c r="E21" s="433" t="e">
        <f t="shared" ref="E21:Q21" si="8">+D21*(1+$F$7)</f>
        <v>#REF!</v>
      </c>
      <c r="F21" s="433" t="e">
        <f>+E21*(1+$F$7)</f>
        <v>#REF!</v>
      </c>
      <c r="G21" s="433" t="e">
        <f t="shared" si="8"/>
        <v>#REF!</v>
      </c>
      <c r="H21" s="433" t="e">
        <f t="shared" si="8"/>
        <v>#REF!</v>
      </c>
      <c r="I21" s="433" t="e">
        <f>+H21*(1+$F$7)</f>
        <v>#REF!</v>
      </c>
      <c r="J21" s="433" t="e">
        <f t="shared" si="8"/>
        <v>#REF!</v>
      </c>
      <c r="K21" s="433" t="e">
        <f t="shared" si="8"/>
        <v>#REF!</v>
      </c>
      <c r="L21" s="433" t="e">
        <f t="shared" si="8"/>
        <v>#REF!</v>
      </c>
      <c r="M21" s="433" t="e">
        <f>+L21*(1+$F$7)</f>
        <v>#REF!</v>
      </c>
      <c r="N21" s="433" t="e">
        <f t="shared" si="8"/>
        <v>#REF!</v>
      </c>
      <c r="O21" s="433" t="e">
        <f t="shared" si="8"/>
        <v>#REF!</v>
      </c>
      <c r="P21" s="433" t="e">
        <f>+O21*(1+$F$7)</f>
        <v>#REF!</v>
      </c>
      <c r="Q21" s="440" t="e">
        <f t="shared" si="8"/>
        <v>#REF!</v>
      </c>
      <c r="R21" s="166"/>
    </row>
    <row r="22" spans="2:18" x14ac:dyDescent="0.2">
      <c r="B22" s="434" t="s">
        <v>267</v>
      </c>
      <c r="C22" s="435" t="e">
        <f>+SUM(C19:C21)</f>
        <v>#REF!</v>
      </c>
      <c r="D22" s="435" t="e">
        <f t="shared" ref="D22:Q22" si="9">+SUM(D19:D21)</f>
        <v>#REF!</v>
      </c>
      <c r="E22" s="435" t="e">
        <f t="shared" si="9"/>
        <v>#REF!</v>
      </c>
      <c r="F22" s="435" t="e">
        <f t="shared" si="9"/>
        <v>#REF!</v>
      </c>
      <c r="G22" s="435" t="e">
        <f t="shared" si="9"/>
        <v>#REF!</v>
      </c>
      <c r="H22" s="435" t="e">
        <f t="shared" si="9"/>
        <v>#REF!</v>
      </c>
      <c r="I22" s="435" t="e">
        <f t="shared" si="9"/>
        <v>#REF!</v>
      </c>
      <c r="J22" s="435" t="e">
        <f t="shared" si="9"/>
        <v>#REF!</v>
      </c>
      <c r="K22" s="435" t="e">
        <f t="shared" si="9"/>
        <v>#REF!</v>
      </c>
      <c r="L22" s="435" t="e">
        <f t="shared" si="9"/>
        <v>#REF!</v>
      </c>
      <c r="M22" s="435" t="e">
        <f t="shared" si="9"/>
        <v>#REF!</v>
      </c>
      <c r="N22" s="435" t="e">
        <f t="shared" si="9"/>
        <v>#REF!</v>
      </c>
      <c r="O22" s="435" t="e">
        <f t="shared" si="9"/>
        <v>#REF!</v>
      </c>
      <c r="P22" s="435" t="e">
        <f t="shared" si="9"/>
        <v>#REF!</v>
      </c>
      <c r="Q22" s="728" t="e">
        <f t="shared" si="9"/>
        <v>#REF!</v>
      </c>
      <c r="R22" s="166"/>
    </row>
    <row r="23" spans="2:18" x14ac:dyDescent="0.2">
      <c r="B23" s="439"/>
      <c r="C23" s="151"/>
      <c r="D23" s="433"/>
      <c r="E23" s="433"/>
      <c r="F23" s="433"/>
      <c r="G23" s="433"/>
      <c r="H23" s="433"/>
      <c r="I23" s="433"/>
      <c r="J23" s="433"/>
      <c r="K23" s="433"/>
      <c r="L23" s="433"/>
      <c r="M23" s="433"/>
      <c r="N23" s="433"/>
      <c r="O23" s="433"/>
      <c r="P23" s="433"/>
      <c r="Q23" s="440"/>
      <c r="R23" s="166"/>
    </row>
    <row r="24" spans="2:18" x14ac:dyDescent="0.2">
      <c r="B24" s="434" t="s">
        <v>268</v>
      </c>
      <c r="C24" s="435" t="e">
        <f>+C16-C22</f>
        <v>#REF!</v>
      </c>
      <c r="D24" s="435" t="e">
        <f t="shared" ref="D24:Q24" si="10">+D16-D22</f>
        <v>#REF!</v>
      </c>
      <c r="E24" s="435" t="e">
        <f t="shared" si="10"/>
        <v>#REF!</v>
      </c>
      <c r="F24" s="435" t="e">
        <f t="shared" si="10"/>
        <v>#REF!</v>
      </c>
      <c r="G24" s="435" t="e">
        <f t="shared" si="10"/>
        <v>#REF!</v>
      </c>
      <c r="H24" s="435" t="e">
        <f t="shared" si="10"/>
        <v>#REF!</v>
      </c>
      <c r="I24" s="435" t="e">
        <f t="shared" si="10"/>
        <v>#REF!</v>
      </c>
      <c r="J24" s="435" t="e">
        <f t="shared" si="10"/>
        <v>#REF!</v>
      </c>
      <c r="K24" s="435" t="e">
        <f t="shared" si="10"/>
        <v>#REF!</v>
      </c>
      <c r="L24" s="435" t="e">
        <f t="shared" si="10"/>
        <v>#REF!</v>
      </c>
      <c r="M24" s="435" t="e">
        <f t="shared" si="10"/>
        <v>#REF!</v>
      </c>
      <c r="N24" s="435" t="e">
        <f t="shared" si="10"/>
        <v>#REF!</v>
      </c>
      <c r="O24" s="435" t="e">
        <f t="shared" si="10"/>
        <v>#REF!</v>
      </c>
      <c r="P24" s="435" t="e">
        <f t="shared" si="10"/>
        <v>#REF!</v>
      </c>
      <c r="Q24" s="728" t="e">
        <f t="shared" si="10"/>
        <v>#REF!</v>
      </c>
      <c r="R24" s="166"/>
    </row>
    <row r="25" spans="2:18" ht="13.5" thickBot="1" x14ac:dyDescent="0.25">
      <c r="B25" s="436"/>
      <c r="C25" s="437"/>
      <c r="D25" s="437"/>
      <c r="E25" s="437"/>
      <c r="F25" s="437"/>
      <c r="G25" s="437"/>
      <c r="H25" s="437"/>
      <c r="I25" s="437"/>
      <c r="J25" s="437"/>
      <c r="K25" s="437"/>
      <c r="L25" s="437"/>
      <c r="M25" s="437"/>
      <c r="N25" s="437"/>
      <c r="O25" s="437"/>
      <c r="P25" s="437"/>
      <c r="Q25" s="438"/>
      <c r="R25" s="166"/>
    </row>
    <row r="26" spans="2:18" ht="13.5" thickBot="1" x14ac:dyDescent="0.25">
      <c r="B26" s="426" t="s">
        <v>269</v>
      </c>
      <c r="C26" s="427"/>
      <c r="D26" s="427"/>
      <c r="E26" s="427"/>
      <c r="F26" s="427"/>
      <c r="G26" s="427"/>
      <c r="H26" s="427"/>
      <c r="I26" s="427"/>
      <c r="J26" s="427"/>
      <c r="K26" s="427"/>
      <c r="L26" s="427"/>
      <c r="M26" s="427"/>
      <c r="N26" s="427"/>
      <c r="O26" s="427"/>
      <c r="P26" s="427"/>
      <c r="Q26" s="428"/>
      <c r="R26" s="165"/>
    </row>
    <row r="27" spans="2:18" x14ac:dyDescent="0.2">
      <c r="B27" s="429" t="s">
        <v>14</v>
      </c>
      <c r="C27" s="430" t="str">
        <f>+'Sources (8609)'!H6</f>
        <v/>
      </c>
      <c r="D27" s="431" t="str">
        <f>+C27</f>
        <v/>
      </c>
      <c r="E27" s="431" t="str">
        <f t="shared" ref="E27:Q30" si="11">+D27</f>
        <v/>
      </c>
      <c r="F27" s="431" t="str">
        <f t="shared" si="11"/>
        <v/>
      </c>
      <c r="G27" s="431" t="str">
        <f t="shared" si="11"/>
        <v/>
      </c>
      <c r="H27" s="431" t="str">
        <f t="shared" si="11"/>
        <v/>
      </c>
      <c r="I27" s="431" t="str">
        <f t="shared" si="11"/>
        <v/>
      </c>
      <c r="J27" s="431" t="str">
        <f t="shared" si="11"/>
        <v/>
      </c>
      <c r="K27" s="431" t="str">
        <f t="shared" si="11"/>
        <v/>
      </c>
      <c r="L27" s="431" t="str">
        <f t="shared" si="11"/>
        <v/>
      </c>
      <c r="M27" s="431" t="str">
        <f t="shared" si="11"/>
        <v/>
      </c>
      <c r="N27" s="431" t="str">
        <f t="shared" si="11"/>
        <v/>
      </c>
      <c r="O27" s="431" t="str">
        <f t="shared" si="11"/>
        <v/>
      </c>
      <c r="P27" s="431" t="str">
        <f t="shared" si="11"/>
        <v/>
      </c>
      <c r="Q27" s="726" t="str">
        <f t="shared" si="11"/>
        <v/>
      </c>
      <c r="R27" s="166"/>
    </row>
    <row r="28" spans="2:18" x14ac:dyDescent="0.2">
      <c r="B28" s="432" t="s">
        <v>15</v>
      </c>
      <c r="C28" s="151">
        <f>+'Sources (8609)'!H7</f>
        <v>0</v>
      </c>
      <c r="D28" s="433">
        <f>+C28</f>
        <v>0</v>
      </c>
      <c r="E28" s="433">
        <f t="shared" si="11"/>
        <v>0</v>
      </c>
      <c r="F28" s="433">
        <f t="shared" si="11"/>
        <v>0</v>
      </c>
      <c r="G28" s="433">
        <f t="shared" si="11"/>
        <v>0</v>
      </c>
      <c r="H28" s="433">
        <f t="shared" si="11"/>
        <v>0</v>
      </c>
      <c r="I28" s="433">
        <f t="shared" si="11"/>
        <v>0</v>
      </c>
      <c r="J28" s="433">
        <f t="shared" si="11"/>
        <v>0</v>
      </c>
      <c r="K28" s="433">
        <f t="shared" si="11"/>
        <v>0</v>
      </c>
      <c r="L28" s="433">
        <f t="shared" si="11"/>
        <v>0</v>
      </c>
      <c r="M28" s="433">
        <f t="shared" si="11"/>
        <v>0</v>
      </c>
      <c r="N28" s="433">
        <f t="shared" si="11"/>
        <v>0</v>
      </c>
      <c r="O28" s="433">
        <f t="shared" si="11"/>
        <v>0</v>
      </c>
      <c r="P28" s="433">
        <f t="shared" si="11"/>
        <v>0</v>
      </c>
      <c r="Q28" s="440">
        <f t="shared" si="11"/>
        <v>0</v>
      </c>
      <c r="R28" s="166"/>
    </row>
    <row r="29" spans="2:18" x14ac:dyDescent="0.2">
      <c r="B29" s="432" t="s">
        <v>16</v>
      </c>
      <c r="C29" s="151">
        <f>+'Sources (8609)'!H8</f>
        <v>0</v>
      </c>
      <c r="D29" s="433">
        <f>+C29</f>
        <v>0</v>
      </c>
      <c r="E29" s="433">
        <f t="shared" si="11"/>
        <v>0</v>
      </c>
      <c r="F29" s="433">
        <f t="shared" si="11"/>
        <v>0</v>
      </c>
      <c r="G29" s="433">
        <f t="shared" si="11"/>
        <v>0</v>
      </c>
      <c r="H29" s="433">
        <f t="shared" si="11"/>
        <v>0</v>
      </c>
      <c r="I29" s="433">
        <f t="shared" si="11"/>
        <v>0</v>
      </c>
      <c r="J29" s="433">
        <f t="shared" si="11"/>
        <v>0</v>
      </c>
      <c r="K29" s="433">
        <f t="shared" si="11"/>
        <v>0</v>
      </c>
      <c r="L29" s="433">
        <f t="shared" si="11"/>
        <v>0</v>
      </c>
      <c r="M29" s="433">
        <f t="shared" si="11"/>
        <v>0</v>
      </c>
      <c r="N29" s="433">
        <f t="shared" si="11"/>
        <v>0</v>
      </c>
      <c r="O29" s="433">
        <f t="shared" si="11"/>
        <v>0</v>
      </c>
      <c r="P29" s="433">
        <f t="shared" si="11"/>
        <v>0</v>
      </c>
      <c r="Q29" s="440">
        <f t="shared" si="11"/>
        <v>0</v>
      </c>
      <c r="R29" s="166"/>
    </row>
    <row r="30" spans="2:18" x14ac:dyDescent="0.2">
      <c r="B30" s="432" t="s">
        <v>46</v>
      </c>
      <c r="C30" s="151">
        <f>+SUM('Sources (8609)'!H9:H12)</f>
        <v>0</v>
      </c>
      <c r="D30" s="433">
        <f>+C30</f>
        <v>0</v>
      </c>
      <c r="E30" s="433">
        <f t="shared" si="11"/>
        <v>0</v>
      </c>
      <c r="F30" s="433">
        <f t="shared" si="11"/>
        <v>0</v>
      </c>
      <c r="G30" s="433">
        <f t="shared" si="11"/>
        <v>0</v>
      </c>
      <c r="H30" s="433">
        <f t="shared" si="11"/>
        <v>0</v>
      </c>
      <c r="I30" s="433">
        <f t="shared" si="11"/>
        <v>0</v>
      </c>
      <c r="J30" s="433">
        <f t="shared" si="11"/>
        <v>0</v>
      </c>
      <c r="K30" s="433">
        <f t="shared" si="11"/>
        <v>0</v>
      </c>
      <c r="L30" s="433">
        <f t="shared" si="11"/>
        <v>0</v>
      </c>
      <c r="M30" s="433">
        <f t="shared" si="11"/>
        <v>0</v>
      </c>
      <c r="N30" s="433">
        <f t="shared" si="11"/>
        <v>0</v>
      </c>
      <c r="O30" s="433">
        <f t="shared" si="11"/>
        <v>0</v>
      </c>
      <c r="P30" s="433">
        <f t="shared" si="11"/>
        <v>0</v>
      </c>
      <c r="Q30" s="440">
        <f t="shared" si="11"/>
        <v>0</v>
      </c>
      <c r="R30" s="165"/>
    </row>
    <row r="31" spans="2:18" x14ac:dyDescent="0.2">
      <c r="B31" s="434" t="s">
        <v>270</v>
      </c>
      <c r="C31" s="435">
        <f>+SUM(C27:C30)</f>
        <v>0</v>
      </c>
      <c r="D31" s="435">
        <f t="shared" ref="D31:Q31" si="12">+SUM(D27:D30)</f>
        <v>0</v>
      </c>
      <c r="E31" s="435">
        <f t="shared" si="12"/>
        <v>0</v>
      </c>
      <c r="F31" s="435">
        <f t="shared" si="12"/>
        <v>0</v>
      </c>
      <c r="G31" s="435">
        <f t="shared" si="12"/>
        <v>0</v>
      </c>
      <c r="H31" s="435">
        <f t="shared" si="12"/>
        <v>0</v>
      </c>
      <c r="I31" s="435">
        <f t="shared" si="12"/>
        <v>0</v>
      </c>
      <c r="J31" s="435">
        <f t="shared" si="12"/>
        <v>0</v>
      </c>
      <c r="K31" s="435">
        <f t="shared" si="12"/>
        <v>0</v>
      </c>
      <c r="L31" s="435">
        <f t="shared" si="12"/>
        <v>0</v>
      </c>
      <c r="M31" s="435">
        <f t="shared" si="12"/>
        <v>0</v>
      </c>
      <c r="N31" s="435">
        <f t="shared" si="12"/>
        <v>0</v>
      </c>
      <c r="O31" s="435">
        <f t="shared" si="12"/>
        <v>0</v>
      </c>
      <c r="P31" s="435">
        <f t="shared" si="12"/>
        <v>0</v>
      </c>
      <c r="Q31" s="728">
        <f t="shared" si="12"/>
        <v>0</v>
      </c>
      <c r="R31" s="165"/>
    </row>
    <row r="32" spans="2:18" x14ac:dyDescent="0.2">
      <c r="B32" s="441"/>
      <c r="C32" s="442"/>
      <c r="D32" s="442"/>
      <c r="E32" s="442"/>
      <c r="F32" s="442"/>
      <c r="G32" s="442"/>
      <c r="H32" s="442"/>
      <c r="I32" s="442"/>
      <c r="J32" s="442"/>
      <c r="K32" s="442"/>
      <c r="L32" s="442"/>
      <c r="M32" s="442"/>
      <c r="N32" s="442"/>
      <c r="O32" s="442"/>
      <c r="P32" s="442"/>
      <c r="Q32" s="443"/>
    </row>
    <row r="33" spans="2:18" x14ac:dyDescent="0.2">
      <c r="B33" s="434" t="s">
        <v>271</v>
      </c>
      <c r="C33" s="435" t="e">
        <f>+C24-C31</f>
        <v>#REF!</v>
      </c>
      <c r="D33" s="435" t="e">
        <f t="shared" ref="D33:Q33" si="13">+D24-D31</f>
        <v>#REF!</v>
      </c>
      <c r="E33" s="435" t="e">
        <f t="shared" si="13"/>
        <v>#REF!</v>
      </c>
      <c r="F33" s="435" t="e">
        <f t="shared" si="13"/>
        <v>#REF!</v>
      </c>
      <c r="G33" s="435" t="e">
        <f t="shared" si="13"/>
        <v>#REF!</v>
      </c>
      <c r="H33" s="435" t="e">
        <f t="shared" si="13"/>
        <v>#REF!</v>
      </c>
      <c r="I33" s="435" t="e">
        <f t="shared" si="13"/>
        <v>#REF!</v>
      </c>
      <c r="J33" s="435" t="e">
        <f t="shared" si="13"/>
        <v>#REF!</v>
      </c>
      <c r="K33" s="435" t="e">
        <f t="shared" si="13"/>
        <v>#REF!</v>
      </c>
      <c r="L33" s="435" t="e">
        <f t="shared" si="13"/>
        <v>#REF!</v>
      </c>
      <c r="M33" s="435" t="e">
        <f t="shared" si="13"/>
        <v>#REF!</v>
      </c>
      <c r="N33" s="435" t="e">
        <f t="shared" si="13"/>
        <v>#REF!</v>
      </c>
      <c r="O33" s="435" t="e">
        <f t="shared" si="13"/>
        <v>#REF!</v>
      </c>
      <c r="P33" s="435" t="e">
        <f t="shared" si="13"/>
        <v>#REF!</v>
      </c>
      <c r="Q33" s="728" t="e">
        <f t="shared" si="13"/>
        <v>#REF!</v>
      </c>
      <c r="R33" s="165"/>
    </row>
    <row r="34" spans="2:18" x14ac:dyDescent="0.2">
      <c r="B34" s="439"/>
      <c r="C34" s="151"/>
      <c r="D34" s="433"/>
      <c r="E34" s="433"/>
      <c r="F34" s="433"/>
      <c r="G34" s="433"/>
      <c r="H34" s="433"/>
      <c r="I34" s="433"/>
      <c r="J34" s="433"/>
      <c r="K34" s="433"/>
      <c r="L34" s="433"/>
      <c r="M34" s="433"/>
      <c r="N34" s="433"/>
      <c r="O34" s="433"/>
      <c r="P34" s="433"/>
      <c r="Q34" s="440"/>
    </row>
    <row r="35" spans="2:18" x14ac:dyDescent="0.2">
      <c r="B35" s="444" t="s">
        <v>275</v>
      </c>
      <c r="C35" s="641" t="e">
        <f>+C24/C27</f>
        <v>#REF!</v>
      </c>
      <c r="D35" s="641" t="e">
        <f t="shared" ref="D35:P35" si="14">+D24/D27</f>
        <v>#REF!</v>
      </c>
      <c r="E35" s="641" t="e">
        <f t="shared" si="14"/>
        <v>#REF!</v>
      </c>
      <c r="F35" s="641" t="e">
        <f t="shared" si="14"/>
        <v>#REF!</v>
      </c>
      <c r="G35" s="641" t="e">
        <f t="shared" si="14"/>
        <v>#REF!</v>
      </c>
      <c r="H35" s="641" t="e">
        <f t="shared" si="14"/>
        <v>#REF!</v>
      </c>
      <c r="I35" s="641" t="e">
        <f t="shared" si="14"/>
        <v>#REF!</v>
      </c>
      <c r="J35" s="641" t="e">
        <f t="shared" si="14"/>
        <v>#REF!</v>
      </c>
      <c r="K35" s="641" t="e">
        <f t="shared" si="14"/>
        <v>#REF!</v>
      </c>
      <c r="L35" s="641" t="e">
        <f t="shared" si="14"/>
        <v>#REF!</v>
      </c>
      <c r="M35" s="641" t="e">
        <f t="shared" si="14"/>
        <v>#REF!</v>
      </c>
      <c r="N35" s="641" t="e">
        <f t="shared" si="14"/>
        <v>#REF!</v>
      </c>
      <c r="O35" s="641" t="e">
        <f t="shared" si="14"/>
        <v>#REF!</v>
      </c>
      <c r="P35" s="641" t="e">
        <f t="shared" si="14"/>
        <v>#REF!</v>
      </c>
      <c r="Q35" s="729" t="e">
        <f>+Q24/Q27</f>
        <v>#REF!</v>
      </c>
    </row>
    <row r="36" spans="2:18" ht="13.5" thickBot="1" x14ac:dyDescent="0.25">
      <c r="B36" s="445" t="s">
        <v>272</v>
      </c>
      <c r="C36" s="642" t="e">
        <f>+C24/C31</f>
        <v>#REF!</v>
      </c>
      <c r="D36" s="642" t="e">
        <f t="shared" ref="D36:P36" si="15">+D24/D31</f>
        <v>#REF!</v>
      </c>
      <c r="E36" s="642" t="e">
        <f t="shared" si="15"/>
        <v>#REF!</v>
      </c>
      <c r="F36" s="642" t="e">
        <f t="shared" si="15"/>
        <v>#REF!</v>
      </c>
      <c r="G36" s="642" t="e">
        <f t="shared" si="15"/>
        <v>#REF!</v>
      </c>
      <c r="H36" s="642" t="e">
        <f t="shared" si="15"/>
        <v>#REF!</v>
      </c>
      <c r="I36" s="642" t="e">
        <f t="shared" si="15"/>
        <v>#REF!</v>
      </c>
      <c r="J36" s="642" t="e">
        <f t="shared" si="15"/>
        <v>#REF!</v>
      </c>
      <c r="K36" s="642" t="e">
        <f t="shared" si="15"/>
        <v>#REF!</v>
      </c>
      <c r="L36" s="642" t="e">
        <f t="shared" si="15"/>
        <v>#REF!</v>
      </c>
      <c r="M36" s="642" t="e">
        <f t="shared" si="15"/>
        <v>#REF!</v>
      </c>
      <c r="N36" s="642" t="e">
        <f t="shared" si="15"/>
        <v>#REF!</v>
      </c>
      <c r="O36" s="642" t="e">
        <f t="shared" si="15"/>
        <v>#REF!</v>
      </c>
      <c r="P36" s="642" t="e">
        <f t="shared" si="15"/>
        <v>#REF!</v>
      </c>
      <c r="Q36" s="730" t="e">
        <f>+Q24/Q31</f>
        <v>#REF!</v>
      </c>
    </row>
    <row r="37" spans="2:18" ht="13.5" thickBot="1" x14ac:dyDescent="0.25">
      <c r="B37" s="418"/>
      <c r="C37" s="418"/>
      <c r="D37" s="418"/>
      <c r="E37" s="418"/>
      <c r="F37" s="418"/>
      <c r="G37" s="418"/>
      <c r="H37" s="418"/>
      <c r="I37" s="418"/>
      <c r="J37" s="418"/>
      <c r="K37" s="418"/>
      <c r="L37" s="418"/>
      <c r="M37" s="418"/>
      <c r="N37" s="418"/>
      <c r="O37" s="418"/>
    </row>
    <row r="38" spans="2:18" ht="13.5" thickBot="1" x14ac:dyDescent="0.25">
      <c r="B38" s="734" t="s">
        <v>18</v>
      </c>
      <c r="C38" s="732" t="e">
        <f>+'Comparative Summary (8609)'!C7-'Cash Flow (8609)'!C33</f>
        <v>#REF!</v>
      </c>
      <c r="D38" s="732" t="e">
        <f>+C38-D33</f>
        <v>#REF!</v>
      </c>
      <c r="E38" s="732" t="e">
        <f t="shared" ref="E38:Q38" si="16">+D38-E33</f>
        <v>#REF!</v>
      </c>
      <c r="F38" s="732" t="e">
        <f t="shared" si="16"/>
        <v>#REF!</v>
      </c>
      <c r="G38" s="732" t="e">
        <f t="shared" si="16"/>
        <v>#REF!</v>
      </c>
      <c r="H38" s="732" t="e">
        <f t="shared" si="16"/>
        <v>#REF!</v>
      </c>
      <c r="I38" s="732" t="e">
        <f t="shared" si="16"/>
        <v>#REF!</v>
      </c>
      <c r="J38" s="732" t="e">
        <f t="shared" si="16"/>
        <v>#REF!</v>
      </c>
      <c r="K38" s="732" t="e">
        <f t="shared" si="16"/>
        <v>#REF!</v>
      </c>
      <c r="L38" s="732" t="e">
        <f t="shared" si="16"/>
        <v>#REF!</v>
      </c>
      <c r="M38" s="732" t="e">
        <f t="shared" si="16"/>
        <v>#REF!</v>
      </c>
      <c r="N38" s="732" t="e">
        <f>+M38-N33</f>
        <v>#REF!</v>
      </c>
      <c r="O38" s="732" t="e">
        <f t="shared" si="16"/>
        <v>#REF!</v>
      </c>
      <c r="P38" s="732" t="e">
        <f>+O38-P33</f>
        <v>#REF!</v>
      </c>
      <c r="Q38" s="733" t="e">
        <f t="shared" si="16"/>
        <v>#REF!</v>
      </c>
    </row>
    <row r="39" spans="2:18" x14ac:dyDescent="0.2">
      <c r="C39" s="166"/>
      <c r="D39" s="167"/>
      <c r="E39" s="167"/>
      <c r="F39" s="167"/>
      <c r="G39" s="167"/>
      <c r="H39" s="167"/>
      <c r="I39" s="167"/>
      <c r="J39" s="167"/>
      <c r="K39" s="167"/>
      <c r="L39" s="165"/>
      <c r="M39" s="165"/>
      <c r="N39" s="165"/>
      <c r="O39" s="165"/>
      <c r="P39" s="418"/>
      <c r="Q39" s="417" t="e">
        <f>+#REF!</f>
        <v>#REF!</v>
      </c>
    </row>
    <row r="40" spans="2:18" x14ac:dyDescent="0.2">
      <c r="B40" s="167"/>
      <c r="C40" s="166"/>
      <c r="D40" s="167"/>
      <c r="E40" s="167"/>
      <c r="F40" s="167"/>
      <c r="G40" s="167"/>
      <c r="H40" s="167"/>
      <c r="I40" s="167"/>
      <c r="J40" s="167"/>
      <c r="K40" s="167"/>
      <c r="L40" s="165"/>
      <c r="M40" s="165"/>
      <c r="N40" s="165"/>
      <c r="O40" s="165"/>
      <c r="P40" s="738">
        <v>8609</v>
      </c>
      <c r="Q40" s="447">
        <f ca="1">TODAY()</f>
        <v>45660</v>
      </c>
    </row>
    <row r="41" spans="2:18" x14ac:dyDescent="0.2">
      <c r="B41" s="167"/>
      <c r="C41" s="166"/>
      <c r="D41" s="167"/>
      <c r="E41" s="167" t="s">
        <v>44</v>
      </c>
      <c r="F41" s="167" t="s">
        <v>44</v>
      </c>
      <c r="G41" s="167"/>
      <c r="H41" s="167"/>
      <c r="I41" s="167"/>
      <c r="J41" s="167" t="s">
        <v>44</v>
      </c>
      <c r="K41" s="167"/>
      <c r="L41" s="165"/>
      <c r="M41" s="165"/>
      <c r="N41" s="165"/>
      <c r="O41" s="165"/>
      <c r="P41" s="165"/>
      <c r="Q41" s="165"/>
    </row>
    <row r="42" spans="2:18" x14ac:dyDescent="0.2">
      <c r="B42" s="167"/>
      <c r="C42" s="166"/>
      <c r="D42" s="167"/>
      <c r="E42" s="167" t="s">
        <v>44</v>
      </c>
      <c r="F42" s="167" t="s">
        <v>44</v>
      </c>
      <c r="G42" s="167"/>
      <c r="H42" s="167" t="s">
        <v>44</v>
      </c>
      <c r="I42" s="167"/>
      <c r="J42" s="167" t="s">
        <v>44</v>
      </c>
      <c r="K42" s="167"/>
      <c r="L42" s="165"/>
      <c r="M42" s="165"/>
      <c r="N42" s="165"/>
      <c r="O42" s="165"/>
      <c r="P42" s="165"/>
      <c r="Q42" s="165"/>
    </row>
    <row r="43" spans="2:18" x14ac:dyDescent="0.2">
      <c r="B43" s="167"/>
      <c r="C43" s="166"/>
      <c r="D43" s="167"/>
      <c r="E43" s="167" t="s">
        <v>44</v>
      </c>
      <c r="F43" s="167" t="s">
        <v>44</v>
      </c>
      <c r="G43" s="167"/>
      <c r="H43" s="167"/>
      <c r="I43" s="167"/>
      <c r="J43" s="167"/>
      <c r="K43" s="167"/>
      <c r="L43" s="165"/>
      <c r="M43" s="165"/>
      <c r="N43" s="165"/>
      <c r="O43" s="165"/>
      <c r="P43" s="165"/>
      <c r="Q43" s="165"/>
    </row>
    <row r="53" spans="2:11" x14ac:dyDescent="0.2">
      <c r="B53" s="167"/>
      <c r="C53" s="167"/>
      <c r="D53" s="167"/>
      <c r="E53" s="167"/>
      <c r="F53" s="167"/>
      <c r="G53" s="167"/>
      <c r="H53" s="167"/>
      <c r="I53" s="167"/>
      <c r="J53" s="167"/>
      <c r="K53" s="167"/>
    </row>
  </sheetData>
  <sheetProtection algorithmName="SHA-512" hashValue="03W62Q1Nsc7x+Dt05P+DNM+0O17Fg58YWshFQTBqFqR6o+EyONbXqzoa29QsdOwQcTGtzb+CH82k+NCCAxXoBw==" saltValue="J5dZ4+pcP1bmhAi+5I24k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54">
    <tabColor rgb="FFCC99FF"/>
    <pageSetUpPr fitToPage="1"/>
  </sheetPr>
  <dimension ref="B1:AB58"/>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1" width="9.140625" style="21"/>
    <col min="12" max="12" width="11" style="21" customWidth="1"/>
    <col min="13" max="13" width="18.5703125" style="21" customWidth="1"/>
    <col min="14" max="16384" width="9.140625" style="21"/>
  </cols>
  <sheetData>
    <row r="1" spans="2:28" ht="13.5" customHeight="1" thickBot="1" x14ac:dyDescent="0.25">
      <c r="B1" s="1754" t="e">
        <f>#REF!</f>
        <v>#REF!</v>
      </c>
      <c r="C1" s="1755"/>
      <c r="D1" s="1755"/>
      <c r="E1" s="1755"/>
      <c r="F1" s="1756"/>
      <c r="H1" s="1812" t="s">
        <v>462</v>
      </c>
      <c r="I1" s="1813"/>
      <c r="J1" s="1813"/>
      <c r="K1" s="1813"/>
      <c r="L1" s="1813"/>
      <c r="M1" s="1814"/>
    </row>
    <row r="2" spans="2:28" ht="14.25" customHeight="1" thickBot="1" x14ac:dyDescent="0.25">
      <c r="B2" s="1921" t="s">
        <v>437</v>
      </c>
      <c r="C2" s="1922"/>
      <c r="D2" s="1922"/>
      <c r="E2" s="1922"/>
      <c r="F2" s="1923"/>
      <c r="H2" s="1815"/>
      <c r="I2" s="1816"/>
      <c r="J2" s="1816"/>
      <c r="K2" s="1816"/>
      <c r="L2" s="1816"/>
      <c r="M2" s="1817"/>
      <c r="R2" s="448"/>
      <c r="S2" s="448"/>
      <c r="T2" s="448"/>
      <c r="U2" s="448"/>
      <c r="V2" s="448"/>
      <c r="W2" s="448"/>
      <c r="X2" s="448"/>
      <c r="Y2" s="448"/>
      <c r="Z2" s="448"/>
      <c r="AA2" s="448"/>
      <c r="AB2" s="448"/>
    </row>
    <row r="3" spans="2:28" ht="14.25" customHeight="1" thickBot="1" x14ac:dyDescent="0.25">
      <c r="B3" s="1924"/>
      <c r="C3" s="1925"/>
      <c r="D3" s="1925"/>
      <c r="E3" s="1925"/>
      <c r="F3" s="1926"/>
      <c r="H3" s="723"/>
      <c r="I3" s="724"/>
      <c r="J3" s="724"/>
      <c r="K3" s="921" t="s">
        <v>464</v>
      </c>
      <c r="L3" s="921"/>
      <c r="M3" s="907" t="s">
        <v>465</v>
      </c>
      <c r="R3" s="448"/>
      <c r="S3" s="448"/>
      <c r="T3" s="448"/>
      <c r="U3" s="448"/>
      <c r="V3" s="448"/>
      <c r="W3" s="448"/>
      <c r="X3" s="448"/>
      <c r="Y3" s="448"/>
      <c r="Z3" s="448"/>
      <c r="AA3" s="448"/>
      <c r="AB3" s="448"/>
    </row>
    <row r="4" spans="2:28" ht="13.5" thickBot="1" x14ac:dyDescent="0.25">
      <c r="B4" s="478"/>
      <c r="C4" s="479"/>
      <c r="D4" s="479"/>
      <c r="E4" s="479"/>
      <c r="F4" s="481"/>
      <c r="H4" s="922" t="s">
        <v>463</v>
      </c>
      <c r="I4" s="923"/>
      <c r="J4" s="923"/>
      <c r="K4" s="1824">
        <f>+C17</f>
        <v>0</v>
      </c>
      <c r="L4" s="1824"/>
      <c r="M4" s="940">
        <f>+F17</f>
        <v>0</v>
      </c>
      <c r="R4" s="448"/>
      <c r="S4" s="448"/>
      <c r="T4" s="448"/>
      <c r="U4" s="448"/>
      <c r="V4" s="448"/>
      <c r="W4" s="448"/>
      <c r="X4" s="448"/>
      <c r="Y4" s="448"/>
      <c r="Z4" s="448"/>
      <c r="AA4" s="448"/>
      <c r="AB4" s="448"/>
    </row>
    <row r="5" spans="2:28" ht="13.5" thickBot="1" x14ac:dyDescent="0.25">
      <c r="B5" s="1847" t="s">
        <v>278</v>
      </c>
      <c r="C5" s="1848"/>
      <c r="D5" s="1"/>
      <c r="E5" s="1847" t="s">
        <v>280</v>
      </c>
      <c r="F5" s="1848"/>
      <c r="H5" s="922" t="s">
        <v>351</v>
      </c>
      <c r="I5" s="923"/>
      <c r="J5" s="923"/>
      <c r="K5" s="1825" t="e">
        <f>+MIN(K29,M29)</f>
        <v>#DIV/0!</v>
      </c>
      <c r="L5" s="1825"/>
      <c r="M5" s="941" t="e">
        <f>+MIN(K29,M29)</f>
        <v>#DIV/0!</v>
      </c>
      <c r="R5" s="448"/>
      <c r="S5" s="448"/>
      <c r="T5" s="448"/>
      <c r="U5" s="448"/>
      <c r="V5" s="448"/>
      <c r="W5" s="448"/>
      <c r="X5" s="448"/>
      <c r="Y5" s="448"/>
      <c r="Z5" s="448"/>
      <c r="AA5" s="448"/>
      <c r="AB5" s="448"/>
    </row>
    <row r="6" spans="2:28" x14ac:dyDescent="0.2">
      <c r="B6" s="482" t="s">
        <v>303</v>
      </c>
      <c r="C6" s="486" t="e">
        <f>+'Cost Cert. (8609)'!D90</f>
        <v>#REF!</v>
      </c>
      <c r="D6" s="1"/>
      <c r="E6" s="482" t="s">
        <v>279</v>
      </c>
      <c r="F6" s="486" t="e">
        <f>+C8</f>
        <v>#REF!</v>
      </c>
      <c r="H6" s="922" t="s">
        <v>290</v>
      </c>
      <c r="I6" s="923"/>
      <c r="J6" s="923"/>
      <c r="K6" s="1824" t="e">
        <f>+K4*K5</f>
        <v>#DIV/0!</v>
      </c>
      <c r="L6" s="1824"/>
      <c r="M6" s="940" t="e">
        <f>+M4*M5</f>
        <v>#DIV/0!</v>
      </c>
      <c r="R6" s="186"/>
      <c r="S6" s="186"/>
      <c r="T6" s="186"/>
      <c r="U6" s="186"/>
      <c r="V6" s="448"/>
      <c r="W6" s="448"/>
      <c r="X6" s="448"/>
      <c r="Y6" s="448"/>
      <c r="Z6" s="448"/>
      <c r="AA6" s="448"/>
      <c r="AB6" s="448"/>
    </row>
    <row r="7" spans="2:28" ht="13.5" thickBot="1" x14ac:dyDescent="0.25">
      <c r="B7" s="487" t="s">
        <v>304</v>
      </c>
      <c r="C7" s="898">
        <f>+'Sources (8609)'!F14</f>
        <v>0</v>
      </c>
      <c r="E7" s="464" t="s">
        <v>281</v>
      </c>
      <c r="F7" s="452"/>
      <c r="H7" s="922" t="s">
        <v>375</v>
      </c>
      <c r="I7" s="923"/>
      <c r="J7" s="923"/>
      <c r="K7" s="1825">
        <f>+C22</f>
        <v>0</v>
      </c>
      <c r="L7" s="1825"/>
      <c r="M7" s="941">
        <f>+F22</f>
        <v>0</v>
      </c>
      <c r="R7" s="453"/>
      <c r="S7" s="453"/>
      <c r="T7" s="453"/>
      <c r="U7" s="186"/>
      <c r="V7" s="448"/>
      <c r="W7" s="448"/>
      <c r="X7" s="448"/>
      <c r="Y7" s="448"/>
      <c r="Z7" s="448"/>
      <c r="AA7" s="448"/>
      <c r="AB7" s="448"/>
    </row>
    <row r="8" spans="2:28" ht="15.75" customHeight="1" thickBot="1" x14ac:dyDescent="0.25">
      <c r="B8" s="899" t="s">
        <v>279</v>
      </c>
      <c r="C8" s="900" t="e">
        <f>+C6-C7</f>
        <v>#REF!</v>
      </c>
      <c r="E8" s="899" t="s">
        <v>282</v>
      </c>
      <c r="F8" s="900" t="e">
        <f>+F6/F7</f>
        <v>#REF!</v>
      </c>
      <c r="H8" s="922" t="s">
        <v>283</v>
      </c>
      <c r="I8" s="923"/>
      <c r="J8" s="923"/>
      <c r="K8" s="1826" t="e">
        <f>+K6*K7</f>
        <v>#DIV/0!</v>
      </c>
      <c r="L8" s="1826"/>
      <c r="M8" s="942" t="e">
        <f>+M6*M7</f>
        <v>#DIV/0!</v>
      </c>
      <c r="R8" s="186"/>
      <c r="S8" s="186"/>
      <c r="T8" s="186"/>
      <c r="U8" s="186"/>
      <c r="V8" s="448"/>
      <c r="W8" s="448"/>
      <c r="X8" s="448"/>
      <c r="Y8" s="448"/>
      <c r="Z8" s="448"/>
      <c r="AA8" s="448"/>
      <c r="AB8" s="448"/>
    </row>
    <row r="9" spans="2:28" ht="13.5" customHeight="1" thickBot="1" x14ac:dyDescent="0.25">
      <c r="B9" s="18"/>
      <c r="F9" s="17"/>
      <c r="H9" s="1827" t="s">
        <v>357</v>
      </c>
      <c r="I9" s="1828"/>
      <c r="J9" s="1828"/>
      <c r="K9" s="1829"/>
      <c r="L9" s="1829"/>
      <c r="M9" s="625" t="e">
        <f>+M8+K8</f>
        <v>#DIV/0!</v>
      </c>
      <c r="R9" s="186"/>
      <c r="S9" s="186"/>
      <c r="T9" s="186"/>
      <c r="U9" s="186"/>
      <c r="V9" s="448"/>
      <c r="W9" s="448"/>
      <c r="X9" s="448"/>
      <c r="Y9" s="448"/>
      <c r="Z9" s="448"/>
      <c r="AA9" s="448"/>
      <c r="AB9" s="448"/>
    </row>
    <row r="10" spans="2:28" ht="13.5" customHeight="1" thickBot="1" x14ac:dyDescent="0.25">
      <c r="B10" s="18"/>
      <c r="C10" s="1839" t="s">
        <v>301</v>
      </c>
      <c r="D10" s="1840"/>
      <c r="E10" s="492" t="e">
        <f>+(F8/10)/0.9999</f>
        <v>#REF!</v>
      </c>
      <c r="F10" s="17"/>
      <c r="R10" s="186"/>
      <c r="S10" s="186"/>
      <c r="T10" s="186"/>
      <c r="U10" s="186"/>
      <c r="V10" s="186"/>
      <c r="W10" s="448"/>
      <c r="X10" s="448"/>
      <c r="Y10" s="448"/>
      <c r="Z10" s="455"/>
      <c r="AA10" s="455"/>
      <c r="AB10" s="455"/>
    </row>
    <row r="11" spans="2:28" ht="15.75" customHeight="1" thickBot="1" x14ac:dyDescent="0.25">
      <c r="B11" s="32"/>
      <c r="C11" s="33"/>
      <c r="D11" s="33"/>
      <c r="E11" s="33"/>
      <c r="F11" s="180"/>
      <c r="H11" s="1830" t="s">
        <v>306</v>
      </c>
      <c r="I11" s="1831"/>
      <c r="J11" s="1831"/>
      <c r="K11" s="1831"/>
      <c r="L11" s="1831"/>
      <c r="M11" s="1832"/>
      <c r="R11" s="186"/>
      <c r="S11" s="186"/>
      <c r="T11" s="186"/>
      <c r="U11" s="186"/>
      <c r="V11" s="453"/>
      <c r="W11" s="448"/>
      <c r="X11" s="448"/>
      <c r="Y11" s="448"/>
      <c r="Z11" s="448"/>
      <c r="AA11" s="448"/>
      <c r="AB11" s="448"/>
    </row>
    <row r="12" spans="2:28" ht="6" customHeight="1" thickBot="1" x14ac:dyDescent="0.25">
      <c r="B12" s="456"/>
      <c r="C12" s="457"/>
      <c r="D12" s="457"/>
      <c r="E12" s="457"/>
      <c r="F12" s="458"/>
      <c r="H12" s="1836"/>
      <c r="I12" s="1837"/>
      <c r="J12" s="1837"/>
      <c r="K12" s="1837"/>
      <c r="L12" s="1837"/>
      <c r="M12" s="1838"/>
      <c r="R12" s="459"/>
      <c r="S12" s="455"/>
      <c r="T12" s="186"/>
      <c r="U12" s="186"/>
      <c r="V12" s="448"/>
      <c r="W12" s="448"/>
      <c r="X12" s="448"/>
      <c r="Y12" s="448"/>
      <c r="Z12" s="448"/>
      <c r="AA12" s="448"/>
      <c r="AB12" s="448"/>
    </row>
    <row r="13" spans="2:28" ht="13.5" customHeight="1" thickBot="1" x14ac:dyDescent="0.25">
      <c r="B13" s="460"/>
      <c r="C13" s="461"/>
      <c r="E13" s="461"/>
      <c r="F13" s="462"/>
      <c r="H13" s="470" t="s">
        <v>307</v>
      </c>
      <c r="I13" s="290"/>
      <c r="J13" s="290"/>
      <c r="K13" s="290"/>
      <c r="L13" s="290"/>
      <c r="M13" s="906"/>
      <c r="R13" s="459"/>
      <c r="S13" s="455"/>
      <c r="T13" s="186"/>
      <c r="U13" s="186"/>
      <c r="V13" s="448"/>
      <c r="W13" s="448"/>
      <c r="X13" s="448"/>
      <c r="Y13" s="448"/>
      <c r="Z13" s="448"/>
      <c r="AA13" s="448"/>
      <c r="AB13" s="448"/>
    </row>
    <row r="14" spans="2:28" ht="13.5" customHeight="1" thickBot="1" x14ac:dyDescent="0.25">
      <c r="B14" s="1841" t="s">
        <v>284</v>
      </c>
      <c r="C14" s="1842"/>
      <c r="E14" s="1843" t="s">
        <v>285</v>
      </c>
      <c r="F14" s="1844"/>
      <c r="H14" s="18" t="s">
        <v>487</v>
      </c>
      <c r="M14" s="797"/>
      <c r="R14" s="448"/>
      <c r="S14" s="448"/>
      <c r="T14" s="448"/>
      <c r="U14" s="448"/>
      <c r="V14" s="448"/>
      <c r="W14" s="448"/>
      <c r="X14" s="448"/>
      <c r="Y14" s="448"/>
      <c r="Z14" s="448"/>
      <c r="AA14" s="448"/>
      <c r="AB14" s="448"/>
    </row>
    <row r="15" spans="2:28" ht="13.5" customHeight="1" x14ac:dyDescent="0.2">
      <c r="B15" s="482" t="s">
        <v>286</v>
      </c>
      <c r="C15" s="486">
        <f>+'Cost Cert. (8609)'!G90</f>
        <v>0</v>
      </c>
      <c r="E15" s="482" t="s">
        <v>286</v>
      </c>
      <c r="F15" s="486">
        <f>+'Cost Cert. (8609)'!H90</f>
        <v>0</v>
      </c>
      <c r="H15" s="309" t="s">
        <v>310</v>
      </c>
      <c r="I15" s="310"/>
      <c r="J15" s="310"/>
      <c r="K15" s="310"/>
      <c r="L15" s="310"/>
      <c r="M15" s="235">
        <f>+M13-M14</f>
        <v>0</v>
      </c>
      <c r="R15" s="448"/>
      <c r="S15" s="448"/>
      <c r="T15" s="448"/>
      <c r="U15" s="448"/>
      <c r="V15" s="448"/>
    </row>
    <row r="16" spans="2:28" ht="13.5" customHeight="1" thickBot="1" x14ac:dyDescent="0.25">
      <c r="B16" s="464" t="s">
        <v>305</v>
      </c>
      <c r="C16" s="467"/>
      <c r="E16" s="464" t="s">
        <v>305</v>
      </c>
      <c r="F16" s="467"/>
      <c r="H16" s="309" t="s">
        <v>311</v>
      </c>
      <c r="I16" s="310"/>
      <c r="J16" s="310"/>
      <c r="K16" s="310"/>
      <c r="L16" s="310"/>
      <c r="M16" s="798">
        <f>+F22</f>
        <v>0</v>
      </c>
      <c r="R16" s="448"/>
      <c r="S16" s="448"/>
      <c r="T16" s="448"/>
      <c r="U16" s="448"/>
      <c r="V16" s="448"/>
    </row>
    <row r="17" spans="2:22" ht="13.5" customHeight="1" x14ac:dyDescent="0.2">
      <c r="B17" s="487" t="s">
        <v>286</v>
      </c>
      <c r="C17" s="506">
        <f>+C15-C16</f>
        <v>0</v>
      </c>
      <c r="E17" s="487" t="s">
        <v>286</v>
      </c>
      <c r="F17" s="506">
        <f>+F15-F16</f>
        <v>0</v>
      </c>
      <c r="H17" s="309" t="s">
        <v>475</v>
      </c>
      <c r="I17" s="310"/>
      <c r="J17" s="310"/>
      <c r="K17" s="310"/>
      <c r="L17" s="310"/>
      <c r="M17" s="799" t="e">
        <f>+M15/M16</f>
        <v>#DIV/0!</v>
      </c>
      <c r="R17" s="448"/>
      <c r="S17" s="448"/>
      <c r="T17" s="448"/>
      <c r="U17" s="448"/>
      <c r="V17" s="448"/>
    </row>
    <row r="18" spans="2:22" ht="13.5" customHeight="1" thickBot="1" x14ac:dyDescent="0.25">
      <c r="B18" s="487" t="s">
        <v>287</v>
      </c>
      <c r="C18" s="901">
        <v>1</v>
      </c>
      <c r="E18" s="908" t="s">
        <v>287</v>
      </c>
      <c r="F18" s="911"/>
      <c r="H18" s="928" t="s">
        <v>351</v>
      </c>
      <c r="I18" s="310"/>
      <c r="J18" s="310"/>
      <c r="K18" s="310"/>
      <c r="L18" s="310"/>
      <c r="M18" s="994" t="e">
        <f>+MIN(K29,M29)</f>
        <v>#DIV/0!</v>
      </c>
      <c r="R18" s="186"/>
      <c r="S18" s="186"/>
      <c r="T18" s="186"/>
      <c r="U18" s="186"/>
      <c r="V18" s="186"/>
    </row>
    <row r="19" spans="2:22" ht="13.5" customHeight="1" x14ac:dyDescent="0.2">
      <c r="B19" s="487" t="s">
        <v>288</v>
      </c>
      <c r="C19" s="506">
        <f>+C17*C18</f>
        <v>0</v>
      </c>
      <c r="E19" s="487" t="s">
        <v>288</v>
      </c>
      <c r="F19" s="506">
        <f>+F17*F18</f>
        <v>0</v>
      </c>
      <c r="H19" s="929" t="s">
        <v>312</v>
      </c>
      <c r="I19" s="927"/>
      <c r="J19" s="927"/>
      <c r="K19" s="927"/>
      <c r="L19" s="927"/>
      <c r="M19" s="935" t="e">
        <f>+M17/M18</f>
        <v>#DIV/0!</v>
      </c>
      <c r="R19" s="448"/>
      <c r="S19" s="448"/>
      <c r="T19" s="448"/>
      <c r="U19" s="448"/>
      <c r="V19" s="448"/>
    </row>
    <row r="20" spans="2:22" ht="13.5" customHeight="1" thickBot="1" x14ac:dyDescent="0.25">
      <c r="B20" s="487" t="s">
        <v>289</v>
      </c>
      <c r="C20" s="1029" t="e">
        <f>MIN(K29,M29)</f>
        <v>#DIV/0!</v>
      </c>
      <c r="E20" s="487" t="s">
        <v>289</v>
      </c>
      <c r="F20" s="1029" t="e">
        <f>MIN(K29,M29)</f>
        <v>#DIV/0!</v>
      </c>
      <c r="H20" s="309" t="s">
        <v>309</v>
      </c>
      <c r="I20" s="310"/>
      <c r="J20" s="310"/>
      <c r="K20" s="310"/>
      <c r="L20" s="310"/>
      <c r="M20" s="626">
        <f>+F17</f>
        <v>0</v>
      </c>
      <c r="R20" s="448"/>
      <c r="S20" s="448"/>
      <c r="T20" s="448"/>
      <c r="U20" s="448"/>
      <c r="V20" s="448"/>
    </row>
    <row r="21" spans="2:22" ht="13.5" customHeight="1" thickBot="1" x14ac:dyDescent="0.25">
      <c r="B21" s="487" t="s">
        <v>290</v>
      </c>
      <c r="C21" s="506" t="e">
        <f>+C19*C20</f>
        <v>#DIV/0!</v>
      </c>
      <c r="E21" s="487" t="s">
        <v>290</v>
      </c>
      <c r="F21" s="506" t="e">
        <f>+F19*F20</f>
        <v>#DIV/0!</v>
      </c>
      <c r="H21" s="634" t="s">
        <v>308</v>
      </c>
      <c r="I21" s="635"/>
      <c r="J21" s="635"/>
      <c r="K21" s="635"/>
      <c r="L21" s="635"/>
      <c r="M21" s="934" t="e">
        <f>+M19/M20</f>
        <v>#DIV/0!</v>
      </c>
      <c r="R21" s="448"/>
      <c r="S21" s="448"/>
      <c r="T21" s="448"/>
      <c r="U21" s="448"/>
      <c r="V21" s="448"/>
    </row>
    <row r="22" spans="2:22" ht="13.5" customHeight="1" thickBot="1" x14ac:dyDescent="0.25">
      <c r="B22" s="464" t="s">
        <v>291</v>
      </c>
      <c r="C22" s="469">
        <v>0</v>
      </c>
      <c r="E22" s="464" t="s">
        <v>291</v>
      </c>
      <c r="F22" s="469">
        <v>0</v>
      </c>
      <c r="R22" s="448"/>
      <c r="S22" s="448"/>
      <c r="T22" s="448"/>
      <c r="U22" s="448"/>
      <c r="V22" s="448"/>
    </row>
    <row r="23" spans="2:22" ht="13.5" customHeight="1" x14ac:dyDescent="0.2">
      <c r="B23" s="496" t="s">
        <v>283</v>
      </c>
      <c r="C23" s="502" t="e">
        <f>+ROUND(C21*C22,0)</f>
        <v>#DIV/0!</v>
      </c>
      <c r="E23" s="496" t="s">
        <v>283</v>
      </c>
      <c r="F23" s="502" t="e">
        <f>+ROUND(F21*F22,0)</f>
        <v>#DIV/0!</v>
      </c>
      <c r="H23" s="1812" t="s">
        <v>351</v>
      </c>
      <c r="I23" s="1813"/>
      <c r="J23" s="1813"/>
      <c r="K23" s="1813"/>
      <c r="L23" s="1813"/>
      <c r="M23" s="1814"/>
      <c r="R23" s="448"/>
      <c r="S23" s="448"/>
      <c r="T23" s="448"/>
      <c r="U23" s="448"/>
      <c r="V23" s="448"/>
    </row>
    <row r="24" spans="2:22" ht="13.5" customHeight="1" thickBot="1" x14ac:dyDescent="0.3">
      <c r="B24" s="18"/>
      <c r="C24" s="17"/>
      <c r="E24" s="1997"/>
      <c r="F24" s="1846"/>
      <c r="G24" s="185"/>
      <c r="H24" s="1998"/>
      <c r="I24" s="1999"/>
      <c r="J24" s="1999"/>
      <c r="K24" s="1999"/>
      <c r="L24" s="1999"/>
      <c r="M24" s="2000"/>
      <c r="N24" s="185"/>
      <c r="O24" s="185"/>
      <c r="R24" s="448"/>
      <c r="S24" s="448"/>
      <c r="T24" s="448"/>
      <c r="U24" s="448"/>
      <c r="V24" s="448"/>
    </row>
    <row r="25" spans="2:22" ht="13.5" customHeight="1" x14ac:dyDescent="0.25">
      <c r="B25" s="498" t="s">
        <v>283</v>
      </c>
      <c r="C25" s="504" t="e">
        <f>+C23</f>
        <v>#DIV/0!</v>
      </c>
      <c r="E25" s="498" t="s">
        <v>283</v>
      </c>
      <c r="F25" s="504" t="e">
        <f>+F23</f>
        <v>#DIV/0!</v>
      </c>
      <c r="G25" s="185"/>
      <c r="H25" s="470"/>
      <c r="I25" s="290"/>
      <c r="J25" s="290"/>
      <c r="K25" s="2002" t="s">
        <v>354</v>
      </c>
      <c r="L25" s="2002"/>
      <c r="M25" s="471" t="s">
        <v>355</v>
      </c>
      <c r="N25" s="185"/>
      <c r="O25" s="185"/>
      <c r="R25" s="448"/>
      <c r="S25" s="448"/>
      <c r="T25" s="448"/>
      <c r="U25" s="448"/>
      <c r="V25" s="448"/>
    </row>
    <row r="26" spans="2:22" ht="13.5" customHeight="1" x14ac:dyDescent="0.25">
      <c r="B26" s="500" t="s">
        <v>292</v>
      </c>
      <c r="C26" s="506" t="e">
        <f>+C25*10</f>
        <v>#DIV/0!</v>
      </c>
      <c r="E26" s="500" t="s">
        <v>292</v>
      </c>
      <c r="F26" s="506" t="e">
        <f>+F25*10</f>
        <v>#DIV/0!</v>
      </c>
      <c r="G26" s="185"/>
      <c r="H26" s="309" t="s">
        <v>438</v>
      </c>
      <c r="I26" s="310"/>
      <c r="J26" s="310"/>
      <c r="K26" s="2001">
        <f>+'Rent Summary (8609)'!H97</f>
        <v>0</v>
      </c>
      <c r="L26" s="2001"/>
      <c r="M26" s="510">
        <f>+'Rent Summary (8609)'!H96</f>
        <v>0</v>
      </c>
      <c r="N26" s="185"/>
      <c r="O26" s="185"/>
      <c r="R26" s="448"/>
      <c r="S26" s="448"/>
      <c r="T26" s="448"/>
      <c r="U26" s="448"/>
      <c r="V26" s="448"/>
    </row>
    <row r="27" spans="2:22" ht="13.5" customHeight="1" x14ac:dyDescent="0.25">
      <c r="B27" s="500" t="s">
        <v>293</v>
      </c>
      <c r="C27" s="644" t="e">
        <f>+#REF!</f>
        <v>#REF!</v>
      </c>
      <c r="E27" s="500" t="s">
        <v>293</v>
      </c>
      <c r="F27" s="644" t="e">
        <f>+#REF!</f>
        <v>#REF!</v>
      </c>
      <c r="G27" s="185"/>
      <c r="H27" s="309" t="s">
        <v>352</v>
      </c>
      <c r="I27" s="310"/>
      <c r="J27" s="262"/>
      <c r="K27" s="2001">
        <f>+'Rent Summary (8609)'!H42+'Rent Summary (8609)'!H53+'Rent Summary (8609)'!H64+'Rent Summary (8609)'!H75+'Rent Summary (8609)'!H20+'Rent Summary (8609)'!H9+'Rent Summary (8609)'!H31</f>
        <v>0</v>
      </c>
      <c r="L27" s="2001"/>
      <c r="M27" s="510">
        <f>+'Rent Summary (8609)'!H41+'Rent Summary (8609)'!H52+'Rent Summary (8609)'!H63+'Rent Summary (8609)'!H74+'Rent Summary (8609)'!H8+'Rent Summary (8609)'!H19+'Rent Summary (8609)'!H30</f>
        <v>0</v>
      </c>
      <c r="N27" s="185"/>
      <c r="O27" s="185"/>
      <c r="R27" s="448"/>
      <c r="S27" s="448"/>
      <c r="T27" s="448"/>
      <c r="U27" s="448"/>
      <c r="V27" s="448"/>
    </row>
    <row r="28" spans="2:22" ht="13.5" customHeight="1" thickBot="1" x14ac:dyDescent="0.3">
      <c r="B28" s="464" t="s">
        <v>294</v>
      </c>
      <c r="C28" s="646"/>
      <c r="E28" s="464" t="s">
        <v>294</v>
      </c>
      <c r="F28" s="646"/>
      <c r="G28" s="185"/>
      <c r="H28" s="309" t="s">
        <v>353</v>
      </c>
      <c r="I28" s="310"/>
      <c r="J28" s="262"/>
      <c r="K28" s="2004">
        <f>+'Rent Summary (8609)'!H86</f>
        <v>0</v>
      </c>
      <c r="L28" s="2004"/>
      <c r="M28" s="897">
        <f>+'Rent Summary (8609)'!H85</f>
        <v>0</v>
      </c>
      <c r="N28" s="185"/>
      <c r="O28" s="185"/>
      <c r="R28" s="448"/>
      <c r="S28" s="448"/>
      <c r="T28" s="448"/>
      <c r="U28" s="448"/>
      <c r="V28" s="448"/>
    </row>
    <row r="29" spans="2:22" ht="13.5" customHeight="1" thickBot="1" x14ac:dyDescent="0.3">
      <c r="B29" s="899" t="s">
        <v>295</v>
      </c>
      <c r="C29" s="902" t="e">
        <f>+C27*C28*C26</f>
        <v>#REF!</v>
      </c>
      <c r="E29" s="899" t="s">
        <v>295</v>
      </c>
      <c r="F29" s="902" t="e">
        <f>+F27*F28*F26</f>
        <v>#REF!</v>
      </c>
      <c r="G29" s="185"/>
      <c r="H29" s="634" t="s">
        <v>351</v>
      </c>
      <c r="I29" s="635"/>
      <c r="J29" s="635"/>
      <c r="K29" s="2003" t="e">
        <f>+K27/K26</f>
        <v>#DIV/0!</v>
      </c>
      <c r="L29" s="2003"/>
      <c r="M29" s="975" t="e">
        <f>+M27/M26</f>
        <v>#DIV/0!</v>
      </c>
      <c r="N29" s="185"/>
      <c r="O29" s="185"/>
      <c r="R29" s="448"/>
      <c r="S29" s="448"/>
      <c r="T29" s="448"/>
      <c r="U29" s="448"/>
      <c r="V29" s="448"/>
    </row>
    <row r="30" spans="2:22" ht="13.5" customHeight="1" thickBot="1" x14ac:dyDescent="0.3">
      <c r="B30" s="449"/>
      <c r="C30" s="472"/>
      <c r="D30" s="472"/>
      <c r="E30" s="186"/>
      <c r="F30" s="450"/>
      <c r="G30" s="185"/>
      <c r="H30" s="185"/>
      <c r="I30" s="185"/>
      <c r="J30" s="185"/>
      <c r="K30" s="185"/>
      <c r="L30" s="185"/>
      <c r="M30" s="185"/>
      <c r="N30" s="185"/>
      <c r="O30" s="185"/>
      <c r="R30" s="448"/>
      <c r="S30" s="448"/>
      <c r="T30" s="448"/>
      <c r="U30" s="448"/>
      <c r="V30" s="448"/>
    </row>
    <row r="31" spans="2:22" ht="13.5" customHeight="1" thickBot="1" x14ac:dyDescent="0.3">
      <c r="B31" s="449"/>
      <c r="C31" s="1850" t="s">
        <v>296</v>
      </c>
      <c r="D31" s="1851"/>
      <c r="E31" s="509" t="e">
        <f>+C21+F21</f>
        <v>#DIV/0!</v>
      </c>
      <c r="F31" s="473"/>
      <c r="G31" s="185"/>
      <c r="H31" s="1992" t="s">
        <v>461</v>
      </c>
      <c r="I31" s="1993"/>
      <c r="J31" s="1993"/>
      <c r="K31" s="1993"/>
      <c r="L31" s="1993"/>
      <c r="M31" s="1994"/>
      <c r="N31" s="185"/>
      <c r="O31" s="185"/>
    </row>
    <row r="32" spans="2:22" ht="13.5" customHeight="1" thickBot="1" x14ac:dyDescent="0.3">
      <c r="B32" s="449"/>
      <c r="C32" s="1850" t="s">
        <v>313</v>
      </c>
      <c r="D32" s="1851"/>
      <c r="E32" s="509" t="e">
        <f>+C26+F26</f>
        <v>#DIV/0!</v>
      </c>
      <c r="F32" s="474"/>
      <c r="G32" s="185"/>
      <c r="H32" s="1995" t="s">
        <v>458</v>
      </c>
      <c r="I32" s="1996"/>
      <c r="J32" s="1996"/>
      <c r="K32" s="1996"/>
      <c r="L32" s="893">
        <f>+'Tax Credit Eligibility (CO)'!L32</f>
        <v>0</v>
      </c>
      <c r="M32" s="894"/>
      <c r="N32" s="185"/>
      <c r="O32" s="185"/>
    </row>
    <row r="33" spans="2:16" ht="13.5" customHeight="1" thickBot="1" x14ac:dyDescent="0.3">
      <c r="B33" s="475"/>
      <c r="C33" s="1850" t="s">
        <v>297</v>
      </c>
      <c r="D33" s="1851"/>
      <c r="E33" s="509" t="e">
        <f>+ROUND(C29+F29,0)</f>
        <v>#REF!</v>
      </c>
      <c r="F33" s="476"/>
      <c r="G33" s="185"/>
      <c r="H33" s="895" t="s">
        <v>459</v>
      </c>
      <c r="I33" s="800">
        <f>+'Tax Credit Eligibility (CO)'!I33</f>
        <v>0</v>
      </c>
      <c r="J33" s="413"/>
      <c r="K33" s="413" t="s">
        <v>460</v>
      </c>
      <c r="L33" s="800">
        <v>0.09</v>
      </c>
      <c r="M33" s="896"/>
      <c r="N33" s="185"/>
      <c r="O33" s="185"/>
    </row>
    <row r="34" spans="2:16" ht="15" x14ac:dyDescent="0.25">
      <c r="B34" s="448"/>
      <c r="C34" s="448"/>
      <c r="D34" s="448"/>
      <c r="E34" s="1"/>
      <c r="F34" s="511" t="e">
        <f>+#REF!</f>
        <v>#REF!</v>
      </c>
      <c r="G34" s="185"/>
      <c r="H34" s="185"/>
      <c r="I34" s="185"/>
      <c r="J34" s="185"/>
      <c r="K34" s="185"/>
      <c r="L34" s="185"/>
      <c r="M34" s="185"/>
      <c r="N34" s="185"/>
      <c r="O34" s="185"/>
      <c r="P34" s="448"/>
    </row>
    <row r="35" spans="2:16" ht="15" x14ac:dyDescent="0.25">
      <c r="B35" s="477" t="s">
        <v>302</v>
      </c>
      <c r="C35" s="477"/>
      <c r="D35" s="477"/>
      <c r="E35" s="511">
        <v>8609</v>
      </c>
      <c r="F35" s="512">
        <f ca="1">TODAY()</f>
        <v>45660</v>
      </c>
      <c r="G35" s="185"/>
      <c r="H35" s="185"/>
      <c r="I35" s="185"/>
      <c r="J35" s="185"/>
      <c r="K35" s="185"/>
      <c r="L35" s="185"/>
      <c r="M35" s="185"/>
      <c r="N35" s="185"/>
      <c r="O35" s="185"/>
      <c r="P35" s="448"/>
    </row>
    <row r="36" spans="2:16" ht="15" x14ac:dyDescent="0.25">
      <c r="B36" s="448" t="s">
        <v>298</v>
      </c>
      <c r="C36" s="448"/>
      <c r="D36" s="448"/>
      <c r="E36" s="479"/>
      <c r="F36" s="479"/>
      <c r="G36" s="185"/>
      <c r="H36" s="185"/>
      <c r="I36" s="185"/>
      <c r="J36" s="185"/>
      <c r="K36" s="185"/>
      <c r="L36" s="185"/>
      <c r="M36" s="185"/>
      <c r="N36" s="185"/>
      <c r="O36" s="185"/>
      <c r="P36" s="448"/>
    </row>
    <row r="37" spans="2:16" ht="15" x14ac:dyDescent="0.25">
      <c r="B37" s="1849" t="s">
        <v>299</v>
      </c>
      <c r="C37" s="1849"/>
      <c r="D37" s="1849"/>
      <c r="E37" s="1849"/>
      <c r="F37" s="1849"/>
      <c r="G37" s="185"/>
      <c r="H37" s="185"/>
      <c r="I37" s="185"/>
      <c r="J37" s="185"/>
      <c r="K37" s="185"/>
      <c r="L37" s="185"/>
      <c r="M37" s="185"/>
      <c r="N37" s="185"/>
      <c r="O37" s="185"/>
      <c r="P37" s="448"/>
    </row>
    <row r="38" spans="2:16" ht="15" x14ac:dyDescent="0.25">
      <c r="B38" s="1849" t="s">
        <v>300</v>
      </c>
      <c r="C38" s="1849"/>
      <c r="D38" s="1849"/>
      <c r="E38" s="1849"/>
      <c r="F38" s="1849"/>
      <c r="G38" s="185"/>
      <c r="H38" s="448"/>
      <c r="I38" s="448"/>
      <c r="J38" s="448"/>
      <c r="K38" s="448"/>
      <c r="L38" s="448"/>
      <c r="M38" s="448"/>
      <c r="N38" s="185"/>
      <c r="O38" s="185"/>
      <c r="P38" s="448"/>
    </row>
    <row r="39" spans="2:16" x14ac:dyDescent="0.2">
      <c r="B39" s="448" t="s">
        <v>439</v>
      </c>
      <c r="C39" s="448"/>
      <c r="D39" s="448"/>
      <c r="E39" s="448"/>
      <c r="F39" s="448"/>
      <c r="G39" s="448"/>
      <c r="N39" s="448"/>
      <c r="O39" s="448"/>
      <c r="P39" s="448"/>
    </row>
    <row r="54" spans="6:8" x14ac:dyDescent="0.2">
      <c r="H54" s="186"/>
    </row>
    <row r="55" spans="6:8" x14ac:dyDescent="0.2">
      <c r="F55" s="186"/>
      <c r="G55" s="448"/>
      <c r="H55" s="186"/>
    </row>
    <row r="56" spans="6:8" x14ac:dyDescent="0.2">
      <c r="F56" s="448"/>
      <c r="G56" s="448"/>
    </row>
    <row r="57" spans="6:8" x14ac:dyDescent="0.2">
      <c r="H57" s="186"/>
    </row>
    <row r="58" spans="6:8" x14ac:dyDescent="0.2">
      <c r="F58" s="186"/>
      <c r="G58" s="448"/>
    </row>
  </sheetData>
  <sheetProtection algorithmName="SHA-512" hashValue="/KXDr3tnCcVhgV4DRC2HmqQkFcipKicc95S7RP0vr8s4pytjyN4TopHO2QBtjCEluCYfTcyB2uFm/DoN67MfDw==" saltValue="tW3CQqOiEwFEdV9pFdhB6g==" spinCount="100000" sheet="1" objects="1" scenarios="1"/>
  <mergeCells count="30">
    <mergeCell ref="K8:L8"/>
    <mergeCell ref="K7:L7"/>
    <mergeCell ref="K6:L6"/>
    <mergeCell ref="K5:L5"/>
    <mergeCell ref="K4:L4"/>
    <mergeCell ref="K26:L26"/>
    <mergeCell ref="K25:L25"/>
    <mergeCell ref="H9:J9"/>
    <mergeCell ref="C33:D33"/>
    <mergeCell ref="B37:F37"/>
    <mergeCell ref="K9:L9"/>
    <mergeCell ref="K29:L29"/>
    <mergeCell ref="K28:L28"/>
    <mergeCell ref="K27:L27"/>
    <mergeCell ref="B38:F38"/>
    <mergeCell ref="B1:F1"/>
    <mergeCell ref="B5:C5"/>
    <mergeCell ref="E5:F5"/>
    <mergeCell ref="H1:M2"/>
    <mergeCell ref="B2:F3"/>
    <mergeCell ref="H11:M12"/>
    <mergeCell ref="H31:M31"/>
    <mergeCell ref="H32:K32"/>
    <mergeCell ref="C10:D10"/>
    <mergeCell ref="E24:F24"/>
    <mergeCell ref="B14:C14"/>
    <mergeCell ref="E14:F14"/>
    <mergeCell ref="C31:D31"/>
    <mergeCell ref="C32:D32"/>
    <mergeCell ref="H23:M24"/>
  </mergeCells>
  <pageMargins left="0.7" right="0.7" top="0.75" bottom="0.75" header="0.3" footer="0.3"/>
  <pageSetup scale="66" fitToHeight="0" orientation="landscape"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55">
    <tabColor rgb="FFCC99FF"/>
    <pageSetUpPr fitToPage="1"/>
  </sheetPr>
  <dimension ref="A1:W125"/>
  <sheetViews>
    <sheetView showGridLines="0" zoomScale="70" zoomScaleNormal="70" workbookViewId="0">
      <selection activeCell="J18" sqref="J18"/>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54" t="e">
        <f>#REF!</f>
        <v>#REF!</v>
      </c>
      <c r="C1" s="1755"/>
      <c r="D1" s="1755"/>
      <c r="E1" s="1755"/>
      <c r="F1" s="1755"/>
      <c r="G1" s="1755"/>
      <c r="H1" s="1755"/>
      <c r="I1" s="1755"/>
      <c r="J1" s="1755"/>
      <c r="K1" s="1755"/>
      <c r="L1" s="1755"/>
      <c r="M1" s="1755"/>
      <c r="N1" s="1755"/>
      <c r="O1" s="1756"/>
      <c r="P1" s="186"/>
      <c r="Q1" s="186"/>
      <c r="R1" s="186"/>
      <c r="S1" s="186"/>
      <c r="T1" s="186"/>
      <c r="U1" s="513"/>
      <c r="V1" s="513"/>
      <c r="W1" s="513"/>
    </row>
    <row r="2" spans="1:23" ht="34.5" customHeight="1" thickBot="1" x14ac:dyDescent="0.3">
      <c r="A2" s="186"/>
      <c r="B2" s="1757" t="s">
        <v>334</v>
      </c>
      <c r="C2" s="1758"/>
      <c r="D2" s="1758"/>
      <c r="E2" s="1758"/>
      <c r="F2" s="1758"/>
      <c r="G2" s="1758"/>
      <c r="H2" s="1758"/>
      <c r="I2" s="1758"/>
      <c r="J2" s="1758"/>
      <c r="K2" s="1758"/>
      <c r="L2" s="1758"/>
      <c r="M2" s="1758"/>
      <c r="N2" s="1758"/>
      <c r="O2" s="1759"/>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76" t="s">
        <v>36</v>
      </c>
      <c r="C4" s="1877"/>
      <c r="D4" s="1877"/>
      <c r="E4" s="1878"/>
      <c r="F4" s="575"/>
      <c r="G4" s="1745" t="s">
        <v>471</v>
      </c>
      <c r="H4" s="1746"/>
      <c r="I4" s="1747"/>
      <c r="J4" s="226"/>
      <c r="K4" s="1862" t="s">
        <v>338</v>
      </c>
      <c r="L4" s="1863"/>
      <c r="M4" s="1863"/>
      <c r="N4" s="1864"/>
      <c r="O4" s="266"/>
      <c r="P4" s="185"/>
      <c r="Q4" s="513"/>
      <c r="R4" s="513"/>
      <c r="S4" s="186"/>
      <c r="T4" s="186"/>
      <c r="U4" s="513"/>
      <c r="V4" s="513">
        <f>IF(N21&lt;31,22500,"")</f>
        <v>22500</v>
      </c>
      <c r="W4" s="513"/>
    </row>
    <row r="5" spans="1:23" ht="13.5" customHeight="1" thickBot="1" x14ac:dyDescent="0.3">
      <c r="A5" s="197"/>
      <c r="B5" s="616" t="s">
        <v>315</v>
      </c>
      <c r="C5" s="616" t="s">
        <v>335</v>
      </c>
      <c r="D5" s="616" t="s">
        <v>316</v>
      </c>
      <c r="E5" s="616" t="s">
        <v>317</v>
      </c>
      <c r="F5" s="515"/>
      <c r="G5" s="1809" t="e">
        <f>+ROUND(C26,0)-ROUND(C9,0)</f>
        <v>#REF!</v>
      </c>
      <c r="H5" s="1867"/>
      <c r="I5" s="1868"/>
      <c r="J5" s="459"/>
      <c r="K5" s="592" t="s">
        <v>339</v>
      </c>
      <c r="L5" s="587"/>
      <c r="M5" s="588"/>
      <c r="N5" s="589">
        <f>+'Cost Cert. (8609)'!H22</f>
        <v>0</v>
      </c>
      <c r="O5" s="269"/>
      <c r="P5" s="185"/>
      <c r="Q5" s="513"/>
      <c r="R5" s="513">
        <v>31</v>
      </c>
      <c r="S5" s="186"/>
      <c r="T5" s="186" t="str">
        <f>IF($N$21=R5,1,"")</f>
        <v/>
      </c>
      <c r="U5" s="513"/>
      <c r="V5" s="513" t="str">
        <f>IF(SUM(T5:T34)=1,21000,"")</f>
        <v/>
      </c>
      <c r="W5" s="513"/>
    </row>
    <row r="6" spans="1:23" ht="13.5" customHeight="1" thickBot="1" x14ac:dyDescent="0.3">
      <c r="A6" s="197"/>
      <c r="B6" s="516"/>
      <c r="C6" s="576">
        <f>+'Sources (8609)'!F14+'Sources (8609)'!F16+'Sources (8609)'!F17-'Sources (8609)'!F13</f>
        <v>0</v>
      </c>
      <c r="D6" s="576">
        <f>+C6-B6</f>
        <v>0</v>
      </c>
      <c r="E6" s="677" t="s">
        <v>318</v>
      </c>
      <c r="F6" s="517"/>
      <c r="G6"/>
      <c r="H6"/>
      <c r="I6"/>
      <c r="J6" s="185"/>
      <c r="K6" s="753" t="s">
        <v>235</v>
      </c>
      <c r="L6" s="754"/>
      <c r="M6" s="755"/>
      <c r="N6" s="590">
        <f>+'Construction Costs (8609)'!E45</f>
        <v>0</v>
      </c>
      <c r="O6" s="269"/>
      <c r="P6" s="185"/>
      <c r="Q6" s="513"/>
      <c r="R6" s="513">
        <v>32</v>
      </c>
      <c r="S6" s="186"/>
      <c r="T6" s="186" t="str">
        <f t="shared" ref="T6:T33" si="0">IF($N$21=R6,1,"")</f>
        <v/>
      </c>
      <c r="U6" s="513"/>
      <c r="V6" s="513" t="str">
        <f>IF(SUM(T36:T76)=2,19500,"")</f>
        <v/>
      </c>
      <c r="W6" s="513"/>
    </row>
    <row r="7" spans="1:23" ht="13.5" customHeight="1" thickBot="1" x14ac:dyDescent="0.3">
      <c r="A7" s="197"/>
      <c r="B7" s="673"/>
      <c r="C7" s="694"/>
      <c r="D7" s="803">
        <f>+C7-B7</f>
        <v>0</v>
      </c>
      <c r="E7" s="678" t="s">
        <v>18</v>
      </c>
      <c r="F7" s="517"/>
      <c r="G7" s="1862" t="s">
        <v>268</v>
      </c>
      <c r="H7" s="1879"/>
      <c r="I7" s="1880"/>
      <c r="J7" s="767"/>
      <c r="K7" s="750" t="s">
        <v>345</v>
      </c>
      <c r="L7" s="597"/>
      <c r="M7" s="268"/>
      <c r="N7" s="591" t="e">
        <f>+N5/N6</f>
        <v>#DIV/0!</v>
      </c>
      <c r="O7" s="269"/>
      <c r="P7" s="185"/>
      <c r="Q7" s="513"/>
      <c r="R7" s="513">
        <v>33</v>
      </c>
      <c r="S7" s="186"/>
      <c r="T7" s="186" t="str">
        <f t="shared" si="0"/>
        <v/>
      </c>
      <c r="U7" s="513"/>
      <c r="V7" s="513" t="str">
        <f>IF(N21&gt;100,15000,"")</f>
        <v/>
      </c>
      <c r="W7" s="513"/>
    </row>
    <row r="8" spans="1:23" ht="13.5" customHeight="1" thickBot="1" x14ac:dyDescent="0.3">
      <c r="A8" s="197"/>
      <c r="B8" s="518"/>
      <c r="C8" s="577" t="e">
        <f>+'Sources (8609)'!D30</f>
        <v>#DIV/0!</v>
      </c>
      <c r="D8" s="578" t="e">
        <f>ROUND(C8-B8,0)</f>
        <v>#DIV/0!</v>
      </c>
      <c r="E8" s="751" t="s">
        <v>21</v>
      </c>
      <c r="F8" s="517"/>
      <c r="G8" s="1809" t="e">
        <f>+'Operating Exps (8609)'!G63</f>
        <v>#REF!</v>
      </c>
      <c r="H8" s="1867"/>
      <c r="I8" s="1868"/>
      <c r="J8" s="186"/>
      <c r="K8" s="593"/>
      <c r="L8" s="593"/>
      <c r="M8" s="593"/>
      <c r="N8" s="594" t="e">
        <f>IF(N7&gt;0.06,"VALUE!","")</f>
        <v>#DIV/0!</v>
      </c>
      <c r="O8" s="269"/>
      <c r="P8" s="185"/>
      <c r="Q8" s="513"/>
      <c r="R8" s="513">
        <v>34</v>
      </c>
      <c r="S8" s="186"/>
      <c r="T8" s="186" t="str">
        <f t="shared" si="0"/>
        <v/>
      </c>
      <c r="U8" s="513"/>
      <c r="V8" s="513"/>
      <c r="W8" s="513"/>
    </row>
    <row r="9" spans="1:23" ht="13.5" customHeight="1" thickBot="1" x14ac:dyDescent="0.3">
      <c r="A9" s="186"/>
      <c r="B9" s="617">
        <f>SUM(B6:B8)</f>
        <v>0</v>
      </c>
      <c r="C9" s="579" t="e">
        <f>+C6+C8+C7</f>
        <v>#DIV/0!</v>
      </c>
      <c r="D9" s="579" t="e">
        <f>ROUND(C9,0)-ROUND(B9,0)</f>
        <v>#DIV/0!</v>
      </c>
      <c r="E9" s="747" t="s">
        <v>27</v>
      </c>
      <c r="F9" s="185"/>
      <c r="G9"/>
      <c r="H9"/>
      <c r="I9"/>
      <c r="J9" s="185"/>
      <c r="K9" s="744" t="s">
        <v>340</v>
      </c>
      <c r="L9" s="745"/>
      <c r="M9" s="595"/>
      <c r="N9" s="596">
        <f>+'Cost Cert. (8609)'!H21</f>
        <v>0</v>
      </c>
      <c r="O9" s="269"/>
      <c r="P9" s="185"/>
      <c r="Q9" s="513"/>
      <c r="R9" s="513">
        <v>35</v>
      </c>
      <c r="S9" s="186"/>
      <c r="T9" s="186" t="str">
        <f t="shared" si="0"/>
        <v/>
      </c>
      <c r="U9" s="513"/>
      <c r="V9" s="513"/>
      <c r="W9" s="513"/>
    </row>
    <row r="10" spans="1:23" ht="13.5" customHeight="1" thickBot="1" x14ac:dyDescent="0.3">
      <c r="A10" s="197"/>
      <c r="B10" s="519"/>
      <c r="C10" s="580">
        <f>+'Cash Flow (8609)'!C31</f>
        <v>0</v>
      </c>
      <c r="D10" s="580">
        <f>C10-B10</f>
        <v>0</v>
      </c>
      <c r="E10" s="680" t="s">
        <v>270</v>
      </c>
      <c r="F10" s="185"/>
      <c r="G10" s="1745" t="s">
        <v>330</v>
      </c>
      <c r="H10" s="1746"/>
      <c r="I10" s="1747"/>
      <c r="J10" s="185"/>
      <c r="K10" s="753" t="s">
        <v>235</v>
      </c>
      <c r="L10" s="754"/>
      <c r="M10" s="756"/>
      <c r="N10" s="590">
        <f>+'Construction Costs (8609)'!E45</f>
        <v>0</v>
      </c>
      <c r="O10" s="269"/>
      <c r="P10" s="185"/>
      <c r="Q10" s="513"/>
      <c r="R10" s="513">
        <v>36</v>
      </c>
      <c r="S10" s="186"/>
      <c r="T10" s="186" t="str">
        <f t="shared" si="0"/>
        <v/>
      </c>
      <c r="U10" s="513"/>
      <c r="V10" s="513"/>
      <c r="W10" s="513"/>
    </row>
    <row r="11" spans="1:23" ht="13.5" customHeight="1" thickBot="1" x14ac:dyDescent="0.3">
      <c r="A11" s="197"/>
      <c r="B11" s="697"/>
      <c r="C11" s="698"/>
      <c r="D11" s="699"/>
      <c r="E11" s="698"/>
      <c r="F11" s="185"/>
      <c r="G11" s="1809">
        <f>+('Operating Exps (8609)'!G7+'Operating Exps (8609)'!G8+'Operating Exps (8609)'!G9)*0.93</f>
        <v>0</v>
      </c>
      <c r="H11" s="1867"/>
      <c r="I11" s="1868"/>
      <c r="J11" s="768"/>
      <c r="K11" s="750" t="s">
        <v>346</v>
      </c>
      <c r="L11" s="597"/>
      <c r="M11" s="268"/>
      <c r="N11" s="650" t="e">
        <f>+N9/N10</f>
        <v>#DIV/0!</v>
      </c>
      <c r="O11" s="269"/>
      <c r="P11" s="185"/>
      <c r="Q11" s="513"/>
      <c r="R11" s="513">
        <v>37</v>
      </c>
      <c r="S11" s="186"/>
      <c r="T11" s="186" t="str">
        <f t="shared" si="0"/>
        <v/>
      </c>
      <c r="U11" s="513"/>
      <c r="V11" s="513"/>
      <c r="W11" s="513"/>
    </row>
    <row r="12" spans="1:23" ht="13.5" customHeight="1" thickBot="1" x14ac:dyDescent="0.3">
      <c r="A12" s="197"/>
      <c r="B12" s="1989" t="s">
        <v>44</v>
      </c>
      <c r="C12" s="1854"/>
      <c r="D12" s="1854"/>
      <c r="E12" s="1854"/>
      <c r="F12" s="185"/>
      <c r="G12"/>
      <c r="H12"/>
      <c r="I12"/>
      <c r="J12" s="185"/>
      <c r="K12" s="226"/>
      <c r="L12" s="226"/>
      <c r="M12" s="598"/>
      <c r="N12" s="594" t="e">
        <f>IF(N11&gt;0.02,"VALUE!","")</f>
        <v>#DIV/0!</v>
      </c>
      <c r="O12" s="269"/>
      <c r="P12" s="185"/>
      <c r="Q12" s="513"/>
      <c r="R12" s="513">
        <v>38</v>
      </c>
      <c r="S12" s="186"/>
      <c r="T12" s="186" t="str">
        <f t="shared" si="0"/>
        <v/>
      </c>
      <c r="U12" s="513"/>
      <c r="V12" s="513"/>
      <c r="W12" s="513"/>
    </row>
    <row r="13" spans="1:23" ht="13.5" customHeight="1" thickBot="1" x14ac:dyDescent="0.3">
      <c r="A13" s="197"/>
      <c r="B13" s="1871" t="s">
        <v>319</v>
      </c>
      <c r="C13" s="1872"/>
      <c r="D13" s="1872"/>
      <c r="E13" s="1873"/>
      <c r="F13" s="185"/>
      <c r="G13" s="1745" t="s">
        <v>331</v>
      </c>
      <c r="H13" s="1746"/>
      <c r="I13" s="1747"/>
      <c r="J13" s="185"/>
      <c r="K13" s="744" t="s">
        <v>341</v>
      </c>
      <c r="L13" s="745"/>
      <c r="M13" s="595"/>
      <c r="N13" s="589">
        <f>+'Cost Cert. (8609)'!H23</f>
        <v>0</v>
      </c>
      <c r="O13" s="269"/>
      <c r="P13" s="185"/>
      <c r="Q13" s="513"/>
      <c r="R13" s="513">
        <v>39</v>
      </c>
      <c r="S13" s="186"/>
      <c r="T13" s="186" t="str">
        <f t="shared" si="0"/>
        <v/>
      </c>
      <c r="U13" s="513"/>
      <c r="V13" s="513"/>
      <c r="W13" s="513"/>
    </row>
    <row r="14" spans="1:23" ht="13.5" customHeight="1" thickBot="1" x14ac:dyDescent="0.3">
      <c r="A14" s="197"/>
      <c r="B14" s="581" t="s">
        <v>315</v>
      </c>
      <c r="C14" s="581" t="s">
        <v>335</v>
      </c>
      <c r="D14" s="581" t="s">
        <v>316</v>
      </c>
      <c r="E14" s="581" t="s">
        <v>317</v>
      </c>
      <c r="F14" s="185"/>
      <c r="G14" s="640" t="e">
        <f>+'Operating Exps (8609)'!H62</f>
        <v>#REF!</v>
      </c>
      <c r="H14" s="1869" t="s">
        <v>332</v>
      </c>
      <c r="I14" s="1870"/>
      <c r="J14" s="185"/>
      <c r="K14" s="753" t="s">
        <v>344</v>
      </c>
      <c r="L14" s="754"/>
      <c r="M14" s="756"/>
      <c r="N14" s="590">
        <f>+'Construction Costs (8609)'!E45</f>
        <v>0</v>
      </c>
      <c r="O14" s="269"/>
      <c r="P14" s="185"/>
      <c r="Q14" s="513"/>
      <c r="R14" s="513">
        <v>40</v>
      </c>
      <c r="S14" s="186"/>
      <c r="T14" s="186" t="str">
        <f t="shared" si="0"/>
        <v/>
      </c>
      <c r="U14" s="513"/>
      <c r="V14" s="513"/>
      <c r="W14" s="513"/>
    </row>
    <row r="15" spans="1:23" ht="13.5" customHeight="1" thickBot="1" x14ac:dyDescent="0.3">
      <c r="A15" s="197"/>
      <c r="B15" s="520"/>
      <c r="C15" s="582">
        <f>+'Cost Cert. (8609)'!D8</f>
        <v>0</v>
      </c>
      <c r="D15" s="582">
        <f t="shared" ref="D15:D26" si="1">+C15-B15</f>
        <v>0</v>
      </c>
      <c r="E15" s="681" t="s">
        <v>320</v>
      </c>
      <c r="F15" s="185"/>
      <c r="G15" s="689" t="e">
        <f>IF(#REF!="New Construction",IF(#REF!="Yes",-250,-300),-300)</f>
        <v>#REF!</v>
      </c>
      <c r="H15" s="1852" t="s">
        <v>454</v>
      </c>
      <c r="I15" s="1853"/>
      <c r="J15" s="185"/>
      <c r="K15" s="750" t="s">
        <v>347</v>
      </c>
      <c r="L15" s="597"/>
      <c r="M15" s="268"/>
      <c r="N15" s="650" t="e">
        <f>+N13/N14</f>
        <v>#DIV/0!</v>
      </c>
      <c r="O15" s="269"/>
      <c r="P15" s="185"/>
      <c r="Q15" s="513"/>
      <c r="R15" s="513">
        <v>41</v>
      </c>
      <c r="S15" s="186"/>
      <c r="T15" s="186" t="str">
        <f t="shared" si="0"/>
        <v/>
      </c>
      <c r="U15" s="513"/>
      <c r="V15" s="513"/>
      <c r="W15" s="513"/>
    </row>
    <row r="16" spans="1:23" ht="13.5" customHeight="1" thickBot="1" x14ac:dyDescent="0.3">
      <c r="A16" s="197"/>
      <c r="B16" s="521"/>
      <c r="C16" s="583">
        <f>+'Cost Cert. (8609)'!D9</f>
        <v>0</v>
      </c>
      <c r="D16" s="584">
        <f t="shared" si="1"/>
        <v>0</v>
      </c>
      <c r="E16" s="682" t="s">
        <v>321</v>
      </c>
      <c r="F16" s="517"/>
      <c r="G16" s="686" t="e">
        <f>-SUM('Operating Exps (8609)'!H56:H59)</f>
        <v>#DIV/0!</v>
      </c>
      <c r="H16" s="1852" t="s">
        <v>455</v>
      </c>
      <c r="I16" s="1853"/>
      <c r="J16" s="185"/>
      <c r="K16" s="226"/>
      <c r="L16" s="226"/>
      <c r="M16" s="226"/>
      <c r="N16" s="594" t="e">
        <f>IF(N15&gt;0.06,"VALUE!","")</f>
        <v>#DIV/0!</v>
      </c>
      <c r="O16" s="269"/>
      <c r="P16" s="185"/>
      <c r="Q16" s="513"/>
      <c r="R16" s="513">
        <v>42</v>
      </c>
      <c r="S16" s="186"/>
      <c r="T16" s="186" t="str">
        <f t="shared" si="0"/>
        <v/>
      </c>
      <c r="U16" s="513"/>
      <c r="V16" s="513"/>
      <c r="W16" s="513"/>
    </row>
    <row r="17" spans="1:23" ht="13.5" customHeight="1" thickBot="1" x14ac:dyDescent="0.3">
      <c r="A17" s="197"/>
      <c r="B17" s="521"/>
      <c r="C17" s="583">
        <f>+'Cost Cert. (8609)'!D10</f>
        <v>0</v>
      </c>
      <c r="D17" s="584">
        <f>+C17-B17</f>
        <v>0</v>
      </c>
      <c r="E17" s="682" t="s">
        <v>596</v>
      </c>
      <c r="F17" s="186"/>
      <c r="G17" s="771" t="e">
        <f>+(-'Operating Exps (8609)'!H61)</f>
        <v>#DIV/0!</v>
      </c>
      <c r="H17" s="1881" t="s">
        <v>456</v>
      </c>
      <c r="I17" s="1882"/>
      <c r="J17" s="185"/>
      <c r="K17" s="1865" t="s">
        <v>342</v>
      </c>
      <c r="L17" s="1866"/>
      <c r="M17" s="588"/>
      <c r="N17" s="599">
        <f>+'Cost Cert. (8609)'!D89</f>
        <v>0</v>
      </c>
      <c r="O17" s="269"/>
      <c r="P17" s="185"/>
      <c r="Q17" s="513"/>
      <c r="R17" s="513">
        <v>43</v>
      </c>
      <c r="S17" s="186"/>
      <c r="T17" s="186" t="str">
        <f>IF($N$21=R17,1,"")</f>
        <v/>
      </c>
      <c r="U17" s="513"/>
      <c r="V17" s="513"/>
      <c r="W17" s="513"/>
    </row>
    <row r="18" spans="1:23" ht="13.5" customHeight="1" thickBot="1" x14ac:dyDescent="0.3">
      <c r="A18" s="197"/>
      <c r="B18" s="521"/>
      <c r="C18" s="583">
        <f>+'Cost Cert. (8609)'!D19+'Cost Cert. (8609)'!D29</f>
        <v>0</v>
      </c>
      <c r="D18" s="584">
        <f t="shared" si="1"/>
        <v>0</v>
      </c>
      <c r="E18" s="683" t="s">
        <v>322</v>
      </c>
      <c r="F18" s="186"/>
      <c r="G18" s="618" t="e">
        <f>+SUM(G14:G17)</f>
        <v>#REF!</v>
      </c>
      <c r="H18" s="1860" t="s">
        <v>333</v>
      </c>
      <c r="I18" s="1861"/>
      <c r="J18" s="185"/>
      <c r="K18" s="1883" t="s">
        <v>608</v>
      </c>
      <c r="L18" s="1881"/>
      <c r="M18" s="1881"/>
      <c r="N18" s="600">
        <f>+'Cost Cert. (8609)'!D77</f>
        <v>0</v>
      </c>
      <c r="O18" s="269"/>
      <c r="P18" s="185"/>
      <c r="Q18" s="513"/>
      <c r="R18" s="513">
        <v>44</v>
      </c>
      <c r="S18" s="186"/>
      <c r="T18" s="186" t="str">
        <f t="shared" si="0"/>
        <v/>
      </c>
      <c r="U18" s="513"/>
      <c r="V18" s="513"/>
      <c r="W18" s="513"/>
    </row>
    <row r="19" spans="1:23" ht="13.5" customHeight="1" thickBot="1" x14ac:dyDescent="0.3">
      <c r="A19" s="197"/>
      <c r="B19" s="521"/>
      <c r="C19" s="583">
        <f>+'Cost Cert. (8609)'!D36</f>
        <v>0</v>
      </c>
      <c r="D19" s="584">
        <f t="shared" si="1"/>
        <v>0</v>
      </c>
      <c r="E19" s="683" t="s">
        <v>323</v>
      </c>
      <c r="F19" s="186"/>
      <c r="G19" s="1884" t="s">
        <v>441</v>
      </c>
      <c r="H19" s="1885"/>
      <c r="I19" s="1886"/>
      <c r="J19" s="185"/>
      <c r="K19" s="203" t="s">
        <v>348</v>
      </c>
      <c r="L19" s="601"/>
      <c r="M19" s="268"/>
      <c r="N19" s="651" t="e">
        <f>+N17/N18</f>
        <v>#DIV/0!</v>
      </c>
      <c r="O19" s="269"/>
      <c r="P19" s="185"/>
      <c r="Q19" s="513"/>
      <c r="R19" s="513">
        <v>45</v>
      </c>
      <c r="S19" s="186"/>
      <c r="T19" s="186" t="str">
        <f t="shared" si="0"/>
        <v/>
      </c>
      <c r="U19" s="513"/>
      <c r="V19" s="513"/>
      <c r="W19" s="513"/>
    </row>
    <row r="20" spans="1:23" ht="13.5" customHeight="1" thickBot="1" x14ac:dyDescent="0.3">
      <c r="A20" s="197"/>
      <c r="B20" s="521"/>
      <c r="C20" s="583">
        <f>+'Cost Cert. (8609)'!D49</f>
        <v>0</v>
      </c>
      <c r="D20" s="584">
        <f t="shared" si="1"/>
        <v>0</v>
      </c>
      <c r="E20" s="679" t="s">
        <v>324</v>
      </c>
      <c r="F20" s="186"/>
      <c r="G20" s="1887"/>
      <c r="H20" s="1888"/>
      <c r="I20" s="1889"/>
      <c r="J20" s="769"/>
      <c r="K20" s="602"/>
      <c r="L20" s="602"/>
      <c r="M20" s="602"/>
      <c r="N20" s="603" t="e">
        <f>IF(N19&gt;0.1400001,"VALUE!","")</f>
        <v>#DIV/0!</v>
      </c>
      <c r="O20" s="269"/>
      <c r="P20" s="185"/>
      <c r="Q20" s="513"/>
      <c r="R20" s="513">
        <v>46</v>
      </c>
      <c r="S20" s="186"/>
      <c r="T20" s="186" t="str">
        <f t="shared" si="0"/>
        <v/>
      </c>
      <c r="U20" s="513"/>
      <c r="V20" s="513"/>
      <c r="W20" s="513"/>
    </row>
    <row r="21" spans="1:23" ht="13.5" customHeight="1" x14ac:dyDescent="0.25">
      <c r="A21" s="197"/>
      <c r="B21" s="521"/>
      <c r="C21" s="583">
        <f>+'Cost Cert. (8609)'!D61</f>
        <v>0</v>
      </c>
      <c r="D21" s="584">
        <f t="shared" si="1"/>
        <v>0</v>
      </c>
      <c r="E21" s="683" t="s">
        <v>325</v>
      </c>
      <c r="F21" s="186"/>
      <c r="G21" s="240" t="e">
        <f>IF(G18&lt;3300,"VALUE!",IF(G18&gt;4800,"VALUE!",""))</f>
        <v>#REF!</v>
      </c>
      <c r="H21" s="690"/>
      <c r="I21" s="690"/>
      <c r="J21" s="522"/>
      <c r="K21" s="604" t="s">
        <v>473</v>
      </c>
      <c r="L21" s="605"/>
      <c r="M21" s="605"/>
      <c r="N21" s="606">
        <f>+'Rent Summary (8609)'!H42+'Rent Summary (8609)'!H53+'Rent Summary (8609)'!H64+'Rent Summary (8609)'!H75+'Rent Summary (8609)'!H9+'Rent Summary (8609)'!H20+'Rent Summary (8609)'!H31</f>
        <v>0</v>
      </c>
      <c r="O21" s="269"/>
      <c r="P21" s="185"/>
      <c r="Q21" s="513"/>
      <c r="R21" s="513">
        <v>47</v>
      </c>
      <c r="S21" s="186"/>
      <c r="T21" s="186" t="str">
        <f t="shared" si="0"/>
        <v/>
      </c>
      <c r="U21" s="513"/>
      <c r="V21" s="513"/>
      <c r="W21" s="513"/>
    </row>
    <row r="22" spans="1:23" ht="13.5" customHeight="1" thickBot="1" x14ac:dyDescent="0.3">
      <c r="A22" s="197"/>
      <c r="B22" s="521"/>
      <c r="C22" s="583">
        <f>+'Cost Cert. (8609)'!D70</f>
        <v>0</v>
      </c>
      <c r="D22" s="584">
        <f t="shared" si="1"/>
        <v>0</v>
      </c>
      <c r="E22" s="682" t="s">
        <v>448</v>
      </c>
      <c r="F22" s="186"/>
      <c r="J22" s="770"/>
      <c r="K22" s="757" t="s">
        <v>349</v>
      </c>
      <c r="L22" s="758"/>
      <c r="M22" s="758"/>
      <c r="N22" s="607">
        <f>IF(V4=22500,22500, IF(V5=21000,21000, IF(V6=19500,19500, IF(V7=15000,15000,""))))</f>
        <v>22500</v>
      </c>
      <c r="O22" s="269"/>
      <c r="P22" s="185"/>
      <c r="Q22" s="513"/>
      <c r="R22" s="513">
        <v>48</v>
      </c>
      <c r="S22" s="186"/>
      <c r="T22" s="186" t="str">
        <f t="shared" si="0"/>
        <v/>
      </c>
      <c r="U22" s="513"/>
      <c r="V22" s="513"/>
      <c r="W22" s="513"/>
    </row>
    <row r="23" spans="1:23" ht="13.5" customHeight="1" thickBot="1" x14ac:dyDescent="0.3">
      <c r="A23" s="524"/>
      <c r="B23" s="521"/>
      <c r="C23" s="583">
        <f>+'Cost Cert. (8609)'!D76</f>
        <v>0</v>
      </c>
      <c r="D23" s="584">
        <f t="shared" si="1"/>
        <v>0</v>
      </c>
      <c r="E23" s="714" t="s">
        <v>447</v>
      </c>
      <c r="F23" s="191"/>
      <c r="J23" s="522"/>
      <c r="K23" s="267" t="s">
        <v>350</v>
      </c>
      <c r="L23" s="268"/>
      <c r="M23" s="268"/>
      <c r="N23" s="608">
        <f>+N22*N21</f>
        <v>0</v>
      </c>
      <c r="O23" s="525"/>
      <c r="P23" s="526"/>
      <c r="Q23" s="191"/>
      <c r="R23" s="513">
        <v>49</v>
      </c>
      <c r="S23" s="191"/>
      <c r="T23" s="186" t="str">
        <f t="shared" si="0"/>
        <v/>
      </c>
      <c r="U23" s="513"/>
      <c r="V23" s="513"/>
      <c r="W23" s="513"/>
    </row>
    <row r="24" spans="1:23" ht="13.5" customHeight="1" thickBot="1" x14ac:dyDescent="0.3">
      <c r="A24" s="524"/>
      <c r="B24" s="804"/>
      <c r="C24" s="773" t="e">
        <f>+'Cost Cert. (8609)'!D84</f>
        <v>#REF!</v>
      </c>
      <c r="D24" s="138" t="e">
        <f t="shared" si="1"/>
        <v>#REF!</v>
      </c>
      <c r="E24" s="805" t="s">
        <v>266</v>
      </c>
      <c r="F24" s="191"/>
      <c r="J24" s="522"/>
      <c r="K24"/>
      <c r="L24"/>
      <c r="M24"/>
      <c r="N24" s="696"/>
      <c r="O24" s="525"/>
      <c r="P24" s="527"/>
      <c r="Q24" s="191"/>
      <c r="R24" s="513">
        <v>50</v>
      </c>
      <c r="S24" s="191"/>
      <c r="T24" s="186" t="str">
        <f t="shared" si="0"/>
        <v/>
      </c>
      <c r="U24" s="513"/>
      <c r="V24" s="513"/>
      <c r="W24" s="513"/>
    </row>
    <row r="25" spans="1:23" ht="13.5" customHeight="1" thickBot="1" x14ac:dyDescent="0.3">
      <c r="A25" s="524"/>
      <c r="B25" s="523"/>
      <c r="C25" s="585">
        <f>+'Cost Cert. (8609)'!D89</f>
        <v>0</v>
      </c>
      <c r="D25" s="585">
        <f t="shared" si="1"/>
        <v>0</v>
      </c>
      <c r="E25" s="806" t="s">
        <v>97</v>
      </c>
      <c r="F25" s="185"/>
      <c r="G25" s="185"/>
      <c r="H25" s="185"/>
      <c r="I25" s="185"/>
      <c r="J25" s="185"/>
      <c r="K25" s="1028" t="s">
        <v>609</v>
      </c>
      <c r="L25" s="1022"/>
      <c r="M25" s="1022"/>
      <c r="N25" s="1023">
        <f>+'Cost Cert. (8609)'!H31+'Cost Cert. (8609)'!H32+'Cost Cert. (8609)'!H34</f>
        <v>0</v>
      </c>
      <c r="O25" s="525"/>
      <c r="P25" s="527"/>
      <c r="Q25" s="191"/>
      <c r="R25" s="513">
        <v>51</v>
      </c>
      <c r="S25" s="191"/>
      <c r="T25" s="186" t="str">
        <f t="shared" si="0"/>
        <v/>
      </c>
      <c r="U25" s="513"/>
      <c r="V25" s="513"/>
      <c r="W25" s="513"/>
    </row>
    <row r="26" spans="1:23" ht="13.5" customHeight="1" thickBot="1" x14ac:dyDescent="0.3">
      <c r="A26" s="524"/>
      <c r="B26" s="618">
        <f>SUM(B15:B25)</f>
        <v>0</v>
      </c>
      <c r="C26" s="586" t="e">
        <f>SUM(C15:C25)</f>
        <v>#REF!</v>
      </c>
      <c r="D26" s="586" t="e">
        <f t="shared" si="1"/>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3">
      <c r="A27" s="524"/>
      <c r="B27" s="759">
        <f>ROUND(B9,0)-ROUND(B26,0)</f>
        <v>0</v>
      </c>
      <c r="C27" s="706" t="e">
        <f>ROUND(C9,0)-ROUND(C26,0)</f>
        <v>#DIV/0!</v>
      </c>
      <c r="D27" s="706" t="e">
        <f>ROUND(D9,0)-ROUND(D26,0)</f>
        <v>#DIV/0!</v>
      </c>
      <c r="E27" s="707"/>
      <c r="F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3">
      <c r="A28" s="524"/>
      <c r="B28" s="1855"/>
      <c r="C28" s="1856"/>
      <c r="D28" s="1856"/>
      <c r="E28" s="1856"/>
      <c r="F28" s="191"/>
      <c r="G28" s="185"/>
      <c r="H28" s="185"/>
      <c r="I28" s="185"/>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3">
      <c r="A29" s="524"/>
      <c r="B29" s="1857" t="s">
        <v>326</v>
      </c>
      <c r="C29" s="1858"/>
      <c r="D29" s="1858"/>
      <c r="E29" s="1859"/>
      <c r="F29" s="191"/>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25">
      <c r="A31" s="524"/>
      <c r="B31" s="520"/>
      <c r="C31" s="582">
        <f>+'Rent Summary (8609)'!H101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25">
      <c r="A32" s="524"/>
      <c r="B32" s="521"/>
      <c r="C32" s="583">
        <f>+'Operating Exps (8609)'!G7+'Operating Exps (8609)'!G8+'Operating Exps (8609)'!G9</f>
        <v>0</v>
      </c>
      <c r="D32" s="583">
        <f t="shared" si="2"/>
        <v>0</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25">
      <c r="A33" s="524"/>
      <c r="B33" s="686">
        <f>+B31+B32</f>
        <v>0</v>
      </c>
      <c r="C33" s="583">
        <f>+C31+C32</f>
        <v>0</v>
      </c>
      <c r="D33" s="583">
        <f t="shared" si="2"/>
        <v>0</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25">
      <c r="A34" s="524"/>
      <c r="B34" s="686">
        <f>+B33*0.07</f>
        <v>0</v>
      </c>
      <c r="C34" s="583">
        <f>+C33*'Operating Exps (8609)'!F11</f>
        <v>0</v>
      </c>
      <c r="D34" s="584">
        <f t="shared" si="2"/>
        <v>0</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25">
      <c r="A35" s="524"/>
      <c r="B35" s="521"/>
      <c r="C35" s="583">
        <f>+'Operating Exps (8609)'!G12</f>
        <v>0</v>
      </c>
      <c r="D35" s="584">
        <f t="shared" si="2"/>
        <v>0</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f>+C35*'Operating Exps (8609)'!F13</f>
        <v>0</v>
      </c>
      <c r="D36" s="585">
        <f t="shared" si="2"/>
        <v>0</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3">
      <c r="A37" s="524"/>
      <c r="B37" s="618">
        <f>+(B33-B34)+(B35-B36)</f>
        <v>0</v>
      </c>
      <c r="C37" s="586">
        <f>(+C33-C34)+(C35-C36)</f>
        <v>0</v>
      </c>
      <c r="D37" s="586">
        <f t="shared" si="2"/>
        <v>0</v>
      </c>
      <c r="E37" s="749" t="s">
        <v>337</v>
      </c>
      <c r="F37" s="185"/>
      <c r="G37" s="185"/>
      <c r="H37" s="185"/>
      <c r="I37" s="185"/>
      <c r="J37" s="185"/>
      <c r="K37" s="536"/>
      <c r="L37" s="536"/>
      <c r="M37" s="536"/>
      <c r="N37" s="536"/>
      <c r="O37" s="525"/>
      <c r="P37" s="191"/>
      <c r="Q37" s="543"/>
      <c r="R37" s="531"/>
      <c r="S37" s="531"/>
      <c r="T37" s="531"/>
      <c r="U37" s="532"/>
      <c r="V37" s="532"/>
      <c r="W37" s="532"/>
    </row>
    <row r="38" spans="1:23" ht="13.5" customHeight="1" x14ac:dyDescent="0.25">
      <c r="A38" s="524"/>
      <c r="B38" s="192"/>
      <c r="C38" s="191"/>
      <c r="D38" s="191"/>
      <c r="E38" s="191"/>
      <c r="F38" s="191"/>
      <c r="G38" s="185"/>
      <c r="H38" s="185"/>
      <c r="I38" s="185"/>
      <c r="J38" s="185"/>
      <c r="K38" s="527"/>
      <c r="L38" s="527"/>
      <c r="M38" s="527"/>
      <c r="N38" s="527"/>
      <c r="O38" s="525"/>
      <c r="P38" s="191"/>
      <c r="Q38" s="545"/>
      <c r="R38" s="531">
        <v>62</v>
      </c>
      <c r="S38" s="531"/>
      <c r="T38" s="531" t="str">
        <f t="shared" ref="T38:T75" si="3">IF($N$21=R38,2,"")</f>
        <v/>
      </c>
      <c r="U38" s="532"/>
      <c r="V38" s="532"/>
      <c r="W38" s="532"/>
    </row>
    <row r="39" spans="1:23" ht="15.75" thickBot="1" x14ac:dyDescent="0.3">
      <c r="A39" s="524"/>
      <c r="B39" s="538"/>
      <c r="C39" s="539"/>
      <c r="D39" s="539"/>
      <c r="E39" s="539"/>
      <c r="F39" s="1011"/>
      <c r="G39" s="540"/>
      <c r="H39" s="540"/>
      <c r="I39" s="540"/>
      <c r="J39" s="540"/>
      <c r="K39" s="195"/>
      <c r="L39" s="195"/>
      <c r="M39" s="1013"/>
      <c r="N39" s="1013"/>
      <c r="O39" s="1012"/>
      <c r="P39" s="191"/>
      <c r="Q39" s="531"/>
      <c r="R39" s="531">
        <v>63</v>
      </c>
      <c r="S39" s="531"/>
      <c r="T39" s="531" t="str">
        <f t="shared" si="3"/>
        <v/>
      </c>
      <c r="U39" s="532"/>
      <c r="V39" s="532"/>
      <c r="W39" s="532"/>
    </row>
    <row r="40" spans="1:23" x14ac:dyDescent="0.25">
      <c r="A40" s="524"/>
      <c r="B40" s="527"/>
      <c r="C40" s="669"/>
      <c r="D40" s="669"/>
      <c r="E40" s="669"/>
      <c r="F40" s="191"/>
      <c r="G40" s="185"/>
      <c r="H40" s="185"/>
      <c r="I40" s="185"/>
      <c r="J40" s="185"/>
      <c r="K40" s="191"/>
      <c r="L40" s="191"/>
      <c r="M40" s="218"/>
      <c r="N40" s="1014" t="e">
        <f>+#REF!</f>
        <v>#REF!</v>
      </c>
      <c r="O40" s="191"/>
      <c r="P40" s="530"/>
      <c r="Q40" s="531"/>
      <c r="R40" s="531">
        <v>64</v>
      </c>
      <c r="S40" s="531"/>
      <c r="T40" s="531" t="str">
        <f t="shared" si="3"/>
        <v/>
      </c>
      <c r="U40" s="532"/>
      <c r="V40" s="532"/>
      <c r="W40" s="532"/>
    </row>
    <row r="41" spans="1:23" x14ac:dyDescent="0.25">
      <c r="A41" s="524"/>
      <c r="B41" s="527"/>
      <c r="C41" s="527"/>
      <c r="D41" s="527"/>
      <c r="E41" s="546"/>
      <c r="F41" s="191"/>
      <c r="G41" s="185"/>
      <c r="H41" s="185"/>
      <c r="I41" s="185"/>
      <c r="J41" s="185"/>
      <c r="K41" s="530"/>
      <c r="L41" s="530"/>
      <c r="M41" s="609">
        <v>8609</v>
      </c>
      <c r="N41" s="610">
        <f ca="1">TODAY()</f>
        <v>45660</v>
      </c>
      <c r="O41" s="530"/>
      <c r="P41" s="669"/>
      <c r="Q41" s="531"/>
      <c r="R41" s="531">
        <v>65</v>
      </c>
      <c r="S41" s="531"/>
      <c r="T41" s="531" t="str">
        <f t="shared" si="3"/>
        <v/>
      </c>
      <c r="U41" s="532"/>
      <c r="V41" s="532"/>
      <c r="W41" s="532"/>
    </row>
    <row r="42" spans="1:23" x14ac:dyDescent="0.25">
      <c r="A42" s="191"/>
      <c r="B42" s="536"/>
      <c r="C42" s="536"/>
      <c r="D42" s="527"/>
      <c r="E42" s="668"/>
      <c r="F42" s="191"/>
      <c r="G42" s="185"/>
      <c r="H42" s="185"/>
      <c r="I42" s="185"/>
      <c r="J42" s="185"/>
      <c r="K42" s="669"/>
      <c r="L42" s="669"/>
      <c r="M42" s="669"/>
      <c r="N42" s="669"/>
      <c r="O42" s="669"/>
      <c r="P42" s="191"/>
      <c r="Q42" s="548"/>
      <c r="R42" s="531">
        <v>66</v>
      </c>
      <c r="S42" s="549"/>
      <c r="T42" s="531" t="str">
        <f t="shared" si="3"/>
        <v/>
      </c>
      <c r="U42" s="532"/>
      <c r="V42" s="532"/>
      <c r="W42" s="532"/>
    </row>
    <row r="43" spans="1:23" x14ac:dyDescent="0.25">
      <c r="A43" s="191"/>
      <c r="B43" s="527"/>
      <c r="C43" s="527"/>
      <c r="D43" s="527"/>
      <c r="E43" s="649"/>
      <c r="F43" s="669"/>
      <c r="G43" s="185"/>
      <c r="H43" s="185"/>
      <c r="I43" s="185"/>
      <c r="J43" s="185"/>
      <c r="K43" s="522"/>
      <c r="L43" s="527"/>
      <c r="M43" s="527"/>
      <c r="N43" s="527"/>
      <c r="O43" s="527"/>
      <c r="P43" s="191"/>
      <c r="Q43" s="551"/>
      <c r="R43" s="531">
        <v>67</v>
      </c>
      <c r="S43" s="552"/>
      <c r="T43" s="531" t="str">
        <f t="shared" si="3"/>
        <v/>
      </c>
      <c r="U43" s="532"/>
      <c r="V43" s="532"/>
      <c r="W43" s="532"/>
    </row>
    <row r="44" spans="1:23" x14ac:dyDescent="0.25">
      <c r="A44" s="524"/>
      <c r="B44" s="527"/>
      <c r="C44" s="527"/>
      <c r="D44" s="527"/>
      <c r="E44" s="191"/>
      <c r="F44" s="527"/>
      <c r="G44" s="186"/>
      <c r="H44" s="186"/>
      <c r="I44" s="186"/>
      <c r="J44" s="522"/>
      <c r="K44" s="536"/>
      <c r="L44" s="536"/>
      <c r="M44" s="536"/>
      <c r="N44" s="536"/>
      <c r="O44" s="527"/>
      <c r="P44" s="191"/>
      <c r="Q44" s="551"/>
      <c r="R44" s="531">
        <v>68</v>
      </c>
      <c r="S44" s="552"/>
      <c r="T44" s="531" t="str">
        <f t="shared" si="3"/>
        <v/>
      </c>
      <c r="U44" s="532"/>
      <c r="V44" s="532"/>
      <c r="W44" s="532"/>
    </row>
    <row r="45" spans="1:23" x14ac:dyDescent="0.25">
      <c r="A45" s="524"/>
      <c r="B45" s="536"/>
      <c r="C45" s="536"/>
      <c r="D45" s="527"/>
      <c r="E45" s="550"/>
      <c r="F45" s="527"/>
      <c r="G45" s="186"/>
      <c r="H45" s="186"/>
      <c r="I45" s="186"/>
      <c r="J45" s="522"/>
      <c r="K45" s="527"/>
      <c r="L45" s="527"/>
      <c r="M45" s="527"/>
      <c r="N45" s="527"/>
      <c r="O45" s="527"/>
      <c r="P45" s="191"/>
      <c r="Q45" s="531"/>
      <c r="R45" s="531">
        <v>69</v>
      </c>
      <c r="S45" s="531"/>
      <c r="T45" s="531" t="str">
        <f t="shared" si="3"/>
        <v/>
      </c>
      <c r="U45" s="532"/>
      <c r="V45" s="532"/>
      <c r="W45" s="532"/>
    </row>
    <row r="46" spans="1:23" x14ac:dyDescent="0.25">
      <c r="A46" s="197"/>
      <c r="B46" s="536"/>
      <c r="C46" s="536"/>
      <c r="D46" s="527"/>
      <c r="E46" s="191"/>
      <c r="F46" s="191"/>
      <c r="G46" s="186"/>
      <c r="H46" s="553"/>
      <c r="I46" s="553"/>
      <c r="J46" s="522"/>
      <c r="K46" s="527"/>
      <c r="L46" s="527"/>
      <c r="M46" s="527"/>
      <c r="N46" s="527"/>
      <c r="O46" s="527"/>
      <c r="P46" s="186"/>
      <c r="Q46" s="531"/>
      <c r="R46" s="531">
        <v>70</v>
      </c>
      <c r="S46" s="552"/>
      <c r="T46" s="531" t="str">
        <f t="shared" si="3"/>
        <v/>
      </c>
      <c r="U46" s="532"/>
      <c r="V46" s="532"/>
      <c r="W46" s="532"/>
    </row>
    <row r="47" spans="1:23" ht="16.5" x14ac:dyDescent="0.35">
      <c r="A47" s="197"/>
      <c r="B47" s="527"/>
      <c r="C47" s="527"/>
      <c r="D47" s="527"/>
      <c r="E47" s="547"/>
      <c r="F47" s="191"/>
      <c r="G47" s="186"/>
      <c r="H47" s="196"/>
      <c r="I47" s="196"/>
      <c r="J47" s="522"/>
      <c r="K47" s="555"/>
      <c r="L47" s="555"/>
      <c r="M47" s="555"/>
      <c r="N47" s="555"/>
      <c r="O47" s="517"/>
      <c r="P47" s="186"/>
      <c r="Q47" s="533"/>
      <c r="R47" s="531">
        <v>71</v>
      </c>
      <c r="S47" s="556"/>
      <c r="T47" s="531" t="str">
        <f t="shared" si="3"/>
        <v/>
      </c>
      <c r="U47" s="532"/>
      <c r="V47" s="532"/>
      <c r="W47" s="532"/>
    </row>
    <row r="48" spans="1:23" ht="16.5" x14ac:dyDescent="0.35">
      <c r="A48" s="197"/>
      <c r="B48" s="554"/>
      <c r="C48" s="554"/>
      <c r="D48" s="527"/>
      <c r="E48" s="191"/>
      <c r="F48" s="186"/>
      <c r="G48" s="186"/>
      <c r="H48" s="186"/>
      <c r="I48" s="186"/>
      <c r="J48" s="186"/>
      <c r="K48" s="555"/>
      <c r="L48" s="555"/>
      <c r="M48" s="517"/>
      <c r="N48" s="186"/>
      <c r="O48" s="186"/>
      <c r="P48" s="186"/>
      <c r="Q48" s="556"/>
      <c r="R48" s="531">
        <v>72</v>
      </c>
      <c r="S48" s="533"/>
      <c r="T48" s="531" t="str">
        <f t="shared" si="3"/>
        <v/>
      </c>
      <c r="U48" s="532"/>
      <c r="V48" s="532"/>
      <c r="W48" s="532"/>
    </row>
    <row r="49" spans="1:23" x14ac:dyDescent="0.25">
      <c r="A49" s="197"/>
      <c r="B49" s="194"/>
      <c r="C49" s="194"/>
      <c r="D49" s="527"/>
      <c r="E49" s="547"/>
      <c r="F49" s="186"/>
      <c r="G49" s="186"/>
      <c r="H49" s="186"/>
      <c r="I49" s="186"/>
      <c r="J49" s="186"/>
      <c r="K49" s="517"/>
      <c r="L49" s="517"/>
      <c r="M49" s="517"/>
      <c r="N49" s="186"/>
      <c r="O49" s="186"/>
      <c r="P49" s="186"/>
      <c r="Q49" s="556"/>
      <c r="R49" s="531">
        <v>73</v>
      </c>
      <c r="S49" s="533"/>
      <c r="T49" s="531" t="str">
        <f t="shared" si="3"/>
        <v/>
      </c>
      <c r="U49" s="532"/>
      <c r="V49" s="532"/>
      <c r="W49" s="532"/>
    </row>
    <row r="50" spans="1:23" x14ac:dyDescent="0.25">
      <c r="B50" s="557"/>
      <c r="C50" s="557"/>
      <c r="D50" s="527"/>
      <c r="E50" s="558"/>
      <c r="F50" s="186"/>
      <c r="G50" s="186"/>
      <c r="H50" s="186"/>
      <c r="I50" s="186"/>
      <c r="J50" s="186"/>
      <c r="K50" s="517"/>
      <c r="L50" s="517"/>
      <c r="M50" s="517"/>
      <c r="N50" s="186"/>
      <c r="O50" s="186"/>
      <c r="P50" s="186"/>
      <c r="Q50" s="556"/>
      <c r="R50" s="531">
        <v>74</v>
      </c>
      <c r="S50" s="533"/>
      <c r="T50" s="531" t="str">
        <f t="shared" si="3"/>
        <v/>
      </c>
      <c r="U50" s="532"/>
      <c r="V50" s="532"/>
      <c r="W50" s="532"/>
    </row>
    <row r="51" spans="1:23" x14ac:dyDescent="0.25">
      <c r="B51" s="553"/>
      <c r="C51" s="186"/>
      <c r="D51" s="186"/>
      <c r="E51" s="186"/>
      <c r="F51" s="186"/>
      <c r="G51" s="186"/>
      <c r="H51" s="186"/>
      <c r="I51" s="186"/>
      <c r="J51" s="186"/>
      <c r="K51" s="517"/>
      <c r="L51" s="186"/>
      <c r="M51" s="186"/>
      <c r="N51" s="186"/>
      <c r="O51" s="186"/>
      <c r="P51" s="186"/>
      <c r="Q51" s="532"/>
      <c r="R51" s="531">
        <v>75</v>
      </c>
      <c r="S51" s="532"/>
      <c r="T51" s="531" t="str">
        <f t="shared" si="3"/>
        <v/>
      </c>
      <c r="U51" s="532"/>
      <c r="V51" s="532"/>
      <c r="W51" s="532"/>
    </row>
    <row r="52" spans="1:23" x14ac:dyDescent="0.25">
      <c r="B52" s="186"/>
      <c r="C52" s="186"/>
      <c r="D52" s="186"/>
      <c r="E52" s="559"/>
      <c r="F52" s="186"/>
      <c r="G52" s="186"/>
      <c r="H52" s="186"/>
      <c r="I52" s="186"/>
      <c r="J52" s="553"/>
      <c r="K52" s="517"/>
      <c r="L52" s="560"/>
      <c r="M52" s="186"/>
      <c r="N52" s="186"/>
      <c r="O52" s="186"/>
      <c r="P52" s="186"/>
      <c r="Q52" s="532"/>
      <c r="R52" s="531">
        <v>76</v>
      </c>
      <c r="S52" s="532"/>
      <c r="T52" s="531" t="str">
        <f t="shared" si="3"/>
        <v/>
      </c>
      <c r="U52" s="532"/>
      <c r="V52" s="532"/>
      <c r="W52" s="532"/>
    </row>
    <row r="53" spans="1:23" x14ac:dyDescent="0.25">
      <c r="B53" s="668"/>
      <c r="C53" s="668"/>
      <c r="D53" s="186"/>
      <c r="E53" s="559"/>
      <c r="F53" s="186"/>
      <c r="G53" s="186"/>
      <c r="H53" s="186"/>
      <c r="I53" s="186"/>
      <c r="J53" s="196"/>
      <c r="K53" s="186"/>
      <c r="L53" s="186"/>
      <c r="M53" s="186"/>
      <c r="N53" s="186"/>
      <c r="O53" s="186"/>
      <c r="P53" s="186"/>
      <c r="Q53" s="532"/>
      <c r="R53" s="531">
        <v>77</v>
      </c>
      <c r="S53" s="532"/>
      <c r="T53" s="531" t="str">
        <f t="shared" si="3"/>
        <v/>
      </c>
      <c r="U53" s="532"/>
      <c r="V53" s="532"/>
      <c r="W53" s="532"/>
    </row>
    <row r="54" spans="1:23" x14ac:dyDescent="0.25">
      <c r="B54" s="668"/>
      <c r="C54" s="668"/>
      <c r="D54" s="186"/>
      <c r="E54" s="196"/>
      <c r="F54" s="186"/>
      <c r="G54" s="186"/>
      <c r="H54" s="186"/>
      <c r="I54" s="186"/>
      <c r="J54" s="186"/>
      <c r="K54" s="186"/>
      <c r="L54" s="186"/>
      <c r="M54" s="186"/>
      <c r="N54" s="186"/>
      <c r="O54" s="186"/>
      <c r="P54" s="186"/>
      <c r="Q54" s="532"/>
      <c r="R54" s="531">
        <v>78</v>
      </c>
      <c r="S54" s="532"/>
      <c r="T54" s="531" t="str">
        <f t="shared" si="3"/>
        <v/>
      </c>
      <c r="U54" s="532"/>
      <c r="V54" s="532"/>
      <c r="W54" s="532"/>
    </row>
    <row r="55" spans="1:23" x14ac:dyDescent="0.25">
      <c r="B55" s="459"/>
      <c r="C55" s="459"/>
      <c r="D55" s="186"/>
      <c r="E55" s="553"/>
      <c r="F55" s="186"/>
      <c r="G55" s="186"/>
      <c r="H55" s="186"/>
      <c r="I55" s="186"/>
      <c r="J55" s="186"/>
      <c r="K55" s="186"/>
      <c r="L55" s="186"/>
      <c r="M55" s="186"/>
      <c r="N55" s="186"/>
      <c r="O55" s="186"/>
      <c r="P55" s="186"/>
      <c r="Q55" s="532"/>
      <c r="R55" s="531">
        <v>79</v>
      </c>
      <c r="S55" s="532"/>
      <c r="T55" s="531" t="str">
        <f t="shared" si="3"/>
        <v/>
      </c>
      <c r="U55" s="532"/>
      <c r="V55" s="532"/>
      <c r="W55" s="532"/>
    </row>
    <row r="56" spans="1:23" x14ac:dyDescent="0.25">
      <c r="B56" s="667"/>
      <c r="C56" s="667"/>
      <c r="D56" s="186"/>
      <c r="E56" s="553"/>
      <c r="F56" s="186"/>
      <c r="G56" s="186"/>
      <c r="H56" s="186"/>
      <c r="I56" s="186"/>
      <c r="J56" s="186"/>
      <c r="K56" s="186"/>
      <c r="L56" s="186"/>
      <c r="M56" s="186"/>
      <c r="N56" s="186"/>
      <c r="O56" s="186"/>
      <c r="P56" s="186"/>
      <c r="Q56" s="532"/>
      <c r="R56" s="531">
        <v>80</v>
      </c>
      <c r="S56" s="532"/>
      <c r="T56" s="531" t="str">
        <f t="shared" si="3"/>
        <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81</v>
      </c>
      <c r="S57" s="532"/>
      <c r="T57" s="531" t="str">
        <f t="shared" si="3"/>
        <v/>
      </c>
      <c r="U57" s="532"/>
      <c r="V57" s="532"/>
      <c r="W57" s="532"/>
    </row>
    <row r="58" spans="1:23" x14ac:dyDescent="0.25">
      <c r="B58" s="668"/>
      <c r="C58" s="668"/>
      <c r="D58" s="186"/>
      <c r="E58" s="553"/>
      <c r="F58" s="186"/>
      <c r="G58" s="186"/>
      <c r="H58" s="186"/>
      <c r="I58" s="186"/>
      <c r="J58" s="186"/>
      <c r="K58" s="186"/>
      <c r="L58" s="186"/>
      <c r="M58" s="186"/>
      <c r="N58" s="186"/>
      <c r="O58" s="186"/>
      <c r="P58" s="186"/>
      <c r="Q58" s="532"/>
      <c r="R58" s="531">
        <v>82</v>
      </c>
      <c r="S58" s="532"/>
      <c r="T58" s="531" t="str">
        <f t="shared" si="3"/>
        <v/>
      </c>
      <c r="U58" s="532"/>
      <c r="V58" s="532"/>
      <c r="W58" s="532"/>
    </row>
    <row r="59" spans="1:23" x14ac:dyDescent="0.25">
      <c r="B59" s="459"/>
      <c r="C59" s="459"/>
      <c r="D59" s="186"/>
      <c r="E59" s="186"/>
      <c r="F59" s="186"/>
      <c r="G59" s="186"/>
      <c r="H59" s="186"/>
      <c r="I59" s="186"/>
      <c r="J59" s="186"/>
      <c r="K59" s="186"/>
      <c r="L59" s="186"/>
      <c r="M59" s="186"/>
      <c r="N59" s="186"/>
      <c r="O59" s="186"/>
      <c r="P59" s="186"/>
      <c r="Q59" s="532"/>
      <c r="R59" s="531">
        <v>83</v>
      </c>
      <c r="S59" s="532"/>
      <c r="T59" s="531" t="str">
        <f t="shared" si="3"/>
        <v/>
      </c>
      <c r="U59" s="532"/>
      <c r="V59" s="532"/>
      <c r="W59" s="532"/>
    </row>
    <row r="60" spans="1:23" x14ac:dyDescent="0.25">
      <c r="B60" s="186"/>
      <c r="C60" s="186"/>
      <c r="D60" s="186"/>
      <c r="E60" s="186"/>
      <c r="F60" s="186"/>
      <c r="G60" s="186"/>
      <c r="H60" s="186"/>
      <c r="I60" s="186"/>
      <c r="J60" s="186"/>
      <c r="K60" s="186"/>
      <c r="L60" s="186"/>
      <c r="M60" s="186"/>
      <c r="N60" s="186"/>
      <c r="O60" s="186"/>
      <c r="P60" s="186"/>
      <c r="Q60" s="532"/>
      <c r="R60" s="531">
        <v>84</v>
      </c>
      <c r="S60" s="532"/>
      <c r="T60" s="531" t="str">
        <f t="shared" si="3"/>
        <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85</v>
      </c>
      <c r="S61" s="532"/>
      <c r="T61" s="531" t="str">
        <f t="shared" si="3"/>
        <v/>
      </c>
      <c r="U61" s="532"/>
      <c r="V61" s="532"/>
      <c r="W61" s="532"/>
    </row>
    <row r="62" spans="1:23" x14ac:dyDescent="0.25">
      <c r="B62" s="668"/>
      <c r="C62" s="668"/>
      <c r="D62" s="186"/>
      <c r="E62" s="186"/>
      <c r="F62" s="186"/>
      <c r="G62" s="186"/>
      <c r="H62" s="186"/>
      <c r="I62" s="186"/>
      <c r="J62" s="186"/>
      <c r="K62" s="186"/>
      <c r="L62" s="186"/>
      <c r="M62" s="186"/>
      <c r="N62" s="186"/>
      <c r="O62" s="186"/>
      <c r="P62" s="186"/>
      <c r="Q62" s="532"/>
      <c r="R62" s="531">
        <v>86</v>
      </c>
      <c r="S62" s="532"/>
      <c r="T62" s="531" t="str">
        <f t="shared" si="3"/>
        <v/>
      </c>
      <c r="U62" s="532"/>
      <c r="V62" s="532"/>
      <c r="W62" s="532"/>
    </row>
    <row r="63" spans="1:23" x14ac:dyDescent="0.25">
      <c r="B63" s="459"/>
      <c r="C63" s="459"/>
      <c r="D63" s="186"/>
      <c r="E63" s="186"/>
      <c r="F63" s="186"/>
      <c r="G63" s="186"/>
      <c r="H63" s="186"/>
      <c r="I63" s="186"/>
      <c r="J63" s="186"/>
      <c r="K63" s="186"/>
      <c r="L63" s="186"/>
      <c r="M63" s="186"/>
      <c r="N63" s="186"/>
      <c r="O63" s="186"/>
      <c r="P63" s="186"/>
      <c r="Q63" s="532"/>
      <c r="R63" s="531">
        <v>87</v>
      </c>
      <c r="S63" s="532"/>
      <c r="T63" s="531" t="str">
        <f t="shared" si="3"/>
        <v/>
      </c>
      <c r="U63" s="532"/>
      <c r="V63" s="532"/>
      <c r="W63" s="532"/>
    </row>
    <row r="64" spans="1:23" x14ac:dyDescent="0.25">
      <c r="B64" s="186"/>
      <c r="C64" s="186"/>
      <c r="D64" s="186"/>
      <c r="E64" s="186"/>
      <c r="F64" s="186"/>
      <c r="G64" s="186"/>
      <c r="H64" s="186"/>
      <c r="I64" s="186"/>
      <c r="J64" s="186"/>
      <c r="K64" s="186"/>
      <c r="L64" s="186"/>
      <c r="M64" s="186"/>
      <c r="N64" s="186"/>
      <c r="O64" s="186"/>
      <c r="P64" s="186"/>
      <c r="Q64" s="532"/>
      <c r="R64" s="531">
        <v>88</v>
      </c>
      <c r="S64" s="532"/>
      <c r="T64" s="531" t="str">
        <f t="shared" si="3"/>
        <v/>
      </c>
      <c r="U64" s="532"/>
      <c r="V64" s="532"/>
      <c r="W64" s="532"/>
    </row>
    <row r="65" spans="2:23" x14ac:dyDescent="0.25">
      <c r="B65" s="1891"/>
      <c r="C65" s="1891"/>
      <c r="D65" s="186"/>
      <c r="E65" s="186"/>
      <c r="F65" s="186"/>
      <c r="G65" s="186"/>
      <c r="H65" s="186"/>
      <c r="I65" s="186"/>
      <c r="J65" s="186"/>
      <c r="K65" s="186"/>
      <c r="L65" s="186"/>
      <c r="M65" s="186"/>
      <c r="N65" s="186"/>
      <c r="O65" s="186"/>
      <c r="P65" s="186"/>
      <c r="Q65" s="532"/>
      <c r="R65" s="531">
        <v>89</v>
      </c>
      <c r="S65" s="532"/>
      <c r="T65" s="531" t="str">
        <f t="shared" si="3"/>
        <v/>
      </c>
      <c r="U65" s="532"/>
      <c r="V65" s="532"/>
      <c r="W65" s="532"/>
    </row>
    <row r="66" spans="2:23" x14ac:dyDescent="0.25">
      <c r="B66" s="1892"/>
      <c r="C66" s="1892"/>
      <c r="D66" s="186"/>
      <c r="E66" s="186"/>
      <c r="F66" s="186"/>
      <c r="G66" s="517"/>
      <c r="H66" s="186"/>
      <c r="I66" s="186"/>
      <c r="J66" s="186"/>
      <c r="K66" s="186"/>
      <c r="L66" s="186"/>
      <c r="M66" s="186"/>
      <c r="N66" s="186"/>
      <c r="O66" s="186"/>
      <c r="P66" s="186"/>
      <c r="Q66" s="532"/>
      <c r="R66" s="531">
        <v>90</v>
      </c>
      <c r="S66" s="532"/>
      <c r="T66" s="531" t="str">
        <f t="shared" si="3"/>
        <v/>
      </c>
      <c r="U66" s="532"/>
      <c r="V66" s="532"/>
      <c r="W66" s="532"/>
    </row>
    <row r="67" spans="2:23" x14ac:dyDescent="0.25">
      <c r="B67" s="1893"/>
      <c r="C67" s="1893"/>
      <c r="D67" s="186"/>
      <c r="E67" s="186"/>
      <c r="F67" s="186"/>
      <c r="G67" s="186"/>
      <c r="H67" s="186"/>
      <c r="I67" s="186"/>
      <c r="J67" s="186"/>
      <c r="K67" s="186"/>
      <c r="L67" s="186"/>
      <c r="M67" s="186"/>
      <c r="N67" s="186"/>
      <c r="O67" s="186"/>
      <c r="Q67" s="532"/>
      <c r="R67" s="531">
        <v>91</v>
      </c>
      <c r="S67" s="532"/>
      <c r="T67" s="531" t="str">
        <f t="shared" si="3"/>
        <v/>
      </c>
      <c r="U67" s="532"/>
      <c r="V67" s="532"/>
      <c r="W67" s="532"/>
    </row>
    <row r="68" spans="2:23" x14ac:dyDescent="0.25">
      <c r="B68" s="186"/>
      <c r="C68" s="186"/>
      <c r="D68" s="186"/>
      <c r="E68" s="186"/>
      <c r="F68" s="186"/>
      <c r="G68" s="1854"/>
      <c r="H68" s="1854"/>
      <c r="I68" s="1854"/>
      <c r="J68" s="186"/>
      <c r="Q68" s="532"/>
      <c r="R68" s="531">
        <v>92</v>
      </c>
      <c r="S68" s="532"/>
      <c r="T68" s="531" t="str">
        <f t="shared" si="3"/>
        <v/>
      </c>
      <c r="U68" s="532"/>
      <c r="V68" s="532"/>
      <c r="W68" s="532"/>
    </row>
    <row r="69" spans="2:23" x14ac:dyDescent="0.25">
      <c r="B69" s="186"/>
      <c r="C69" s="186"/>
      <c r="D69" s="186"/>
      <c r="E69" s="186"/>
      <c r="F69" s="186"/>
      <c r="G69" s="667"/>
      <c r="H69" s="667"/>
      <c r="I69" s="667"/>
      <c r="J69" s="186"/>
      <c r="Q69" s="532"/>
      <c r="R69" s="531">
        <v>93</v>
      </c>
      <c r="S69" s="532"/>
      <c r="T69" s="531" t="str">
        <f t="shared" si="3"/>
        <v/>
      </c>
      <c r="U69" s="532"/>
      <c r="V69" s="532"/>
      <c r="W69" s="532"/>
    </row>
    <row r="70" spans="2:23" x14ac:dyDescent="0.25">
      <c r="B70" s="186"/>
      <c r="C70" s="186"/>
      <c r="D70" s="186"/>
      <c r="E70" s="186"/>
      <c r="F70" s="186"/>
      <c r="G70" s="553"/>
      <c r="H70" s="553"/>
      <c r="I70" s="553"/>
      <c r="J70" s="186"/>
      <c r="Q70" s="532"/>
      <c r="R70" s="531">
        <v>94</v>
      </c>
      <c r="S70" s="532"/>
      <c r="T70" s="531" t="str">
        <f t="shared" si="3"/>
        <v/>
      </c>
      <c r="U70" s="532"/>
      <c r="V70" s="532"/>
      <c r="W70" s="532"/>
    </row>
    <row r="71" spans="2:23" x14ac:dyDescent="0.25">
      <c r="B71" s="517"/>
      <c r="C71" s="517"/>
      <c r="D71" s="517"/>
      <c r="E71" s="517"/>
      <c r="F71" s="186"/>
      <c r="G71" s="186"/>
      <c r="H71" s="186"/>
      <c r="I71" s="186"/>
      <c r="J71" s="186"/>
      <c r="Q71" s="532"/>
      <c r="R71" s="531">
        <v>95</v>
      </c>
      <c r="S71" s="532"/>
      <c r="T71" s="531" t="str">
        <f t="shared" si="3"/>
        <v/>
      </c>
      <c r="U71" s="532"/>
      <c r="V71" s="532"/>
      <c r="W71" s="532"/>
    </row>
    <row r="72" spans="2:23" x14ac:dyDescent="0.25">
      <c r="B72" s="517"/>
      <c r="C72" s="517"/>
      <c r="D72" s="517"/>
      <c r="E72" s="517"/>
      <c r="F72" s="186"/>
      <c r="G72" s="1854"/>
      <c r="H72" s="1854"/>
      <c r="I72" s="1854"/>
      <c r="J72" s="186"/>
      <c r="Q72" s="532"/>
      <c r="R72" s="531">
        <v>96</v>
      </c>
      <c r="S72" s="532"/>
      <c r="T72" s="531" t="str">
        <f t="shared" si="3"/>
        <v/>
      </c>
      <c r="U72" s="532"/>
      <c r="V72" s="532"/>
      <c r="W72" s="532"/>
    </row>
    <row r="73" spans="2:23" x14ac:dyDescent="0.25">
      <c r="B73" s="517"/>
      <c r="C73" s="517"/>
      <c r="D73" s="517"/>
      <c r="E73" s="517"/>
      <c r="F73" s="186"/>
      <c r="G73" s="667"/>
      <c r="H73" s="667"/>
      <c r="I73" s="667"/>
      <c r="J73" s="186"/>
      <c r="Q73" s="532"/>
      <c r="R73" s="531">
        <v>97</v>
      </c>
      <c r="S73" s="532"/>
      <c r="T73" s="531" t="str">
        <f t="shared" si="3"/>
        <v/>
      </c>
      <c r="U73" s="532"/>
      <c r="V73" s="532"/>
      <c r="W73" s="532"/>
    </row>
    <row r="74" spans="2:23" x14ac:dyDescent="0.25">
      <c r="B74" s="517"/>
      <c r="C74" s="517"/>
      <c r="D74" s="517"/>
      <c r="E74" s="561"/>
      <c r="F74" s="186"/>
      <c r="G74" s="196"/>
      <c r="H74" s="196"/>
      <c r="I74" s="196"/>
      <c r="J74" s="667"/>
      <c r="Q74" s="532"/>
      <c r="R74" s="531">
        <v>98</v>
      </c>
      <c r="S74" s="532"/>
      <c r="T74" s="531" t="str">
        <f>IF($N$21=R74,2,"")</f>
        <v/>
      </c>
      <c r="U74" s="532"/>
      <c r="V74" s="532"/>
      <c r="W74" s="532"/>
    </row>
    <row r="75" spans="2:23" x14ac:dyDescent="0.25">
      <c r="B75" s="517"/>
      <c r="C75" s="517"/>
      <c r="D75" s="517"/>
      <c r="E75" s="517"/>
      <c r="F75" s="186"/>
      <c r="G75" s="186"/>
      <c r="H75" s="186"/>
      <c r="I75" s="186"/>
      <c r="J75" s="667"/>
      <c r="Q75" s="532"/>
      <c r="R75" s="531">
        <v>99</v>
      </c>
      <c r="S75" s="532"/>
      <c r="T75" s="531" t="str">
        <f t="shared" si="3"/>
        <v/>
      </c>
      <c r="U75" s="532"/>
      <c r="V75" s="532"/>
      <c r="W75" s="532"/>
    </row>
    <row r="76" spans="2:23" ht="16.5" x14ac:dyDescent="0.35">
      <c r="B76" s="555"/>
      <c r="C76" s="562"/>
      <c r="D76" s="517"/>
      <c r="E76" s="517"/>
      <c r="F76" s="186"/>
      <c r="G76" s="186"/>
      <c r="H76" s="186"/>
      <c r="I76" s="186"/>
      <c r="J76" s="553"/>
      <c r="Q76" s="532"/>
      <c r="R76" s="531">
        <v>100</v>
      </c>
      <c r="S76" s="532"/>
      <c r="T76" s="531" t="str">
        <f>IF($N$21=R76,2,"")</f>
        <v/>
      </c>
      <c r="U76" s="532"/>
      <c r="V76" s="532"/>
      <c r="W76" s="532"/>
    </row>
    <row r="77" spans="2:23" x14ac:dyDescent="0.25">
      <c r="B77" s="517"/>
      <c r="C77" s="517"/>
      <c r="D77" s="517"/>
      <c r="E77" s="517"/>
      <c r="F77" s="186"/>
      <c r="G77" s="186"/>
      <c r="H77" s="186"/>
      <c r="I77" s="186"/>
      <c r="J77" s="186"/>
    </row>
    <row r="78" spans="2:23" x14ac:dyDescent="0.25">
      <c r="B78" s="517"/>
      <c r="C78" s="186"/>
      <c r="D78" s="186"/>
      <c r="E78" s="186"/>
      <c r="F78" s="186"/>
      <c r="G78" s="186"/>
      <c r="H78" s="186"/>
      <c r="I78" s="186"/>
      <c r="J78" s="667"/>
    </row>
    <row r="79" spans="2:23" x14ac:dyDescent="0.25">
      <c r="B79" s="517"/>
      <c r="C79" s="186"/>
      <c r="D79" s="186"/>
      <c r="E79" s="186"/>
      <c r="F79" s="186"/>
      <c r="G79" s="186"/>
      <c r="H79" s="186"/>
      <c r="I79" s="186"/>
      <c r="J79" s="667"/>
    </row>
    <row r="80" spans="2:23" x14ac:dyDescent="0.25">
      <c r="B80" s="1890"/>
      <c r="C80" s="1890"/>
      <c r="D80" s="1890"/>
      <c r="E80" s="1890"/>
      <c r="F80" s="186"/>
      <c r="G80" s="186"/>
      <c r="H80" s="186"/>
      <c r="I80" s="186"/>
      <c r="J80" s="196"/>
    </row>
    <row r="81" spans="2:10" x14ac:dyDescent="0.25">
      <c r="B81" s="517"/>
      <c r="C81" s="563"/>
      <c r="D81" s="563"/>
      <c r="E81" s="563"/>
      <c r="F81" s="186"/>
      <c r="G81" s="564"/>
      <c r="H81" s="186"/>
      <c r="I81" s="186"/>
      <c r="J81" s="186"/>
    </row>
    <row r="82" spans="2:10" x14ac:dyDescent="0.25">
      <c r="B82" s="517"/>
      <c r="C82" s="517"/>
      <c r="D82" s="517"/>
      <c r="E82" s="186"/>
      <c r="F82" s="186"/>
      <c r="G82" s="563"/>
      <c r="H82" s="563"/>
      <c r="I82" s="186"/>
      <c r="J82" s="186"/>
    </row>
    <row r="83" spans="2:10" ht="16.5" x14ac:dyDescent="0.35">
      <c r="B83" s="555"/>
      <c r="C83" s="555"/>
      <c r="D83" s="517"/>
      <c r="E83" s="186"/>
      <c r="F83" s="186"/>
      <c r="G83" s="559"/>
      <c r="H83" s="553"/>
      <c r="I83" s="186"/>
      <c r="J83" s="186"/>
    </row>
    <row r="84" spans="2:10" x14ac:dyDescent="0.25">
      <c r="B84" s="517"/>
      <c r="C84" s="517"/>
      <c r="D84" s="517"/>
      <c r="E84" s="186"/>
      <c r="F84" s="186"/>
      <c r="G84" s="559"/>
      <c r="H84" s="553"/>
      <c r="I84" s="186"/>
      <c r="J84" s="186"/>
    </row>
    <row r="85" spans="2:10" ht="16.5" x14ac:dyDescent="0.35">
      <c r="B85" s="555"/>
      <c r="C85" s="555"/>
      <c r="D85" s="517"/>
      <c r="E85" s="186"/>
      <c r="F85" s="186"/>
      <c r="G85" s="553"/>
      <c r="H85" s="186"/>
      <c r="I85" s="186"/>
      <c r="J85" s="186"/>
    </row>
    <row r="86" spans="2:10" x14ac:dyDescent="0.25">
      <c r="B86" s="517"/>
      <c r="C86" s="517"/>
      <c r="D86" s="517"/>
      <c r="E86" s="186"/>
      <c r="F86" s="186"/>
      <c r="G86" s="553"/>
      <c r="H86" s="553"/>
      <c r="I86" s="186"/>
      <c r="J86" s="186"/>
    </row>
    <row r="87" spans="2:10" x14ac:dyDescent="0.25">
      <c r="B87" s="186"/>
      <c r="C87" s="186"/>
      <c r="D87" s="186"/>
      <c r="E87" s="186"/>
      <c r="F87" s="186"/>
      <c r="G87" s="186"/>
      <c r="H87" s="553"/>
      <c r="I87" s="186"/>
      <c r="J87" s="186"/>
    </row>
    <row r="88" spans="2:10" x14ac:dyDescent="0.25">
      <c r="B88" s="186"/>
      <c r="C88" s="186"/>
      <c r="D88" s="186"/>
      <c r="E88" s="186"/>
      <c r="F88" s="565"/>
      <c r="G88" s="186"/>
      <c r="H88" s="553"/>
      <c r="I88" s="186"/>
      <c r="J88" s="186"/>
    </row>
    <row r="89" spans="2:10" x14ac:dyDescent="0.25">
      <c r="B89" s="1890"/>
      <c r="C89" s="1890"/>
      <c r="D89" s="1890"/>
      <c r="E89" s="1890"/>
      <c r="F89" s="566"/>
      <c r="G89" s="186"/>
      <c r="H89" s="553"/>
      <c r="I89" s="186"/>
      <c r="J89" s="186"/>
    </row>
    <row r="90" spans="2:10" x14ac:dyDescent="0.25">
      <c r="B90" s="517"/>
      <c r="C90" s="563"/>
      <c r="D90" s="563"/>
      <c r="E90" s="563"/>
      <c r="F90" s="186"/>
      <c r="G90" s="186"/>
      <c r="H90" s="553"/>
      <c r="I90" s="186"/>
      <c r="J90" s="186"/>
    </row>
    <row r="91" spans="2:10" x14ac:dyDescent="0.25">
      <c r="B91" s="517"/>
      <c r="C91" s="517"/>
      <c r="D91" s="517"/>
      <c r="E91" s="186"/>
      <c r="F91" s="186"/>
      <c r="G91" s="186"/>
      <c r="H91" s="186"/>
      <c r="I91" s="186"/>
      <c r="J91" s="186"/>
    </row>
    <row r="92" spans="2:10" ht="16.5" x14ac:dyDescent="0.35">
      <c r="B92" s="555"/>
      <c r="C92" s="555"/>
      <c r="D92" s="517"/>
      <c r="E92" s="186"/>
      <c r="F92" s="186"/>
      <c r="G92" s="186"/>
      <c r="H92" s="186"/>
      <c r="I92" s="186"/>
      <c r="J92" s="186"/>
    </row>
    <row r="93" spans="2:10" x14ac:dyDescent="0.25">
      <c r="B93" s="517"/>
      <c r="C93" s="517"/>
      <c r="D93" s="517"/>
      <c r="E93" s="186"/>
      <c r="F93" s="567"/>
      <c r="G93" s="186"/>
      <c r="H93" s="186"/>
      <c r="I93" s="186"/>
      <c r="J93" s="186"/>
    </row>
    <row r="94" spans="2:10" x14ac:dyDescent="0.25">
      <c r="B94" s="517"/>
      <c r="C94" s="517"/>
      <c r="D94" s="517"/>
      <c r="E94" s="186"/>
      <c r="F94" s="517"/>
      <c r="G94" s="186"/>
      <c r="H94" s="186"/>
      <c r="I94" s="186"/>
      <c r="J94" s="186"/>
    </row>
    <row r="95" spans="2:10" ht="16.5" x14ac:dyDescent="0.35">
      <c r="B95" s="555"/>
      <c r="C95" s="555"/>
      <c r="D95" s="517"/>
      <c r="E95" s="186"/>
      <c r="F95" s="517"/>
      <c r="G95" s="186"/>
      <c r="H95" s="186"/>
      <c r="I95" s="186"/>
      <c r="J95" s="186"/>
    </row>
    <row r="96" spans="2:10" ht="16.5" x14ac:dyDescent="0.35">
      <c r="B96" s="555"/>
      <c r="C96" s="555"/>
      <c r="D96" s="517"/>
      <c r="E96" s="186"/>
      <c r="F96" s="186"/>
      <c r="G96" s="186"/>
      <c r="H96" s="186"/>
      <c r="I96" s="186"/>
      <c r="J96" s="186"/>
    </row>
    <row r="97" spans="2:10" x14ac:dyDescent="0.25">
      <c r="B97" s="553"/>
      <c r="C97" s="517"/>
      <c r="D97" s="517"/>
      <c r="E97" s="186"/>
      <c r="F97" s="186"/>
      <c r="G97" s="186"/>
      <c r="H97" s="186"/>
      <c r="I97" s="186"/>
      <c r="J97" s="186"/>
    </row>
    <row r="98" spans="2:10" ht="16.5" x14ac:dyDescent="0.35">
      <c r="B98" s="568"/>
      <c r="C98" s="568"/>
      <c r="D98" s="517"/>
      <c r="E98" s="186"/>
      <c r="F98" s="186"/>
      <c r="G98" s="186"/>
      <c r="H98" s="186"/>
      <c r="I98" s="186"/>
      <c r="J98" s="186"/>
    </row>
    <row r="99" spans="2:10" x14ac:dyDescent="0.25">
      <c r="B99" s="553"/>
      <c r="C99" s="553"/>
      <c r="D99" s="517"/>
      <c r="E99" s="186"/>
      <c r="F99" s="186"/>
      <c r="G99" s="186"/>
      <c r="H99" s="186"/>
      <c r="I99" s="186"/>
      <c r="J99" s="186"/>
    </row>
    <row r="100" spans="2:10" x14ac:dyDescent="0.25">
      <c r="B100" s="196"/>
      <c r="C100" s="196"/>
      <c r="D100" s="517"/>
      <c r="E100" s="560"/>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vrBfmEX++w79HN3z98GO5saZK5zazyNr3jylmt8X2ATa6KCscoxAgh9WJlVBjr9EQykj90dW/aKbLmmsAb0Xkg==" saltValue="CknZ8C0zFWpuczRkfkp7XA==" spinCount="100000" sheet="1" objects="1" scenarios="1"/>
  <mergeCells count="30">
    <mergeCell ref="K17:L17"/>
    <mergeCell ref="G19:I20"/>
    <mergeCell ref="K18:M18"/>
    <mergeCell ref="B28:E28"/>
    <mergeCell ref="B89:E89"/>
    <mergeCell ref="B65:C65"/>
    <mergeCell ref="B66:C66"/>
    <mergeCell ref="B67:C67"/>
    <mergeCell ref="G68:I68"/>
    <mergeCell ref="G72:I72"/>
    <mergeCell ref="B80:E80"/>
    <mergeCell ref="B29:E29"/>
    <mergeCell ref="H18:I18"/>
    <mergeCell ref="B13:E13"/>
    <mergeCell ref="G13:I13"/>
    <mergeCell ref="H14:I14"/>
    <mergeCell ref="H15:I15"/>
    <mergeCell ref="H17:I17"/>
    <mergeCell ref="H16:I16"/>
    <mergeCell ref="G7:I7"/>
    <mergeCell ref="G8:I8"/>
    <mergeCell ref="G10:I10"/>
    <mergeCell ref="B12:E12"/>
    <mergeCell ref="G11:I11"/>
    <mergeCell ref="G5:I5"/>
    <mergeCell ref="B1:O1"/>
    <mergeCell ref="B2:O2"/>
    <mergeCell ref="B4:E4"/>
    <mergeCell ref="G4:I4"/>
    <mergeCell ref="K4:N4"/>
  </mergeCells>
  <pageMargins left="0.7" right="0.7" top="0.75" bottom="0.75" header="0.3" footer="0.3"/>
  <pageSetup scale="68"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185E-CE10-4EF0-B232-803DEE1F3A6C}">
  <sheetPr codeName="Sheet4">
    <pageSetUpPr fitToPage="1"/>
  </sheetPr>
  <dimension ref="A1:K38"/>
  <sheetViews>
    <sheetView zoomScale="90" zoomScaleNormal="90" workbookViewId="0">
      <selection activeCell="E15" sqref="E15"/>
    </sheetView>
  </sheetViews>
  <sheetFormatPr defaultColWidth="11.42578125" defaultRowHeight="14.25" x14ac:dyDescent="0.2"/>
  <cols>
    <col min="1" max="1" width="32.5703125" style="1164" customWidth="1"/>
    <col min="2" max="2" width="33.42578125" style="1164" bestFit="1" customWidth="1"/>
    <col min="3" max="3" width="30.28515625" style="1164" customWidth="1"/>
    <col min="4" max="4" width="16.85546875" style="1164" customWidth="1"/>
    <col min="5" max="5" width="17.42578125" style="1164" customWidth="1"/>
    <col min="6" max="6" width="11.42578125" style="1164" customWidth="1"/>
    <col min="7" max="8" width="12.85546875" style="1164" customWidth="1"/>
    <col min="9" max="9" width="12.5703125" style="1164" customWidth="1"/>
    <col min="10" max="10" width="12.7109375" style="1164" customWidth="1"/>
    <col min="11" max="11" width="11.42578125" style="1164"/>
    <col min="12" max="12" width="11.42578125" style="1164" customWidth="1"/>
    <col min="13" max="16384" width="11.42578125" style="1164"/>
  </cols>
  <sheetData>
    <row r="1" spans="1:11" x14ac:dyDescent="0.2">
      <c r="A1" s="1689" t="s">
        <v>818</v>
      </c>
      <c r="B1" s="1689"/>
      <c r="C1" s="1689"/>
      <c r="D1" s="1689"/>
      <c r="E1" s="1689"/>
      <c r="F1" s="1689"/>
      <c r="G1" s="1689"/>
      <c r="H1" s="1689"/>
      <c r="I1" s="1689"/>
      <c r="J1" s="1689"/>
    </row>
    <row r="2" spans="1:11" x14ac:dyDescent="0.2">
      <c r="A2" s="1689" t="s">
        <v>633</v>
      </c>
      <c r="B2" s="1689"/>
      <c r="C2" s="1689"/>
      <c r="D2" s="1689"/>
      <c r="E2" s="1689"/>
      <c r="F2" s="1689"/>
      <c r="G2" s="1689"/>
      <c r="H2" s="1689"/>
      <c r="I2" s="1689"/>
      <c r="J2" s="1689"/>
    </row>
    <row r="3" spans="1:11" ht="21" customHeight="1" thickBot="1" x14ac:dyDescent="0.25">
      <c r="A3" s="1692" t="s">
        <v>808</v>
      </c>
      <c r="B3" s="1692"/>
      <c r="C3" s="1692"/>
      <c r="D3" s="1692"/>
      <c r="E3" s="1692"/>
      <c r="F3" s="1692"/>
      <c r="G3" s="1692"/>
      <c r="H3" s="1692"/>
      <c r="I3" s="1692"/>
      <c r="J3" s="1692"/>
    </row>
    <row r="4" spans="1:11" ht="15.75" customHeight="1" thickBot="1" x14ac:dyDescent="0.25">
      <c r="A4" s="1165" t="s">
        <v>0</v>
      </c>
      <c r="B4" s="1166">
        <f>'3a - Dev Cost Budget (A)'!C4</f>
        <v>0</v>
      </c>
      <c r="C4" s="1167"/>
      <c r="E4" s="1165"/>
      <c r="F4" s="1560"/>
      <c r="H4" s="1165" t="s">
        <v>629</v>
      </c>
      <c r="I4" s="1168">
        <f>'3a - Dev Cost Budget (A)'!G4</f>
        <v>0</v>
      </c>
    </row>
    <row r="5" spans="1:11" ht="9.75" customHeight="1" x14ac:dyDescent="0.2">
      <c r="B5" s="1163"/>
      <c r="C5" s="1163"/>
      <c r="D5" s="1163"/>
      <c r="E5" s="1163"/>
      <c r="F5" s="1163"/>
      <c r="G5" s="1163"/>
      <c r="H5" s="1163"/>
      <c r="I5" s="1163"/>
      <c r="J5" s="1163"/>
      <c r="K5" s="1163"/>
    </row>
    <row r="6" spans="1:11" ht="15" customHeight="1" x14ac:dyDescent="0.2">
      <c r="A6" s="1169"/>
      <c r="B6" s="1170"/>
      <c r="C6" s="1170"/>
      <c r="D6" s="1170" t="s">
        <v>631</v>
      </c>
      <c r="E6" s="1170" t="s">
        <v>632</v>
      </c>
      <c r="F6" s="1170" t="s">
        <v>5</v>
      </c>
      <c r="G6" s="1690" t="s">
        <v>6</v>
      </c>
      <c r="H6" s="1691"/>
      <c r="I6" s="1690" t="s">
        <v>7</v>
      </c>
      <c r="J6" s="1691"/>
      <c r="K6" s="1163"/>
    </row>
    <row r="7" spans="1:11" ht="15" customHeight="1" x14ac:dyDescent="0.2">
      <c r="A7" s="1171" t="s">
        <v>8</v>
      </c>
      <c r="B7" s="1172" t="s">
        <v>789</v>
      </c>
      <c r="C7" s="1172" t="s">
        <v>788</v>
      </c>
      <c r="D7" s="1172" t="s">
        <v>10</v>
      </c>
      <c r="E7" s="1172" t="s">
        <v>10</v>
      </c>
      <c r="F7" s="1172" t="s">
        <v>656</v>
      </c>
      <c r="G7" s="1173" t="s">
        <v>10</v>
      </c>
      <c r="H7" s="1174" t="s">
        <v>11</v>
      </c>
      <c r="I7" s="1173" t="s">
        <v>12</v>
      </c>
      <c r="J7" s="1174" t="s">
        <v>13</v>
      </c>
      <c r="K7" s="1163"/>
    </row>
    <row r="8" spans="1:11" ht="36" customHeight="1" x14ac:dyDescent="0.2">
      <c r="A8" s="1204" t="s">
        <v>695</v>
      </c>
      <c r="B8" s="1180"/>
      <c r="C8" s="1529"/>
      <c r="D8" s="1180"/>
      <c r="E8" s="1405"/>
      <c r="F8" s="1182"/>
      <c r="G8" s="1530" t="str">
        <f>IF((F8&gt;0),((PMT((F8/12),(I8*12),E8,0,0)*12)*-1),"")</f>
        <v/>
      </c>
      <c r="H8" s="1531" t="s">
        <v>747</v>
      </c>
      <c r="I8" s="1181"/>
      <c r="J8" s="1181"/>
    </row>
    <row r="9" spans="1:11" s="1177" customFormat="1" ht="36" customHeight="1" x14ac:dyDescent="0.25">
      <c r="A9" s="1178" t="s">
        <v>860</v>
      </c>
      <c r="B9" s="1180"/>
      <c r="C9" s="1179"/>
      <c r="D9" s="1180"/>
      <c r="E9" s="1405"/>
      <c r="F9" s="1182"/>
      <c r="G9" s="1530" t="str">
        <f>IF((F9&gt;0),((PMT((F9/12),(I9*12),E9,0,0)*12)*-1),"")</f>
        <v/>
      </c>
      <c r="H9" s="1531" t="s">
        <v>747</v>
      </c>
      <c r="I9" s="1181"/>
      <c r="J9" s="1181"/>
    </row>
    <row r="10" spans="1:11" s="1177" customFormat="1" ht="36" customHeight="1" x14ac:dyDescent="0.25">
      <c r="A10" s="1178" t="s">
        <v>823</v>
      </c>
      <c r="B10" s="1180"/>
      <c r="C10" s="1179"/>
      <c r="D10" s="1180"/>
      <c r="E10" s="1405"/>
      <c r="F10" s="1182"/>
      <c r="G10" s="1530" t="str">
        <f t="shared" ref="G10:G15" si="0">IF((F10&gt;0),((PMT((F10/12),(I10*12),E10,0,0)*12)*-1),"")</f>
        <v/>
      </c>
      <c r="H10" s="1531" t="s">
        <v>747</v>
      </c>
      <c r="I10" s="1181"/>
      <c r="J10" s="1181"/>
    </row>
    <row r="11" spans="1:11" s="1177" customFormat="1" ht="36" customHeight="1" x14ac:dyDescent="0.25">
      <c r="A11" s="1178" t="s">
        <v>799</v>
      </c>
      <c r="B11" s="1180"/>
      <c r="C11" s="1179"/>
      <c r="D11" s="1180"/>
      <c r="E11" s="1405"/>
      <c r="F11" s="1182"/>
      <c r="G11" s="1530" t="str">
        <f t="shared" si="0"/>
        <v/>
      </c>
      <c r="H11" s="1531" t="s">
        <v>747</v>
      </c>
      <c r="I11" s="1181"/>
      <c r="J11" s="1181"/>
    </row>
    <row r="12" spans="1:11" s="1177" customFormat="1" ht="36" customHeight="1" x14ac:dyDescent="0.25">
      <c r="A12" s="1178" t="s">
        <v>799</v>
      </c>
      <c r="B12" s="1180"/>
      <c r="C12" s="1179"/>
      <c r="D12" s="1180"/>
      <c r="E12" s="1405"/>
      <c r="F12" s="1182"/>
      <c r="G12" s="1530" t="str">
        <f t="shared" si="0"/>
        <v/>
      </c>
      <c r="H12" s="1531" t="s">
        <v>747</v>
      </c>
      <c r="I12" s="1181"/>
      <c r="J12" s="1181"/>
    </row>
    <row r="13" spans="1:11" s="1177" customFormat="1" ht="36" customHeight="1" x14ac:dyDescent="0.25">
      <c r="A13" s="1178" t="s">
        <v>799</v>
      </c>
      <c r="B13" s="1180"/>
      <c r="C13" s="1179"/>
      <c r="D13" s="1180"/>
      <c r="E13" s="1405"/>
      <c r="F13" s="1528"/>
      <c r="G13" s="1180" t="str">
        <f t="shared" si="0"/>
        <v/>
      </c>
      <c r="H13" s="1180"/>
      <c r="I13" s="1180"/>
      <c r="J13" s="1180"/>
    </row>
    <row r="14" spans="1:11" s="1177" customFormat="1" ht="36" customHeight="1" x14ac:dyDescent="0.25">
      <c r="A14" s="1204" t="s">
        <v>628</v>
      </c>
      <c r="B14" s="1180"/>
      <c r="C14" s="1179"/>
      <c r="D14" s="1180"/>
      <c r="E14" s="1405"/>
      <c r="F14" s="1528"/>
      <c r="G14" s="1180" t="str">
        <f t="shared" si="0"/>
        <v/>
      </c>
      <c r="H14" s="1180"/>
      <c r="I14" s="1180"/>
      <c r="J14" s="1180"/>
    </row>
    <row r="15" spans="1:11" s="1177" customFormat="1" ht="36" customHeight="1" x14ac:dyDescent="0.25">
      <c r="A15" s="1204" t="s">
        <v>18</v>
      </c>
      <c r="B15" s="1175"/>
      <c r="C15" s="1179"/>
      <c r="D15" s="1180"/>
      <c r="E15" s="1405"/>
      <c r="F15" s="1182"/>
      <c r="G15" s="1181" t="str">
        <f t="shared" si="0"/>
        <v/>
      </c>
      <c r="H15" s="1181"/>
      <c r="I15" s="1181"/>
      <c r="J15" s="1181"/>
    </row>
    <row r="16" spans="1:11" ht="24.75" customHeight="1" x14ac:dyDescent="0.2">
      <c r="A16" s="1183"/>
      <c r="B16" s="1184"/>
      <c r="C16" s="1185" t="s">
        <v>19</v>
      </c>
      <c r="D16" s="1186">
        <f>SUM(D8:D15)</f>
        <v>0</v>
      </c>
      <c r="E16" s="1187">
        <f>SUM(E8:E15)</f>
        <v>0</v>
      </c>
      <c r="F16" s="1183"/>
      <c r="G16" s="1183"/>
      <c r="H16" s="1183"/>
      <c r="I16" s="1183"/>
      <c r="J16" s="1183"/>
    </row>
    <row r="17" spans="1:11" ht="24.75" customHeight="1" x14ac:dyDescent="0.2">
      <c r="A17" s="1183"/>
      <c r="B17" s="1184"/>
      <c r="C17" s="1183"/>
      <c r="D17" s="1183"/>
      <c r="E17" s="1183"/>
      <c r="F17" s="1183"/>
      <c r="G17" s="1183"/>
      <c r="H17" s="1183"/>
      <c r="I17" s="1183"/>
      <c r="J17" s="1183"/>
    </row>
    <row r="18" spans="1:11" ht="18" customHeight="1" x14ac:dyDescent="0.2">
      <c r="A18" s="1695" t="s">
        <v>731</v>
      </c>
      <c r="B18" s="1670" t="s">
        <v>844</v>
      </c>
      <c r="C18" s="1670"/>
      <c r="D18" s="1687"/>
      <c r="E18" s="1670"/>
      <c r="F18" s="1670"/>
      <c r="G18" s="1670"/>
      <c r="H18" s="1670"/>
      <c r="I18" s="1670"/>
      <c r="J18" s="1670"/>
      <c r="K18" s="1188"/>
    </row>
    <row r="19" spans="1:11" ht="18" customHeight="1" x14ac:dyDescent="0.2">
      <c r="A19" s="1696"/>
      <c r="B19" s="1671"/>
      <c r="C19" s="1671"/>
      <c r="D19" s="1688"/>
      <c r="E19" s="1671"/>
      <c r="F19" s="1671"/>
      <c r="G19" s="1671"/>
      <c r="H19" s="1671"/>
      <c r="I19" s="1671"/>
      <c r="J19" s="1671"/>
    </row>
    <row r="20" spans="1:11" ht="18" customHeight="1" x14ac:dyDescent="0.2">
      <c r="A20" s="1695" t="s">
        <v>732</v>
      </c>
      <c r="B20" s="1670"/>
      <c r="C20" s="1670"/>
      <c r="D20" s="1687"/>
      <c r="E20" s="1670"/>
      <c r="F20" s="1670"/>
      <c r="G20" s="1670"/>
      <c r="H20" s="1670"/>
      <c r="I20" s="1670"/>
      <c r="J20" s="1670"/>
    </row>
    <row r="21" spans="1:11" ht="18" customHeight="1" x14ac:dyDescent="0.2">
      <c r="A21" s="1696"/>
      <c r="B21" s="1671"/>
      <c r="C21" s="1671"/>
      <c r="D21" s="1688"/>
      <c r="E21" s="1671"/>
      <c r="F21" s="1671"/>
      <c r="G21" s="1671"/>
      <c r="H21" s="1671"/>
      <c r="I21" s="1671"/>
      <c r="J21" s="1671"/>
    </row>
    <row r="22" spans="1:11" ht="18" customHeight="1" x14ac:dyDescent="0.2">
      <c r="A22" s="1693" t="s">
        <v>21</v>
      </c>
      <c r="B22" s="1670" t="s">
        <v>843</v>
      </c>
      <c r="C22" s="1670"/>
      <c r="D22" s="1687"/>
      <c r="E22" s="1670"/>
      <c r="F22" s="1670"/>
      <c r="G22" s="1670"/>
      <c r="H22" s="1670"/>
      <c r="I22" s="1670"/>
      <c r="J22" s="1670"/>
    </row>
    <row r="23" spans="1:11" ht="18" customHeight="1" x14ac:dyDescent="0.2">
      <c r="A23" s="1694"/>
      <c r="B23" s="1671"/>
      <c r="C23" s="1671"/>
      <c r="D23" s="1688"/>
      <c r="E23" s="1671"/>
      <c r="F23" s="1671"/>
      <c r="G23" s="1671"/>
      <c r="H23" s="1671"/>
      <c r="I23" s="1671"/>
      <c r="J23" s="1671"/>
    </row>
    <row r="24" spans="1:11" ht="24.75" customHeight="1" x14ac:dyDescent="0.2">
      <c r="A24" s="1183"/>
      <c r="B24" s="1185"/>
      <c r="C24" s="1185" t="s">
        <v>22</v>
      </c>
      <c r="D24" s="1186">
        <f>+D16+D18+D20+D22</f>
        <v>0</v>
      </c>
      <c r="E24" s="1187">
        <f>+E16+E18+E20+E22</f>
        <v>0</v>
      </c>
      <c r="F24" s="1183"/>
      <c r="G24" s="1183"/>
      <c r="H24" s="1183"/>
      <c r="I24" s="1183"/>
      <c r="J24" s="1183"/>
    </row>
    <row r="25" spans="1:11" x14ac:dyDescent="0.2">
      <c r="A25" s="1686" t="s">
        <v>790</v>
      </c>
      <c r="B25" s="1686"/>
      <c r="C25" s="1686"/>
      <c r="H25" s="1686" t="s">
        <v>23</v>
      </c>
      <c r="I25" s="1686"/>
      <c r="J25" s="1686"/>
    </row>
    <row r="26" spans="1:11" x14ac:dyDescent="0.2">
      <c r="A26" s="1165"/>
      <c r="C26" s="1189" t="str">
        <f>IF(E24='3a - Dev Cost Budget (A)'!C98,"","Check Schedule A TDC - it must equal total permanent sources")</f>
        <v/>
      </c>
      <c r="E26" s="1188"/>
      <c r="F26" s="1190"/>
      <c r="G26" s="1191"/>
      <c r="H26" s="1192"/>
      <c r="I26" s="1193" t="s">
        <v>636</v>
      </c>
      <c r="J26" s="1194" t="s">
        <v>10</v>
      </c>
    </row>
    <row r="27" spans="1:11" ht="15" thickBot="1" x14ac:dyDescent="0.25">
      <c r="G27" s="1674" t="s">
        <v>657</v>
      </c>
      <c r="H27" s="1675"/>
      <c r="I27" s="1195"/>
      <c r="J27" s="1196"/>
    </row>
    <row r="28" spans="1:11" ht="15" thickBot="1" x14ac:dyDescent="0.25">
      <c r="A28" s="1676" t="s">
        <v>658</v>
      </c>
      <c r="B28" s="1676"/>
      <c r="C28" s="1676"/>
      <c r="D28" s="1677"/>
      <c r="E28" s="1197"/>
      <c r="G28" s="1674" t="s">
        <v>24</v>
      </c>
      <c r="H28" s="1675"/>
      <c r="I28" s="1195"/>
      <c r="J28" s="1196"/>
    </row>
    <row r="29" spans="1:11" ht="15" thickBot="1" x14ac:dyDescent="0.25">
      <c r="G29" s="1674" t="s">
        <v>433</v>
      </c>
      <c r="H29" s="1675"/>
      <c r="I29" s="1195"/>
      <c r="J29" s="1196"/>
    </row>
    <row r="30" spans="1:11" ht="15" thickBot="1" x14ac:dyDescent="0.25">
      <c r="A30" s="1676" t="s">
        <v>659</v>
      </c>
      <c r="B30" s="1677"/>
      <c r="C30" s="1198"/>
      <c r="D30" s="1164" t="s">
        <v>660</v>
      </c>
      <c r="G30" s="1674" t="s">
        <v>25</v>
      </c>
      <c r="H30" s="1675"/>
      <c r="I30" s="1195"/>
      <c r="J30" s="1196"/>
    </row>
    <row r="31" spans="1:11" ht="15" thickBot="1" x14ac:dyDescent="0.25">
      <c r="C31" s="1199"/>
      <c r="D31" s="1164" t="s">
        <v>661</v>
      </c>
      <c r="G31" s="1678" t="s">
        <v>26</v>
      </c>
      <c r="H31" s="1679"/>
      <c r="I31" s="1195"/>
      <c r="J31" s="1200"/>
    </row>
    <row r="32" spans="1:11" ht="15.75" customHeight="1" thickBot="1" x14ac:dyDescent="0.25">
      <c r="D32" s="1201"/>
      <c r="I32" s="1202" t="s">
        <v>27</v>
      </c>
      <c r="J32" s="1203">
        <f>SUM(J27:J31)</f>
        <v>0</v>
      </c>
    </row>
    <row r="33" spans="6:8" ht="15" thickBot="1" x14ac:dyDescent="0.25"/>
    <row r="34" spans="6:8" ht="15" thickBot="1" x14ac:dyDescent="0.25">
      <c r="F34" s="1165" t="s">
        <v>662</v>
      </c>
      <c r="G34" s="1680"/>
      <c r="H34" s="1681"/>
    </row>
    <row r="35" spans="6:8" ht="15" thickBot="1" x14ac:dyDescent="0.25">
      <c r="F35" s="1165" t="s">
        <v>663</v>
      </c>
      <c r="G35" s="1682"/>
      <c r="H35" s="1683"/>
    </row>
    <row r="36" spans="6:8" ht="15" thickBot="1" x14ac:dyDescent="0.25">
      <c r="F36" s="1165" t="s">
        <v>28</v>
      </c>
      <c r="G36" s="1672">
        <f>G34*G35</f>
        <v>0</v>
      </c>
      <c r="H36" s="1673"/>
    </row>
    <row r="37" spans="6:8" ht="15" thickBot="1" x14ac:dyDescent="0.25">
      <c r="F37" s="1165" t="s">
        <v>29</v>
      </c>
      <c r="G37" s="1684"/>
      <c r="H37" s="1685"/>
    </row>
    <row r="38" spans="6:8" ht="15" thickBot="1" x14ac:dyDescent="0.25">
      <c r="F38" s="1165" t="s">
        <v>30</v>
      </c>
      <c r="G38" s="1672">
        <f>G36*G37</f>
        <v>0</v>
      </c>
      <c r="H38" s="1673"/>
    </row>
  </sheetData>
  <sheetProtection formatCells="0" selectLockedCells="1"/>
  <mergeCells count="49">
    <mergeCell ref="I22:I23"/>
    <mergeCell ref="J22:J23"/>
    <mergeCell ref="A1:J1"/>
    <mergeCell ref="A2:J2"/>
    <mergeCell ref="G6:H6"/>
    <mergeCell ref="I6:J6"/>
    <mergeCell ref="A3:J3"/>
    <mergeCell ref="A22:A23"/>
    <mergeCell ref="F18:F19"/>
    <mergeCell ref="G18:G19"/>
    <mergeCell ref="H18:H19"/>
    <mergeCell ref="A18:A19"/>
    <mergeCell ref="A20:A21"/>
    <mergeCell ref="D22:D23"/>
    <mergeCell ref="E22:E23"/>
    <mergeCell ref="F22:F23"/>
    <mergeCell ref="H25:J25"/>
    <mergeCell ref="B18:B19"/>
    <mergeCell ref="B20:B21"/>
    <mergeCell ref="B22:B23"/>
    <mergeCell ref="I18:I19"/>
    <mergeCell ref="J18:J19"/>
    <mergeCell ref="D20:D21"/>
    <mergeCell ref="E20:E21"/>
    <mergeCell ref="F20:F21"/>
    <mergeCell ref="G20:G21"/>
    <mergeCell ref="H20:H21"/>
    <mergeCell ref="I20:I21"/>
    <mergeCell ref="J20:J21"/>
    <mergeCell ref="D18:D19"/>
    <mergeCell ref="E18:E19"/>
    <mergeCell ref="A25:C25"/>
    <mergeCell ref="G38:H38"/>
    <mergeCell ref="G27:H27"/>
    <mergeCell ref="A28:D28"/>
    <mergeCell ref="G28:H28"/>
    <mergeCell ref="G29:H29"/>
    <mergeCell ref="A30:B30"/>
    <mergeCell ref="G30:H30"/>
    <mergeCell ref="G31:H31"/>
    <mergeCell ref="G34:H34"/>
    <mergeCell ref="G35:H35"/>
    <mergeCell ref="G36:H36"/>
    <mergeCell ref="G37:H37"/>
    <mergeCell ref="G22:G23"/>
    <mergeCell ref="H22:H23"/>
    <mergeCell ref="C18:C19"/>
    <mergeCell ref="C20:C21"/>
    <mergeCell ref="C22:C23"/>
  </mergeCells>
  <dataValidations count="3">
    <dataValidation type="list" allowBlank="1" showInputMessage="1" showErrorMessage="1" sqref="E28" xr:uid="{45882EE5-6193-4370-BCCD-554AF31BFBCF}">
      <formula1>"Yes, No"</formula1>
    </dataValidation>
    <dataValidation allowBlank="1" showInputMessage="1" showErrorMessage="1" promptTitle="Add 50 bps to Lender's LOI" prompt="MUST ADD 50 Basis Points to Perm Lender's Letter of Interest.  The payments automatically are transferred to CF Projection.  Not adding the 50 Basis Points could result in the Project being rejected for infeasibility." sqref="F8" xr:uid="{E4734ABC-BC43-40D7-9382-406A1750482A}"/>
    <dataValidation allowBlank="1" showInputMessage="1" showErrorMessage="1" promptTitle="Payments transfer to 5b (C-1)" prompt="Payments in dark blue-green cells automatically transfer to CF Projection.  Only enter ANNUAL PAYMENTS that must be paid.  If payment is cash flow only, write $0 and indicate CF Only under &quot;Frequency&quot;." sqref="G8:G12" xr:uid="{FAF2CF67-527E-4435-ACE2-9AE5DDC97715}"/>
  </dataValidations>
  <pageMargins left="0.25" right="0.25" top="0.5" bottom="0.75" header="0.5" footer="0.5"/>
  <pageSetup scale="69" orientation="landscape" r:id="rId1"/>
  <headerFooter alignWithMargins="0">
    <oddFooter>&amp;R&amp;8Revised October 20, 2021</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A031F-78C5-4E60-AEE6-7E099AC06FD2}">
  <sheetPr syncVertical="1" syncRef="A62" transitionEvaluation="1" codeName="Sheet5">
    <pageSetUpPr fitToPage="1"/>
  </sheetPr>
  <dimension ref="A1:U114"/>
  <sheetViews>
    <sheetView topLeftCell="A62" zoomScaleNormal="100" workbookViewId="0">
      <selection activeCell="B6" sqref="B6"/>
    </sheetView>
  </sheetViews>
  <sheetFormatPr defaultColWidth="10.5703125" defaultRowHeight="14.25" x14ac:dyDescent="0.25"/>
  <cols>
    <col min="1" max="1" width="34.7109375" style="1209" customWidth="1"/>
    <col min="2" max="3" width="10.5703125" style="1209" customWidth="1"/>
    <col min="4" max="6" width="10.28515625" style="1209" customWidth="1"/>
    <col min="7" max="7" width="10.140625" style="1209" customWidth="1"/>
    <col min="8" max="8" width="11.5703125" style="1209" customWidth="1"/>
    <col min="9" max="9" width="10.5703125" style="1209" customWidth="1"/>
    <col min="10" max="10" width="9.140625" style="1209" customWidth="1"/>
    <col min="11" max="11" width="9.42578125" style="1209" customWidth="1"/>
    <col min="12" max="12" width="11" style="1209" customWidth="1"/>
    <col min="13" max="13" width="9.140625" style="1209" customWidth="1"/>
    <col min="14" max="14" width="10.5703125" style="1209"/>
    <col min="15" max="15" width="4.85546875" style="1209" customWidth="1"/>
    <col min="16" max="16" width="12.42578125" style="1209" customWidth="1"/>
    <col min="17" max="17" width="22.5703125" style="1209" customWidth="1"/>
    <col min="18" max="18" width="1.85546875" style="1209" customWidth="1"/>
    <col min="19" max="19" width="7.28515625" style="1209" customWidth="1"/>
    <col min="20" max="20" width="9" style="1209" customWidth="1"/>
    <col min="21" max="16384" width="10.5703125" style="1209"/>
  </cols>
  <sheetData>
    <row r="1" spans="1:20" x14ac:dyDescent="0.2">
      <c r="A1" s="1205" t="s">
        <v>818</v>
      </c>
      <c r="B1" s="1206"/>
      <c r="C1" s="1206"/>
      <c r="D1" s="1207"/>
      <c r="E1" s="1207"/>
      <c r="F1" s="1207"/>
      <c r="G1" s="1208"/>
      <c r="H1" s="1208"/>
      <c r="I1" s="1208"/>
      <c r="J1" s="1208"/>
      <c r="K1" s="1208"/>
      <c r="M1" s="1164"/>
      <c r="N1" s="1164"/>
      <c r="O1" s="1164"/>
      <c r="P1" s="1164"/>
      <c r="Q1" s="1164"/>
      <c r="R1" s="1164"/>
      <c r="S1" s="1164"/>
    </row>
    <row r="2" spans="1:20" x14ac:dyDescent="0.2">
      <c r="A2" s="1205" t="s">
        <v>634</v>
      </c>
      <c r="B2" s="1208"/>
      <c r="C2" s="1208"/>
      <c r="D2" s="1208"/>
      <c r="E2" s="1208"/>
      <c r="F2" s="1208"/>
      <c r="G2" s="1208"/>
      <c r="H2" s="1208"/>
      <c r="I2" s="1208"/>
      <c r="J2" s="1208"/>
      <c r="K2" s="1208"/>
      <c r="L2" s="1164"/>
      <c r="M2" s="1164"/>
      <c r="N2" s="1164"/>
      <c r="O2" s="1164"/>
      <c r="P2" s="1164"/>
      <c r="Q2" s="1164"/>
      <c r="R2" s="1164"/>
      <c r="S2" s="1164"/>
    </row>
    <row r="3" spans="1:20" ht="15" thickBot="1" x14ac:dyDescent="0.25">
      <c r="A3" s="1697" t="s">
        <v>813</v>
      </c>
      <c r="B3" s="1697"/>
      <c r="C3" s="1697"/>
      <c r="D3" s="1697"/>
      <c r="E3" s="1697"/>
      <c r="F3" s="1697"/>
      <c r="G3" s="1697"/>
      <c r="H3" s="1697"/>
      <c r="I3" s="1208"/>
      <c r="J3" s="1208"/>
      <c r="K3" s="1208"/>
      <c r="L3" s="1164"/>
      <c r="M3" s="1164"/>
      <c r="N3" s="1164"/>
      <c r="O3" s="1164"/>
      <c r="P3" s="1164"/>
      <c r="Q3" s="1164"/>
      <c r="R3" s="1164"/>
      <c r="S3" s="1164"/>
    </row>
    <row r="4" spans="1:20" ht="25.5" customHeight="1" thickBot="1" x14ac:dyDescent="0.25">
      <c r="A4" s="1210" t="s">
        <v>0</v>
      </c>
      <c r="B4" s="1698">
        <f>'3a - Dev Cost Budget (A)'!$C$4</f>
        <v>0</v>
      </c>
      <c r="C4" s="1699"/>
      <c r="D4" s="1699"/>
      <c r="E4" s="1700"/>
      <c r="F4" s="1212"/>
      <c r="G4" s="1210" t="s">
        <v>629</v>
      </c>
      <c r="H4" s="1213">
        <f>'3a - Dev Cost Budget (A)'!$G$4</f>
        <v>0</v>
      </c>
      <c r="I4" s="1208"/>
      <c r="J4" s="1208"/>
      <c r="K4" s="1208"/>
      <c r="L4" s="1164"/>
      <c r="M4" s="1164"/>
      <c r="N4" s="1164"/>
      <c r="O4" s="1164"/>
      <c r="P4" s="1164"/>
      <c r="Q4" s="1164"/>
      <c r="R4" s="1164"/>
      <c r="S4" s="1164"/>
    </row>
    <row r="5" spans="1:20" ht="7.5" customHeight="1" thickBot="1" x14ac:dyDescent="0.25">
      <c r="A5" s="1210"/>
      <c r="B5" s="1214"/>
      <c r="C5" s="1212"/>
      <c r="D5" s="1212"/>
      <c r="E5" s="1212"/>
      <c r="F5" s="1212"/>
      <c r="G5" s="1210"/>
      <c r="H5" s="1215"/>
      <c r="I5" s="1208"/>
      <c r="J5" s="1208"/>
      <c r="K5" s="1208"/>
      <c r="L5" s="1164"/>
      <c r="M5" s="1164"/>
      <c r="N5" s="1164"/>
      <c r="O5" s="1164"/>
      <c r="P5" s="1164"/>
      <c r="Q5" s="1164"/>
      <c r="R5" s="1164"/>
      <c r="S5" s="1164"/>
    </row>
    <row r="6" spans="1:20" ht="24" customHeight="1" thickBot="1" x14ac:dyDescent="0.25">
      <c r="A6" s="1210" t="s">
        <v>669</v>
      </c>
      <c r="B6" s="1216"/>
      <c r="C6" s="1212"/>
      <c r="D6" s="1212"/>
      <c r="E6" s="1212"/>
      <c r="F6" s="1212"/>
      <c r="G6" s="1210"/>
      <c r="H6" s="1215"/>
      <c r="I6" s="1208"/>
      <c r="J6" s="1208"/>
      <c r="K6" s="1208"/>
      <c r="L6" s="1164"/>
      <c r="M6" s="1164"/>
      <c r="N6" s="1164"/>
      <c r="O6" s="1164"/>
      <c r="P6" s="1164"/>
      <c r="Q6" s="1164"/>
      <c r="R6" s="1164"/>
      <c r="S6" s="1164"/>
    </row>
    <row r="7" spans="1:20" ht="12" customHeight="1" thickBot="1" x14ac:dyDescent="0.25">
      <c r="A7" s="1164"/>
    </row>
    <row r="8" spans="1:20" ht="15.75" thickTop="1" thickBot="1" x14ac:dyDescent="0.25">
      <c r="A8" s="1217" t="s">
        <v>862</v>
      </c>
      <c r="B8" s="1218"/>
      <c r="C8" s="1702" t="s">
        <v>668</v>
      </c>
      <c r="D8" s="1703"/>
      <c r="E8" s="1219"/>
      <c r="F8" s="1704" t="s">
        <v>666</v>
      </c>
      <c r="G8" s="1705"/>
      <c r="H8" s="1706"/>
      <c r="I8" s="1220"/>
      <c r="J8" s="1164"/>
      <c r="K8" s="1164"/>
      <c r="L8" s="1164"/>
      <c r="M8" s="1164"/>
      <c r="N8" s="1164"/>
      <c r="O8" s="1164"/>
      <c r="P8" s="1164"/>
      <c r="Q8" s="1164"/>
      <c r="R8" s="1164"/>
      <c r="S8" s="1221"/>
    </row>
    <row r="9" spans="1:20" ht="16.5" thickBot="1" x14ac:dyDescent="0.25">
      <c r="A9" s="1222" t="s">
        <v>824</v>
      </c>
      <c r="B9" s="1223"/>
      <c r="C9" s="1223"/>
      <c r="D9" s="1223"/>
      <c r="E9" s="1224"/>
      <c r="F9" s="1223"/>
      <c r="G9" s="1223"/>
      <c r="H9" s="1225" t="s">
        <v>109</v>
      </c>
      <c r="I9" s="1220"/>
      <c r="J9" s="1164"/>
      <c r="K9" s="1164"/>
      <c r="L9" s="1164"/>
      <c r="M9" s="1164"/>
      <c r="N9" s="1164"/>
      <c r="O9" s="1164"/>
      <c r="P9" s="1164"/>
      <c r="Q9" s="1164"/>
      <c r="R9" s="1164"/>
      <c r="S9" s="1221"/>
      <c r="T9" s="1164"/>
    </row>
    <row r="10" spans="1:20" ht="15" thickTop="1" x14ac:dyDescent="0.2">
      <c r="A10" s="1226" t="s">
        <v>665</v>
      </c>
      <c r="B10" s="1227"/>
      <c r="C10" s="1228"/>
      <c r="D10" s="1228"/>
      <c r="E10" s="1228"/>
      <c r="F10" s="1228"/>
      <c r="G10" s="1228"/>
      <c r="H10" s="1229">
        <f>+(B10*B11)+(C10*C11)+(D10*D11)+(E10*E11)+(G10*G11)</f>
        <v>0</v>
      </c>
      <c r="I10" s="1220"/>
      <c r="J10" s="1164"/>
      <c r="K10" s="1164"/>
      <c r="L10" s="1164"/>
      <c r="M10" s="1164"/>
      <c r="N10" s="1164"/>
      <c r="O10" s="1164"/>
      <c r="P10" s="1164"/>
      <c r="Q10" s="1164"/>
      <c r="R10" s="1164"/>
      <c r="S10" s="1164"/>
      <c r="T10" s="1164"/>
    </row>
    <row r="11" spans="1:20" x14ac:dyDescent="0.2">
      <c r="A11" s="1230" t="s">
        <v>110</v>
      </c>
      <c r="B11" s="1231"/>
      <c r="C11" s="1232"/>
      <c r="D11" s="1232"/>
      <c r="E11" s="1232"/>
      <c r="F11" s="1232"/>
      <c r="G11" s="1232"/>
      <c r="H11" s="1233">
        <f>SUM(B11:G11)</f>
        <v>0</v>
      </c>
      <c r="I11" s="1220"/>
      <c r="J11" s="1164"/>
      <c r="K11" s="1164"/>
      <c r="L11" s="1164"/>
      <c r="M11" s="1164"/>
      <c r="N11" s="1164"/>
      <c r="O11" s="1164"/>
      <c r="P11" s="1164"/>
      <c r="Q11" s="1164"/>
      <c r="R11" s="1164"/>
      <c r="S11" s="1164"/>
      <c r="T11" s="1164"/>
    </row>
    <row r="12" spans="1:20" ht="15.75" x14ac:dyDescent="0.2">
      <c r="A12" s="1234" t="s">
        <v>825</v>
      </c>
      <c r="B12" s="1231"/>
      <c r="C12" s="1232"/>
      <c r="D12" s="1232"/>
      <c r="E12" s="1232"/>
      <c r="F12" s="1232"/>
      <c r="G12" s="1232"/>
      <c r="H12" s="1235" t="s">
        <v>44</v>
      </c>
      <c r="I12" s="1220"/>
      <c r="J12" s="1164"/>
      <c r="K12" s="1164"/>
      <c r="L12" s="1164"/>
      <c r="M12" s="1164"/>
      <c r="N12" s="1164"/>
      <c r="O12" s="1164"/>
      <c r="P12" s="1164"/>
      <c r="Q12" s="1164"/>
      <c r="R12" s="1164"/>
      <c r="S12" s="1164"/>
      <c r="T12" s="1164"/>
    </row>
    <row r="13" spans="1:20" x14ac:dyDescent="0.2">
      <c r="A13" s="1236" t="s">
        <v>111</v>
      </c>
      <c r="B13" s="1237"/>
      <c r="C13" s="1238"/>
      <c r="D13" s="1238"/>
      <c r="E13" s="1238"/>
      <c r="F13" s="1238"/>
      <c r="G13" s="1238"/>
      <c r="H13" s="1235" t="s">
        <v>44</v>
      </c>
      <c r="I13" s="1220"/>
      <c r="J13" s="1164"/>
      <c r="K13" s="1164"/>
      <c r="L13" s="1164"/>
      <c r="M13" s="1164"/>
      <c r="N13" s="1164"/>
      <c r="O13" s="1164"/>
      <c r="P13" s="1164"/>
      <c r="Q13" s="1164"/>
      <c r="R13" s="1164"/>
      <c r="S13" s="1164"/>
      <c r="T13" s="1164"/>
    </row>
    <row r="14" spans="1:20" x14ac:dyDescent="0.2">
      <c r="A14" s="1239" t="s">
        <v>112</v>
      </c>
      <c r="B14" s="1240">
        <f t="shared" ref="B14:G14" si="0">B12-B13</f>
        <v>0</v>
      </c>
      <c r="C14" s="1240">
        <f t="shared" si="0"/>
        <v>0</v>
      </c>
      <c r="D14" s="1240">
        <f t="shared" si="0"/>
        <v>0</v>
      </c>
      <c r="E14" s="1240">
        <f t="shared" si="0"/>
        <v>0</v>
      </c>
      <c r="F14" s="1240">
        <f t="shared" si="0"/>
        <v>0</v>
      </c>
      <c r="G14" s="1240">
        <f t="shared" si="0"/>
        <v>0</v>
      </c>
      <c r="H14" s="1235" t="s">
        <v>44</v>
      </c>
      <c r="I14" s="1220"/>
      <c r="J14" s="1164"/>
      <c r="K14" s="1164"/>
      <c r="L14" s="1164"/>
      <c r="M14" s="1164"/>
      <c r="N14" s="1164"/>
      <c r="O14" s="1164"/>
      <c r="P14" s="1164"/>
      <c r="Q14" s="1164"/>
      <c r="R14" s="1164"/>
      <c r="S14" s="1164"/>
      <c r="T14" s="1164"/>
    </row>
    <row r="15" spans="1:20" ht="15" thickBot="1" x14ac:dyDescent="0.25">
      <c r="A15" s="1222" t="s">
        <v>113</v>
      </c>
      <c r="B15" s="1241">
        <f t="shared" ref="B15:G15" si="1">(B11*B14)*12</f>
        <v>0</v>
      </c>
      <c r="C15" s="1241">
        <f t="shared" si="1"/>
        <v>0</v>
      </c>
      <c r="D15" s="1241">
        <f t="shared" si="1"/>
        <v>0</v>
      </c>
      <c r="E15" s="1241">
        <f t="shared" si="1"/>
        <v>0</v>
      </c>
      <c r="F15" s="1241">
        <f t="shared" si="1"/>
        <v>0</v>
      </c>
      <c r="G15" s="1241">
        <f t="shared" si="1"/>
        <v>0</v>
      </c>
      <c r="H15" s="1242">
        <f>SUM(B15:G15)</f>
        <v>0</v>
      </c>
      <c r="I15" s="1220"/>
      <c r="J15" s="1164"/>
      <c r="K15" s="1164"/>
      <c r="L15" s="1164"/>
      <c r="M15" s="1164"/>
      <c r="N15" s="1164"/>
      <c r="O15" s="1164"/>
      <c r="P15" s="1164"/>
      <c r="Q15" s="1164"/>
      <c r="R15" s="1164"/>
      <c r="S15" s="1164"/>
      <c r="T15" s="1164"/>
    </row>
    <row r="16" spans="1:20" ht="12" customHeight="1" thickTop="1" thickBot="1" x14ac:dyDescent="0.25">
      <c r="A16" s="1243" t="s">
        <v>44</v>
      </c>
      <c r="B16" s="1244"/>
      <c r="C16" s="1245"/>
      <c r="D16" s="1164"/>
      <c r="E16" s="1164"/>
      <c r="F16" s="1164"/>
      <c r="G16" s="1164"/>
      <c r="H16" s="1246"/>
      <c r="I16" s="1243"/>
      <c r="J16" s="1164"/>
      <c r="K16" s="1164"/>
      <c r="L16" s="1164"/>
      <c r="M16" s="1164"/>
      <c r="N16" s="1164"/>
      <c r="O16" s="1164"/>
      <c r="P16" s="1164"/>
      <c r="Q16" s="1164"/>
      <c r="R16" s="1164"/>
      <c r="S16" s="1164"/>
      <c r="T16" s="1164"/>
    </row>
    <row r="17" spans="1:20" ht="15.75" thickTop="1" thickBot="1" x14ac:dyDescent="0.25">
      <c r="A17" s="1217" t="s">
        <v>863</v>
      </c>
      <c r="B17" s="1218"/>
      <c r="C17" s="1702" t="s">
        <v>668</v>
      </c>
      <c r="D17" s="1703"/>
      <c r="E17" s="1219"/>
      <c r="F17" s="1704" t="s">
        <v>666</v>
      </c>
      <c r="G17" s="1705"/>
      <c r="H17" s="1706"/>
      <c r="I17" s="1220"/>
      <c r="J17" s="1164"/>
      <c r="K17" s="1164"/>
      <c r="L17" s="1164"/>
      <c r="M17" s="1164"/>
      <c r="N17" s="1164"/>
      <c r="O17" s="1164"/>
      <c r="P17" s="1164"/>
      <c r="Q17" s="1164"/>
      <c r="R17" s="1164"/>
      <c r="S17" s="1164"/>
    </row>
    <row r="18" spans="1:20" ht="16.5" thickBot="1" x14ac:dyDescent="0.25">
      <c r="A18" s="1222" t="s">
        <v>824</v>
      </c>
      <c r="B18" s="1223"/>
      <c r="C18" s="1223"/>
      <c r="D18" s="1223"/>
      <c r="E18" s="1224"/>
      <c r="F18" s="1223"/>
      <c r="G18" s="1223"/>
      <c r="H18" s="1225" t="s">
        <v>109</v>
      </c>
      <c r="I18" s="1220"/>
      <c r="J18" s="1164"/>
      <c r="K18" s="1164"/>
      <c r="L18" s="1164"/>
      <c r="M18" s="1164"/>
      <c r="N18" s="1164"/>
      <c r="O18" s="1164"/>
      <c r="P18" s="1164"/>
      <c r="Q18" s="1164"/>
      <c r="R18" s="1164"/>
      <c r="S18" s="1164"/>
      <c r="T18" s="1164"/>
    </row>
    <row r="19" spans="1:20" ht="15" thickTop="1" x14ac:dyDescent="0.2">
      <c r="A19" s="1226" t="s">
        <v>665</v>
      </c>
      <c r="B19" s="1227"/>
      <c r="C19" s="1228"/>
      <c r="D19" s="1228"/>
      <c r="E19" s="1228"/>
      <c r="F19" s="1228"/>
      <c r="G19" s="1228"/>
      <c r="H19" s="1229">
        <f>+(B19*B20)+(C19*C20)+(D19*D20)+(E19*E20)+(G19*G20)</f>
        <v>0</v>
      </c>
      <c r="I19" s="1220"/>
      <c r="J19" s="1164"/>
      <c r="K19" s="1164"/>
      <c r="L19" s="1164"/>
      <c r="M19" s="1164"/>
      <c r="N19" s="1164"/>
      <c r="O19" s="1164"/>
      <c r="P19" s="1164"/>
      <c r="Q19" s="1164"/>
      <c r="R19" s="1164"/>
      <c r="S19" s="1164"/>
      <c r="T19" s="1164"/>
    </row>
    <row r="20" spans="1:20" x14ac:dyDescent="0.2">
      <c r="A20" s="1230" t="s">
        <v>110</v>
      </c>
      <c r="B20" s="1231"/>
      <c r="C20" s="1232"/>
      <c r="D20" s="1232"/>
      <c r="E20" s="1232"/>
      <c r="F20" s="1232"/>
      <c r="G20" s="1232"/>
      <c r="H20" s="1233">
        <f>SUM(B20:G20)</f>
        <v>0</v>
      </c>
      <c r="I20" s="1220"/>
      <c r="J20" s="1164"/>
      <c r="K20" s="1164"/>
      <c r="L20" s="1164"/>
      <c r="M20" s="1164"/>
      <c r="N20" s="1164"/>
      <c r="O20" s="1164"/>
      <c r="P20" s="1164"/>
      <c r="Q20" s="1164"/>
      <c r="R20" s="1164"/>
      <c r="S20" s="1164"/>
      <c r="T20" s="1164"/>
    </row>
    <row r="21" spans="1:20" ht="15.75" x14ac:dyDescent="0.2">
      <c r="A21" s="1234" t="s">
        <v>825</v>
      </c>
      <c r="B21" s="1231"/>
      <c r="C21" s="1232"/>
      <c r="D21" s="1232"/>
      <c r="E21" s="1232"/>
      <c r="F21" s="1232"/>
      <c r="G21" s="1232"/>
      <c r="H21" s="1235" t="s">
        <v>44</v>
      </c>
      <c r="I21" s="1220"/>
      <c r="J21" s="1164"/>
      <c r="K21" s="1164"/>
      <c r="L21" s="1164"/>
      <c r="M21" s="1164"/>
      <c r="N21" s="1164"/>
      <c r="O21" s="1164"/>
      <c r="P21" s="1164"/>
      <c r="Q21" s="1164"/>
      <c r="R21" s="1164"/>
      <c r="S21" s="1164"/>
      <c r="T21" s="1164"/>
    </row>
    <row r="22" spans="1:20" x14ac:dyDescent="0.2">
      <c r="A22" s="1236" t="s">
        <v>111</v>
      </c>
      <c r="B22" s="1237"/>
      <c r="C22" s="1238"/>
      <c r="D22" s="1238"/>
      <c r="E22" s="1238"/>
      <c r="F22" s="1238"/>
      <c r="G22" s="1238"/>
      <c r="H22" s="1235" t="s">
        <v>44</v>
      </c>
      <c r="I22" s="1220"/>
      <c r="J22" s="1164"/>
      <c r="K22" s="1164"/>
      <c r="L22" s="1164"/>
      <c r="M22" s="1164"/>
      <c r="N22" s="1164"/>
      <c r="O22" s="1164"/>
      <c r="P22" s="1164"/>
      <c r="Q22" s="1164"/>
      <c r="R22" s="1164"/>
      <c r="S22" s="1164"/>
      <c r="T22" s="1164"/>
    </row>
    <row r="23" spans="1:20" x14ac:dyDescent="0.2">
      <c r="A23" s="1239" t="s">
        <v>112</v>
      </c>
      <c r="B23" s="1240">
        <f t="shared" ref="B23:G23" si="2">B21-B22</f>
        <v>0</v>
      </c>
      <c r="C23" s="1240">
        <f t="shared" si="2"/>
        <v>0</v>
      </c>
      <c r="D23" s="1240">
        <f t="shared" si="2"/>
        <v>0</v>
      </c>
      <c r="E23" s="1240">
        <f t="shared" si="2"/>
        <v>0</v>
      </c>
      <c r="F23" s="1240">
        <f t="shared" si="2"/>
        <v>0</v>
      </c>
      <c r="G23" s="1240">
        <f t="shared" si="2"/>
        <v>0</v>
      </c>
      <c r="H23" s="1235" t="s">
        <v>44</v>
      </c>
      <c r="I23" s="1220"/>
      <c r="J23" s="1164"/>
      <c r="K23" s="1164"/>
      <c r="L23" s="1164"/>
      <c r="M23" s="1164"/>
      <c r="N23" s="1164"/>
      <c r="O23" s="1164"/>
      <c r="P23" s="1164"/>
      <c r="Q23" s="1164"/>
      <c r="R23" s="1164"/>
      <c r="S23" s="1164"/>
      <c r="T23" s="1164"/>
    </row>
    <row r="24" spans="1:20" ht="15" thickBot="1" x14ac:dyDescent="0.25">
      <c r="A24" s="1222" t="s">
        <v>113</v>
      </c>
      <c r="B24" s="1241">
        <f t="shared" ref="B24:G24" si="3">(B20*B23)*12</f>
        <v>0</v>
      </c>
      <c r="C24" s="1241">
        <f t="shared" si="3"/>
        <v>0</v>
      </c>
      <c r="D24" s="1241">
        <f t="shared" si="3"/>
        <v>0</v>
      </c>
      <c r="E24" s="1241">
        <f t="shared" si="3"/>
        <v>0</v>
      </c>
      <c r="F24" s="1241">
        <f t="shared" si="3"/>
        <v>0</v>
      </c>
      <c r="G24" s="1241">
        <f t="shared" si="3"/>
        <v>0</v>
      </c>
      <c r="H24" s="1242">
        <f>SUM(B24:G24)</f>
        <v>0</v>
      </c>
      <c r="I24" s="1220"/>
      <c r="J24" s="1164"/>
      <c r="K24" s="1164"/>
      <c r="L24" s="1164"/>
      <c r="M24" s="1164"/>
      <c r="N24" s="1164"/>
      <c r="O24" s="1164"/>
      <c r="P24" s="1164"/>
      <c r="Q24" s="1164"/>
      <c r="R24" s="1164"/>
      <c r="S24" s="1164"/>
      <c r="T24" s="1164"/>
    </row>
    <row r="25" spans="1:20" ht="12" customHeight="1" thickTop="1" thickBot="1" x14ac:dyDescent="0.25">
      <c r="A25" s="1243" t="s">
        <v>44</v>
      </c>
      <c r="B25" s="1244"/>
      <c r="C25" s="1245"/>
      <c r="D25" s="1164"/>
      <c r="E25" s="1164"/>
      <c r="F25" s="1164"/>
      <c r="G25" s="1164"/>
      <c r="H25" s="1246"/>
      <c r="I25" s="1243"/>
      <c r="J25" s="1164"/>
      <c r="K25" s="1164"/>
      <c r="L25" s="1164"/>
      <c r="M25" s="1164"/>
      <c r="N25" s="1164"/>
      <c r="O25" s="1164"/>
      <c r="P25" s="1164"/>
      <c r="Q25" s="1164"/>
      <c r="R25" s="1164"/>
      <c r="S25" s="1164"/>
      <c r="T25" s="1164"/>
    </row>
    <row r="26" spans="1:20" ht="15.75" thickTop="1" thickBot="1" x14ac:dyDescent="0.25">
      <c r="A26" s="1217" t="s">
        <v>864</v>
      </c>
      <c r="B26" s="1218"/>
      <c r="C26" s="1702" t="s">
        <v>668</v>
      </c>
      <c r="D26" s="1703"/>
      <c r="E26" s="1219"/>
      <c r="F26" s="1704" t="s">
        <v>666</v>
      </c>
      <c r="G26" s="1705"/>
      <c r="H26" s="1706"/>
      <c r="I26" s="1220"/>
      <c r="J26" s="1164"/>
      <c r="K26" s="1164"/>
      <c r="L26" s="1164"/>
      <c r="M26" s="1164"/>
      <c r="N26" s="1164"/>
      <c r="O26" s="1164"/>
      <c r="P26" s="1164"/>
      <c r="Q26" s="1164"/>
      <c r="R26" s="1164"/>
      <c r="S26" s="1164"/>
    </row>
    <row r="27" spans="1:20" ht="16.5" thickBot="1" x14ac:dyDescent="0.25">
      <c r="A27" s="1222" t="s">
        <v>824</v>
      </c>
      <c r="B27" s="1223"/>
      <c r="C27" s="1223"/>
      <c r="D27" s="1223"/>
      <c r="E27" s="1224"/>
      <c r="F27" s="1223"/>
      <c r="G27" s="1223"/>
      <c r="H27" s="1225" t="s">
        <v>109</v>
      </c>
      <c r="I27" s="1220"/>
      <c r="J27" s="1164"/>
      <c r="K27" s="1164"/>
      <c r="L27" s="1164"/>
      <c r="M27" s="1164"/>
      <c r="N27" s="1164"/>
      <c r="O27" s="1164"/>
      <c r="P27" s="1164"/>
      <c r="Q27" s="1164"/>
      <c r="R27" s="1164"/>
      <c r="S27" s="1164"/>
      <c r="T27" s="1164"/>
    </row>
    <row r="28" spans="1:20" ht="15" thickTop="1" x14ac:dyDescent="0.2">
      <c r="A28" s="1226" t="s">
        <v>665</v>
      </c>
      <c r="B28" s="1227"/>
      <c r="C28" s="1228"/>
      <c r="D28" s="1228" t="s">
        <v>44</v>
      </c>
      <c r="E28" s="1228"/>
      <c r="F28" s="1228"/>
      <c r="G28" s="1228"/>
      <c r="H28" s="1229">
        <f>+(B28*B29)+(C28*C29)+(D28*D29)+(E28*E29)+(G28*G29)</f>
        <v>0</v>
      </c>
      <c r="I28" s="1220"/>
      <c r="J28" s="1164"/>
      <c r="K28" s="1164"/>
      <c r="L28" s="1164"/>
      <c r="M28" s="1164"/>
      <c r="N28" s="1164"/>
      <c r="O28" s="1164"/>
      <c r="P28" s="1164"/>
      <c r="Q28" s="1164"/>
      <c r="R28" s="1164"/>
      <c r="S28" s="1164"/>
      <c r="T28" s="1164"/>
    </row>
    <row r="29" spans="1:20" x14ac:dyDescent="0.2">
      <c r="A29" s="1230" t="s">
        <v>110</v>
      </c>
      <c r="B29" s="1231"/>
      <c r="C29" s="1232"/>
      <c r="D29" s="1232" t="s">
        <v>44</v>
      </c>
      <c r="E29" s="1232"/>
      <c r="F29" s="1232"/>
      <c r="G29" s="1232"/>
      <c r="H29" s="1233">
        <f>SUM(B29:G29)</f>
        <v>0</v>
      </c>
      <c r="I29" s="1220"/>
      <c r="J29" s="1164"/>
      <c r="K29" s="1164"/>
      <c r="L29" s="1164"/>
      <c r="M29" s="1164"/>
      <c r="N29" s="1164"/>
      <c r="O29" s="1164"/>
      <c r="P29" s="1164"/>
      <c r="Q29" s="1164"/>
      <c r="R29" s="1164"/>
      <c r="S29" s="1164"/>
      <c r="T29" s="1164"/>
    </row>
    <row r="30" spans="1:20" ht="15.75" x14ac:dyDescent="0.2">
      <c r="A30" s="1234" t="s">
        <v>825</v>
      </c>
      <c r="B30" s="1231"/>
      <c r="C30" s="1232"/>
      <c r="D30" s="1232" t="s">
        <v>44</v>
      </c>
      <c r="E30" s="1232"/>
      <c r="F30" s="1232"/>
      <c r="G30" s="1232"/>
      <c r="H30" s="1235" t="s">
        <v>44</v>
      </c>
      <c r="I30" s="1220"/>
      <c r="J30" s="1164"/>
      <c r="K30" s="1164"/>
      <c r="L30" s="1164"/>
      <c r="M30" s="1164"/>
      <c r="N30" s="1164"/>
      <c r="O30" s="1164"/>
      <c r="P30" s="1164"/>
      <c r="Q30" s="1164"/>
      <c r="R30" s="1164"/>
      <c r="S30" s="1164"/>
      <c r="T30" s="1164"/>
    </row>
    <row r="31" spans="1:20" x14ac:dyDescent="0.2">
      <c r="A31" s="1236" t="s">
        <v>111</v>
      </c>
      <c r="B31" s="1237"/>
      <c r="C31" s="1238"/>
      <c r="D31" s="1238" t="s">
        <v>44</v>
      </c>
      <c r="E31" s="1238"/>
      <c r="F31" s="1238"/>
      <c r="G31" s="1238"/>
      <c r="H31" s="1235" t="s">
        <v>44</v>
      </c>
      <c r="I31" s="1220"/>
      <c r="J31" s="1164"/>
      <c r="K31" s="1164"/>
      <c r="L31" s="1164"/>
      <c r="M31" s="1164"/>
      <c r="N31" s="1164"/>
      <c r="O31" s="1164"/>
      <c r="P31" s="1164"/>
      <c r="Q31" s="1164"/>
      <c r="R31" s="1164"/>
      <c r="S31" s="1164"/>
      <c r="T31" s="1164"/>
    </row>
    <row r="32" spans="1:20" x14ac:dyDescent="0.2">
      <c r="A32" s="1239" t="s">
        <v>112</v>
      </c>
      <c r="B32" s="1240">
        <f t="shared" ref="B32:G32" si="4">B30-B31</f>
        <v>0</v>
      </c>
      <c r="C32" s="1240">
        <f t="shared" si="4"/>
        <v>0</v>
      </c>
      <c r="D32" s="1240">
        <f t="shared" si="4"/>
        <v>0</v>
      </c>
      <c r="E32" s="1240">
        <f t="shared" si="4"/>
        <v>0</v>
      </c>
      <c r="F32" s="1240">
        <f t="shared" si="4"/>
        <v>0</v>
      </c>
      <c r="G32" s="1240">
        <f t="shared" si="4"/>
        <v>0</v>
      </c>
      <c r="H32" s="1235" t="s">
        <v>44</v>
      </c>
      <c r="I32" s="1220"/>
      <c r="J32" s="1164"/>
      <c r="K32" s="1164"/>
      <c r="L32" s="1164"/>
      <c r="M32" s="1164"/>
      <c r="N32" s="1164"/>
      <c r="O32" s="1164"/>
      <c r="P32" s="1164"/>
      <c r="Q32" s="1164"/>
      <c r="R32" s="1164"/>
      <c r="S32" s="1164"/>
      <c r="T32" s="1164"/>
    </row>
    <row r="33" spans="1:21" ht="15" thickBot="1" x14ac:dyDescent="0.25">
      <c r="A33" s="1222" t="s">
        <v>113</v>
      </c>
      <c r="B33" s="1241">
        <f t="shared" ref="B33:G33" si="5">(B29*B32)*12</f>
        <v>0</v>
      </c>
      <c r="C33" s="1241">
        <f t="shared" si="5"/>
        <v>0</v>
      </c>
      <c r="D33" s="1241">
        <f t="shared" si="5"/>
        <v>0</v>
      </c>
      <c r="E33" s="1241">
        <f t="shared" si="5"/>
        <v>0</v>
      </c>
      <c r="F33" s="1241">
        <f t="shared" si="5"/>
        <v>0</v>
      </c>
      <c r="G33" s="1241">
        <f t="shared" si="5"/>
        <v>0</v>
      </c>
      <c r="H33" s="1242">
        <f>SUM(B33:G33)</f>
        <v>0</v>
      </c>
      <c r="I33" s="1220"/>
      <c r="J33" s="1164"/>
      <c r="K33" s="1164"/>
      <c r="L33" s="1164"/>
      <c r="M33" s="1164"/>
      <c r="N33" s="1164"/>
      <c r="O33" s="1164"/>
      <c r="P33" s="1164"/>
      <c r="Q33" s="1164"/>
      <c r="R33" s="1164"/>
      <c r="S33" s="1164"/>
      <c r="T33" s="1164"/>
    </row>
    <row r="34" spans="1:21" ht="12" customHeight="1" thickTop="1" thickBot="1" x14ac:dyDescent="0.25">
      <c r="A34" s="1243" t="s">
        <v>44</v>
      </c>
      <c r="B34" s="1244"/>
      <c r="C34" s="1245"/>
      <c r="D34" s="1164"/>
      <c r="E34" s="1164"/>
      <c r="F34" s="1164"/>
      <c r="G34" s="1164"/>
      <c r="H34" s="1246"/>
      <c r="I34" s="1243"/>
      <c r="J34" s="1164"/>
      <c r="K34" s="1164"/>
      <c r="L34" s="1164"/>
      <c r="M34" s="1164"/>
      <c r="N34" s="1164"/>
      <c r="O34" s="1164"/>
      <c r="P34" s="1164"/>
      <c r="Q34" s="1164"/>
      <c r="R34" s="1164"/>
      <c r="S34" s="1164"/>
      <c r="T34" s="1164"/>
    </row>
    <row r="35" spans="1:21" ht="15.75" thickTop="1" thickBot="1" x14ac:dyDescent="0.25">
      <c r="A35" s="1217" t="s">
        <v>733</v>
      </c>
      <c r="B35" s="1218"/>
      <c r="C35" s="1702" t="s">
        <v>667</v>
      </c>
      <c r="D35" s="1703"/>
      <c r="E35" s="1219"/>
      <c r="F35" s="1704" t="s">
        <v>666</v>
      </c>
      <c r="G35" s="1705"/>
      <c r="H35" s="1706"/>
      <c r="J35" s="1164"/>
      <c r="K35" s="1164"/>
      <c r="L35" s="1164"/>
      <c r="M35" s="1164"/>
      <c r="N35" s="1164"/>
      <c r="O35" s="1164"/>
      <c r="P35" s="1164"/>
      <c r="Q35" s="1164"/>
      <c r="R35" s="1164"/>
      <c r="S35" s="1164"/>
      <c r="T35" s="1164"/>
    </row>
    <row r="36" spans="1:21" ht="16.5" thickBot="1" x14ac:dyDescent="0.25">
      <c r="A36" s="1222" t="s">
        <v>824</v>
      </c>
      <c r="B36" s="1223"/>
      <c r="C36" s="1223"/>
      <c r="D36" s="1223"/>
      <c r="E36" s="1224"/>
      <c r="F36" s="1223"/>
      <c r="G36" s="1223"/>
      <c r="H36" s="1225" t="s">
        <v>109</v>
      </c>
      <c r="I36" s="1220"/>
      <c r="J36" s="1164"/>
      <c r="K36" s="1164"/>
      <c r="L36" s="1164"/>
      <c r="M36" s="1164"/>
      <c r="N36" s="1164"/>
      <c r="O36" s="1164"/>
      <c r="P36" s="1164"/>
      <c r="Q36" s="1164"/>
      <c r="R36" s="1164"/>
      <c r="S36" s="1164"/>
      <c r="T36" s="1164"/>
    </row>
    <row r="37" spans="1:21" ht="15" thickTop="1" x14ac:dyDescent="0.2">
      <c r="A37" s="1226" t="s">
        <v>665</v>
      </c>
      <c r="B37" s="1227">
        <v>0</v>
      </c>
      <c r="C37" s="1228">
        <v>0</v>
      </c>
      <c r="D37" s="1228" t="s">
        <v>44</v>
      </c>
      <c r="E37" s="1228"/>
      <c r="F37" s="1228"/>
      <c r="G37" s="1228">
        <v>0</v>
      </c>
      <c r="H37" s="1229">
        <f>+(B37*B38)+(C37*C38)+(D37*D38)+(E37*E38)+(G37*G38)</f>
        <v>0</v>
      </c>
      <c r="I37" s="1220"/>
      <c r="J37" s="1164"/>
      <c r="K37" s="1164"/>
      <c r="L37" s="1164"/>
      <c r="M37" s="1164"/>
      <c r="N37" s="1164"/>
      <c r="O37" s="1164"/>
      <c r="P37" s="1164"/>
      <c r="Q37" s="1164"/>
      <c r="R37" s="1164"/>
      <c r="S37" s="1164"/>
      <c r="T37" s="1164"/>
    </row>
    <row r="38" spans="1:21" x14ac:dyDescent="0.2">
      <c r="A38" s="1230" t="s">
        <v>110</v>
      </c>
      <c r="B38" s="1231">
        <v>0</v>
      </c>
      <c r="C38" s="1232">
        <v>0</v>
      </c>
      <c r="D38" s="1232" t="s">
        <v>44</v>
      </c>
      <c r="E38" s="1232"/>
      <c r="F38" s="1232"/>
      <c r="G38" s="1232">
        <v>0</v>
      </c>
      <c r="H38" s="1233">
        <f>SUM(B38:G38)</f>
        <v>0</v>
      </c>
      <c r="I38" s="1220"/>
      <c r="J38" s="1164"/>
      <c r="K38" s="1164"/>
      <c r="L38" s="1164"/>
      <c r="M38" s="1164"/>
      <c r="N38" s="1164"/>
      <c r="O38" s="1164"/>
      <c r="P38" s="1164"/>
      <c r="Q38" s="1164"/>
      <c r="R38" s="1164"/>
      <c r="S38" s="1164"/>
      <c r="T38" s="1164"/>
    </row>
    <row r="39" spans="1:21" ht="15.75" x14ac:dyDescent="0.2">
      <c r="A39" s="1234" t="s">
        <v>825</v>
      </c>
      <c r="B39" s="1231">
        <v>0</v>
      </c>
      <c r="C39" s="1232">
        <v>0</v>
      </c>
      <c r="D39" s="1232" t="s">
        <v>44</v>
      </c>
      <c r="E39" s="1232"/>
      <c r="F39" s="1232"/>
      <c r="G39" s="1232">
        <v>0</v>
      </c>
      <c r="H39" s="1235" t="s">
        <v>44</v>
      </c>
      <c r="I39" s="1220"/>
      <c r="J39" s="1164"/>
      <c r="K39" s="1164"/>
      <c r="L39" s="1164"/>
      <c r="M39" s="1164"/>
      <c r="N39" s="1164"/>
      <c r="O39" s="1164"/>
      <c r="P39" s="1164"/>
      <c r="Q39" s="1164"/>
      <c r="R39" s="1164"/>
      <c r="S39" s="1164"/>
      <c r="T39" s="1164"/>
    </row>
    <row r="40" spans="1:21" x14ac:dyDescent="0.2">
      <c r="A40" s="1236" t="s">
        <v>111</v>
      </c>
      <c r="B40" s="1237">
        <v>0</v>
      </c>
      <c r="C40" s="1238">
        <v>0</v>
      </c>
      <c r="D40" s="1238"/>
      <c r="E40" s="1238"/>
      <c r="F40" s="1238"/>
      <c r="G40" s="1238">
        <v>0</v>
      </c>
      <c r="H40" s="1235" t="s">
        <v>44</v>
      </c>
      <c r="I40" s="1220"/>
      <c r="J40" s="1164"/>
      <c r="K40" s="1164"/>
      <c r="L40" s="1164"/>
      <c r="M40" s="1164"/>
      <c r="N40" s="1164"/>
      <c r="O40" s="1164"/>
      <c r="P40" s="1164"/>
      <c r="Q40" s="1164"/>
      <c r="R40" s="1164"/>
      <c r="S40" s="1164"/>
      <c r="T40" s="1164"/>
    </row>
    <row r="41" spans="1:21" x14ac:dyDescent="0.2">
      <c r="A41" s="1239" t="s">
        <v>112</v>
      </c>
      <c r="B41" s="1240">
        <f t="shared" ref="B41:G41" si="6">B39-B40</f>
        <v>0</v>
      </c>
      <c r="C41" s="1240">
        <f t="shared" si="6"/>
        <v>0</v>
      </c>
      <c r="D41" s="1240">
        <f t="shared" si="6"/>
        <v>0</v>
      </c>
      <c r="E41" s="1240">
        <f t="shared" si="6"/>
        <v>0</v>
      </c>
      <c r="F41" s="1240">
        <f t="shared" si="6"/>
        <v>0</v>
      </c>
      <c r="G41" s="1240">
        <f t="shared" si="6"/>
        <v>0</v>
      </c>
      <c r="H41" s="1235" t="s">
        <v>44</v>
      </c>
      <c r="I41" s="1220"/>
      <c r="J41" s="1164"/>
      <c r="K41" s="1164"/>
      <c r="L41" s="1164"/>
      <c r="M41" s="1164"/>
      <c r="N41" s="1164"/>
      <c r="O41" s="1164"/>
      <c r="P41" s="1164"/>
      <c r="Q41" s="1164"/>
      <c r="R41" s="1164"/>
      <c r="S41" s="1164"/>
      <c r="T41" s="1164"/>
    </row>
    <row r="42" spans="1:21" ht="15" thickBot="1" x14ac:dyDescent="0.25">
      <c r="A42" s="1222" t="s">
        <v>113</v>
      </c>
      <c r="B42" s="1241">
        <f t="shared" ref="B42:G42" si="7">(B38*B41)*12</f>
        <v>0</v>
      </c>
      <c r="C42" s="1241">
        <f t="shared" si="7"/>
        <v>0</v>
      </c>
      <c r="D42" s="1241">
        <f t="shared" si="7"/>
        <v>0</v>
      </c>
      <c r="E42" s="1241">
        <f t="shared" si="7"/>
        <v>0</v>
      </c>
      <c r="F42" s="1241">
        <f t="shared" si="7"/>
        <v>0</v>
      </c>
      <c r="G42" s="1241">
        <f t="shared" si="7"/>
        <v>0</v>
      </c>
      <c r="H42" s="1242">
        <f>SUM(B42:G42)</f>
        <v>0</v>
      </c>
      <c r="I42" s="1220"/>
      <c r="J42" s="1164"/>
      <c r="K42" s="1164"/>
      <c r="L42" s="1164"/>
      <c r="M42" s="1164"/>
      <c r="N42" s="1164"/>
      <c r="O42" s="1164"/>
      <c r="P42" s="1164"/>
      <c r="Q42" s="1164"/>
      <c r="R42" s="1164"/>
      <c r="S42" s="1164"/>
      <c r="T42" s="1164"/>
    </row>
    <row r="43" spans="1:21" ht="12" customHeight="1" thickTop="1" thickBot="1" x14ac:dyDescent="0.25">
      <c r="A43" s="1247"/>
      <c r="B43" s="1248"/>
      <c r="C43" s="1249"/>
      <c r="D43" s="1250"/>
      <c r="E43" s="1250"/>
      <c r="F43" s="1250"/>
      <c r="G43" s="1250"/>
      <c r="H43" s="1250"/>
      <c r="I43" s="1243"/>
      <c r="J43" s="1164"/>
      <c r="K43" s="1164"/>
      <c r="L43" s="1164"/>
      <c r="M43" s="1164"/>
      <c r="N43" s="1164"/>
      <c r="O43" s="1164"/>
      <c r="P43" s="1164"/>
      <c r="Q43" s="1164"/>
      <c r="R43" s="1164"/>
      <c r="S43" s="1164"/>
      <c r="T43" s="1164"/>
      <c r="U43" s="1164"/>
    </row>
    <row r="44" spans="1:21" ht="15.75" thickTop="1" thickBot="1" x14ac:dyDescent="0.25">
      <c r="A44" s="1217" t="s">
        <v>734</v>
      </c>
      <c r="B44" s="1218"/>
      <c r="C44" s="1702" t="s">
        <v>667</v>
      </c>
      <c r="D44" s="1703"/>
      <c r="E44" s="1219"/>
      <c r="F44" s="1704" t="s">
        <v>666</v>
      </c>
      <c r="G44" s="1705"/>
      <c r="H44" s="1706"/>
      <c r="J44" s="1164"/>
      <c r="K44" s="1164"/>
      <c r="L44" s="1164"/>
      <c r="M44" s="1164"/>
      <c r="N44" s="1164"/>
      <c r="O44" s="1164"/>
      <c r="P44" s="1164"/>
      <c r="Q44" s="1164"/>
      <c r="R44" s="1164"/>
      <c r="S44" s="1164"/>
      <c r="T44" s="1164"/>
      <c r="U44" s="1164"/>
    </row>
    <row r="45" spans="1:21" ht="16.5" thickBot="1" x14ac:dyDescent="0.25">
      <c r="A45" s="1222" t="s">
        <v>824</v>
      </c>
      <c r="B45" s="1223"/>
      <c r="C45" s="1223"/>
      <c r="D45" s="1223"/>
      <c r="E45" s="1224"/>
      <c r="F45" s="1223"/>
      <c r="G45" s="1223"/>
      <c r="H45" s="1225" t="s">
        <v>109</v>
      </c>
      <c r="J45" s="1164"/>
      <c r="K45" s="1164"/>
      <c r="L45" s="1164"/>
      <c r="M45" s="1164"/>
      <c r="N45" s="1164"/>
      <c r="O45" s="1164"/>
      <c r="P45" s="1164"/>
      <c r="Q45" s="1164"/>
      <c r="R45" s="1164"/>
      <c r="S45" s="1164"/>
      <c r="T45" s="1164"/>
      <c r="U45" s="1164"/>
    </row>
    <row r="46" spans="1:21" ht="15" thickTop="1" x14ac:dyDescent="0.2">
      <c r="A46" s="1226" t="s">
        <v>665</v>
      </c>
      <c r="B46" s="1227">
        <v>0</v>
      </c>
      <c r="C46" s="1228">
        <v>0</v>
      </c>
      <c r="D46" s="1228">
        <v>0</v>
      </c>
      <c r="E46" s="1228"/>
      <c r="F46" s="1228"/>
      <c r="G46" s="1228">
        <v>0</v>
      </c>
      <c r="H46" s="1229">
        <f>+(B46*B47)+(C46*C47)+(D46*D47)+(E46*E47)+(G46*G47)</f>
        <v>0</v>
      </c>
      <c r="I46" s="1220"/>
      <c r="J46" s="1164"/>
      <c r="K46" s="1164"/>
      <c r="L46" s="1164"/>
      <c r="M46" s="1164"/>
      <c r="N46" s="1164"/>
      <c r="O46" s="1164"/>
      <c r="P46" s="1164"/>
      <c r="Q46" s="1164"/>
      <c r="R46" s="1164"/>
      <c r="S46" s="1164"/>
      <c r="T46" s="1164"/>
      <c r="U46" s="1164"/>
    </row>
    <row r="47" spans="1:21" x14ac:dyDescent="0.2">
      <c r="A47" s="1230" t="s">
        <v>110</v>
      </c>
      <c r="B47" s="1231">
        <v>0</v>
      </c>
      <c r="C47" s="1232">
        <v>0</v>
      </c>
      <c r="D47" s="1232">
        <v>0</v>
      </c>
      <c r="E47" s="1232"/>
      <c r="F47" s="1232"/>
      <c r="G47" s="1232">
        <v>0</v>
      </c>
      <c r="H47" s="1233">
        <f>SUM(B47:G47)</f>
        <v>0</v>
      </c>
      <c r="I47" s="1220"/>
      <c r="J47" s="1164"/>
      <c r="K47" s="1164"/>
      <c r="L47" s="1164"/>
      <c r="M47" s="1164"/>
      <c r="N47" s="1164"/>
      <c r="O47" s="1164"/>
      <c r="P47" s="1164"/>
      <c r="Q47" s="1164"/>
      <c r="R47" s="1164"/>
      <c r="S47" s="1164"/>
      <c r="T47" s="1164"/>
      <c r="U47" s="1164"/>
    </row>
    <row r="48" spans="1:21" ht="15.75" x14ac:dyDescent="0.2">
      <c r="A48" s="1234" t="s">
        <v>825</v>
      </c>
      <c r="B48" s="1231">
        <v>0</v>
      </c>
      <c r="C48" s="1232">
        <v>0</v>
      </c>
      <c r="D48" s="1232">
        <v>0</v>
      </c>
      <c r="E48" s="1232"/>
      <c r="F48" s="1232"/>
      <c r="G48" s="1232">
        <v>0</v>
      </c>
      <c r="H48" s="1235" t="s">
        <v>44</v>
      </c>
      <c r="I48" s="1220"/>
      <c r="J48" s="1164"/>
      <c r="K48" s="1164"/>
      <c r="L48" s="1164"/>
      <c r="M48" s="1164"/>
      <c r="N48" s="1164"/>
      <c r="O48" s="1164"/>
      <c r="P48" s="1164"/>
      <c r="Q48" s="1164"/>
      <c r="R48" s="1164"/>
      <c r="S48" s="1164"/>
      <c r="T48" s="1164"/>
      <c r="U48" s="1164"/>
    </row>
    <row r="49" spans="1:21" x14ac:dyDescent="0.2">
      <c r="A49" s="1236" t="s">
        <v>111</v>
      </c>
      <c r="B49" s="1237">
        <v>0</v>
      </c>
      <c r="C49" s="1238">
        <v>0</v>
      </c>
      <c r="D49" s="1238">
        <v>0</v>
      </c>
      <c r="E49" s="1238"/>
      <c r="F49" s="1238"/>
      <c r="G49" s="1238">
        <v>0</v>
      </c>
      <c r="H49" s="1235" t="s">
        <v>44</v>
      </c>
      <c r="I49" s="1220"/>
      <c r="J49" s="1164"/>
      <c r="K49" s="1164"/>
      <c r="L49" s="1164"/>
      <c r="M49" s="1164"/>
      <c r="N49" s="1164"/>
      <c r="O49" s="1164"/>
      <c r="P49" s="1164"/>
      <c r="Q49" s="1164"/>
      <c r="R49" s="1164"/>
      <c r="S49" s="1164"/>
      <c r="T49" s="1164"/>
      <c r="U49" s="1164"/>
    </row>
    <row r="50" spans="1:21" x14ac:dyDescent="0.2">
      <c r="A50" s="1239" t="s">
        <v>112</v>
      </c>
      <c r="B50" s="1240">
        <f t="shared" ref="B50:G50" si="8">B48-B49</f>
        <v>0</v>
      </c>
      <c r="C50" s="1240">
        <f t="shared" si="8"/>
        <v>0</v>
      </c>
      <c r="D50" s="1240">
        <f t="shared" si="8"/>
        <v>0</v>
      </c>
      <c r="E50" s="1240">
        <f t="shared" si="8"/>
        <v>0</v>
      </c>
      <c r="F50" s="1240">
        <f t="shared" si="8"/>
        <v>0</v>
      </c>
      <c r="G50" s="1240">
        <f t="shared" si="8"/>
        <v>0</v>
      </c>
      <c r="H50" s="1235" t="s">
        <v>44</v>
      </c>
      <c r="I50" s="1220"/>
      <c r="J50" s="1164"/>
      <c r="K50" s="1164"/>
      <c r="L50" s="1164"/>
      <c r="M50" s="1164"/>
      <c r="N50" s="1164"/>
      <c r="O50" s="1164"/>
      <c r="P50" s="1164"/>
      <c r="Q50" s="1164"/>
      <c r="R50" s="1164"/>
      <c r="S50" s="1164"/>
      <c r="T50" s="1164"/>
      <c r="U50" s="1164"/>
    </row>
    <row r="51" spans="1:21" ht="15" thickBot="1" x14ac:dyDescent="0.25">
      <c r="A51" s="1222" t="s">
        <v>113</v>
      </c>
      <c r="B51" s="1241">
        <f t="shared" ref="B51:G51" si="9">(B47*B50)*12</f>
        <v>0</v>
      </c>
      <c r="C51" s="1241">
        <f t="shared" si="9"/>
        <v>0</v>
      </c>
      <c r="D51" s="1241">
        <f t="shared" si="9"/>
        <v>0</v>
      </c>
      <c r="E51" s="1241">
        <f t="shared" si="9"/>
        <v>0</v>
      </c>
      <c r="F51" s="1241">
        <f t="shared" si="9"/>
        <v>0</v>
      </c>
      <c r="G51" s="1241">
        <f t="shared" si="9"/>
        <v>0</v>
      </c>
      <c r="H51" s="1242">
        <f>SUM(B51:G51)</f>
        <v>0</v>
      </c>
      <c r="I51" s="1220"/>
      <c r="J51" s="1164"/>
      <c r="K51" s="1164"/>
      <c r="L51" s="1164"/>
      <c r="M51" s="1164"/>
      <c r="N51" s="1164"/>
      <c r="O51" s="1164"/>
      <c r="P51" s="1164"/>
      <c r="Q51" s="1164"/>
      <c r="R51" s="1164"/>
      <c r="S51" s="1164"/>
      <c r="T51" s="1164"/>
      <c r="U51" s="1164"/>
    </row>
    <row r="52" spans="1:21" ht="12" customHeight="1" thickTop="1" thickBot="1" x14ac:dyDescent="0.25">
      <c r="A52" s="1251"/>
      <c r="B52" s="1252"/>
      <c r="C52" s="1253"/>
      <c r="D52" s="1165"/>
      <c r="E52" s="1165"/>
      <c r="F52" s="1165"/>
      <c r="G52" s="1165"/>
      <c r="H52" s="1165"/>
      <c r="I52" s="1243"/>
      <c r="J52" s="1164"/>
      <c r="K52" s="1164"/>
      <c r="L52" s="1164"/>
      <c r="M52" s="1164"/>
      <c r="N52" s="1164"/>
      <c r="O52" s="1164"/>
      <c r="P52" s="1164"/>
      <c r="Q52" s="1164"/>
      <c r="R52" s="1164"/>
      <c r="S52" s="1164"/>
      <c r="T52" s="1164"/>
      <c r="U52" s="1164"/>
    </row>
    <row r="53" spans="1:21" ht="15.75" thickTop="1" thickBot="1" x14ac:dyDescent="0.25">
      <c r="A53" s="1217" t="s">
        <v>735</v>
      </c>
      <c r="B53" s="1218"/>
      <c r="C53" s="1702" t="s">
        <v>667</v>
      </c>
      <c r="D53" s="1703"/>
      <c r="E53" s="1219"/>
      <c r="F53" s="1704" t="s">
        <v>666</v>
      </c>
      <c r="G53" s="1705"/>
      <c r="H53" s="1706"/>
      <c r="I53" s="1164"/>
      <c r="J53" s="1164"/>
      <c r="K53" s="1164"/>
      <c r="L53" s="1164"/>
      <c r="M53" s="1164"/>
      <c r="N53" s="1164"/>
      <c r="O53" s="1164"/>
      <c r="P53" s="1164"/>
      <c r="Q53" s="1164"/>
      <c r="R53" s="1164"/>
      <c r="S53" s="1164"/>
      <c r="T53" s="1164"/>
      <c r="U53" s="1164"/>
    </row>
    <row r="54" spans="1:21" ht="16.5" thickBot="1" x14ac:dyDescent="0.25">
      <c r="A54" s="1222" t="s">
        <v>824</v>
      </c>
      <c r="B54" s="1223"/>
      <c r="C54" s="1223"/>
      <c r="D54" s="1223"/>
      <c r="E54" s="1224"/>
      <c r="F54" s="1223"/>
      <c r="G54" s="1223"/>
      <c r="H54" s="1225" t="s">
        <v>109</v>
      </c>
      <c r="I54" s="1164"/>
      <c r="J54" s="1164"/>
      <c r="K54" s="1164"/>
      <c r="L54" s="1164"/>
      <c r="M54" s="1164"/>
      <c r="N54" s="1164"/>
      <c r="O54" s="1164"/>
      <c r="P54" s="1164"/>
      <c r="Q54" s="1164"/>
      <c r="R54" s="1164"/>
      <c r="S54" s="1164"/>
      <c r="T54" s="1164"/>
      <c r="U54" s="1164"/>
    </row>
    <row r="55" spans="1:21" ht="15" thickTop="1" x14ac:dyDescent="0.2">
      <c r="A55" s="1226" t="s">
        <v>665</v>
      </c>
      <c r="B55" s="1227">
        <v>0</v>
      </c>
      <c r="C55" s="1228">
        <v>0</v>
      </c>
      <c r="D55" s="1228">
        <v>0</v>
      </c>
      <c r="E55" s="1228">
        <v>0</v>
      </c>
      <c r="F55" s="1228">
        <v>0</v>
      </c>
      <c r="G55" s="1228">
        <v>0</v>
      </c>
      <c r="H55" s="1229">
        <f>+(B55*B56)+(C55*C56)+(D55*D56)+(E55*E56)+(G55*G56)</f>
        <v>0</v>
      </c>
      <c r="I55" s="1164"/>
      <c r="J55" s="1164"/>
      <c r="K55" s="1164"/>
      <c r="L55" s="1164"/>
      <c r="M55" s="1164"/>
      <c r="N55" s="1164"/>
      <c r="O55" s="1164"/>
      <c r="P55" s="1164"/>
      <c r="Q55" s="1164"/>
      <c r="R55" s="1164"/>
      <c r="S55" s="1164"/>
      <c r="T55" s="1164"/>
      <c r="U55" s="1164"/>
    </row>
    <row r="56" spans="1:21" x14ac:dyDescent="0.2">
      <c r="A56" s="1230" t="s">
        <v>110</v>
      </c>
      <c r="B56" s="1231">
        <v>0</v>
      </c>
      <c r="C56" s="1232">
        <v>0</v>
      </c>
      <c r="D56" s="1232">
        <v>0</v>
      </c>
      <c r="E56" s="1232">
        <v>0</v>
      </c>
      <c r="F56" s="1232">
        <v>0</v>
      </c>
      <c r="G56" s="1232">
        <v>0</v>
      </c>
      <c r="H56" s="1233">
        <f>SUM(B56:G56)</f>
        <v>0</v>
      </c>
      <c r="I56" s="1164"/>
      <c r="J56" s="1164"/>
      <c r="K56" s="1164"/>
      <c r="L56" s="1164"/>
      <c r="M56" s="1164"/>
      <c r="N56" s="1164"/>
      <c r="O56" s="1164"/>
      <c r="P56" s="1164"/>
      <c r="Q56" s="1164"/>
      <c r="R56" s="1164"/>
      <c r="S56" s="1164"/>
      <c r="T56" s="1164"/>
      <c r="U56" s="1164"/>
    </row>
    <row r="57" spans="1:21" ht="15.75" x14ac:dyDescent="0.2">
      <c r="A57" s="1234" t="s">
        <v>825</v>
      </c>
      <c r="B57" s="1231">
        <v>0</v>
      </c>
      <c r="C57" s="1232">
        <v>0</v>
      </c>
      <c r="D57" s="1232">
        <v>0</v>
      </c>
      <c r="E57" s="1232">
        <v>0</v>
      </c>
      <c r="F57" s="1232">
        <v>0</v>
      </c>
      <c r="G57" s="1232">
        <v>0</v>
      </c>
      <c r="H57" s="1235" t="s">
        <v>44</v>
      </c>
      <c r="I57" s="1164"/>
      <c r="J57" s="1164"/>
      <c r="K57" s="1164"/>
      <c r="L57" s="1164"/>
      <c r="M57" s="1164"/>
      <c r="N57" s="1164"/>
      <c r="O57" s="1164"/>
      <c r="P57" s="1164"/>
      <c r="Q57" s="1164"/>
      <c r="R57" s="1164"/>
      <c r="S57" s="1164"/>
      <c r="T57" s="1164"/>
      <c r="U57" s="1164"/>
    </row>
    <row r="58" spans="1:21" x14ac:dyDescent="0.2">
      <c r="A58" s="1236" t="s">
        <v>111</v>
      </c>
      <c r="B58" s="1237">
        <v>0</v>
      </c>
      <c r="C58" s="1238">
        <v>0</v>
      </c>
      <c r="D58" s="1238">
        <v>0</v>
      </c>
      <c r="E58" s="1238">
        <v>0</v>
      </c>
      <c r="F58" s="1238">
        <v>0</v>
      </c>
      <c r="G58" s="1238">
        <v>0</v>
      </c>
      <c r="H58" s="1235" t="s">
        <v>44</v>
      </c>
      <c r="I58" s="1164"/>
      <c r="J58" s="1164"/>
      <c r="K58" s="1164"/>
      <c r="L58" s="1164"/>
      <c r="M58" s="1164"/>
      <c r="N58" s="1164"/>
      <c r="O58" s="1164"/>
      <c r="P58" s="1164"/>
      <c r="Q58" s="1164"/>
      <c r="R58" s="1164"/>
      <c r="S58" s="1164"/>
      <c r="T58" s="1164"/>
      <c r="U58" s="1164"/>
    </row>
    <row r="59" spans="1:21" x14ac:dyDescent="0.2">
      <c r="A59" s="1239" t="s">
        <v>112</v>
      </c>
      <c r="B59" s="1240">
        <f t="shared" ref="B59:G59" si="10">B57-B58</f>
        <v>0</v>
      </c>
      <c r="C59" s="1240">
        <f t="shared" si="10"/>
        <v>0</v>
      </c>
      <c r="D59" s="1240">
        <f t="shared" si="10"/>
        <v>0</v>
      </c>
      <c r="E59" s="1240">
        <f t="shared" si="10"/>
        <v>0</v>
      </c>
      <c r="F59" s="1240">
        <f t="shared" si="10"/>
        <v>0</v>
      </c>
      <c r="G59" s="1240">
        <f t="shared" si="10"/>
        <v>0</v>
      </c>
      <c r="H59" s="1235" t="s">
        <v>44</v>
      </c>
      <c r="I59" s="1164"/>
      <c r="J59" s="1164"/>
      <c r="K59" s="1164"/>
      <c r="L59" s="1164"/>
      <c r="M59" s="1164"/>
      <c r="N59" s="1164"/>
      <c r="O59" s="1164"/>
      <c r="P59" s="1164"/>
      <c r="Q59" s="1164"/>
      <c r="R59" s="1164"/>
      <c r="S59" s="1164"/>
      <c r="T59" s="1164"/>
      <c r="U59" s="1164"/>
    </row>
    <row r="60" spans="1:21" ht="15" thickBot="1" x14ac:dyDescent="0.25">
      <c r="A60" s="1222" t="s">
        <v>113</v>
      </c>
      <c r="B60" s="1241">
        <f t="shared" ref="B60:G60" si="11">(B56*B59)*12</f>
        <v>0</v>
      </c>
      <c r="C60" s="1241">
        <f t="shared" si="11"/>
        <v>0</v>
      </c>
      <c r="D60" s="1241">
        <f t="shared" si="11"/>
        <v>0</v>
      </c>
      <c r="E60" s="1241">
        <f t="shared" si="11"/>
        <v>0</v>
      </c>
      <c r="F60" s="1241">
        <f t="shared" si="11"/>
        <v>0</v>
      </c>
      <c r="G60" s="1241">
        <f t="shared" si="11"/>
        <v>0</v>
      </c>
      <c r="H60" s="1242">
        <f>SUM(B60:G60)</f>
        <v>0</v>
      </c>
      <c r="I60" s="1164"/>
      <c r="J60" s="1164"/>
      <c r="K60" s="1164"/>
      <c r="L60" s="1164"/>
      <c r="M60" s="1164"/>
      <c r="N60" s="1164"/>
      <c r="O60" s="1164"/>
      <c r="P60" s="1164"/>
      <c r="Q60" s="1164"/>
      <c r="R60" s="1164"/>
      <c r="S60" s="1164"/>
      <c r="T60" s="1164"/>
      <c r="U60" s="1164"/>
    </row>
    <row r="61" spans="1:21" ht="12" customHeight="1" thickTop="1" thickBot="1" x14ac:dyDescent="0.25">
      <c r="A61" s="1251"/>
      <c r="B61" s="1252"/>
      <c r="C61" s="1253"/>
      <c r="D61" s="1165"/>
      <c r="E61" s="1165"/>
      <c r="F61" s="1165"/>
      <c r="G61" s="1165"/>
      <c r="H61" s="1165"/>
      <c r="I61" s="1164"/>
      <c r="J61" s="1164"/>
      <c r="K61" s="1164"/>
      <c r="L61" s="1164"/>
      <c r="M61" s="1164"/>
      <c r="N61" s="1164"/>
      <c r="O61" s="1164"/>
      <c r="P61" s="1164"/>
      <c r="Q61" s="1164"/>
      <c r="R61" s="1164"/>
      <c r="S61" s="1164"/>
      <c r="T61" s="1164"/>
      <c r="U61" s="1164"/>
    </row>
    <row r="62" spans="1:21" ht="15.75" thickTop="1" thickBot="1" x14ac:dyDescent="0.25">
      <c r="A62" s="1217" t="s">
        <v>736</v>
      </c>
      <c r="B62" s="1218"/>
      <c r="C62" s="1702" t="s">
        <v>667</v>
      </c>
      <c r="D62" s="1703"/>
      <c r="E62" s="1219"/>
      <c r="F62" s="1704" t="s">
        <v>666</v>
      </c>
      <c r="G62" s="1705"/>
      <c r="H62" s="1706"/>
      <c r="I62" s="1164"/>
      <c r="J62" s="1164"/>
      <c r="K62" s="1164"/>
      <c r="L62" s="1164"/>
      <c r="M62" s="1164"/>
      <c r="N62" s="1164"/>
      <c r="O62" s="1164"/>
      <c r="P62" s="1164"/>
      <c r="Q62" s="1164"/>
      <c r="R62" s="1164"/>
      <c r="S62" s="1164"/>
      <c r="T62" s="1164"/>
      <c r="U62" s="1164"/>
    </row>
    <row r="63" spans="1:21" ht="16.5" thickBot="1" x14ac:dyDescent="0.25">
      <c r="A63" s="1222" t="s">
        <v>824</v>
      </c>
      <c r="B63" s="1223"/>
      <c r="C63" s="1223"/>
      <c r="D63" s="1223"/>
      <c r="E63" s="1224"/>
      <c r="F63" s="1223"/>
      <c r="G63" s="1223"/>
      <c r="H63" s="1225" t="s">
        <v>109</v>
      </c>
      <c r="I63" s="1164"/>
      <c r="J63" s="1164"/>
      <c r="K63" s="1164"/>
      <c r="L63" s="1164"/>
      <c r="M63" s="1164"/>
      <c r="N63" s="1164"/>
      <c r="O63" s="1164"/>
      <c r="P63" s="1164"/>
      <c r="Q63" s="1164"/>
      <c r="R63" s="1164"/>
      <c r="S63" s="1164"/>
      <c r="T63" s="1164"/>
      <c r="U63" s="1164"/>
    </row>
    <row r="64" spans="1:21" ht="15" thickTop="1" x14ac:dyDescent="0.2">
      <c r="A64" s="1226" t="s">
        <v>665</v>
      </c>
      <c r="B64" s="1227">
        <v>0</v>
      </c>
      <c r="C64" s="1228">
        <v>0</v>
      </c>
      <c r="D64" s="1228">
        <v>0</v>
      </c>
      <c r="E64" s="1228">
        <v>0</v>
      </c>
      <c r="F64" s="1228">
        <v>0</v>
      </c>
      <c r="G64" s="1228">
        <v>0</v>
      </c>
      <c r="H64" s="1229">
        <f>+(B64*B65)+(C64*C65)+(D64*D65)+(E64*E65)+(G64*G65)</f>
        <v>0</v>
      </c>
      <c r="I64" s="1164"/>
      <c r="J64" s="1164"/>
      <c r="K64" s="1164"/>
      <c r="L64" s="1164"/>
      <c r="M64" s="1164"/>
      <c r="N64" s="1164"/>
      <c r="O64" s="1164"/>
      <c r="P64" s="1164"/>
      <c r="Q64" s="1164"/>
      <c r="R64" s="1164"/>
      <c r="S64" s="1164"/>
      <c r="T64" s="1164"/>
      <c r="U64" s="1164"/>
    </row>
    <row r="65" spans="1:21" x14ac:dyDescent="0.2">
      <c r="A65" s="1230" t="s">
        <v>110</v>
      </c>
      <c r="B65" s="1231">
        <v>0</v>
      </c>
      <c r="C65" s="1232">
        <v>0</v>
      </c>
      <c r="D65" s="1232">
        <v>0</v>
      </c>
      <c r="E65" s="1232">
        <v>0</v>
      </c>
      <c r="F65" s="1232">
        <v>0</v>
      </c>
      <c r="G65" s="1232">
        <v>0</v>
      </c>
      <c r="H65" s="1233">
        <f>SUM(B65:G65)</f>
        <v>0</v>
      </c>
      <c r="I65" s="1164"/>
      <c r="J65" s="1164"/>
      <c r="K65" s="1164"/>
      <c r="L65" s="1164"/>
      <c r="M65" s="1164"/>
      <c r="N65" s="1164"/>
      <c r="O65" s="1164"/>
      <c r="P65" s="1164"/>
      <c r="Q65" s="1164"/>
      <c r="R65" s="1164"/>
      <c r="S65" s="1164"/>
      <c r="T65" s="1164"/>
      <c r="U65" s="1164"/>
    </row>
    <row r="66" spans="1:21" ht="15.75" x14ac:dyDescent="0.2">
      <c r="A66" s="1234" t="s">
        <v>825</v>
      </c>
      <c r="B66" s="1231">
        <v>0</v>
      </c>
      <c r="C66" s="1232">
        <v>0</v>
      </c>
      <c r="D66" s="1232">
        <v>0</v>
      </c>
      <c r="E66" s="1232">
        <v>0</v>
      </c>
      <c r="F66" s="1232">
        <v>0</v>
      </c>
      <c r="G66" s="1232">
        <v>0</v>
      </c>
      <c r="H66" s="1235" t="s">
        <v>44</v>
      </c>
      <c r="I66" s="1164"/>
      <c r="J66" s="1164"/>
      <c r="K66" s="1164"/>
      <c r="L66" s="1164"/>
      <c r="M66" s="1164"/>
      <c r="N66" s="1164"/>
      <c r="O66" s="1164"/>
      <c r="P66" s="1164"/>
      <c r="Q66" s="1164"/>
      <c r="R66" s="1164"/>
      <c r="S66" s="1164"/>
      <c r="T66" s="1164"/>
      <c r="U66" s="1164"/>
    </row>
    <row r="67" spans="1:21" x14ac:dyDescent="0.2">
      <c r="A67" s="1236" t="s">
        <v>111</v>
      </c>
      <c r="B67" s="1237">
        <v>0</v>
      </c>
      <c r="C67" s="1238">
        <v>0</v>
      </c>
      <c r="D67" s="1238">
        <v>0</v>
      </c>
      <c r="E67" s="1238">
        <v>0</v>
      </c>
      <c r="F67" s="1238">
        <v>0</v>
      </c>
      <c r="G67" s="1238">
        <v>0</v>
      </c>
      <c r="H67" s="1235" t="s">
        <v>44</v>
      </c>
      <c r="I67" s="1164"/>
      <c r="J67" s="1164"/>
      <c r="K67" s="1164"/>
      <c r="L67" s="1164"/>
      <c r="M67" s="1164"/>
      <c r="N67" s="1164"/>
      <c r="O67" s="1164"/>
      <c r="P67" s="1164"/>
      <c r="Q67" s="1164"/>
      <c r="R67" s="1164"/>
      <c r="S67" s="1164"/>
      <c r="T67" s="1164"/>
      <c r="U67" s="1164"/>
    </row>
    <row r="68" spans="1:21" x14ac:dyDescent="0.2">
      <c r="A68" s="1239" t="s">
        <v>112</v>
      </c>
      <c r="B68" s="1240">
        <f t="shared" ref="B68:G68" si="12">B66-B67</f>
        <v>0</v>
      </c>
      <c r="C68" s="1240">
        <f t="shared" si="12"/>
        <v>0</v>
      </c>
      <c r="D68" s="1240">
        <f t="shared" si="12"/>
        <v>0</v>
      </c>
      <c r="E68" s="1240">
        <f t="shared" si="12"/>
        <v>0</v>
      </c>
      <c r="F68" s="1240">
        <f t="shared" si="12"/>
        <v>0</v>
      </c>
      <c r="G68" s="1240">
        <f t="shared" si="12"/>
        <v>0</v>
      </c>
      <c r="H68" s="1235" t="s">
        <v>44</v>
      </c>
      <c r="I68" s="1164"/>
      <c r="J68" s="1164"/>
      <c r="K68" s="1164"/>
      <c r="L68" s="1164"/>
      <c r="M68" s="1164"/>
      <c r="N68" s="1164"/>
      <c r="O68" s="1164"/>
      <c r="P68" s="1164"/>
      <c r="Q68" s="1164"/>
      <c r="R68" s="1164"/>
      <c r="S68" s="1164"/>
      <c r="T68" s="1164"/>
      <c r="U68" s="1164"/>
    </row>
    <row r="69" spans="1:21" ht="15" thickBot="1" x14ac:dyDescent="0.25">
      <c r="A69" s="1222" t="s">
        <v>113</v>
      </c>
      <c r="B69" s="1241">
        <f t="shared" ref="B69:G69" si="13">(B65*B68)*12</f>
        <v>0</v>
      </c>
      <c r="C69" s="1241">
        <f t="shared" si="13"/>
        <v>0</v>
      </c>
      <c r="D69" s="1241">
        <f t="shared" si="13"/>
        <v>0</v>
      </c>
      <c r="E69" s="1241">
        <f t="shared" si="13"/>
        <v>0</v>
      </c>
      <c r="F69" s="1241">
        <f t="shared" si="13"/>
        <v>0</v>
      </c>
      <c r="G69" s="1241">
        <f t="shared" si="13"/>
        <v>0</v>
      </c>
      <c r="H69" s="1242">
        <f>SUM(B69:G69)</f>
        <v>0</v>
      </c>
      <c r="I69" s="1164"/>
      <c r="J69" s="1164"/>
      <c r="K69" s="1164"/>
      <c r="L69" s="1164"/>
      <c r="M69" s="1164"/>
      <c r="N69" s="1164"/>
      <c r="O69" s="1164"/>
      <c r="P69" s="1164"/>
      <c r="Q69" s="1164"/>
      <c r="R69" s="1164"/>
      <c r="S69" s="1164"/>
      <c r="T69" s="1164"/>
      <c r="U69" s="1164"/>
    </row>
    <row r="70" spans="1:21" ht="12" customHeight="1" thickTop="1" thickBot="1" x14ac:dyDescent="0.25">
      <c r="A70" s="1251"/>
      <c r="B70" s="1254"/>
      <c r="C70" s="1255"/>
      <c r="D70" s="1256"/>
      <c r="E70" s="1256"/>
      <c r="F70" s="1256"/>
      <c r="G70" s="1256"/>
      <c r="H70" s="1256"/>
      <c r="I70" s="1164"/>
      <c r="J70" s="1164"/>
      <c r="K70" s="1164"/>
      <c r="L70" s="1164"/>
      <c r="M70" s="1164"/>
      <c r="N70" s="1164"/>
      <c r="O70" s="1164"/>
      <c r="P70" s="1164"/>
      <c r="Q70" s="1164"/>
      <c r="R70" s="1164"/>
      <c r="S70" s="1164"/>
      <c r="T70" s="1164"/>
      <c r="U70" s="1164"/>
    </row>
    <row r="71" spans="1:21" ht="15.75" thickTop="1" thickBot="1" x14ac:dyDescent="0.25">
      <c r="A71" s="1257" t="s">
        <v>737</v>
      </c>
      <c r="B71" s="1218"/>
      <c r="C71" s="1702" t="s">
        <v>667</v>
      </c>
      <c r="D71" s="1703"/>
      <c r="E71" s="1219"/>
      <c r="F71" s="1704" t="s">
        <v>666</v>
      </c>
      <c r="G71" s="1705"/>
      <c r="H71" s="1706"/>
      <c r="I71" s="1164"/>
      <c r="J71" s="1164"/>
      <c r="K71" s="1164"/>
      <c r="L71" s="1164"/>
      <c r="M71" s="1164"/>
      <c r="N71" s="1164"/>
      <c r="O71" s="1164"/>
      <c r="P71" s="1164"/>
      <c r="Q71" s="1164"/>
      <c r="R71" s="1164"/>
      <c r="S71" s="1164"/>
      <c r="T71" s="1164"/>
      <c r="U71" s="1164"/>
    </row>
    <row r="72" spans="1:21" ht="16.5" thickBot="1" x14ac:dyDescent="0.25">
      <c r="A72" s="1222" t="s">
        <v>824</v>
      </c>
      <c r="B72" s="1223"/>
      <c r="C72" s="1223"/>
      <c r="D72" s="1223"/>
      <c r="E72" s="1224"/>
      <c r="F72" s="1223"/>
      <c r="G72" s="1223"/>
      <c r="H72" s="1258" t="s">
        <v>109</v>
      </c>
      <c r="I72" s="1164"/>
      <c r="J72" s="1164"/>
      <c r="K72" s="1164"/>
      <c r="L72" s="1164"/>
      <c r="M72" s="1164"/>
      <c r="N72" s="1164"/>
      <c r="O72" s="1164"/>
      <c r="P72" s="1164"/>
      <c r="Q72" s="1164"/>
      <c r="R72" s="1164"/>
      <c r="S72" s="1164"/>
      <c r="T72" s="1164"/>
      <c r="U72" s="1164"/>
    </row>
    <row r="73" spans="1:21" ht="15" thickTop="1" x14ac:dyDescent="0.2">
      <c r="A73" s="1226" t="s">
        <v>665</v>
      </c>
      <c r="B73" s="1227"/>
      <c r="C73" s="1228">
        <v>0</v>
      </c>
      <c r="D73" s="1228">
        <v>0</v>
      </c>
      <c r="E73" s="1228"/>
      <c r="F73" s="1228"/>
      <c r="G73" s="1228">
        <v>0</v>
      </c>
      <c r="H73" s="1229">
        <f>+(B73*B74)+(C73*C74)+(D73*D74)+(E73*E74)+(G73*G74)</f>
        <v>0</v>
      </c>
      <c r="I73" s="1164"/>
      <c r="J73" s="1164"/>
      <c r="K73" s="1164"/>
      <c r="L73" s="1164"/>
      <c r="M73" s="1164"/>
      <c r="N73" s="1164"/>
      <c r="O73" s="1164"/>
      <c r="P73" s="1164"/>
      <c r="Q73" s="1164"/>
      <c r="R73" s="1164"/>
      <c r="S73" s="1164"/>
      <c r="T73" s="1164"/>
      <c r="U73" s="1164"/>
    </row>
    <row r="74" spans="1:21" ht="16.5" customHeight="1" x14ac:dyDescent="0.2">
      <c r="A74" s="1230" t="s">
        <v>110</v>
      </c>
      <c r="B74" s="1231"/>
      <c r="C74" s="1232">
        <v>0</v>
      </c>
      <c r="D74" s="1232">
        <v>0</v>
      </c>
      <c r="E74" s="1232"/>
      <c r="F74" s="1232"/>
      <c r="G74" s="1232">
        <v>0</v>
      </c>
      <c r="H74" s="1233">
        <f>SUM(B74:G74)</f>
        <v>0</v>
      </c>
      <c r="I74" s="1259"/>
      <c r="J74" s="1259"/>
      <c r="K74" s="1164"/>
      <c r="L74" s="1164"/>
      <c r="M74" s="1164"/>
      <c r="N74" s="1164"/>
      <c r="O74" s="1164"/>
      <c r="P74" s="1164"/>
      <c r="Q74" s="1164"/>
      <c r="R74" s="1164"/>
      <c r="S74" s="1164"/>
      <c r="T74" s="1164"/>
    </row>
    <row r="75" spans="1:21" ht="18" customHeight="1" x14ac:dyDescent="0.2">
      <c r="A75" s="1234" t="s">
        <v>825</v>
      </c>
      <c r="B75" s="1231"/>
      <c r="C75" s="1232">
        <v>0</v>
      </c>
      <c r="D75" s="1232">
        <v>0</v>
      </c>
      <c r="E75" s="1232"/>
      <c r="F75" s="1232"/>
      <c r="G75" s="1232">
        <v>0</v>
      </c>
      <c r="H75" s="1235" t="s">
        <v>44</v>
      </c>
      <c r="I75" s="1260"/>
      <c r="J75" s="1259"/>
      <c r="K75" s="1164"/>
      <c r="L75" s="1164"/>
      <c r="M75" s="1164"/>
      <c r="N75" s="1164"/>
      <c r="O75" s="1164"/>
      <c r="P75" s="1164"/>
      <c r="Q75" s="1164"/>
      <c r="R75" s="1164"/>
      <c r="S75" s="1164"/>
      <c r="T75" s="1164"/>
    </row>
    <row r="76" spans="1:21" x14ac:dyDescent="0.2">
      <c r="A76" s="1236" t="s">
        <v>111</v>
      </c>
      <c r="B76" s="1237"/>
      <c r="C76" s="1238">
        <v>0</v>
      </c>
      <c r="D76" s="1238">
        <v>0</v>
      </c>
      <c r="E76" s="1238"/>
      <c r="F76" s="1238"/>
      <c r="G76" s="1238">
        <v>0</v>
      </c>
      <c r="H76" s="1235" t="s">
        <v>44</v>
      </c>
      <c r="I76" s="1260"/>
      <c r="J76" s="1259"/>
      <c r="K76" s="1164"/>
      <c r="L76" s="1164"/>
      <c r="M76" s="1164"/>
      <c r="N76" s="1164"/>
      <c r="O76" s="1164"/>
      <c r="P76" s="1164"/>
      <c r="Q76" s="1164"/>
      <c r="R76" s="1164"/>
      <c r="S76" s="1164"/>
      <c r="T76" s="1164"/>
    </row>
    <row r="77" spans="1:21" x14ac:dyDescent="0.2">
      <c r="A77" s="1239" t="s">
        <v>112</v>
      </c>
      <c r="B77" s="1240">
        <f t="shared" ref="B77:G77" si="14">B75-B76</f>
        <v>0</v>
      </c>
      <c r="C77" s="1240">
        <f t="shared" si="14"/>
        <v>0</v>
      </c>
      <c r="D77" s="1240">
        <f t="shared" si="14"/>
        <v>0</v>
      </c>
      <c r="E77" s="1240">
        <f t="shared" si="14"/>
        <v>0</v>
      </c>
      <c r="F77" s="1240">
        <f t="shared" si="14"/>
        <v>0</v>
      </c>
      <c r="G77" s="1240">
        <f t="shared" si="14"/>
        <v>0</v>
      </c>
      <c r="H77" s="1235" t="s">
        <v>44</v>
      </c>
      <c r="I77" s="1260"/>
      <c r="J77" s="1259"/>
      <c r="K77" s="1164"/>
      <c r="L77" s="1164"/>
      <c r="M77" s="1164"/>
      <c r="N77" s="1164"/>
      <c r="O77" s="1164"/>
      <c r="P77" s="1164"/>
      <c r="Q77" s="1164"/>
      <c r="R77" s="1164"/>
      <c r="S77" s="1164"/>
      <c r="T77" s="1164"/>
    </row>
    <row r="78" spans="1:21" ht="15" thickBot="1" x14ac:dyDescent="0.25">
      <c r="A78" s="1222" t="s">
        <v>113</v>
      </c>
      <c r="B78" s="1241">
        <f t="shared" ref="B78:G78" si="15">(B74*B77)*12</f>
        <v>0</v>
      </c>
      <c r="C78" s="1241">
        <f t="shared" si="15"/>
        <v>0</v>
      </c>
      <c r="D78" s="1241">
        <f t="shared" si="15"/>
        <v>0</v>
      </c>
      <c r="E78" s="1241">
        <f t="shared" si="15"/>
        <v>0</v>
      </c>
      <c r="F78" s="1241">
        <f t="shared" si="15"/>
        <v>0</v>
      </c>
      <c r="G78" s="1241">
        <f t="shared" si="15"/>
        <v>0</v>
      </c>
      <c r="H78" s="1242">
        <f>SUM(B78:G78)</f>
        <v>0</v>
      </c>
      <c r="I78" s="1260"/>
      <c r="J78" s="1259"/>
      <c r="K78" s="1164"/>
      <c r="L78" s="1164"/>
      <c r="M78" s="1164"/>
      <c r="N78" s="1164"/>
      <c r="O78" s="1164"/>
      <c r="P78" s="1164"/>
      <c r="Q78" s="1164"/>
      <c r="R78" s="1164"/>
      <c r="S78" s="1164"/>
    </row>
    <row r="79" spans="1:21" ht="15.75" thickTop="1" thickBot="1" x14ac:dyDescent="0.25">
      <c r="A79" s="1261"/>
      <c r="B79" s="1244"/>
      <c r="C79" s="1245"/>
      <c r="D79" s="1164"/>
      <c r="E79" s="1164"/>
      <c r="F79" s="1164"/>
      <c r="G79" s="1164"/>
      <c r="H79" s="1246"/>
      <c r="I79" s="1262"/>
      <c r="J79" s="1262"/>
    </row>
    <row r="80" spans="1:21" ht="15" thickTop="1" x14ac:dyDescent="0.25">
      <c r="A80" s="1263" t="s">
        <v>738</v>
      </c>
      <c r="B80" s="1264" t="s">
        <v>826</v>
      </c>
      <c r="C80" s="1265"/>
      <c r="D80" s="1265"/>
      <c r="E80" s="1265"/>
      <c r="F80" s="1265"/>
      <c r="G80" s="1265"/>
      <c r="H80" s="1266"/>
    </row>
    <row r="81" spans="1:12" ht="15" thickBot="1" x14ac:dyDescent="0.25">
      <c r="A81" s="1222" t="s">
        <v>103</v>
      </c>
      <c r="B81" s="1267" t="s">
        <v>777</v>
      </c>
      <c r="C81" s="1267" t="s">
        <v>778</v>
      </c>
      <c r="D81" s="1267" t="s">
        <v>779</v>
      </c>
      <c r="E81" s="1268" t="s">
        <v>780</v>
      </c>
      <c r="F81" s="1267" t="s">
        <v>781</v>
      </c>
      <c r="G81" s="1267" t="s">
        <v>782</v>
      </c>
      <c r="H81" s="1225" t="s">
        <v>109</v>
      </c>
      <c r="J81" s="1164"/>
    </row>
    <row r="82" spans="1:12" ht="18.75" customHeight="1" thickTop="1" x14ac:dyDescent="0.2">
      <c r="A82" s="1226" t="s">
        <v>665</v>
      </c>
      <c r="B82" s="1269">
        <f>+(B73*B74)+(B55*B56)+(B46*B47)+(B37*B38)+(B64*B65)+(B28*B29)+(B19*B20)+(B10*B11)</f>
        <v>0</v>
      </c>
      <c r="C82" s="1269">
        <f t="shared" ref="C82:G82" si="16">+(C73*C74)+(C55*C56)+(C46*C47)+(C37*C38)+(C64*C65)+(C28*C29)+(C19*C20)+(C10*C11)</f>
        <v>0</v>
      </c>
      <c r="D82" s="1269">
        <f t="shared" si="16"/>
        <v>0</v>
      </c>
      <c r="E82" s="1270">
        <f t="shared" si="16"/>
        <v>0</v>
      </c>
      <c r="F82" s="1269">
        <f t="shared" si="16"/>
        <v>0</v>
      </c>
      <c r="G82" s="1269">
        <f t="shared" si="16"/>
        <v>0</v>
      </c>
      <c r="H82" s="1229">
        <f>SUM(B82:G82)</f>
        <v>0</v>
      </c>
      <c r="J82" s="1164"/>
    </row>
    <row r="83" spans="1:12" x14ac:dyDescent="0.2">
      <c r="A83" s="1230" t="s">
        <v>110</v>
      </c>
      <c r="B83" s="1271">
        <f>B65+B38+B47+B56+B74+B29+B20+B11</f>
        <v>0</v>
      </c>
      <c r="C83" s="1271">
        <f>C65+C38+C47+C56+C74+C29+C20+C11</f>
        <v>0</v>
      </c>
      <c r="D83" s="1271">
        <f t="shared" ref="D83:G83" si="17">D65+D38+D47+D56+D74+D29+D20+D11</f>
        <v>0</v>
      </c>
      <c r="E83" s="1271">
        <f t="shared" si="17"/>
        <v>0</v>
      </c>
      <c r="F83" s="1271">
        <f t="shared" si="17"/>
        <v>0</v>
      </c>
      <c r="G83" s="1271">
        <f t="shared" si="17"/>
        <v>0</v>
      </c>
      <c r="H83" s="1233">
        <f>SUM(B83:G83)</f>
        <v>0</v>
      </c>
      <c r="J83" s="1164"/>
    </row>
    <row r="84" spans="1:12" ht="16.5" customHeight="1" x14ac:dyDescent="0.2">
      <c r="A84" s="1234" t="s">
        <v>825</v>
      </c>
      <c r="B84" s="1272">
        <v>0</v>
      </c>
      <c r="C84" s="1273"/>
      <c r="D84" s="1273"/>
      <c r="E84" s="1273"/>
      <c r="F84" s="1273"/>
      <c r="G84" s="1273">
        <v>0</v>
      </c>
      <c r="H84" s="1235" t="s">
        <v>44</v>
      </c>
      <c r="I84" s="1164"/>
      <c r="J84" s="1164"/>
    </row>
    <row r="85" spans="1:12" x14ac:dyDescent="0.2">
      <c r="A85" s="1236" t="s">
        <v>111</v>
      </c>
      <c r="B85" s="1274">
        <v>0</v>
      </c>
      <c r="C85" s="1275">
        <v>0</v>
      </c>
      <c r="D85" s="1275">
        <v>0</v>
      </c>
      <c r="E85" s="1275"/>
      <c r="F85" s="1275"/>
      <c r="G85" s="1275">
        <v>0</v>
      </c>
      <c r="H85" s="1235" t="s">
        <v>44</v>
      </c>
      <c r="I85" s="1164"/>
      <c r="J85" s="1164"/>
      <c r="K85" s="1243"/>
    </row>
    <row r="86" spans="1:12" x14ac:dyDescent="0.2">
      <c r="A86" s="1239" t="s">
        <v>112</v>
      </c>
      <c r="B86" s="1276">
        <f t="shared" ref="B86:G86" si="18">B84-B85</f>
        <v>0</v>
      </c>
      <c r="C86" s="1276">
        <f t="shared" si="18"/>
        <v>0</v>
      </c>
      <c r="D86" s="1276">
        <f t="shared" si="18"/>
        <v>0</v>
      </c>
      <c r="E86" s="1276">
        <f t="shared" si="18"/>
        <v>0</v>
      </c>
      <c r="F86" s="1276">
        <f t="shared" si="18"/>
        <v>0</v>
      </c>
      <c r="G86" s="1276">
        <f t="shared" si="18"/>
        <v>0</v>
      </c>
      <c r="H86" s="1235" t="s">
        <v>44</v>
      </c>
      <c r="I86" s="1164"/>
      <c r="J86" s="1164"/>
      <c r="L86" s="1243"/>
    </row>
    <row r="87" spans="1:12" ht="25.5" customHeight="1" x14ac:dyDescent="0.2">
      <c r="A87" s="1239" t="s">
        <v>113</v>
      </c>
      <c r="B87" s="1240">
        <f>B69+B42+B51+B60+B78+B33+B24+B15</f>
        <v>0</v>
      </c>
      <c r="C87" s="1240">
        <f t="shared" ref="C87:G87" si="19">C69+C42+C51+C60+C78+C33+C24+C15</f>
        <v>0</v>
      </c>
      <c r="D87" s="1240">
        <f t="shared" si="19"/>
        <v>0</v>
      </c>
      <c r="E87" s="1240">
        <f t="shared" si="19"/>
        <v>0</v>
      </c>
      <c r="F87" s="1240">
        <f t="shared" si="19"/>
        <v>0</v>
      </c>
      <c r="G87" s="1240">
        <f t="shared" si="19"/>
        <v>0</v>
      </c>
      <c r="H87" s="1233">
        <f>SUM(B87:G87)</f>
        <v>0</v>
      </c>
      <c r="I87" s="1164"/>
      <c r="J87" s="1164"/>
      <c r="K87" s="1164"/>
    </row>
    <row r="88" spans="1:12" ht="15.95" customHeight="1" x14ac:dyDescent="0.2">
      <c r="A88" s="1277" t="s">
        <v>664</v>
      </c>
      <c r="B88" s="1709">
        <v>0</v>
      </c>
      <c r="C88" s="1709">
        <v>0</v>
      </c>
      <c r="D88" s="1709">
        <v>0</v>
      </c>
      <c r="E88" s="1709">
        <v>0</v>
      </c>
      <c r="F88" s="1709">
        <v>0</v>
      </c>
      <c r="G88" s="1709">
        <v>0</v>
      </c>
      <c r="H88" s="1707">
        <f>SUM(B88:G89)</f>
        <v>0</v>
      </c>
      <c r="I88" s="1164"/>
      <c r="J88" s="1164"/>
      <c r="K88" s="1164"/>
      <c r="L88" s="1164"/>
    </row>
    <row r="89" spans="1:12" ht="15.95" customHeight="1" thickBot="1" x14ac:dyDescent="0.25">
      <c r="A89" s="1278" t="s">
        <v>739</v>
      </c>
      <c r="B89" s="1710"/>
      <c r="C89" s="1710"/>
      <c r="D89" s="1710"/>
      <c r="E89" s="1710"/>
      <c r="F89" s="1710"/>
      <c r="G89" s="1710"/>
      <c r="H89" s="1708"/>
      <c r="I89" s="1164"/>
      <c r="J89" s="1164"/>
      <c r="K89" s="1164"/>
      <c r="L89" s="1164"/>
    </row>
    <row r="90" spans="1:12" ht="21" customHeight="1" thickTop="1" x14ac:dyDescent="0.2">
      <c r="A90" s="1279" t="s">
        <v>827</v>
      </c>
      <c r="B90" s="1280"/>
      <c r="C90" s="1280"/>
      <c r="D90" s="1280"/>
      <c r="E90" s="1280"/>
      <c r="F90" s="1280"/>
      <c r="G90" s="1280"/>
      <c r="H90" s="1280"/>
      <c r="I90" s="1164"/>
      <c r="J90" s="1164"/>
      <c r="K90" s="1164"/>
      <c r="L90" s="1164"/>
    </row>
    <row r="91" spans="1:12" ht="47.25" customHeight="1" x14ac:dyDescent="0.2">
      <c r="A91" s="1701" t="s">
        <v>828</v>
      </c>
      <c r="B91" s="1701"/>
      <c r="C91" s="1701"/>
      <c r="D91" s="1701"/>
      <c r="E91" s="1701"/>
      <c r="F91" s="1701"/>
      <c r="G91" s="1701"/>
      <c r="H91" s="1701"/>
      <c r="I91" s="1164"/>
      <c r="J91" s="1164"/>
      <c r="K91" s="1164"/>
      <c r="L91" s="1164"/>
    </row>
    <row r="92" spans="1:12" ht="62.25" customHeight="1" x14ac:dyDescent="0.2">
      <c r="A92" s="1701" t="s">
        <v>829</v>
      </c>
      <c r="B92" s="1701"/>
      <c r="C92" s="1701"/>
      <c r="D92" s="1701"/>
      <c r="E92" s="1701"/>
      <c r="F92" s="1701"/>
      <c r="G92" s="1701"/>
      <c r="H92" s="1701"/>
      <c r="I92" s="1164"/>
      <c r="J92" s="1164"/>
      <c r="K92" s="1164"/>
      <c r="L92" s="1164"/>
    </row>
    <row r="93" spans="1:12" x14ac:dyDescent="0.2">
      <c r="A93" s="1281"/>
      <c r="B93" s="1282"/>
      <c r="C93" s="1243"/>
      <c r="D93" s="1243"/>
      <c r="E93" s="1243"/>
      <c r="F93" s="1243"/>
      <c r="H93" s="1164"/>
      <c r="I93" s="1164"/>
      <c r="J93" s="1164"/>
      <c r="K93" s="1164"/>
      <c r="L93" s="1164"/>
    </row>
    <row r="94" spans="1:12" x14ac:dyDescent="0.2">
      <c r="A94" s="1283"/>
      <c r="B94" s="1282"/>
      <c r="C94" s="1282"/>
      <c r="D94" s="1282"/>
      <c r="H94" s="1164"/>
      <c r="I94" s="1164"/>
      <c r="J94" s="1164"/>
      <c r="K94" s="1164"/>
      <c r="L94" s="1164"/>
    </row>
    <row r="95" spans="1:12" x14ac:dyDescent="0.2">
      <c r="A95" s="1243"/>
      <c r="B95" s="1243"/>
      <c r="C95" s="1243"/>
      <c r="D95" s="1284"/>
      <c r="H95" s="1164"/>
      <c r="I95" s="1164"/>
      <c r="J95" s="1164"/>
      <c r="K95" s="1164"/>
      <c r="L95" s="1164"/>
    </row>
    <row r="96" spans="1:12" x14ac:dyDescent="0.2">
      <c r="A96" s="1243"/>
      <c r="B96" s="1243"/>
      <c r="C96" s="1243"/>
      <c r="D96" s="1284"/>
      <c r="E96" s="1243"/>
      <c r="F96" s="1243"/>
      <c r="G96" s="1177"/>
      <c r="H96" s="1164"/>
      <c r="I96" s="1164"/>
      <c r="J96" s="1164"/>
      <c r="K96" s="1164"/>
      <c r="L96" s="1164"/>
    </row>
    <row r="97" spans="1:17" x14ac:dyDescent="0.2">
      <c r="A97" s="1243"/>
      <c r="B97" s="1243"/>
      <c r="C97" s="1243"/>
      <c r="D97" s="1284"/>
      <c r="E97" s="1285"/>
      <c r="F97" s="1285"/>
      <c r="H97" s="1164"/>
      <c r="I97" s="1164"/>
      <c r="J97" s="1164"/>
      <c r="K97" s="1164"/>
      <c r="L97" s="1164"/>
    </row>
    <row r="98" spans="1:17" x14ac:dyDescent="0.2">
      <c r="A98" s="1243"/>
      <c r="B98" s="1243"/>
      <c r="C98" s="1243"/>
      <c r="D98" s="1284"/>
      <c r="E98" s="1285"/>
      <c r="F98" s="1285"/>
      <c r="H98" s="1164"/>
      <c r="I98" s="1164"/>
      <c r="J98" s="1164"/>
      <c r="K98" s="1164"/>
      <c r="L98" s="1164"/>
    </row>
    <row r="99" spans="1:17" x14ac:dyDescent="0.2">
      <c r="A99" s="1243"/>
      <c r="B99" s="1284"/>
      <c r="C99" s="1284"/>
      <c r="D99" s="1284"/>
      <c r="E99" s="1243"/>
      <c r="F99" s="1243"/>
      <c r="G99" s="1177"/>
      <c r="H99" s="1164"/>
      <c r="I99" s="1164"/>
      <c r="J99" s="1164"/>
      <c r="K99" s="1164"/>
      <c r="L99" s="1164"/>
    </row>
    <row r="100" spans="1:17" x14ac:dyDescent="0.2">
      <c r="G100" s="1177"/>
      <c r="H100" s="1164"/>
      <c r="I100" s="1164"/>
      <c r="J100" s="1164"/>
      <c r="K100" s="1164"/>
      <c r="L100" s="1164"/>
    </row>
    <row r="101" spans="1:17" x14ac:dyDescent="0.2">
      <c r="H101" s="1164"/>
      <c r="I101" s="1164"/>
      <c r="J101" s="1164"/>
      <c r="K101" s="1164"/>
      <c r="L101" s="1164"/>
      <c r="M101" s="1164"/>
      <c r="N101" s="1164"/>
      <c r="O101" s="1164"/>
      <c r="P101" s="1164"/>
      <c r="Q101" s="1164"/>
    </row>
    <row r="102" spans="1:17" x14ac:dyDescent="0.2">
      <c r="A102" s="1164"/>
      <c r="B102" s="1164"/>
      <c r="C102" s="1164"/>
      <c r="D102" s="1164"/>
      <c r="E102" s="1164"/>
      <c r="F102" s="1164"/>
      <c r="G102" s="1164"/>
      <c r="H102" s="1164"/>
      <c r="I102" s="1164"/>
      <c r="J102" s="1164"/>
      <c r="K102" s="1164"/>
      <c r="L102" s="1164"/>
      <c r="M102" s="1164"/>
      <c r="N102" s="1164"/>
      <c r="O102" s="1164"/>
      <c r="P102" s="1164"/>
      <c r="Q102" s="1164"/>
    </row>
    <row r="103" spans="1:17" x14ac:dyDescent="0.2">
      <c r="A103" s="1164"/>
      <c r="B103" s="1164"/>
      <c r="C103" s="1164"/>
      <c r="D103" s="1164"/>
      <c r="E103" s="1164"/>
      <c r="F103" s="1164"/>
      <c r="G103" s="1164"/>
      <c r="H103" s="1164"/>
      <c r="I103" s="1164"/>
      <c r="J103" s="1164"/>
      <c r="K103" s="1164"/>
      <c r="L103" s="1164"/>
      <c r="M103" s="1164"/>
      <c r="N103" s="1164"/>
      <c r="O103" s="1164"/>
      <c r="P103" s="1164"/>
      <c r="Q103" s="1164"/>
    </row>
    <row r="104" spans="1:17" x14ac:dyDescent="0.2">
      <c r="A104" s="1164"/>
      <c r="B104" s="1164"/>
      <c r="C104" s="1164"/>
      <c r="D104" s="1164"/>
      <c r="E104" s="1164"/>
      <c r="F104" s="1164"/>
      <c r="G104" s="1164"/>
      <c r="H104" s="1164"/>
      <c r="I104" s="1164"/>
      <c r="J104" s="1164"/>
      <c r="K104" s="1164"/>
      <c r="L104" s="1164"/>
      <c r="M104" s="1164"/>
      <c r="N104" s="1164"/>
      <c r="O104" s="1164"/>
      <c r="P104" s="1164"/>
      <c r="Q104" s="1164"/>
    </row>
    <row r="105" spans="1:17" x14ac:dyDescent="0.2">
      <c r="A105" s="1164"/>
      <c r="B105" s="1164"/>
      <c r="C105" s="1164"/>
      <c r="D105" s="1164"/>
      <c r="E105" s="1164"/>
      <c r="F105" s="1164"/>
      <c r="G105" s="1164"/>
      <c r="H105" s="1164"/>
      <c r="I105" s="1164"/>
      <c r="J105" s="1164"/>
      <c r="K105" s="1164"/>
      <c r="L105" s="1164"/>
      <c r="M105" s="1164"/>
      <c r="N105" s="1164"/>
      <c r="O105" s="1164"/>
      <c r="P105" s="1164"/>
      <c r="Q105" s="1164"/>
    </row>
    <row r="106" spans="1:17" x14ac:dyDescent="0.2">
      <c r="A106" s="1164"/>
      <c r="B106" s="1164"/>
      <c r="C106" s="1164"/>
      <c r="D106" s="1164"/>
      <c r="E106" s="1164"/>
      <c r="F106" s="1164"/>
      <c r="G106" s="1164"/>
      <c r="H106" s="1164"/>
    </row>
    <row r="107" spans="1:17" x14ac:dyDescent="0.2">
      <c r="A107" s="1164"/>
      <c r="B107" s="1164"/>
      <c r="C107" s="1164"/>
      <c r="D107" s="1164"/>
      <c r="E107" s="1164"/>
      <c r="F107" s="1164"/>
      <c r="G107" s="1164"/>
      <c r="H107" s="1164"/>
    </row>
    <row r="108" spans="1:17" x14ac:dyDescent="0.2">
      <c r="A108" s="1164"/>
      <c r="B108" s="1164"/>
      <c r="C108" s="1164"/>
      <c r="D108" s="1164"/>
      <c r="E108" s="1164"/>
      <c r="F108" s="1164"/>
      <c r="G108" s="1164"/>
    </row>
    <row r="109" spans="1:17" x14ac:dyDescent="0.2">
      <c r="A109" s="1164"/>
      <c r="B109" s="1164"/>
      <c r="C109" s="1164"/>
      <c r="D109" s="1164"/>
      <c r="E109" s="1164"/>
      <c r="F109" s="1164"/>
      <c r="G109" s="1164"/>
    </row>
    <row r="110" spans="1:17" x14ac:dyDescent="0.2">
      <c r="A110" s="1164"/>
      <c r="B110" s="1164"/>
      <c r="C110" s="1164"/>
      <c r="D110" s="1164"/>
      <c r="E110" s="1164"/>
      <c r="F110" s="1164"/>
      <c r="G110" s="1164"/>
    </row>
    <row r="111" spans="1:17" x14ac:dyDescent="0.2">
      <c r="A111" s="1164"/>
      <c r="B111" s="1164"/>
      <c r="C111" s="1164"/>
      <c r="D111" s="1164"/>
      <c r="E111" s="1164"/>
      <c r="F111" s="1164"/>
      <c r="G111" s="1164"/>
    </row>
    <row r="112" spans="1:17" x14ac:dyDescent="0.2">
      <c r="A112" s="1164"/>
      <c r="B112" s="1164"/>
      <c r="C112" s="1164"/>
      <c r="D112" s="1164"/>
      <c r="E112" s="1164"/>
      <c r="F112" s="1164"/>
      <c r="G112" s="1164"/>
    </row>
    <row r="113" spans="1:7" x14ac:dyDescent="0.2">
      <c r="A113" s="1164"/>
      <c r="B113" s="1164"/>
      <c r="C113" s="1164"/>
      <c r="D113" s="1164"/>
      <c r="E113" s="1164"/>
      <c r="F113" s="1164"/>
      <c r="G113" s="1164"/>
    </row>
    <row r="114" spans="1:7" x14ac:dyDescent="0.2">
      <c r="A114" s="1164"/>
      <c r="B114" s="1164"/>
      <c r="C114" s="1164"/>
      <c r="D114" s="1164"/>
      <c r="E114" s="1164"/>
      <c r="F114" s="1164"/>
    </row>
  </sheetData>
  <sheetProtection formatCells="0" formatColumns="0" insertColumns="0" selectLockedCells="1"/>
  <mergeCells count="27">
    <mergeCell ref="C8:D8"/>
    <mergeCell ref="F8:H8"/>
    <mergeCell ref="C17:D17"/>
    <mergeCell ref="F17:H17"/>
    <mergeCell ref="C26:D26"/>
    <mergeCell ref="F26:H26"/>
    <mergeCell ref="C88:C89"/>
    <mergeCell ref="D88:D89"/>
    <mergeCell ref="E88:E89"/>
    <mergeCell ref="G88:G89"/>
    <mergeCell ref="F35:H35"/>
    <mergeCell ref="A3:H3"/>
    <mergeCell ref="B4:E4"/>
    <mergeCell ref="A92:H92"/>
    <mergeCell ref="C44:D44"/>
    <mergeCell ref="F44:H44"/>
    <mergeCell ref="C53:D53"/>
    <mergeCell ref="F53:H53"/>
    <mergeCell ref="C62:D62"/>
    <mergeCell ref="F62:H62"/>
    <mergeCell ref="H88:H89"/>
    <mergeCell ref="C71:D71"/>
    <mergeCell ref="F71:H71"/>
    <mergeCell ref="F88:F89"/>
    <mergeCell ref="C35:D35"/>
    <mergeCell ref="A91:H91"/>
    <mergeCell ref="B88:B89"/>
  </mergeCells>
  <dataValidations count="12">
    <dataValidation type="list" allowBlank="1" showInputMessage="1" showErrorMessage="1" sqref="G9 G18 G27 G36 G45 G54 G63 G72" xr:uid="{69523429-99D3-498B-9110-2E388CC05A83}">
      <formula1>"5-BR, 5-BR Lo HOME, 5-BR Hi HOME, 5-BR RA, 5-BR NHTF"</formula1>
    </dataValidation>
    <dataValidation type="list" allowBlank="1" showInputMessage="1" showErrorMessage="1" sqref="F9 F18 F27 F36 F45 F54 F63 F72" xr:uid="{B3DCA5A9-CE01-499F-825D-7F03AD884599}">
      <formula1>"4-BR, 4-BR Lo HOME, 4-BR Hi HOME, 4-BR RA, 4-BR NHTF"</formula1>
    </dataValidation>
    <dataValidation type="list" allowBlank="1" showInputMessage="1" showErrorMessage="1" sqref="E9 E18 E27 E36 E45 E54 E63 E72" xr:uid="{6DCF3994-1F50-40C1-A203-8084373D0362}">
      <formula1>"3-BR, 3-BR Lo HOME, 3-BR Hi HOME, 3-BR RA, 3-BR NHTF"</formula1>
    </dataValidation>
    <dataValidation type="list" allowBlank="1" showInputMessage="1" showErrorMessage="1" sqref="D9 D18 D27 D36 D45 D54 D63 D72" xr:uid="{BC07204C-6B27-48CF-A007-C54031CC2A36}">
      <formula1>"2-BR, 2-BR Lo HOME, 2-BR Hi HOME, 2-BR RA, 2-BR NHTF"</formula1>
    </dataValidation>
    <dataValidation type="list" allowBlank="1" showInputMessage="1" showErrorMessage="1" sqref="C9 C18 C27 C36 C45 C54 C63 C72" xr:uid="{2C558A5D-9535-4A57-884F-FDB1A2CF10AA}">
      <formula1>"1-BR, 1-BR Lo HOME, 1-BR Hi HOME, 1-BR RA, 1-BR NHTF"</formula1>
    </dataValidation>
    <dataValidation type="list" allowBlank="1" showInputMessage="1" showErrorMessage="1" sqref="B9 B18 B27 B36 B45 B54 B72" xr:uid="{E14365C3-2BB8-4D5B-8E6F-4461EEA8422B}">
      <formula1>"0-BR, 0-BR Lo HOME, 0-BR Hi HOME, 0-BR RA, 0-BR NHTF"</formula1>
    </dataValidation>
    <dataValidation type="list" allowBlank="1" showInputMessage="1" showErrorMessage="1" sqref="B63" xr:uid="{FE0FD90C-FE3D-4451-9C44-F154176C53DC}">
      <formula1>"0-BR, 0-BR Lo HOME, 0-BR Hi HOME, 0-BR RA"</formula1>
    </dataValidation>
    <dataValidation type="list" allowBlank="1" showInputMessage="1" showErrorMessage="1" sqref="J10" xr:uid="{052D9A99-2835-4A53-AE0D-97CED182418C}">
      <formula1>" , 0-BR, 0-BR Lo Home, 0-BR Hi HOME, 0-BR Rental Asst"</formula1>
    </dataValidation>
    <dataValidation type="list" allowBlank="1" showInputMessage="1" showErrorMessage="1" sqref="B6 S9" xr:uid="{8D9DEF5A-C117-489B-8513-26F2D4AFE645}">
      <formula1>"5%, 7%"</formula1>
    </dataValidation>
    <dataValidation type="list" allowBlank="1" showErrorMessage="1" errorTitle="Choose from List" error="Choose from List_x000a_" sqref="E71 E17 E26 E62" xr:uid="{10A073FA-4DC9-4EC3-BD1D-0017C01BAA27}">
      <formula1>"20%, 30%, 40%, 50%, 60%, 70%, 80%,  Market"</formula1>
    </dataValidation>
    <dataValidation type="list" allowBlank="1" showErrorMessage="1" errorTitle="Choose from List" error="Choose from List_x000a_" sqref="E8" xr:uid="{18156773-439D-4B65-9793-3507B182D3B6}">
      <formula1>"20%, 30%, 40%, 50%, 60%, 70%, 80%, Market"</formula1>
    </dataValidation>
    <dataValidation type="list" allowBlank="1" showInputMessage="1" showErrorMessage="1" sqref="E35 E44 E53" xr:uid="{99A12DD0-2E52-407E-BFC8-954B94D9867F}">
      <formula1>"20%, 30%, 40%, 50%, 60%, 70%, 80%, Market"</formula1>
    </dataValidation>
  </dataValidations>
  <printOptions horizontalCentered="1" verticalCentered="1"/>
  <pageMargins left="0" right="0" top="0.5" bottom="0" header="0" footer="0"/>
  <pageSetup scale="51" orientation="portrait" horizontalDpi="4294967292" verticalDpi="300" r:id="rId1"/>
  <headerFooter alignWithMargins="0">
    <oddFooter>&amp;R&amp;8Revised October 20, 2021</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359B-8557-4E5F-AE4E-61DE9F5BD35B}">
  <sheetPr syncVertical="1" syncRef="A1" transitionEvaluation="1" codeName="Sheet6">
    <tabColor rgb="FF00918F"/>
    <pageSetUpPr fitToPage="1"/>
  </sheetPr>
  <dimension ref="A1:H621"/>
  <sheetViews>
    <sheetView zoomScaleNormal="100" workbookViewId="0">
      <selection activeCell="F5" sqref="F5"/>
    </sheetView>
  </sheetViews>
  <sheetFormatPr defaultColWidth="10.5703125" defaultRowHeight="14.25" x14ac:dyDescent="0.2"/>
  <cols>
    <col min="1" max="1" width="4.28515625" style="1164" customWidth="1"/>
    <col min="2" max="2" width="11.28515625" style="1164" customWidth="1"/>
    <col min="3" max="3" width="1.140625" style="1164" customWidth="1"/>
    <col min="4" max="4" width="4.140625" style="1164" customWidth="1"/>
    <col min="5" max="5" width="38.28515625" style="1164" customWidth="1"/>
    <col min="6" max="6" width="18.28515625" style="1164" customWidth="1"/>
    <col min="7" max="7" width="18.5703125" style="1315" customWidth="1"/>
    <col min="8" max="8" width="18.140625" style="1315" customWidth="1"/>
    <col min="9" max="9" width="3.7109375" style="1164" customWidth="1"/>
    <col min="10" max="10" width="10.5703125" style="1164"/>
    <col min="11" max="11" width="18.140625" style="1164" customWidth="1"/>
    <col min="12" max="14" width="10.5703125" style="1164"/>
    <col min="15" max="15" width="11.7109375" style="1164" customWidth="1"/>
    <col min="16" max="16" width="20.42578125" style="1164" customWidth="1"/>
    <col min="17" max="17" width="10.5703125" style="1164"/>
    <col min="18" max="18" width="13.85546875" style="1164" customWidth="1"/>
    <col min="19" max="19" width="1.85546875" style="1164" customWidth="1"/>
    <col min="20" max="20" width="10.5703125" style="1164"/>
    <col min="21" max="21" width="7.42578125" style="1164" customWidth="1"/>
    <col min="22" max="22" width="5.140625" style="1164" customWidth="1"/>
    <col min="23" max="26" width="10.5703125" style="1164"/>
    <col min="27" max="27" width="32.42578125" style="1164" customWidth="1"/>
    <col min="28" max="28" width="12.85546875" style="1164" customWidth="1"/>
    <col min="29" max="30" width="10.5703125" style="1164"/>
    <col min="31" max="31" width="13.85546875" style="1164" customWidth="1"/>
    <col min="32" max="32" width="6.28515625" style="1164" customWidth="1"/>
    <col min="33" max="16384" width="10.5703125" style="1164"/>
  </cols>
  <sheetData>
    <row r="1" spans="1:8" ht="15.6" customHeight="1" x14ac:dyDescent="0.2">
      <c r="B1" s="1711" t="s">
        <v>818</v>
      </c>
      <c r="C1" s="1711"/>
      <c r="D1" s="1711"/>
      <c r="E1" s="1711"/>
      <c r="F1" s="1711"/>
      <c r="G1" s="1711"/>
      <c r="H1" s="1711"/>
    </row>
    <row r="2" spans="1:8" ht="14.45" customHeight="1" x14ac:dyDescent="0.2">
      <c r="B2" s="1711" t="s">
        <v>670</v>
      </c>
      <c r="C2" s="1711"/>
      <c r="D2" s="1711"/>
      <c r="E2" s="1711"/>
      <c r="F2" s="1711"/>
      <c r="G2" s="1711"/>
      <c r="H2" s="1711"/>
    </row>
    <row r="3" spans="1:8" ht="20.100000000000001" customHeight="1" thickBot="1" x14ac:dyDescent="0.25">
      <c r="A3" s="1692" t="s">
        <v>814</v>
      </c>
      <c r="B3" s="1692"/>
      <c r="C3" s="1692"/>
      <c r="D3" s="1692"/>
      <c r="E3" s="1692"/>
      <c r="F3" s="1692"/>
      <c r="G3" s="1692"/>
      <c r="H3" s="1692"/>
    </row>
    <row r="4" spans="1:8" ht="20.100000000000001" customHeight="1" thickBot="1" x14ac:dyDescent="0.25">
      <c r="B4" s="1165" t="s">
        <v>0</v>
      </c>
      <c r="C4" s="1177"/>
      <c r="D4" s="1211">
        <f>'3a - Dev Cost Budget (A)'!C4</f>
        <v>0</v>
      </c>
      <c r="E4" s="1286"/>
      <c r="F4" s="1287"/>
      <c r="G4" s="1288" t="s">
        <v>629</v>
      </c>
      <c r="H4" s="1168">
        <f>'3b - Sources of Funds (A-1)'!I4</f>
        <v>0</v>
      </c>
    </row>
    <row r="5" spans="1:8" ht="20.100000000000001" customHeight="1" thickBot="1" x14ac:dyDescent="0.25">
      <c r="C5" s="1177"/>
      <c r="D5" s="1177"/>
      <c r="E5" s="1289" t="s">
        <v>130</v>
      </c>
      <c r="F5" s="1319">
        <f>'4a - Rent Summary (B)'!H83</f>
        <v>0</v>
      </c>
      <c r="G5" s="1333" t="s">
        <v>131</v>
      </c>
      <c r="H5" s="1334" t="s">
        <v>132</v>
      </c>
    </row>
    <row r="6" spans="1:8" ht="20.100000000000001" customHeight="1" x14ac:dyDescent="0.2">
      <c r="B6" s="1336" t="s">
        <v>133</v>
      </c>
      <c r="C6" s="1335"/>
      <c r="D6" s="1337"/>
      <c r="E6" s="1337"/>
      <c r="F6" s="1337"/>
      <c r="G6" s="1338"/>
      <c r="H6" s="1339"/>
    </row>
    <row r="7" spans="1:8" ht="20.100000000000001" customHeight="1" x14ac:dyDescent="0.2">
      <c r="B7" s="1290">
        <v>1</v>
      </c>
      <c r="C7" s="1291"/>
      <c r="D7" s="1292" t="s">
        <v>134</v>
      </c>
      <c r="E7" s="1292"/>
      <c r="F7" s="1293"/>
      <c r="G7" s="1320">
        <f>'4a - Rent Summary (B)'!H87</f>
        <v>0</v>
      </c>
      <c r="H7" s="1321" t="str">
        <f>IF($F$5=0,"",G7/$F$5)</f>
        <v/>
      </c>
    </row>
    <row r="8" spans="1:8" ht="20.100000000000001" customHeight="1" x14ac:dyDescent="0.2">
      <c r="B8" s="1290">
        <f>B7+1</f>
        <v>2</v>
      </c>
      <c r="C8" s="1291"/>
      <c r="D8" s="1292" t="s">
        <v>135</v>
      </c>
      <c r="E8" s="1292"/>
      <c r="F8" s="1292"/>
      <c r="G8" s="1330">
        <v>0</v>
      </c>
      <c r="H8" s="1321" t="str">
        <f>IF($F$5=0,"",G8/$F$5)</f>
        <v/>
      </c>
    </row>
    <row r="9" spans="1:8" ht="20.100000000000001" customHeight="1" x14ac:dyDescent="0.2">
      <c r="B9" s="1290">
        <f t="shared" ref="B9:B15" si="0">B8+1</f>
        <v>3</v>
      </c>
      <c r="C9" s="1291"/>
      <c r="D9" s="1292" t="s">
        <v>136</v>
      </c>
      <c r="E9" s="1292"/>
      <c r="F9" s="1292"/>
      <c r="G9" s="1330"/>
      <c r="H9" s="1321" t="str">
        <f>IF($F$5=0,"",G9/$F$5)</f>
        <v/>
      </c>
    </row>
    <row r="10" spans="1:8" ht="20.100000000000001" customHeight="1" x14ac:dyDescent="0.2">
      <c r="B10" s="1290">
        <f t="shared" si="0"/>
        <v>4</v>
      </c>
      <c r="C10" s="1291"/>
      <c r="D10" s="1716" t="s">
        <v>865</v>
      </c>
      <c r="E10" s="1716"/>
      <c r="F10" s="1717"/>
      <c r="G10" s="1330">
        <v>0</v>
      </c>
      <c r="H10" s="1321" t="str">
        <f>IF($F$5=0,"",G10/$F$5)</f>
        <v/>
      </c>
    </row>
    <row r="11" spans="1:8" ht="20.100000000000001" customHeight="1" x14ac:dyDescent="0.2">
      <c r="B11" s="1290"/>
      <c r="C11" s="1291"/>
      <c r="D11" s="1292"/>
      <c r="E11" s="1292" t="s">
        <v>138</v>
      </c>
      <c r="F11" s="1294"/>
      <c r="G11" s="1325">
        <f>SUM(G7:G10)</f>
        <v>0</v>
      </c>
      <c r="H11" s="1321"/>
    </row>
    <row r="12" spans="1:8" ht="20.100000000000001" customHeight="1" x14ac:dyDescent="0.2">
      <c r="B12" s="1290">
        <f>B10+1</f>
        <v>5</v>
      </c>
      <c r="C12" s="1291"/>
      <c r="D12" s="1292" t="s">
        <v>139</v>
      </c>
      <c r="E12" s="1292"/>
      <c r="F12" s="1295">
        <f>'4a - Rent Summary (B)'!B6</f>
        <v>0</v>
      </c>
      <c r="G12" s="1325">
        <f>ROUND(-F12*G11,0)</f>
        <v>0</v>
      </c>
      <c r="H12" s="1321"/>
    </row>
    <row r="13" spans="1:8" ht="20.100000000000001" customHeight="1" x14ac:dyDescent="0.2">
      <c r="B13" s="1290">
        <f t="shared" si="0"/>
        <v>6</v>
      </c>
      <c r="C13" s="1291"/>
      <c r="D13" s="1292" t="s">
        <v>140</v>
      </c>
      <c r="E13" s="1292"/>
      <c r="F13" s="1294"/>
      <c r="G13" s="1330"/>
      <c r="H13" s="1321"/>
    </row>
    <row r="14" spans="1:8" ht="20.100000000000001" customHeight="1" thickBot="1" x14ac:dyDescent="0.25">
      <c r="B14" s="1290">
        <f>B13+1</f>
        <v>7</v>
      </c>
      <c r="C14" s="1291"/>
      <c r="D14" s="1292" t="s">
        <v>139</v>
      </c>
      <c r="E14" s="1292"/>
      <c r="F14" s="1332"/>
      <c r="G14" s="1323">
        <f>-G13*F14</f>
        <v>0</v>
      </c>
      <c r="H14" s="1321" t="str">
        <f>IF($F$5=0,"",G14/$F$5)</f>
        <v/>
      </c>
    </row>
    <row r="15" spans="1:8" ht="20.100000000000001" customHeight="1" thickBot="1" x14ac:dyDescent="0.25">
      <c r="B15" s="1296">
        <f t="shared" si="0"/>
        <v>8</v>
      </c>
      <c r="C15" s="1297"/>
      <c r="D15" s="1298" t="s">
        <v>141</v>
      </c>
      <c r="E15" s="1298"/>
      <c r="F15" s="1298"/>
      <c r="G15" s="1324">
        <f>SUM(G11:G14)</f>
        <v>0</v>
      </c>
      <c r="H15" s="1322" t="str">
        <f>IF($F$5=0,"",G15/$F$5)</f>
        <v/>
      </c>
    </row>
    <row r="16" spans="1:8" ht="20.100000000000001" customHeight="1" x14ac:dyDescent="0.2">
      <c r="B16" s="1340" t="s">
        <v>142</v>
      </c>
      <c r="C16" s="1341"/>
      <c r="D16" s="1342" t="s">
        <v>143</v>
      </c>
      <c r="E16" s="1343"/>
      <c r="F16" s="1343"/>
      <c r="G16" s="1344"/>
      <c r="H16" s="1345"/>
    </row>
    <row r="17" spans="2:8" ht="20.100000000000001" customHeight="1" x14ac:dyDescent="0.2">
      <c r="B17" s="1290">
        <f>B15+1</f>
        <v>9</v>
      </c>
      <c r="C17" s="1291"/>
      <c r="D17" s="1299"/>
      <c r="E17" s="1292" t="s">
        <v>144</v>
      </c>
      <c r="F17" s="1292"/>
      <c r="G17" s="1329"/>
      <c r="H17" s="1321" t="str">
        <f t="shared" ref="H17:H27" si="1">IF($F$5=0,"",G17/$F$5)</f>
        <v/>
      </c>
    </row>
    <row r="18" spans="2:8" ht="20.100000000000001" customHeight="1" x14ac:dyDescent="0.2">
      <c r="B18" s="1290">
        <f>B17+1</f>
        <v>10</v>
      </c>
      <c r="C18" s="1291"/>
      <c r="D18" s="1299"/>
      <c r="E18" s="1292" t="s">
        <v>145</v>
      </c>
      <c r="F18" s="1292"/>
      <c r="G18" s="1329"/>
      <c r="H18" s="1321" t="str">
        <f t="shared" si="1"/>
        <v/>
      </c>
    </row>
    <row r="19" spans="2:8" ht="20.100000000000001" customHeight="1" x14ac:dyDescent="0.2">
      <c r="B19" s="1290">
        <f t="shared" ref="B19:B27" si="2">B18+1</f>
        <v>11</v>
      </c>
      <c r="C19" s="1291"/>
      <c r="D19" s="1299"/>
      <c r="E19" s="1292" t="s">
        <v>3</v>
      </c>
      <c r="F19" s="1292"/>
      <c r="G19" s="1329"/>
      <c r="H19" s="1321" t="str">
        <f t="shared" si="1"/>
        <v/>
      </c>
    </row>
    <row r="20" spans="2:8" ht="20.100000000000001" customHeight="1" x14ac:dyDescent="0.2">
      <c r="B20" s="1290">
        <f t="shared" si="2"/>
        <v>12</v>
      </c>
      <c r="C20" s="1291"/>
      <c r="D20" s="1292"/>
      <c r="E20" s="1292" t="s">
        <v>146</v>
      </c>
      <c r="F20" s="1331"/>
      <c r="G20" s="1323">
        <f>+F20*G15</f>
        <v>0</v>
      </c>
      <c r="H20" s="1321" t="str">
        <f t="shared" si="1"/>
        <v/>
      </c>
    </row>
    <row r="21" spans="2:8" ht="20.100000000000001" customHeight="1" x14ac:dyDescent="0.2">
      <c r="B21" s="1290">
        <f t="shared" si="2"/>
        <v>13</v>
      </c>
      <c r="C21" s="1291"/>
      <c r="D21" s="1292"/>
      <c r="E21" s="1292" t="s">
        <v>147</v>
      </c>
      <c r="F21" s="1300"/>
      <c r="G21" s="1330"/>
      <c r="H21" s="1321" t="str">
        <f t="shared" si="1"/>
        <v/>
      </c>
    </row>
    <row r="22" spans="2:8" ht="20.100000000000001" customHeight="1" x14ac:dyDescent="0.2">
      <c r="B22" s="1290">
        <f>B21+1</f>
        <v>14</v>
      </c>
      <c r="C22" s="1291"/>
      <c r="D22" s="1292"/>
      <c r="E22" s="1292" t="s">
        <v>148</v>
      </c>
      <c r="F22" s="1300"/>
      <c r="G22" s="1329"/>
      <c r="H22" s="1321" t="str">
        <f t="shared" si="1"/>
        <v/>
      </c>
    </row>
    <row r="23" spans="2:8" ht="20.100000000000001" customHeight="1" x14ac:dyDescent="0.2">
      <c r="B23" s="1290">
        <f t="shared" si="2"/>
        <v>15</v>
      </c>
      <c r="C23" s="1291"/>
      <c r="D23" s="1292"/>
      <c r="E23" s="1292" t="s">
        <v>149</v>
      </c>
      <c r="F23" s="1292"/>
      <c r="G23" s="1329"/>
      <c r="H23" s="1321" t="str">
        <f t="shared" si="1"/>
        <v/>
      </c>
    </row>
    <row r="24" spans="2:8" ht="20.100000000000001" customHeight="1" x14ac:dyDescent="0.2">
      <c r="B24" s="1290">
        <f t="shared" si="2"/>
        <v>16</v>
      </c>
      <c r="C24" s="1291"/>
      <c r="D24" s="1292"/>
      <c r="E24" s="1292" t="s">
        <v>150</v>
      </c>
      <c r="F24" s="1292"/>
      <c r="G24" s="1329"/>
      <c r="H24" s="1321" t="str">
        <f t="shared" si="1"/>
        <v/>
      </c>
    </row>
    <row r="25" spans="2:8" ht="20.100000000000001" customHeight="1" x14ac:dyDescent="0.2">
      <c r="B25" s="1290">
        <f>B24+1</f>
        <v>17</v>
      </c>
      <c r="C25" s="1291"/>
      <c r="D25" s="1292"/>
      <c r="E25" s="1292" t="s">
        <v>627</v>
      </c>
      <c r="F25" s="1292"/>
      <c r="G25" s="1329"/>
      <c r="H25" s="1321" t="str">
        <f t="shared" si="1"/>
        <v/>
      </c>
    </row>
    <row r="26" spans="2:8" ht="20.100000000000001" customHeight="1" thickBot="1" x14ac:dyDescent="0.25">
      <c r="B26" s="1290">
        <f>B25+1</f>
        <v>18</v>
      </c>
      <c r="C26" s="1291"/>
      <c r="D26" s="1292"/>
      <c r="E26" s="1718" t="s">
        <v>151</v>
      </c>
      <c r="F26" s="1719"/>
      <c r="G26" s="1329"/>
      <c r="H26" s="1321" t="str">
        <f t="shared" si="1"/>
        <v/>
      </c>
    </row>
    <row r="27" spans="2:8" ht="20.100000000000001" customHeight="1" thickBot="1" x14ac:dyDescent="0.25">
      <c r="B27" s="1296">
        <f t="shared" si="2"/>
        <v>19</v>
      </c>
      <c r="C27" s="1297"/>
      <c r="D27" s="1298" t="s">
        <v>152</v>
      </c>
      <c r="E27" s="1298"/>
      <c r="F27" s="1298"/>
      <c r="G27" s="1324">
        <f>SUM(G17:G26)</f>
        <v>0</v>
      </c>
      <c r="H27" s="1322" t="str">
        <f t="shared" si="1"/>
        <v/>
      </c>
    </row>
    <row r="28" spans="2:8" ht="20.100000000000001" customHeight="1" x14ac:dyDescent="0.2">
      <c r="B28" s="1340"/>
      <c r="C28" s="1341"/>
      <c r="D28" s="1342" t="s">
        <v>153</v>
      </c>
      <c r="E28" s="1343"/>
      <c r="F28" s="1343"/>
      <c r="G28" s="1344"/>
      <c r="H28" s="1345"/>
    </row>
    <row r="29" spans="2:8" ht="20.100000000000001" customHeight="1" x14ac:dyDescent="0.2">
      <c r="B29" s="1290">
        <f>B27+1</f>
        <v>20</v>
      </c>
      <c r="C29" s="1291"/>
      <c r="D29" s="1299"/>
      <c r="E29" s="1292" t="s">
        <v>154</v>
      </c>
      <c r="F29" s="1292"/>
      <c r="G29" s="1329"/>
      <c r="H29" s="1321" t="str">
        <f t="shared" ref="H29:H35" si="3">IF($F$5=0,"",G29/$F$5)</f>
        <v/>
      </c>
    </row>
    <row r="30" spans="2:8" ht="20.100000000000001" customHeight="1" x14ac:dyDescent="0.2">
      <c r="B30" s="1290">
        <f>B29+1</f>
        <v>21</v>
      </c>
      <c r="C30" s="1291"/>
      <c r="D30" s="1292"/>
      <c r="E30" s="1292" t="s">
        <v>155</v>
      </c>
      <c r="F30" s="1292"/>
      <c r="G30" s="1329"/>
      <c r="H30" s="1321" t="str">
        <f t="shared" si="3"/>
        <v/>
      </c>
    </row>
    <row r="31" spans="2:8" ht="20.100000000000001" customHeight="1" x14ac:dyDescent="0.2">
      <c r="B31" s="1290">
        <f>+B30+1</f>
        <v>22</v>
      </c>
      <c r="C31" s="1291"/>
      <c r="D31" s="1292"/>
      <c r="E31" s="1292" t="s">
        <v>156</v>
      </c>
      <c r="F31" s="1292"/>
      <c r="G31" s="1329"/>
      <c r="H31" s="1321" t="str">
        <f t="shared" si="3"/>
        <v/>
      </c>
    </row>
    <row r="32" spans="2:8" ht="20.100000000000001" customHeight="1" x14ac:dyDescent="0.2">
      <c r="B32" s="1290">
        <v>23</v>
      </c>
      <c r="C32" s="1291"/>
      <c r="D32" s="1292"/>
      <c r="E32" s="1292" t="s">
        <v>157</v>
      </c>
      <c r="F32" s="1292"/>
      <c r="G32" s="1329"/>
      <c r="H32" s="1321" t="str">
        <f t="shared" si="3"/>
        <v/>
      </c>
    </row>
    <row r="33" spans="2:8" ht="20.100000000000001" customHeight="1" x14ac:dyDescent="0.2">
      <c r="B33" s="1290">
        <v>24</v>
      </c>
      <c r="C33" s="1291"/>
      <c r="D33" s="1292"/>
      <c r="E33" s="1292" t="s">
        <v>158</v>
      </c>
      <c r="F33" s="1292"/>
      <c r="G33" s="1329"/>
      <c r="H33" s="1321" t="str">
        <f t="shared" si="3"/>
        <v/>
      </c>
    </row>
    <row r="34" spans="2:8" ht="20.100000000000001" customHeight="1" thickBot="1" x14ac:dyDescent="0.25">
      <c r="B34" s="1290">
        <v>25</v>
      </c>
      <c r="C34" s="1291"/>
      <c r="D34" s="1292"/>
      <c r="E34" s="1718" t="s">
        <v>151</v>
      </c>
      <c r="F34" s="1719"/>
      <c r="G34" s="1329"/>
      <c r="H34" s="1321" t="str">
        <f t="shared" si="3"/>
        <v/>
      </c>
    </row>
    <row r="35" spans="2:8" ht="20.100000000000001" customHeight="1" thickBot="1" x14ac:dyDescent="0.25">
      <c r="B35" s="1296">
        <v>26</v>
      </c>
      <c r="C35" s="1297"/>
      <c r="D35" s="1298" t="s">
        <v>159</v>
      </c>
      <c r="E35" s="1298"/>
      <c r="F35" s="1298"/>
      <c r="G35" s="1324">
        <f>SUM(G29:G34)</f>
        <v>0</v>
      </c>
      <c r="H35" s="1322" t="str">
        <f t="shared" si="3"/>
        <v/>
      </c>
    </row>
    <row r="36" spans="2:8" ht="20.100000000000001" customHeight="1" x14ac:dyDescent="0.2">
      <c r="B36" s="1340"/>
      <c r="C36" s="1341"/>
      <c r="D36" s="1342" t="s">
        <v>160</v>
      </c>
      <c r="E36" s="1343"/>
      <c r="F36" s="1343"/>
      <c r="G36" s="1344"/>
      <c r="H36" s="1345"/>
    </row>
    <row r="37" spans="2:8" ht="20.100000000000001" customHeight="1" x14ac:dyDescent="0.2">
      <c r="B37" s="1290">
        <f>B35+1</f>
        <v>27</v>
      </c>
      <c r="C37" s="1291"/>
      <c r="D37" s="1292"/>
      <c r="E37" s="1292" t="s">
        <v>161</v>
      </c>
      <c r="F37" s="1292"/>
      <c r="G37" s="1329"/>
      <c r="H37" s="1321" t="str">
        <f t="shared" ref="H37:H46" si="4">IF($F$5=0,"",G37/$F$5)</f>
        <v/>
      </c>
    </row>
    <row r="38" spans="2:8" ht="20.100000000000001" customHeight="1" x14ac:dyDescent="0.2">
      <c r="B38" s="1290">
        <f>B37+1</f>
        <v>28</v>
      </c>
      <c r="C38" s="1291"/>
      <c r="D38" s="1292"/>
      <c r="E38" s="1292" t="s">
        <v>162</v>
      </c>
      <c r="F38" s="1292"/>
      <c r="G38" s="1329"/>
      <c r="H38" s="1321" t="str">
        <f t="shared" si="4"/>
        <v/>
      </c>
    </row>
    <row r="39" spans="2:8" ht="20.100000000000001" customHeight="1" x14ac:dyDescent="0.2">
      <c r="B39" s="1290">
        <f t="shared" ref="B39:B46" si="5">B38+1</f>
        <v>29</v>
      </c>
      <c r="C39" s="1291"/>
      <c r="D39" s="1292"/>
      <c r="E39" s="1292" t="s">
        <v>163</v>
      </c>
      <c r="F39" s="1292"/>
      <c r="G39" s="1329"/>
      <c r="H39" s="1321" t="str">
        <f t="shared" si="4"/>
        <v/>
      </c>
    </row>
    <row r="40" spans="2:8" ht="20.100000000000001" customHeight="1" x14ac:dyDescent="0.2">
      <c r="B40" s="1290">
        <f t="shared" si="5"/>
        <v>30</v>
      </c>
      <c r="C40" s="1291"/>
      <c r="D40" s="1292"/>
      <c r="E40" s="1292" t="s">
        <v>164</v>
      </c>
      <c r="F40" s="1292"/>
      <c r="G40" s="1329"/>
      <c r="H40" s="1321" t="str">
        <f t="shared" si="4"/>
        <v/>
      </c>
    </row>
    <row r="41" spans="2:8" ht="20.100000000000001" customHeight="1" x14ac:dyDescent="0.2">
      <c r="B41" s="1290">
        <f t="shared" si="5"/>
        <v>31</v>
      </c>
      <c r="C41" s="1291"/>
      <c r="D41" s="1292"/>
      <c r="E41" s="1292" t="s">
        <v>165</v>
      </c>
      <c r="F41" s="1292"/>
      <c r="G41" s="1329"/>
      <c r="H41" s="1321" t="str">
        <f t="shared" si="4"/>
        <v/>
      </c>
    </row>
    <row r="42" spans="2:8" ht="20.100000000000001" customHeight="1" x14ac:dyDescent="0.2">
      <c r="B42" s="1290">
        <f t="shared" si="5"/>
        <v>32</v>
      </c>
      <c r="C42" s="1291"/>
      <c r="D42" s="1292"/>
      <c r="E42" s="1292" t="s">
        <v>166</v>
      </c>
      <c r="F42" s="1292"/>
      <c r="G42" s="1329"/>
      <c r="H42" s="1321" t="str">
        <f t="shared" si="4"/>
        <v/>
      </c>
    </row>
    <row r="43" spans="2:8" ht="20.100000000000001" customHeight="1" x14ac:dyDescent="0.2">
      <c r="B43" s="1290">
        <f t="shared" si="5"/>
        <v>33</v>
      </c>
      <c r="C43" s="1291"/>
      <c r="D43" s="1292"/>
      <c r="E43" s="1292" t="s">
        <v>167</v>
      </c>
      <c r="F43" s="1292"/>
      <c r="G43" s="1329"/>
      <c r="H43" s="1321" t="str">
        <f t="shared" si="4"/>
        <v/>
      </c>
    </row>
    <row r="44" spans="2:8" ht="20.100000000000001" customHeight="1" x14ac:dyDescent="0.2">
      <c r="B44" s="1290">
        <f t="shared" si="5"/>
        <v>34</v>
      </c>
      <c r="C44" s="1291"/>
      <c r="D44" s="1292"/>
      <c r="E44" s="1292" t="s">
        <v>168</v>
      </c>
      <c r="F44" s="1292"/>
      <c r="G44" s="1329"/>
      <c r="H44" s="1321" t="str">
        <f t="shared" si="4"/>
        <v/>
      </c>
    </row>
    <row r="45" spans="2:8" ht="20.100000000000001" customHeight="1" thickBot="1" x14ac:dyDescent="0.25">
      <c r="B45" s="1290">
        <f t="shared" si="5"/>
        <v>35</v>
      </c>
      <c r="C45" s="1291"/>
      <c r="D45" s="1292"/>
      <c r="E45" s="1292" t="s">
        <v>169</v>
      </c>
      <c r="F45" s="1292"/>
      <c r="G45" s="1329"/>
      <c r="H45" s="1321" t="str">
        <f t="shared" si="4"/>
        <v/>
      </c>
    </row>
    <row r="46" spans="2:8" ht="20.100000000000001" customHeight="1" thickBot="1" x14ac:dyDescent="0.25">
      <c r="B46" s="1296">
        <f t="shared" si="5"/>
        <v>36</v>
      </c>
      <c r="C46" s="1297"/>
      <c r="D46" s="1298" t="s">
        <v>170</v>
      </c>
      <c r="E46" s="1298"/>
      <c r="F46" s="1298"/>
      <c r="G46" s="1324">
        <f>SUM(G37:G45)</f>
        <v>0</v>
      </c>
      <c r="H46" s="1322" t="str">
        <f t="shared" si="4"/>
        <v/>
      </c>
    </row>
    <row r="47" spans="2:8" ht="20.100000000000001" customHeight="1" x14ac:dyDescent="0.2">
      <c r="B47" s="1340"/>
      <c r="C47" s="1341"/>
      <c r="D47" s="1342" t="s">
        <v>171</v>
      </c>
      <c r="E47" s="1343"/>
      <c r="F47" s="1343"/>
      <c r="G47" s="1344"/>
      <c r="H47" s="1345"/>
    </row>
    <row r="48" spans="2:8" ht="20.100000000000001" customHeight="1" x14ac:dyDescent="0.2">
      <c r="B48" s="1290">
        <f>B46+1</f>
        <v>37</v>
      </c>
      <c r="C48" s="1291"/>
      <c r="D48" s="1292"/>
      <c r="E48" s="1292" t="s">
        <v>172</v>
      </c>
      <c r="F48" s="1292"/>
      <c r="G48" s="1329"/>
      <c r="H48" s="1321" t="str">
        <f t="shared" ref="H48:H54" si="6">IF($F$5=0,"",G48/$F$5)</f>
        <v/>
      </c>
    </row>
    <row r="49" spans="2:8" ht="20.100000000000001" customHeight="1" x14ac:dyDescent="0.2">
      <c r="B49" s="1290">
        <f>B48+1</f>
        <v>38</v>
      </c>
      <c r="C49" s="1291"/>
      <c r="D49" s="1292"/>
      <c r="E49" s="1292" t="s">
        <v>173</v>
      </c>
      <c r="F49" s="1292"/>
      <c r="G49" s="1329"/>
      <c r="H49" s="1321" t="str">
        <f t="shared" si="6"/>
        <v/>
      </c>
    </row>
    <row r="50" spans="2:8" ht="20.100000000000001" customHeight="1" x14ac:dyDescent="0.2">
      <c r="B50" s="1290">
        <f>B49+1</f>
        <v>39</v>
      </c>
      <c r="C50" s="1291"/>
      <c r="D50" s="1292"/>
      <c r="E50" s="1292" t="s">
        <v>174</v>
      </c>
      <c r="F50" s="1292"/>
      <c r="G50" s="1329"/>
      <c r="H50" s="1321" t="str">
        <f t="shared" si="6"/>
        <v/>
      </c>
    </row>
    <row r="51" spans="2:8" ht="20.100000000000001" customHeight="1" x14ac:dyDescent="0.2">
      <c r="B51" s="1290">
        <f>B50+1</f>
        <v>40</v>
      </c>
      <c r="C51" s="1291"/>
      <c r="D51" s="1292"/>
      <c r="E51" s="1292" t="s">
        <v>175</v>
      </c>
      <c r="F51" s="1292"/>
      <c r="G51" s="1329"/>
      <c r="H51" s="1321" t="str">
        <f t="shared" si="6"/>
        <v/>
      </c>
    </row>
    <row r="52" spans="2:8" ht="20.100000000000001" customHeight="1" thickBot="1" x14ac:dyDescent="0.25">
      <c r="B52" s="1290">
        <f>B51+1</f>
        <v>41</v>
      </c>
      <c r="C52" s="1291"/>
      <c r="D52" s="1292"/>
      <c r="E52" s="1718" t="s">
        <v>151</v>
      </c>
      <c r="F52" s="1719"/>
      <c r="G52" s="1329"/>
      <c r="H52" s="1321" t="str">
        <f t="shared" si="6"/>
        <v/>
      </c>
    </row>
    <row r="53" spans="2:8" ht="20.100000000000001" customHeight="1" thickBot="1" x14ac:dyDescent="0.25">
      <c r="B53" s="1296">
        <f>B52+1</f>
        <v>42</v>
      </c>
      <c r="C53" s="1297"/>
      <c r="D53" s="1298" t="s">
        <v>176</v>
      </c>
      <c r="E53" s="1298"/>
      <c r="F53" s="1298"/>
      <c r="G53" s="1324">
        <f>SUM(G48:G52)</f>
        <v>0</v>
      </c>
      <c r="H53" s="1322" t="str">
        <f t="shared" si="6"/>
        <v/>
      </c>
    </row>
    <row r="54" spans="2:8" ht="20.100000000000001" customHeight="1" thickBot="1" x14ac:dyDescent="0.25">
      <c r="B54" s="1296"/>
      <c r="C54" s="1297"/>
      <c r="D54" s="1298" t="s">
        <v>177</v>
      </c>
      <c r="E54" s="1298"/>
      <c r="F54" s="1298"/>
      <c r="G54" s="1324">
        <f>G53+G46+G35+G27</f>
        <v>0</v>
      </c>
      <c r="H54" s="1322" t="str">
        <f t="shared" si="6"/>
        <v/>
      </c>
    </row>
    <row r="55" spans="2:8" ht="20.100000000000001" customHeight="1" x14ac:dyDescent="0.2">
      <c r="B55" s="1340"/>
      <c r="C55" s="1341"/>
      <c r="D55" s="1342" t="s">
        <v>178</v>
      </c>
      <c r="E55" s="1343"/>
      <c r="F55" s="1343"/>
      <c r="G55" s="1344"/>
      <c r="H55" s="1345"/>
    </row>
    <row r="56" spans="2:8" ht="20.100000000000001" customHeight="1" x14ac:dyDescent="0.2">
      <c r="B56" s="1290">
        <f>B53+1</f>
        <v>43</v>
      </c>
      <c r="C56" s="1291"/>
      <c r="D56" s="1292"/>
      <c r="E56" s="1292" t="s">
        <v>830</v>
      </c>
      <c r="F56" s="1301"/>
      <c r="G56" s="1329"/>
      <c r="H56" s="1321" t="str">
        <f t="shared" ref="H56:H62" si="7">IF($F$5=0,"",G56/$F$5)</f>
        <v/>
      </c>
    </row>
    <row r="57" spans="2:8" ht="20.100000000000001" customHeight="1" x14ac:dyDescent="0.2">
      <c r="B57" s="1290">
        <f t="shared" ref="B57:B62" si="8">B56+1</f>
        <v>44</v>
      </c>
      <c r="C57" s="1291"/>
      <c r="D57" s="1292"/>
      <c r="E57" s="1716" t="s">
        <v>180</v>
      </c>
      <c r="F57" s="1717"/>
      <c r="G57" s="1329"/>
      <c r="H57" s="1321" t="str">
        <f t="shared" si="7"/>
        <v/>
      </c>
    </row>
    <row r="58" spans="2:8" ht="20.100000000000001" customHeight="1" x14ac:dyDescent="0.2">
      <c r="B58" s="1290">
        <f t="shared" si="8"/>
        <v>45</v>
      </c>
      <c r="C58" s="1291"/>
      <c r="D58" s="1292"/>
      <c r="E58" s="1716" t="s">
        <v>151</v>
      </c>
      <c r="F58" s="1717"/>
      <c r="G58" s="1329"/>
      <c r="H58" s="1321" t="str">
        <f t="shared" si="7"/>
        <v/>
      </c>
    </row>
    <row r="59" spans="2:8" ht="20.100000000000001" customHeight="1" x14ac:dyDescent="0.2">
      <c r="B59" s="1290">
        <f t="shared" si="8"/>
        <v>46</v>
      </c>
      <c r="C59" s="1291"/>
      <c r="D59" s="1292"/>
      <c r="E59" s="1716" t="s">
        <v>151</v>
      </c>
      <c r="F59" s="1717"/>
      <c r="G59" s="1329"/>
      <c r="H59" s="1321" t="str">
        <f t="shared" si="7"/>
        <v/>
      </c>
    </row>
    <row r="60" spans="2:8" ht="20.100000000000001" customHeight="1" thickBot="1" x14ac:dyDescent="0.25">
      <c r="B60" s="1290">
        <f t="shared" si="8"/>
        <v>47</v>
      </c>
      <c r="C60" s="1291"/>
      <c r="D60" s="1292"/>
      <c r="E60" s="1718" t="s">
        <v>151</v>
      </c>
      <c r="F60" s="1719"/>
      <c r="G60" s="1329"/>
      <c r="H60" s="1321" t="str">
        <f t="shared" si="7"/>
        <v/>
      </c>
    </row>
    <row r="61" spans="2:8" ht="20.100000000000001" customHeight="1" thickBot="1" x14ac:dyDescent="0.25">
      <c r="B61" s="1296">
        <f t="shared" si="8"/>
        <v>48</v>
      </c>
      <c r="C61" s="1297"/>
      <c r="D61" s="1298" t="s">
        <v>181</v>
      </c>
      <c r="E61" s="1298"/>
      <c r="F61" s="1298"/>
      <c r="G61" s="1324">
        <f>SUM(G56:G60)</f>
        <v>0</v>
      </c>
      <c r="H61" s="1322" t="str">
        <f t="shared" si="7"/>
        <v/>
      </c>
    </row>
    <row r="62" spans="2:8" ht="20.100000000000001" customHeight="1" x14ac:dyDescent="0.2">
      <c r="B62" s="1302">
        <f t="shared" si="8"/>
        <v>49</v>
      </c>
      <c r="C62" s="1303"/>
      <c r="D62" s="1177" t="s">
        <v>182</v>
      </c>
      <c r="E62" s="1177"/>
      <c r="F62" s="1177"/>
      <c r="G62" s="1328"/>
      <c r="H62" s="1321" t="str">
        <f t="shared" si="7"/>
        <v/>
      </c>
    </row>
    <row r="63" spans="2:8" ht="20.100000000000001" customHeight="1" x14ac:dyDescent="0.2">
      <c r="B63" s="1304"/>
      <c r="C63" s="1291"/>
      <c r="D63" s="1292"/>
      <c r="E63" s="1292"/>
      <c r="F63" s="1292"/>
      <c r="G63" s="1305"/>
      <c r="H63" s="1306"/>
    </row>
    <row r="64" spans="2:8" ht="20.100000000000001" customHeight="1" x14ac:dyDescent="0.2">
      <c r="B64" s="1307">
        <v>50</v>
      </c>
      <c r="C64" s="1308"/>
      <c r="D64" s="1299" t="s">
        <v>183</v>
      </c>
      <c r="E64" s="1299"/>
      <c r="F64" s="1299"/>
      <c r="G64" s="1323">
        <f>G27+G35+G46+G53+G61+G62</f>
        <v>0</v>
      </c>
      <c r="H64" s="1321" t="str">
        <f>IF($F$5=0,"",G64/$F$5)</f>
        <v/>
      </c>
    </row>
    <row r="65" spans="1:8" ht="42.75" customHeight="1" thickBot="1" x14ac:dyDescent="0.25">
      <c r="B65" s="1309">
        <v>51</v>
      </c>
      <c r="C65" s="1310"/>
      <c r="D65" s="1712" t="s">
        <v>184</v>
      </c>
      <c r="E65" s="1712"/>
      <c r="F65" s="1713"/>
      <c r="G65" s="1326">
        <f>G15-G64</f>
        <v>0</v>
      </c>
      <c r="H65" s="1327" t="str">
        <f>IF($F$5=0,"",G65/$F$5)</f>
        <v/>
      </c>
    </row>
    <row r="66" spans="1:8" ht="20.100000000000001" customHeight="1" x14ac:dyDescent="0.2">
      <c r="B66" s="1164" t="s">
        <v>831</v>
      </c>
      <c r="C66" s="1177"/>
      <c r="D66" s="1177"/>
      <c r="E66" s="1177"/>
      <c r="F66" s="1177"/>
      <c r="G66" s="1311"/>
      <c r="H66" s="1311"/>
    </row>
    <row r="67" spans="1:8" x14ac:dyDescent="0.2">
      <c r="B67" s="1312" t="s">
        <v>832</v>
      </c>
      <c r="C67" s="1177"/>
      <c r="D67" s="1177"/>
      <c r="E67" s="1177"/>
      <c r="F67" s="1177"/>
      <c r="G67" s="1311"/>
      <c r="H67" s="1311"/>
    </row>
    <row r="68" spans="1:8" ht="9" customHeight="1" x14ac:dyDescent="0.2">
      <c r="C68" s="1177"/>
      <c r="D68" s="1177"/>
      <c r="E68" s="1177"/>
      <c r="F68" s="1177"/>
      <c r="G68" s="1311"/>
      <c r="H68" s="1311"/>
    </row>
    <row r="69" spans="1:8" ht="19.5" customHeight="1" x14ac:dyDescent="0.2">
      <c r="B69" s="1313" t="s">
        <v>671</v>
      </c>
      <c r="C69" s="1177"/>
      <c r="D69" s="1177"/>
      <c r="E69" s="1177"/>
      <c r="F69" s="1177"/>
      <c r="G69" s="1311"/>
      <c r="H69" s="1311"/>
    </row>
    <row r="70" spans="1:8" x14ac:dyDescent="0.2">
      <c r="A70" s="1314"/>
      <c r="B70" s="1313" t="s">
        <v>672</v>
      </c>
    </row>
    <row r="71" spans="1:8" ht="20.100000000000001" customHeight="1" x14ac:dyDescent="0.2">
      <c r="B71" s="1177"/>
      <c r="C71" s="1177"/>
      <c r="D71" s="1177"/>
      <c r="E71" s="1177"/>
      <c r="F71" s="1177"/>
      <c r="H71" s="1311"/>
    </row>
    <row r="72" spans="1:8" ht="9" customHeight="1" x14ac:dyDescent="0.2">
      <c r="C72" s="1177"/>
      <c r="D72" s="1177"/>
      <c r="E72" s="1177"/>
      <c r="F72" s="1177"/>
      <c r="G72" s="1311"/>
      <c r="H72" s="1311"/>
    </row>
    <row r="73" spans="1:8" ht="19.5" customHeight="1" x14ac:dyDescent="0.2">
      <c r="B73" s="1313"/>
      <c r="C73" s="1177"/>
      <c r="D73" s="1177"/>
      <c r="E73" s="1289" t="s">
        <v>740</v>
      </c>
      <c r="F73" s="1714"/>
      <c r="G73" s="1714"/>
      <c r="H73" s="1714"/>
    </row>
    <row r="74" spans="1:8" x14ac:dyDescent="0.2">
      <c r="A74" s="1314"/>
      <c r="B74" s="1313"/>
      <c r="E74" s="1165"/>
    </row>
    <row r="75" spans="1:8" ht="20.100000000000001" customHeight="1" x14ac:dyDescent="0.2">
      <c r="B75" s="1177"/>
      <c r="C75" s="1177"/>
      <c r="D75" s="1177"/>
      <c r="E75" s="1289" t="s">
        <v>741</v>
      </c>
      <c r="F75" s="1714"/>
      <c r="G75" s="1714"/>
      <c r="H75" s="1714"/>
    </row>
    <row r="76" spans="1:8" ht="20.100000000000001" customHeight="1" x14ac:dyDescent="0.2">
      <c r="A76" s="1316"/>
      <c r="C76" s="1177"/>
      <c r="D76" s="1177"/>
      <c r="E76" s="1289"/>
      <c r="F76" s="1177"/>
      <c r="H76" s="1317"/>
    </row>
    <row r="77" spans="1:8" ht="20.100000000000001" customHeight="1" x14ac:dyDescent="0.2">
      <c r="B77" s="1177"/>
      <c r="C77" s="1177"/>
      <c r="D77" s="1177"/>
      <c r="E77" s="1289" t="s">
        <v>742</v>
      </c>
      <c r="F77" s="1714"/>
      <c r="G77" s="1714"/>
      <c r="H77" s="1714"/>
    </row>
    <row r="78" spans="1:8" ht="20.100000000000001" customHeight="1" x14ac:dyDescent="0.2">
      <c r="A78" s="1316"/>
      <c r="C78" s="1316"/>
      <c r="E78" s="1177"/>
      <c r="F78" s="1177"/>
      <c r="H78" s="1311"/>
    </row>
    <row r="79" spans="1:8" ht="20.100000000000001" customHeight="1" x14ac:dyDescent="0.2">
      <c r="C79" s="1177"/>
      <c r="D79" s="1177"/>
      <c r="E79" s="1289" t="s">
        <v>629</v>
      </c>
      <c r="F79" s="1715"/>
      <c r="G79" s="1715"/>
      <c r="H79" s="1715"/>
    </row>
    <row r="80" spans="1:8" ht="28.5" customHeight="1" x14ac:dyDescent="0.2">
      <c r="A80" s="1318"/>
      <c r="B80" s="1318"/>
      <c r="C80" s="1318"/>
      <c r="D80" s="1318"/>
      <c r="E80" s="1318"/>
      <c r="F80" s="1318"/>
      <c r="G80" s="1318"/>
      <c r="H80" s="1318"/>
    </row>
    <row r="81" ht="23.1" customHeight="1" x14ac:dyDescent="0.2"/>
    <row r="82" ht="23.1" customHeight="1" x14ac:dyDescent="0.2"/>
    <row r="83" ht="23.1" customHeight="1" x14ac:dyDescent="0.2"/>
    <row r="84" ht="23.1" customHeight="1" x14ac:dyDescent="0.2"/>
    <row r="85" ht="23.1" customHeight="1" x14ac:dyDescent="0.2"/>
    <row r="86" ht="23.1" customHeight="1" x14ac:dyDescent="0.2"/>
    <row r="87" ht="23.1" customHeight="1" x14ac:dyDescent="0.2"/>
    <row r="88" ht="23.1" customHeight="1" x14ac:dyDescent="0.2"/>
    <row r="89" ht="23.1" customHeight="1" x14ac:dyDescent="0.2"/>
    <row r="90" ht="23.1" customHeight="1" x14ac:dyDescent="0.2"/>
    <row r="91" ht="23.1" customHeight="1" x14ac:dyDescent="0.2"/>
    <row r="92" ht="23.1" customHeight="1" x14ac:dyDescent="0.2"/>
    <row r="93" ht="23.1" customHeight="1" x14ac:dyDescent="0.2"/>
    <row r="94" ht="23.1" customHeight="1" x14ac:dyDescent="0.2"/>
    <row r="95" ht="23.1" customHeight="1" x14ac:dyDescent="0.2"/>
    <row r="96" ht="23.1" customHeight="1" x14ac:dyDescent="0.2"/>
    <row r="97" ht="23.1" customHeight="1" x14ac:dyDescent="0.2"/>
    <row r="98" ht="23.1" customHeight="1" x14ac:dyDescent="0.2"/>
    <row r="99" ht="23.1" customHeight="1" x14ac:dyDescent="0.2"/>
    <row r="100" ht="23.1" customHeight="1" x14ac:dyDescent="0.2"/>
    <row r="101" ht="23.1" customHeight="1" x14ac:dyDescent="0.2"/>
    <row r="102" ht="23.1" customHeight="1" x14ac:dyDescent="0.2"/>
    <row r="103" ht="23.1" customHeight="1" x14ac:dyDescent="0.2"/>
    <row r="104" ht="23.1" customHeight="1" x14ac:dyDescent="0.2"/>
    <row r="105" ht="23.1" customHeight="1" x14ac:dyDescent="0.2"/>
    <row r="106" ht="23.1" customHeight="1" x14ac:dyDescent="0.2"/>
    <row r="107" ht="23.1" customHeight="1" x14ac:dyDescent="0.2"/>
    <row r="108" ht="23.1" customHeight="1" x14ac:dyDescent="0.2"/>
    <row r="109" ht="23.1" customHeight="1" x14ac:dyDescent="0.2"/>
    <row r="110" ht="23.1" customHeight="1" x14ac:dyDescent="0.2"/>
    <row r="111" ht="23.1" customHeight="1" x14ac:dyDescent="0.2"/>
    <row r="112" ht="23.1" customHeight="1" x14ac:dyDescent="0.2"/>
    <row r="113" ht="23.1" customHeight="1" x14ac:dyDescent="0.2"/>
    <row r="114" ht="23.1" customHeight="1" x14ac:dyDescent="0.2"/>
    <row r="115" ht="23.1" customHeight="1" x14ac:dyDescent="0.2"/>
    <row r="116" ht="23.1" customHeight="1" x14ac:dyDescent="0.2"/>
    <row r="117" ht="23.1" customHeight="1" x14ac:dyDescent="0.2"/>
    <row r="118" ht="23.1" customHeight="1" x14ac:dyDescent="0.2"/>
    <row r="119" ht="23.1" customHeight="1" x14ac:dyDescent="0.2"/>
    <row r="120" ht="23.1" customHeight="1" x14ac:dyDescent="0.2"/>
    <row r="121" ht="23.1" customHeight="1" x14ac:dyDescent="0.2"/>
    <row r="122" ht="23.1" customHeight="1" x14ac:dyDescent="0.2"/>
    <row r="123" ht="23.1" customHeight="1" x14ac:dyDescent="0.2"/>
    <row r="124" ht="23.1" customHeight="1" x14ac:dyDescent="0.2"/>
    <row r="125" ht="23.1" customHeight="1" x14ac:dyDescent="0.2"/>
    <row r="126" ht="23.1" customHeight="1" x14ac:dyDescent="0.2"/>
    <row r="127" ht="23.1" customHeight="1" x14ac:dyDescent="0.2"/>
    <row r="128" ht="23.1" customHeight="1" x14ac:dyDescent="0.2"/>
    <row r="129" ht="23.1" customHeight="1" x14ac:dyDescent="0.2"/>
    <row r="130" ht="23.1" customHeight="1" x14ac:dyDescent="0.2"/>
    <row r="131" ht="23.1" customHeight="1" x14ac:dyDescent="0.2"/>
    <row r="132" ht="23.1" customHeight="1" x14ac:dyDescent="0.2"/>
    <row r="133" ht="23.1" customHeight="1" x14ac:dyDescent="0.2"/>
    <row r="134" ht="23.1" customHeight="1" x14ac:dyDescent="0.2"/>
    <row r="135" ht="23.1" customHeight="1" x14ac:dyDescent="0.2"/>
    <row r="136" ht="23.1" customHeight="1" x14ac:dyDescent="0.2"/>
    <row r="137" ht="23.1" customHeight="1" x14ac:dyDescent="0.2"/>
    <row r="138" ht="23.1" customHeight="1" x14ac:dyDescent="0.2"/>
    <row r="139" ht="23.1" customHeight="1" x14ac:dyDescent="0.2"/>
    <row r="140" ht="23.1" customHeight="1" x14ac:dyDescent="0.2"/>
    <row r="141" ht="23.1" customHeight="1" x14ac:dyDescent="0.2"/>
    <row r="142" ht="23.1" customHeight="1" x14ac:dyDescent="0.2"/>
    <row r="143" ht="23.1" customHeight="1" x14ac:dyDescent="0.2"/>
    <row r="144" ht="23.1" customHeight="1" x14ac:dyDescent="0.2"/>
    <row r="145" ht="23.1" customHeight="1" x14ac:dyDescent="0.2"/>
    <row r="146" ht="23.1" customHeight="1" x14ac:dyDescent="0.2"/>
    <row r="147" ht="23.1" customHeight="1" x14ac:dyDescent="0.2"/>
    <row r="148" ht="23.1" customHeight="1" x14ac:dyDescent="0.2"/>
    <row r="149" ht="23.1" customHeight="1" x14ac:dyDescent="0.2"/>
    <row r="150" ht="23.1" customHeight="1" x14ac:dyDescent="0.2"/>
    <row r="151" ht="23.1" customHeight="1" x14ac:dyDescent="0.2"/>
    <row r="152" ht="23.1" customHeight="1" x14ac:dyDescent="0.2"/>
    <row r="153" ht="23.1" customHeight="1" x14ac:dyDescent="0.2"/>
    <row r="154" ht="23.1" customHeight="1" x14ac:dyDescent="0.2"/>
    <row r="155" ht="23.1" customHeight="1" x14ac:dyDescent="0.2"/>
    <row r="156" ht="23.1" customHeight="1" x14ac:dyDescent="0.2"/>
    <row r="157" ht="23.1" customHeight="1" x14ac:dyDescent="0.2"/>
    <row r="158" ht="23.1" customHeight="1" x14ac:dyDescent="0.2"/>
    <row r="159" ht="23.1" customHeight="1" x14ac:dyDescent="0.2"/>
    <row r="160" ht="23.1" customHeight="1" x14ac:dyDescent="0.2"/>
    <row r="161" ht="23.1" customHeight="1" x14ac:dyDescent="0.2"/>
    <row r="162" ht="23.1" customHeight="1" x14ac:dyDescent="0.2"/>
    <row r="163" ht="23.1" customHeight="1" x14ac:dyDescent="0.2"/>
    <row r="164" ht="23.1" customHeight="1" x14ac:dyDescent="0.2"/>
    <row r="165" ht="23.1" customHeight="1" x14ac:dyDescent="0.2"/>
    <row r="166" ht="23.1" customHeight="1" x14ac:dyDescent="0.2"/>
    <row r="167" ht="23.1" customHeight="1" x14ac:dyDescent="0.2"/>
    <row r="168" ht="23.1" customHeight="1" x14ac:dyDescent="0.2"/>
    <row r="169" ht="23.1" customHeight="1" x14ac:dyDescent="0.2"/>
    <row r="170" ht="23.1" customHeight="1" x14ac:dyDescent="0.2"/>
    <row r="171" ht="23.1" customHeight="1" x14ac:dyDescent="0.2"/>
    <row r="172" ht="23.1" customHeight="1" x14ac:dyDescent="0.2"/>
    <row r="173" ht="23.1" customHeight="1" x14ac:dyDescent="0.2"/>
    <row r="174" ht="23.1" customHeight="1" x14ac:dyDescent="0.2"/>
    <row r="175" ht="23.1" customHeight="1" x14ac:dyDescent="0.2"/>
    <row r="176" ht="23.1" customHeight="1" x14ac:dyDescent="0.2"/>
    <row r="177" ht="23.1" customHeight="1" x14ac:dyDescent="0.2"/>
    <row r="178" ht="23.1" customHeight="1" x14ac:dyDescent="0.2"/>
    <row r="179" ht="23.1" customHeight="1" x14ac:dyDescent="0.2"/>
    <row r="180" ht="23.1" customHeight="1" x14ac:dyDescent="0.2"/>
    <row r="181" ht="23.1" customHeight="1" x14ac:dyDescent="0.2"/>
    <row r="182" ht="23.1" customHeight="1" x14ac:dyDescent="0.2"/>
    <row r="183" ht="23.1" customHeight="1" x14ac:dyDescent="0.2"/>
    <row r="184" ht="23.1" customHeight="1" x14ac:dyDescent="0.2"/>
    <row r="185" ht="23.1" customHeight="1" x14ac:dyDescent="0.2"/>
    <row r="186" ht="23.1" customHeight="1" x14ac:dyDescent="0.2"/>
    <row r="187" ht="23.1" customHeight="1" x14ac:dyDescent="0.2"/>
    <row r="188" ht="23.1" customHeight="1" x14ac:dyDescent="0.2"/>
    <row r="189" ht="23.1" customHeight="1" x14ac:dyDescent="0.2"/>
    <row r="190" ht="23.1" customHeight="1" x14ac:dyDescent="0.2"/>
    <row r="191" ht="23.1" customHeight="1" x14ac:dyDescent="0.2"/>
    <row r="192" ht="23.1" customHeight="1" x14ac:dyDescent="0.2"/>
    <row r="193" ht="23.1" customHeight="1" x14ac:dyDescent="0.2"/>
    <row r="194" ht="23.1" customHeight="1" x14ac:dyDescent="0.2"/>
    <row r="195" ht="23.1" customHeight="1" x14ac:dyDescent="0.2"/>
    <row r="196" ht="23.1" customHeight="1" x14ac:dyDescent="0.2"/>
    <row r="197" ht="23.1" customHeight="1" x14ac:dyDescent="0.2"/>
    <row r="198" ht="23.1" customHeight="1" x14ac:dyDescent="0.2"/>
    <row r="199" ht="23.1" customHeight="1" x14ac:dyDescent="0.2"/>
    <row r="200" ht="23.1" customHeight="1" x14ac:dyDescent="0.2"/>
    <row r="201" ht="23.1" customHeight="1" x14ac:dyDescent="0.2"/>
    <row r="202" ht="23.1" customHeight="1" x14ac:dyDescent="0.2"/>
    <row r="203" ht="23.1" customHeight="1" x14ac:dyDescent="0.2"/>
    <row r="204" ht="23.1" customHeight="1" x14ac:dyDescent="0.2"/>
    <row r="205" ht="23.1" customHeight="1" x14ac:dyDescent="0.2"/>
    <row r="206" ht="23.1" customHeight="1" x14ac:dyDescent="0.2"/>
    <row r="207" ht="23.1" customHeight="1" x14ac:dyDescent="0.2"/>
    <row r="208" ht="23.1" customHeight="1" x14ac:dyDescent="0.2"/>
    <row r="209" ht="23.1" customHeight="1" x14ac:dyDescent="0.2"/>
    <row r="210" ht="23.1" customHeight="1" x14ac:dyDescent="0.2"/>
    <row r="211" ht="23.1" customHeight="1" x14ac:dyDescent="0.2"/>
    <row r="212" ht="23.1" customHeight="1" x14ac:dyDescent="0.2"/>
    <row r="213" ht="23.1" customHeight="1" x14ac:dyDescent="0.2"/>
    <row r="214" ht="23.1" customHeight="1" x14ac:dyDescent="0.2"/>
    <row r="215" ht="23.1" customHeight="1" x14ac:dyDescent="0.2"/>
    <row r="216" ht="23.1" customHeight="1" x14ac:dyDescent="0.2"/>
    <row r="217" ht="23.1" customHeight="1" x14ac:dyDescent="0.2"/>
    <row r="218" ht="23.1" customHeight="1" x14ac:dyDescent="0.2"/>
    <row r="219" ht="23.1" customHeight="1" x14ac:dyDescent="0.2"/>
    <row r="220" ht="23.1" customHeight="1" x14ac:dyDescent="0.2"/>
    <row r="221" ht="23.1" customHeight="1" x14ac:dyDescent="0.2"/>
    <row r="222" ht="23.1" customHeight="1" x14ac:dyDescent="0.2"/>
    <row r="223" ht="23.1" customHeight="1" x14ac:dyDescent="0.2"/>
    <row r="224" ht="23.1" customHeight="1" x14ac:dyDescent="0.2"/>
    <row r="225" ht="23.1" customHeight="1" x14ac:dyDescent="0.2"/>
    <row r="226" ht="23.1" customHeight="1" x14ac:dyDescent="0.2"/>
    <row r="227" ht="23.1" customHeight="1" x14ac:dyDescent="0.2"/>
    <row r="228" ht="23.1" customHeight="1" x14ac:dyDescent="0.2"/>
    <row r="229" ht="23.1" customHeight="1" x14ac:dyDescent="0.2"/>
    <row r="230" ht="23.1" customHeight="1" x14ac:dyDescent="0.2"/>
    <row r="231" ht="23.1" customHeight="1" x14ac:dyDescent="0.2"/>
    <row r="232" ht="23.1" customHeight="1" x14ac:dyDescent="0.2"/>
    <row r="233" ht="23.1" customHeight="1" x14ac:dyDescent="0.2"/>
    <row r="234" ht="23.1" customHeight="1" x14ac:dyDescent="0.2"/>
    <row r="235" ht="23.1" customHeight="1" x14ac:dyDescent="0.2"/>
    <row r="236" ht="23.1" customHeight="1" x14ac:dyDescent="0.2"/>
    <row r="237" ht="23.1" customHeight="1" x14ac:dyDescent="0.2"/>
    <row r="238" ht="23.1" customHeight="1" x14ac:dyDescent="0.2"/>
    <row r="239" ht="23.1" customHeight="1" x14ac:dyDescent="0.2"/>
    <row r="240" ht="23.1" customHeight="1" x14ac:dyDescent="0.2"/>
    <row r="241" ht="23.1" customHeight="1" x14ac:dyDescent="0.2"/>
    <row r="242" ht="23.1" customHeight="1" x14ac:dyDescent="0.2"/>
    <row r="243" ht="23.1" customHeight="1" x14ac:dyDescent="0.2"/>
    <row r="244" ht="23.1" customHeight="1" x14ac:dyDescent="0.2"/>
    <row r="245" ht="23.1" customHeight="1" x14ac:dyDescent="0.2"/>
    <row r="246" ht="23.1" customHeight="1" x14ac:dyDescent="0.2"/>
    <row r="247" ht="23.1" customHeight="1" x14ac:dyDescent="0.2"/>
    <row r="248" ht="23.1" customHeight="1" x14ac:dyDescent="0.2"/>
    <row r="249" ht="23.1" customHeight="1" x14ac:dyDescent="0.2"/>
    <row r="250" ht="23.1" customHeight="1" x14ac:dyDescent="0.2"/>
    <row r="251" ht="23.1" customHeight="1" x14ac:dyDescent="0.2"/>
    <row r="252" ht="23.1" customHeight="1" x14ac:dyDescent="0.2"/>
    <row r="253" ht="23.1" customHeight="1" x14ac:dyDescent="0.2"/>
    <row r="254" ht="23.1" customHeight="1" x14ac:dyDescent="0.2"/>
    <row r="255" ht="23.1" customHeight="1" x14ac:dyDescent="0.2"/>
    <row r="256" ht="23.1" customHeight="1" x14ac:dyDescent="0.2"/>
    <row r="257" ht="23.1" customHeight="1" x14ac:dyDescent="0.2"/>
    <row r="258" ht="23.1" customHeight="1" x14ac:dyDescent="0.2"/>
    <row r="259" ht="99.95" customHeight="1" x14ac:dyDescent="0.2"/>
    <row r="260" ht="99.95" customHeight="1" x14ac:dyDescent="0.2"/>
    <row r="261" ht="99.95" customHeight="1" x14ac:dyDescent="0.2"/>
    <row r="262" ht="99.95" customHeight="1" x14ac:dyDescent="0.2"/>
    <row r="263" ht="99.95" customHeight="1" x14ac:dyDescent="0.2"/>
    <row r="264" ht="99.95" customHeight="1" x14ac:dyDescent="0.2"/>
    <row r="265" ht="99.95" customHeight="1" x14ac:dyDescent="0.2"/>
    <row r="266" ht="99.95" customHeight="1" x14ac:dyDescent="0.2"/>
    <row r="267" ht="99.95" customHeight="1" x14ac:dyDescent="0.2"/>
    <row r="268" ht="99.95" customHeight="1" x14ac:dyDescent="0.2"/>
    <row r="269" ht="99.95" customHeight="1" x14ac:dyDescent="0.2"/>
    <row r="270" ht="99.95" customHeight="1" x14ac:dyDescent="0.2"/>
    <row r="271" ht="99.95" customHeight="1" x14ac:dyDescent="0.2"/>
    <row r="272" ht="99.95" customHeight="1" x14ac:dyDescent="0.2"/>
    <row r="273" ht="99.95" customHeight="1" x14ac:dyDescent="0.2"/>
    <row r="274" ht="99.95" customHeight="1" x14ac:dyDescent="0.2"/>
    <row r="275" ht="99.95" customHeight="1" x14ac:dyDescent="0.2"/>
    <row r="276" ht="99.95" customHeight="1" x14ac:dyDescent="0.2"/>
    <row r="277" ht="99.95" customHeight="1" x14ac:dyDescent="0.2"/>
    <row r="278" ht="99.95" customHeight="1" x14ac:dyDescent="0.2"/>
    <row r="279" ht="99.95" customHeight="1" x14ac:dyDescent="0.2"/>
    <row r="280" ht="99.95" customHeight="1" x14ac:dyDescent="0.2"/>
    <row r="281" ht="99.95" customHeight="1" x14ac:dyDescent="0.2"/>
    <row r="282" ht="99.95" customHeight="1" x14ac:dyDescent="0.2"/>
    <row r="283" ht="99.95" customHeight="1" x14ac:dyDescent="0.2"/>
    <row r="284" ht="99.95" customHeight="1" x14ac:dyDescent="0.2"/>
    <row r="285" ht="99.95" customHeight="1" x14ac:dyDescent="0.2"/>
    <row r="286" ht="99.95" customHeight="1" x14ac:dyDescent="0.2"/>
    <row r="287" ht="99.95" customHeight="1" x14ac:dyDescent="0.2"/>
    <row r="288" ht="99.95" customHeight="1" x14ac:dyDescent="0.2"/>
    <row r="289" ht="99.95" customHeight="1" x14ac:dyDescent="0.2"/>
    <row r="290" ht="99.95" customHeight="1" x14ac:dyDescent="0.2"/>
    <row r="291" ht="99.95" customHeight="1" x14ac:dyDescent="0.2"/>
    <row r="292" ht="99.95" customHeight="1" x14ac:dyDescent="0.2"/>
    <row r="293" ht="99.95" customHeight="1" x14ac:dyDescent="0.2"/>
    <row r="294" ht="99.95" customHeight="1" x14ac:dyDescent="0.2"/>
    <row r="295" ht="99.95" customHeight="1" x14ac:dyDescent="0.2"/>
    <row r="296" ht="99.95" customHeight="1" x14ac:dyDescent="0.2"/>
    <row r="297" ht="99.95" customHeight="1" x14ac:dyDescent="0.2"/>
    <row r="298" ht="99.95" customHeight="1" x14ac:dyDescent="0.2"/>
    <row r="299" ht="99.95" customHeight="1" x14ac:dyDescent="0.2"/>
    <row r="300" ht="99.95" customHeight="1" x14ac:dyDescent="0.2"/>
    <row r="301" ht="99.95" customHeight="1" x14ac:dyDescent="0.2"/>
    <row r="302" ht="99.95" customHeight="1" x14ac:dyDescent="0.2"/>
    <row r="303" ht="99.95" customHeight="1" x14ac:dyDescent="0.2"/>
    <row r="304" ht="99.95" customHeight="1" x14ac:dyDescent="0.2"/>
    <row r="305" ht="99.95" customHeight="1" x14ac:dyDescent="0.2"/>
    <row r="306" ht="99.95" customHeight="1" x14ac:dyDescent="0.2"/>
    <row r="307" ht="99.95" customHeight="1" x14ac:dyDescent="0.2"/>
    <row r="308" ht="99.95" customHeight="1" x14ac:dyDescent="0.2"/>
    <row r="309" ht="99.95" customHeight="1" x14ac:dyDescent="0.2"/>
    <row r="310" ht="99.95" customHeight="1" x14ac:dyDescent="0.2"/>
    <row r="311" ht="99.95" customHeight="1" x14ac:dyDescent="0.2"/>
    <row r="312" ht="99.95" customHeight="1" x14ac:dyDescent="0.2"/>
    <row r="313" ht="99.95" customHeight="1" x14ac:dyDescent="0.2"/>
    <row r="314" ht="99.95" customHeight="1" x14ac:dyDescent="0.2"/>
    <row r="315" ht="99.95" customHeight="1" x14ac:dyDescent="0.2"/>
    <row r="316" ht="99.95" customHeight="1" x14ac:dyDescent="0.2"/>
    <row r="317" ht="99.95" customHeight="1" x14ac:dyDescent="0.2"/>
    <row r="318" ht="99.95" customHeight="1" x14ac:dyDescent="0.2"/>
    <row r="319" ht="99.95" customHeight="1" x14ac:dyDescent="0.2"/>
    <row r="320" ht="99.95" customHeight="1" x14ac:dyDescent="0.2"/>
    <row r="321" ht="99.95" customHeight="1" x14ac:dyDescent="0.2"/>
    <row r="322" ht="99.95" customHeight="1" x14ac:dyDescent="0.2"/>
    <row r="323" ht="99.95" customHeight="1" x14ac:dyDescent="0.2"/>
    <row r="324" ht="99.95" customHeight="1" x14ac:dyDescent="0.2"/>
    <row r="325" ht="99.95" customHeight="1" x14ac:dyDescent="0.2"/>
    <row r="326" ht="99.95" customHeight="1" x14ac:dyDescent="0.2"/>
    <row r="327" ht="99.95" customHeight="1" x14ac:dyDescent="0.2"/>
    <row r="328" ht="99.95" customHeight="1" x14ac:dyDescent="0.2"/>
    <row r="329" ht="99.95" customHeight="1" x14ac:dyDescent="0.2"/>
    <row r="330" ht="99.95" customHeight="1" x14ac:dyDescent="0.2"/>
    <row r="331" ht="99.95" customHeight="1" x14ac:dyDescent="0.2"/>
    <row r="332" ht="99.95" customHeight="1" x14ac:dyDescent="0.2"/>
    <row r="333" ht="99.95" customHeight="1" x14ac:dyDescent="0.2"/>
    <row r="334" ht="99.95" customHeight="1" x14ac:dyDescent="0.2"/>
    <row r="335" ht="99.95" customHeight="1" x14ac:dyDescent="0.2"/>
    <row r="336" ht="99.95" customHeight="1" x14ac:dyDescent="0.2"/>
    <row r="337" ht="99.95" customHeight="1" x14ac:dyDescent="0.2"/>
    <row r="338" ht="99.95" customHeight="1" x14ac:dyDescent="0.2"/>
    <row r="339" ht="99.95" customHeight="1" x14ac:dyDescent="0.2"/>
    <row r="340" ht="99.95" customHeight="1" x14ac:dyDescent="0.2"/>
    <row r="341" ht="99.95" customHeight="1" x14ac:dyDescent="0.2"/>
    <row r="342" ht="99.95" customHeight="1" x14ac:dyDescent="0.2"/>
    <row r="343" ht="99.95" customHeight="1" x14ac:dyDescent="0.2"/>
    <row r="344" ht="99.95" customHeight="1" x14ac:dyDescent="0.2"/>
    <row r="345" ht="99.95" customHeight="1" x14ac:dyDescent="0.2"/>
    <row r="346" ht="99.95" customHeight="1" x14ac:dyDescent="0.2"/>
    <row r="347" ht="99.95" customHeight="1" x14ac:dyDescent="0.2"/>
    <row r="348" ht="99.95" customHeight="1" x14ac:dyDescent="0.2"/>
    <row r="349" ht="99.95" customHeight="1" x14ac:dyDescent="0.2"/>
    <row r="350" ht="99.95" customHeight="1" x14ac:dyDescent="0.2"/>
    <row r="351" ht="99.95" customHeight="1" x14ac:dyDescent="0.2"/>
    <row r="352" ht="99.95" customHeight="1" x14ac:dyDescent="0.2"/>
    <row r="353" ht="99.95" customHeight="1" x14ac:dyDescent="0.2"/>
    <row r="354" ht="99.95" customHeight="1" x14ac:dyDescent="0.2"/>
    <row r="355" ht="99.95" customHeight="1" x14ac:dyDescent="0.2"/>
    <row r="356" ht="99.95" customHeight="1" x14ac:dyDescent="0.2"/>
    <row r="357" ht="99.95" customHeight="1" x14ac:dyDescent="0.2"/>
    <row r="358" ht="99.95" customHeight="1" x14ac:dyDescent="0.2"/>
    <row r="359" ht="99.95" customHeight="1" x14ac:dyDescent="0.2"/>
    <row r="360" ht="99.95" customHeight="1" x14ac:dyDescent="0.2"/>
    <row r="361" ht="99.95" customHeight="1" x14ac:dyDescent="0.2"/>
    <row r="362" ht="99.95" customHeight="1" x14ac:dyDescent="0.2"/>
    <row r="363" ht="99.95" customHeight="1" x14ac:dyDescent="0.2"/>
    <row r="364" ht="99.95" customHeight="1" x14ac:dyDescent="0.2"/>
    <row r="365" ht="99.95" customHeight="1" x14ac:dyDescent="0.2"/>
    <row r="366" ht="99.95" customHeight="1" x14ac:dyDescent="0.2"/>
    <row r="367" ht="99.95" customHeight="1" x14ac:dyDescent="0.2"/>
    <row r="368" ht="99.95" customHeight="1" x14ac:dyDescent="0.2"/>
    <row r="369" ht="99.95" customHeight="1" x14ac:dyDescent="0.2"/>
    <row r="370" ht="99.95" customHeight="1" x14ac:dyDescent="0.2"/>
    <row r="371" ht="99.95" customHeight="1" x14ac:dyDescent="0.2"/>
    <row r="372" ht="99.95" customHeight="1" x14ac:dyDescent="0.2"/>
    <row r="373" ht="99.95" customHeight="1" x14ac:dyDescent="0.2"/>
    <row r="374" ht="99.95" customHeight="1" x14ac:dyDescent="0.2"/>
    <row r="375" ht="99.95" customHeight="1" x14ac:dyDescent="0.2"/>
    <row r="376" ht="99.95" customHeight="1" x14ac:dyDescent="0.2"/>
    <row r="377" ht="99.95" customHeight="1" x14ac:dyDescent="0.2"/>
    <row r="378" ht="99.95" customHeight="1" x14ac:dyDescent="0.2"/>
    <row r="379" ht="99.95" customHeight="1" x14ac:dyDescent="0.2"/>
    <row r="380" ht="99.95" customHeight="1" x14ac:dyDescent="0.2"/>
    <row r="381" ht="99.95" customHeight="1" x14ac:dyDescent="0.2"/>
    <row r="382" ht="99.95" customHeight="1" x14ac:dyDescent="0.2"/>
    <row r="383" ht="99.95" customHeight="1" x14ac:dyDescent="0.2"/>
    <row r="384" ht="99.95" customHeight="1" x14ac:dyDescent="0.2"/>
    <row r="385" ht="99.95" customHeight="1" x14ac:dyDescent="0.2"/>
    <row r="386" ht="99.95" customHeight="1" x14ac:dyDescent="0.2"/>
    <row r="387" ht="99.95" customHeight="1" x14ac:dyDescent="0.2"/>
    <row r="388" ht="99.95" customHeight="1" x14ac:dyDescent="0.2"/>
    <row r="389" ht="99.95" customHeight="1" x14ac:dyDescent="0.2"/>
    <row r="390" ht="99.95" customHeight="1" x14ac:dyDescent="0.2"/>
    <row r="391" ht="99.95" customHeight="1" x14ac:dyDescent="0.2"/>
    <row r="392" ht="99.95" customHeight="1" x14ac:dyDescent="0.2"/>
    <row r="393" ht="99.95" customHeight="1" x14ac:dyDescent="0.2"/>
    <row r="394" ht="99.95" customHeight="1" x14ac:dyDescent="0.2"/>
    <row r="395" ht="99.95" customHeight="1" x14ac:dyDescent="0.2"/>
    <row r="396" ht="99.95" customHeight="1" x14ac:dyDescent="0.2"/>
    <row r="397" ht="99.95" customHeight="1" x14ac:dyDescent="0.2"/>
    <row r="398" ht="99.95" customHeight="1" x14ac:dyDescent="0.2"/>
    <row r="399" ht="99.95" customHeight="1" x14ac:dyDescent="0.2"/>
    <row r="400" ht="99.95" customHeight="1" x14ac:dyDescent="0.2"/>
    <row r="401" ht="99.95" customHeight="1" x14ac:dyDescent="0.2"/>
    <row r="402" ht="99.95" customHeight="1" x14ac:dyDescent="0.2"/>
    <row r="403" ht="99.95" customHeight="1" x14ac:dyDescent="0.2"/>
    <row r="404" ht="99.95" customHeight="1" x14ac:dyDescent="0.2"/>
    <row r="405" ht="99.95" customHeight="1" x14ac:dyDescent="0.2"/>
    <row r="406" ht="99.95" customHeight="1" x14ac:dyDescent="0.2"/>
    <row r="407" ht="99.95" customHeight="1" x14ac:dyDescent="0.2"/>
    <row r="408" ht="99.95" customHeight="1" x14ac:dyDescent="0.2"/>
    <row r="409" ht="99.95" customHeight="1" x14ac:dyDescent="0.2"/>
    <row r="410" ht="99.95" customHeight="1" x14ac:dyDescent="0.2"/>
    <row r="411" ht="99.95" customHeight="1" x14ac:dyDescent="0.2"/>
    <row r="412" ht="99.95" customHeight="1" x14ac:dyDescent="0.2"/>
    <row r="413" ht="99.95" customHeight="1" x14ac:dyDescent="0.2"/>
    <row r="414" ht="99.95" customHeight="1" x14ac:dyDescent="0.2"/>
    <row r="415" ht="99.95" customHeight="1" x14ac:dyDescent="0.2"/>
    <row r="416" ht="99.95" customHeight="1" x14ac:dyDescent="0.2"/>
    <row r="417" ht="99.95" customHeight="1" x14ac:dyDescent="0.2"/>
    <row r="418" ht="99.95" customHeight="1" x14ac:dyDescent="0.2"/>
    <row r="419" ht="99.95" customHeight="1" x14ac:dyDescent="0.2"/>
    <row r="420" ht="99.95" customHeight="1" x14ac:dyDescent="0.2"/>
    <row r="421" ht="99.95" customHeight="1" x14ac:dyDescent="0.2"/>
    <row r="422" ht="99.95" customHeight="1" x14ac:dyDescent="0.2"/>
    <row r="423" ht="99.95" customHeight="1" x14ac:dyDescent="0.2"/>
    <row r="424" ht="99.95" customHeight="1" x14ac:dyDescent="0.2"/>
    <row r="425" ht="99.95" customHeight="1" x14ac:dyDescent="0.2"/>
    <row r="426" ht="99.95" customHeight="1" x14ac:dyDescent="0.2"/>
    <row r="427" ht="99.95" customHeight="1" x14ac:dyDescent="0.2"/>
    <row r="428" ht="99.95" customHeight="1" x14ac:dyDescent="0.2"/>
    <row r="429" ht="99.95" customHeight="1" x14ac:dyDescent="0.2"/>
    <row r="430" ht="99.95" customHeight="1" x14ac:dyDescent="0.2"/>
    <row r="431" ht="99.95" customHeight="1" x14ac:dyDescent="0.2"/>
    <row r="432" ht="99.95" customHeight="1" x14ac:dyDescent="0.2"/>
    <row r="433" ht="99.95" customHeight="1" x14ac:dyDescent="0.2"/>
    <row r="434" ht="99.95" customHeight="1" x14ac:dyDescent="0.2"/>
    <row r="435" ht="99.95" customHeight="1" x14ac:dyDescent="0.2"/>
    <row r="436" ht="99.95" customHeight="1" x14ac:dyDescent="0.2"/>
    <row r="437" ht="99.95" customHeight="1" x14ac:dyDescent="0.2"/>
    <row r="438" ht="99.95" customHeight="1" x14ac:dyDescent="0.2"/>
    <row r="439" ht="99.95" customHeight="1" x14ac:dyDescent="0.2"/>
    <row r="440" ht="99.95" customHeight="1" x14ac:dyDescent="0.2"/>
    <row r="441" ht="99.95" customHeight="1" x14ac:dyDescent="0.2"/>
    <row r="442" ht="99.95" customHeight="1" x14ac:dyDescent="0.2"/>
    <row r="443" ht="99.95" customHeight="1" x14ac:dyDescent="0.2"/>
    <row r="444" ht="99.95" customHeight="1" x14ac:dyDescent="0.2"/>
    <row r="445" ht="99.95" customHeight="1" x14ac:dyDescent="0.2"/>
    <row r="446" ht="99.95" customHeight="1" x14ac:dyDescent="0.2"/>
    <row r="447" ht="99.95" customHeight="1" x14ac:dyDescent="0.2"/>
    <row r="448" ht="99.95" customHeight="1" x14ac:dyDescent="0.2"/>
    <row r="449" ht="99.95" customHeight="1" x14ac:dyDescent="0.2"/>
    <row r="450" ht="99.95" customHeight="1" x14ac:dyDescent="0.2"/>
    <row r="451" ht="99.95" customHeight="1" x14ac:dyDescent="0.2"/>
    <row r="452" ht="99.95" customHeight="1" x14ac:dyDescent="0.2"/>
    <row r="453" ht="99.95" customHeight="1" x14ac:dyDescent="0.2"/>
    <row r="454" ht="99.95" customHeight="1" x14ac:dyDescent="0.2"/>
    <row r="455" ht="99.95" customHeight="1" x14ac:dyDescent="0.2"/>
    <row r="456" ht="99.95" customHeight="1" x14ac:dyDescent="0.2"/>
    <row r="457" ht="99.95" customHeight="1" x14ac:dyDescent="0.2"/>
    <row r="458" ht="99.95" customHeight="1" x14ac:dyDescent="0.2"/>
    <row r="459" ht="99.95" customHeight="1" x14ac:dyDescent="0.2"/>
    <row r="460" ht="99.95" customHeight="1" x14ac:dyDescent="0.2"/>
    <row r="461" ht="99.95" customHeight="1" x14ac:dyDescent="0.2"/>
    <row r="462" ht="99.95" customHeight="1" x14ac:dyDescent="0.2"/>
    <row r="463" ht="99.95" customHeight="1" x14ac:dyDescent="0.2"/>
    <row r="464" ht="99.95" customHeight="1" x14ac:dyDescent="0.2"/>
    <row r="465" ht="99.95" customHeight="1" x14ac:dyDescent="0.2"/>
    <row r="466" ht="99.95" customHeight="1" x14ac:dyDescent="0.2"/>
    <row r="467" ht="99.95" customHeight="1" x14ac:dyDescent="0.2"/>
    <row r="468" ht="99.95" customHeight="1" x14ac:dyDescent="0.2"/>
    <row r="469" ht="99.95" customHeight="1" x14ac:dyDescent="0.2"/>
    <row r="470" ht="99.95" customHeight="1" x14ac:dyDescent="0.2"/>
    <row r="471" ht="99.95" customHeight="1" x14ac:dyDescent="0.2"/>
    <row r="472" ht="99.95" customHeight="1" x14ac:dyDescent="0.2"/>
    <row r="473" ht="99.95" customHeight="1" x14ac:dyDescent="0.2"/>
    <row r="474" ht="99.95" customHeight="1" x14ac:dyDescent="0.2"/>
    <row r="475" ht="99.95" customHeight="1" x14ac:dyDescent="0.2"/>
    <row r="476" ht="99.95" customHeight="1" x14ac:dyDescent="0.2"/>
    <row r="477" ht="99.95" customHeight="1" x14ac:dyDescent="0.2"/>
    <row r="478" ht="99.95" customHeight="1" x14ac:dyDescent="0.2"/>
    <row r="479" ht="99.95" customHeight="1" x14ac:dyDescent="0.2"/>
    <row r="480" ht="99.95" customHeight="1" x14ac:dyDescent="0.2"/>
    <row r="481" ht="99.95" customHeight="1" x14ac:dyDescent="0.2"/>
    <row r="482" ht="99.95" customHeight="1" x14ac:dyDescent="0.2"/>
    <row r="483" ht="99.95" customHeight="1" x14ac:dyDescent="0.2"/>
    <row r="484" ht="99.95" customHeight="1" x14ac:dyDescent="0.2"/>
    <row r="485" ht="99.95" customHeight="1" x14ac:dyDescent="0.2"/>
    <row r="486" ht="99.95" customHeight="1" x14ac:dyDescent="0.2"/>
    <row r="487" ht="99.95" customHeight="1" x14ac:dyDescent="0.2"/>
    <row r="488" ht="99.95" customHeight="1" x14ac:dyDescent="0.2"/>
    <row r="489" ht="99.95" customHeight="1" x14ac:dyDescent="0.2"/>
    <row r="490" ht="99.95" customHeight="1" x14ac:dyDescent="0.2"/>
    <row r="491" ht="99.95" customHeight="1" x14ac:dyDescent="0.2"/>
    <row r="492" ht="99.95" customHeight="1" x14ac:dyDescent="0.2"/>
    <row r="493" ht="99.95" customHeight="1" x14ac:dyDescent="0.2"/>
    <row r="494" ht="99.95" customHeight="1" x14ac:dyDescent="0.2"/>
    <row r="495" ht="99.95" customHeight="1" x14ac:dyDescent="0.2"/>
    <row r="496" ht="99.95" customHeight="1" x14ac:dyDescent="0.2"/>
    <row r="497" ht="99.95" customHeight="1" x14ac:dyDescent="0.2"/>
    <row r="498" ht="99.95" customHeight="1" x14ac:dyDescent="0.2"/>
    <row r="499" ht="99.95" customHeight="1" x14ac:dyDescent="0.2"/>
    <row r="500" ht="99.95" customHeight="1" x14ac:dyDescent="0.2"/>
    <row r="501" ht="99.95" customHeight="1" x14ac:dyDescent="0.2"/>
    <row r="502" ht="99.95" customHeight="1" x14ac:dyDescent="0.2"/>
    <row r="503" ht="99.95" customHeight="1" x14ac:dyDescent="0.2"/>
    <row r="504" ht="99.95" customHeight="1" x14ac:dyDescent="0.2"/>
    <row r="505" ht="99.95" customHeight="1" x14ac:dyDescent="0.2"/>
    <row r="506" ht="99.95" customHeight="1" x14ac:dyDescent="0.2"/>
    <row r="507" ht="99.95" customHeight="1" x14ac:dyDescent="0.2"/>
    <row r="508" ht="99.95" customHeight="1" x14ac:dyDescent="0.2"/>
    <row r="509" ht="99.95" customHeight="1" x14ac:dyDescent="0.2"/>
    <row r="510" ht="99.95" customHeight="1" x14ac:dyDescent="0.2"/>
    <row r="511" ht="99.95" customHeight="1" x14ac:dyDescent="0.2"/>
    <row r="512" ht="99.95" customHeight="1" x14ac:dyDescent="0.2"/>
    <row r="513" ht="99.95" customHeight="1" x14ac:dyDescent="0.2"/>
    <row r="514" ht="99.95" customHeight="1" x14ac:dyDescent="0.2"/>
    <row r="515" ht="99.95" customHeight="1" x14ac:dyDescent="0.2"/>
    <row r="516" ht="99.95" customHeight="1" x14ac:dyDescent="0.2"/>
    <row r="517" ht="99.95" customHeight="1" x14ac:dyDescent="0.2"/>
    <row r="518" ht="99.95" customHeight="1" x14ac:dyDescent="0.2"/>
    <row r="519" ht="99.95" customHeight="1" x14ac:dyDescent="0.2"/>
    <row r="520" ht="99.95" customHeight="1" x14ac:dyDescent="0.2"/>
    <row r="521" ht="99.95" customHeight="1" x14ac:dyDescent="0.2"/>
    <row r="522" ht="99.95" customHeight="1" x14ac:dyDescent="0.2"/>
    <row r="523" ht="99.95" customHeight="1" x14ac:dyDescent="0.2"/>
    <row r="524" ht="99.95" customHeight="1" x14ac:dyDescent="0.2"/>
    <row r="525" ht="99.95" customHeight="1" x14ac:dyDescent="0.2"/>
    <row r="526" ht="99.95" customHeight="1" x14ac:dyDescent="0.2"/>
    <row r="527" ht="99.95" customHeight="1" x14ac:dyDescent="0.2"/>
    <row r="528" ht="99.95" customHeight="1" x14ac:dyDescent="0.2"/>
    <row r="529" ht="99.95" customHeight="1" x14ac:dyDescent="0.2"/>
    <row r="530" ht="99.95" customHeight="1" x14ac:dyDescent="0.2"/>
    <row r="531" ht="99.95" customHeight="1" x14ac:dyDescent="0.2"/>
    <row r="532" ht="99.95" customHeight="1" x14ac:dyDescent="0.2"/>
    <row r="533" ht="99.95" customHeight="1" x14ac:dyDescent="0.2"/>
    <row r="534" ht="99.95" customHeight="1" x14ac:dyDescent="0.2"/>
    <row r="535" ht="99.95" customHeight="1" x14ac:dyDescent="0.2"/>
    <row r="536" ht="99.95" customHeight="1" x14ac:dyDescent="0.2"/>
    <row r="537" ht="99.95" customHeight="1" x14ac:dyDescent="0.2"/>
    <row r="538" ht="99.95" customHeight="1" x14ac:dyDescent="0.2"/>
    <row r="539" ht="99.95" customHeight="1" x14ac:dyDescent="0.2"/>
    <row r="540" ht="99.95" customHeight="1" x14ac:dyDescent="0.2"/>
    <row r="541" ht="99.95" customHeight="1" x14ac:dyDescent="0.2"/>
    <row r="542" ht="99.95" customHeight="1" x14ac:dyDescent="0.2"/>
    <row r="543" ht="99.95" customHeight="1" x14ac:dyDescent="0.2"/>
    <row r="544" ht="99.95" customHeight="1" x14ac:dyDescent="0.2"/>
    <row r="545" ht="99.95" customHeight="1" x14ac:dyDescent="0.2"/>
    <row r="546" ht="99.95" customHeight="1" x14ac:dyDescent="0.2"/>
    <row r="547" ht="99.95" customHeight="1" x14ac:dyDescent="0.2"/>
    <row r="548" ht="99.95" customHeight="1" x14ac:dyDescent="0.2"/>
    <row r="549" ht="99.95" customHeight="1" x14ac:dyDescent="0.2"/>
    <row r="550" ht="99.95" customHeight="1" x14ac:dyDescent="0.2"/>
    <row r="551" ht="99.95" customHeight="1" x14ac:dyDescent="0.2"/>
    <row r="552" ht="99.95" customHeight="1" x14ac:dyDescent="0.2"/>
    <row r="553" ht="99.95" customHeight="1" x14ac:dyDescent="0.2"/>
    <row r="554" ht="99.95" customHeight="1" x14ac:dyDescent="0.2"/>
    <row r="555" ht="99.95" customHeight="1" x14ac:dyDescent="0.2"/>
    <row r="556" ht="99.95" customHeight="1" x14ac:dyDescent="0.2"/>
    <row r="557" ht="99.95" customHeight="1" x14ac:dyDescent="0.2"/>
    <row r="558" ht="99.95" customHeight="1" x14ac:dyDescent="0.2"/>
    <row r="559" ht="99.95" customHeight="1" x14ac:dyDescent="0.2"/>
    <row r="560" ht="99.95" customHeight="1" x14ac:dyDescent="0.2"/>
    <row r="561" ht="99.95" customHeight="1" x14ac:dyDescent="0.2"/>
    <row r="562" ht="99.95" customHeight="1" x14ac:dyDescent="0.2"/>
    <row r="563" ht="99.95" customHeight="1" x14ac:dyDescent="0.2"/>
    <row r="564" ht="99.95" customHeight="1" x14ac:dyDescent="0.2"/>
    <row r="565" ht="99.95" customHeight="1" x14ac:dyDescent="0.2"/>
    <row r="566" ht="99.95" customHeight="1" x14ac:dyDescent="0.2"/>
    <row r="567" ht="99.95" customHeight="1" x14ac:dyDescent="0.2"/>
    <row r="568" ht="99.95" customHeight="1" x14ac:dyDescent="0.2"/>
    <row r="569" ht="99.95" customHeight="1" x14ac:dyDescent="0.2"/>
    <row r="570" ht="99.95" customHeight="1" x14ac:dyDescent="0.2"/>
    <row r="571" ht="99.95" customHeight="1" x14ac:dyDescent="0.2"/>
    <row r="572" ht="99.95" customHeight="1" x14ac:dyDescent="0.2"/>
    <row r="573" ht="99.95" customHeight="1" x14ac:dyDescent="0.2"/>
    <row r="574" ht="99.95" customHeight="1" x14ac:dyDescent="0.2"/>
    <row r="575" ht="99.95" customHeight="1" x14ac:dyDescent="0.2"/>
    <row r="576" ht="99.95" customHeight="1" x14ac:dyDescent="0.2"/>
    <row r="577" ht="99.95" customHeight="1" x14ac:dyDescent="0.2"/>
    <row r="578" ht="99.95" customHeight="1" x14ac:dyDescent="0.2"/>
    <row r="579" ht="99.95" customHeight="1" x14ac:dyDescent="0.2"/>
    <row r="580" ht="99.95" customHeight="1" x14ac:dyDescent="0.2"/>
    <row r="581" ht="99.95" customHeight="1" x14ac:dyDescent="0.2"/>
    <row r="582" ht="99.95" customHeight="1" x14ac:dyDescent="0.2"/>
    <row r="583" ht="99.95" customHeight="1" x14ac:dyDescent="0.2"/>
    <row r="584" ht="99.95" customHeight="1" x14ac:dyDescent="0.2"/>
    <row r="585" ht="99.95" customHeight="1" x14ac:dyDescent="0.2"/>
    <row r="586" ht="99.95" customHeight="1" x14ac:dyDescent="0.2"/>
    <row r="587" ht="99.95" customHeight="1" x14ac:dyDescent="0.2"/>
    <row r="588" ht="99.95" customHeight="1" x14ac:dyDescent="0.2"/>
    <row r="589" ht="99.95" customHeight="1" x14ac:dyDescent="0.2"/>
    <row r="590" ht="99.95" customHeight="1" x14ac:dyDescent="0.2"/>
    <row r="591" ht="99.95" customHeight="1" x14ac:dyDescent="0.2"/>
    <row r="592" ht="99.95" customHeight="1" x14ac:dyDescent="0.2"/>
    <row r="593" ht="99.95" customHeight="1" x14ac:dyDescent="0.2"/>
    <row r="594" ht="99.95" customHeight="1" x14ac:dyDescent="0.2"/>
    <row r="595" ht="99.95" customHeight="1" x14ac:dyDescent="0.2"/>
    <row r="596" ht="99.95" customHeight="1" x14ac:dyDescent="0.2"/>
    <row r="597" ht="99.95" customHeight="1" x14ac:dyDescent="0.2"/>
    <row r="598" ht="99.95" customHeight="1" x14ac:dyDescent="0.2"/>
    <row r="599" ht="99.95" customHeight="1" x14ac:dyDescent="0.2"/>
    <row r="600" ht="99.95" customHeight="1" x14ac:dyDescent="0.2"/>
    <row r="601" ht="99.95" customHeight="1" x14ac:dyDescent="0.2"/>
    <row r="602" ht="99.95" customHeight="1" x14ac:dyDescent="0.2"/>
    <row r="603" ht="99.95" customHeight="1" x14ac:dyDescent="0.2"/>
    <row r="604" ht="99.95" customHeight="1" x14ac:dyDescent="0.2"/>
    <row r="605" ht="99.95" customHeight="1" x14ac:dyDescent="0.2"/>
    <row r="606" ht="99.95" customHeight="1" x14ac:dyDescent="0.2"/>
    <row r="607" ht="99.95" customHeight="1" x14ac:dyDescent="0.2"/>
    <row r="608" ht="99.95" customHeight="1" x14ac:dyDescent="0.2"/>
    <row r="609" ht="99.95" customHeight="1" x14ac:dyDescent="0.2"/>
    <row r="610" ht="99.95" customHeight="1" x14ac:dyDescent="0.2"/>
    <row r="611" ht="99.95" customHeight="1" x14ac:dyDescent="0.2"/>
    <row r="612" ht="99.95" customHeight="1" x14ac:dyDescent="0.2"/>
    <row r="613" ht="99.95" customHeight="1" x14ac:dyDescent="0.2"/>
    <row r="614" ht="99.95" customHeight="1" x14ac:dyDescent="0.2"/>
    <row r="615" ht="99.95" customHeight="1" x14ac:dyDescent="0.2"/>
    <row r="616" ht="99.95" customHeight="1" x14ac:dyDescent="0.2"/>
    <row r="617" ht="99.95" customHeight="1" x14ac:dyDescent="0.2"/>
    <row r="618" ht="99.95" customHeight="1" x14ac:dyDescent="0.2"/>
    <row r="619" ht="99.95" customHeight="1" x14ac:dyDescent="0.2"/>
    <row r="620" ht="99.95" customHeight="1" x14ac:dyDescent="0.2"/>
    <row r="621" ht="99.95" customHeight="1" x14ac:dyDescent="0.2"/>
  </sheetData>
  <sheetProtection formatCells="0" selectLockedCells="1"/>
  <mergeCells count="16">
    <mergeCell ref="F77:H77"/>
    <mergeCell ref="F79:H79"/>
    <mergeCell ref="D10:F10"/>
    <mergeCell ref="E26:F26"/>
    <mergeCell ref="E34:F34"/>
    <mergeCell ref="E52:F52"/>
    <mergeCell ref="E57:F57"/>
    <mergeCell ref="E58:F58"/>
    <mergeCell ref="E59:F59"/>
    <mergeCell ref="E60:F60"/>
    <mergeCell ref="B1:H1"/>
    <mergeCell ref="B2:H2"/>
    <mergeCell ref="D65:F65"/>
    <mergeCell ref="F73:H73"/>
    <mergeCell ref="F75:H75"/>
    <mergeCell ref="A3:H3"/>
  </mergeCells>
  <printOptions horizontalCentered="1" gridLines="1" gridLinesSet="0"/>
  <pageMargins left="0.5" right="0.5" top="0.5" bottom="0" header="0" footer="0"/>
  <pageSetup scale="48" orientation="portrait" horizontalDpi="1200" verticalDpi="1200" r:id="rId1"/>
  <headerFooter alignWithMargins="0">
    <oddFooter>&amp;R&amp;8Revised December 7, 2021</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3726F-AA1B-4D0C-B765-76B6A4DC166B}">
  <sheetPr syncVertical="1" syncRef="A1" transitionEvaluation="1" codeName="Sheet7">
    <tabColor rgb="FF00918F"/>
    <pageSetUpPr fitToPage="1"/>
  </sheetPr>
  <dimension ref="A1:H626"/>
  <sheetViews>
    <sheetView zoomScaleNormal="100" workbookViewId="0">
      <selection activeCell="F5" sqref="F5"/>
    </sheetView>
  </sheetViews>
  <sheetFormatPr defaultColWidth="10.5703125" defaultRowHeight="14.25" x14ac:dyDescent="0.2"/>
  <cols>
    <col min="1" max="1" width="4.28515625" style="1164" customWidth="1"/>
    <col min="2" max="2" width="11.28515625" style="1164" customWidth="1"/>
    <col min="3" max="3" width="1.140625" style="1164" customWidth="1"/>
    <col min="4" max="4" width="4.140625" style="1164" customWidth="1"/>
    <col min="5" max="5" width="38.28515625" style="1164" customWidth="1"/>
    <col min="6" max="6" width="18.28515625" style="1164" customWidth="1"/>
    <col min="7" max="7" width="18.5703125" style="1315" customWidth="1"/>
    <col min="8" max="8" width="18.140625" style="1315" customWidth="1"/>
    <col min="9" max="9" width="3.7109375" style="1164" customWidth="1"/>
    <col min="10" max="10" width="10.5703125" style="1164"/>
    <col min="11" max="11" width="18.140625" style="1164" customWidth="1"/>
    <col min="12" max="14" width="10.5703125" style="1164"/>
    <col min="15" max="15" width="11.7109375" style="1164" customWidth="1"/>
    <col min="16" max="16" width="20.42578125" style="1164" customWidth="1"/>
    <col min="17" max="17" width="10.5703125" style="1164"/>
    <col min="18" max="18" width="13.85546875" style="1164" customWidth="1"/>
    <col min="19" max="19" width="1.85546875" style="1164" customWidth="1"/>
    <col min="20" max="20" width="10.5703125" style="1164"/>
    <col min="21" max="21" width="7.42578125" style="1164" customWidth="1"/>
    <col min="22" max="22" width="5.140625" style="1164" customWidth="1"/>
    <col min="23" max="26" width="10.5703125" style="1164"/>
    <col min="27" max="27" width="32.42578125" style="1164" customWidth="1"/>
    <col min="28" max="28" width="12.85546875" style="1164" customWidth="1"/>
    <col min="29" max="30" width="10.5703125" style="1164"/>
    <col min="31" max="31" width="13.85546875" style="1164" customWidth="1"/>
    <col min="32" max="32" width="6.28515625" style="1164" customWidth="1"/>
    <col min="33" max="16384" width="10.5703125" style="1164"/>
  </cols>
  <sheetData>
    <row r="1" spans="2:8" ht="15.6" customHeight="1" x14ac:dyDescent="0.2">
      <c r="B1" s="1711" t="s">
        <v>818</v>
      </c>
      <c r="C1" s="1711"/>
      <c r="D1" s="1711"/>
      <c r="E1" s="1711"/>
      <c r="F1" s="1711"/>
      <c r="G1" s="1711"/>
      <c r="H1" s="1711"/>
    </row>
    <row r="2" spans="2:8" ht="14.45" customHeight="1" x14ac:dyDescent="0.2">
      <c r="B2" s="1711" t="s">
        <v>673</v>
      </c>
      <c r="C2" s="1711"/>
      <c r="D2" s="1711"/>
      <c r="E2" s="1711"/>
      <c r="F2" s="1711"/>
      <c r="G2" s="1711"/>
      <c r="H2" s="1711"/>
    </row>
    <row r="3" spans="2:8" ht="20.100000000000001" customHeight="1" thickBot="1" x14ac:dyDescent="0.25">
      <c r="B3" s="1720" t="s">
        <v>815</v>
      </c>
      <c r="C3" s="1720"/>
      <c r="D3" s="1720"/>
      <c r="E3" s="1720"/>
      <c r="F3" s="1720"/>
      <c r="G3" s="1720"/>
      <c r="H3" s="1720"/>
    </row>
    <row r="4" spans="2:8" ht="20.100000000000001" customHeight="1" thickBot="1" x14ac:dyDescent="0.25">
      <c r="B4" s="1165" t="s">
        <v>0</v>
      </c>
      <c r="C4" s="1177"/>
      <c r="D4" s="1211">
        <f>'3a - Dev Cost Budget (A)'!C4</f>
        <v>0</v>
      </c>
      <c r="E4" s="1286"/>
      <c r="F4" s="1287"/>
      <c r="G4" s="1288"/>
      <c r="H4" s="1346"/>
    </row>
    <row r="5" spans="2:8" ht="20.100000000000001" customHeight="1" thickBot="1" x14ac:dyDescent="0.25">
      <c r="C5" s="1177"/>
      <c r="D5" s="1177"/>
      <c r="E5" s="1289" t="s">
        <v>130</v>
      </c>
      <c r="F5" s="1347">
        <f>'4a - Rent Summary (B)'!H83</f>
        <v>0</v>
      </c>
      <c r="G5" s="1333" t="s">
        <v>27</v>
      </c>
      <c r="H5" s="1349" t="s">
        <v>132</v>
      </c>
    </row>
    <row r="6" spans="2:8" ht="20.100000000000001" customHeight="1" x14ac:dyDescent="0.2">
      <c r="B6" s="1336" t="s">
        <v>133</v>
      </c>
      <c r="C6" s="1335"/>
      <c r="D6" s="1337"/>
      <c r="E6" s="1337"/>
      <c r="F6" s="1337"/>
      <c r="G6" s="1338"/>
      <c r="H6" s="1339"/>
    </row>
    <row r="7" spans="2:8" ht="20.100000000000001" customHeight="1" x14ac:dyDescent="0.2">
      <c r="B7" s="1290"/>
      <c r="C7" s="1291"/>
      <c r="D7" s="1292" t="s">
        <v>674</v>
      </c>
      <c r="E7" s="1292"/>
      <c r="F7" s="1293"/>
      <c r="G7" s="1348">
        <f>'4a - Rent Summary (B)'!H87</f>
        <v>0</v>
      </c>
      <c r="H7" s="1321" t="str">
        <f>IF($F$5=0,"",G7/$F$5)</f>
        <v/>
      </c>
    </row>
    <row r="8" spans="2:8" ht="20.100000000000001" customHeight="1" x14ac:dyDescent="0.2">
      <c r="B8" s="1290"/>
      <c r="C8" s="1291"/>
      <c r="D8" s="1292" t="s">
        <v>135</v>
      </c>
      <c r="E8" s="1292"/>
      <c r="F8" s="1292"/>
      <c r="G8" s="1330"/>
      <c r="H8" s="1321" t="str">
        <f>IF($F$5=0,"",G8/$F$5)</f>
        <v/>
      </c>
    </row>
    <row r="9" spans="2:8" ht="20.100000000000001" customHeight="1" x14ac:dyDescent="0.2">
      <c r="B9" s="1290"/>
      <c r="C9" s="1291"/>
      <c r="D9" s="1292" t="s">
        <v>136</v>
      </c>
      <c r="E9" s="1292"/>
      <c r="F9" s="1292"/>
      <c r="G9" s="1330"/>
      <c r="H9" s="1321" t="str">
        <f>IF($F$5=0,"",G9/$F$5)</f>
        <v/>
      </c>
    </row>
    <row r="10" spans="2:8" ht="21" customHeight="1" x14ac:dyDescent="0.2">
      <c r="B10" s="1290"/>
      <c r="C10" s="1291"/>
      <c r="D10" s="1716" t="s">
        <v>137</v>
      </c>
      <c r="E10" s="1716"/>
      <c r="F10" s="1717"/>
      <c r="G10" s="1330"/>
      <c r="H10" s="1321" t="str">
        <f>IF($F$5=0,"",G10/$F$5)</f>
        <v/>
      </c>
    </row>
    <row r="11" spans="2:8" ht="20.100000000000001" customHeight="1" x14ac:dyDescent="0.2">
      <c r="B11" s="1290"/>
      <c r="C11" s="1291"/>
      <c r="D11" s="1292"/>
      <c r="E11" s="1292" t="s">
        <v>138</v>
      </c>
      <c r="F11" s="1294"/>
      <c r="G11" s="1325">
        <f>SUM(G7:G10)</f>
        <v>0</v>
      </c>
      <c r="H11" s="1321"/>
    </row>
    <row r="12" spans="2:8" ht="20.100000000000001" customHeight="1" x14ac:dyDescent="0.2">
      <c r="B12" s="1290"/>
      <c r="C12" s="1291"/>
      <c r="D12" s="1292" t="s">
        <v>139</v>
      </c>
      <c r="E12" s="1292"/>
      <c r="F12" s="1580"/>
      <c r="G12" s="1325">
        <f>ROUND(-F12*G11,0)</f>
        <v>0</v>
      </c>
      <c r="H12" s="1321"/>
    </row>
    <row r="13" spans="2:8" ht="20.100000000000001" customHeight="1" x14ac:dyDescent="0.2">
      <c r="B13" s="1290"/>
      <c r="C13" s="1291"/>
      <c r="D13" s="1292" t="s">
        <v>140</v>
      </c>
      <c r="E13" s="1292"/>
      <c r="F13" s="1294"/>
      <c r="G13" s="1330"/>
      <c r="H13" s="1321"/>
    </row>
    <row r="14" spans="2:8" ht="20.100000000000001" customHeight="1" thickBot="1" x14ac:dyDescent="0.25">
      <c r="B14" s="1290"/>
      <c r="C14" s="1291"/>
      <c r="D14" s="1292" t="s">
        <v>139</v>
      </c>
      <c r="E14" s="1292"/>
      <c r="F14" s="1332"/>
      <c r="G14" s="1323">
        <f>-G13*F14</f>
        <v>0</v>
      </c>
      <c r="H14" s="1321" t="str">
        <f>IF($F$5=0,"",G14/$F$5)</f>
        <v/>
      </c>
    </row>
    <row r="15" spans="2:8" ht="20.100000000000001" customHeight="1" thickBot="1" x14ac:dyDescent="0.25">
      <c r="B15" s="1296"/>
      <c r="C15" s="1297"/>
      <c r="D15" s="1298" t="s">
        <v>141</v>
      </c>
      <c r="E15" s="1298"/>
      <c r="F15" s="1298"/>
      <c r="G15" s="1324">
        <f>SUM(G11:G14)</f>
        <v>0</v>
      </c>
      <c r="H15" s="1322" t="str">
        <f>IF($F$5=0,"",G15/$F$5)</f>
        <v/>
      </c>
    </row>
    <row r="16" spans="2:8" ht="20.100000000000001" customHeight="1" x14ac:dyDescent="0.2">
      <c r="B16" s="1340" t="s">
        <v>142</v>
      </c>
      <c r="C16" s="1341"/>
      <c r="D16" s="1342" t="s">
        <v>143</v>
      </c>
      <c r="E16" s="1343"/>
      <c r="F16" s="1343"/>
      <c r="G16" s="1344"/>
      <c r="H16" s="1345"/>
    </row>
    <row r="17" spans="2:8" ht="20.100000000000001" customHeight="1" x14ac:dyDescent="0.2">
      <c r="B17" s="1290"/>
      <c r="C17" s="1291"/>
      <c r="D17" s="1299"/>
      <c r="E17" s="1292" t="s">
        <v>144</v>
      </c>
      <c r="F17" s="1292"/>
      <c r="G17" s="1329"/>
      <c r="H17" s="1321" t="str">
        <f t="shared" ref="H17:H27" si="0">IF($F$5=0,"",G17/$F$5)</f>
        <v/>
      </c>
    </row>
    <row r="18" spans="2:8" ht="20.100000000000001" customHeight="1" x14ac:dyDescent="0.2">
      <c r="B18" s="1290"/>
      <c r="C18" s="1291"/>
      <c r="D18" s="1299"/>
      <c r="E18" s="1292" t="s">
        <v>145</v>
      </c>
      <c r="F18" s="1292"/>
      <c r="G18" s="1329"/>
      <c r="H18" s="1321" t="str">
        <f t="shared" si="0"/>
        <v/>
      </c>
    </row>
    <row r="19" spans="2:8" ht="20.100000000000001" customHeight="1" x14ac:dyDescent="0.2">
      <c r="B19" s="1290"/>
      <c r="C19" s="1291"/>
      <c r="D19" s="1299"/>
      <c r="E19" s="1292" t="s">
        <v>3</v>
      </c>
      <c r="F19" s="1292"/>
      <c r="G19" s="1329"/>
      <c r="H19" s="1321" t="str">
        <f t="shared" si="0"/>
        <v/>
      </c>
    </row>
    <row r="20" spans="2:8" ht="20.100000000000001" customHeight="1" x14ac:dyDescent="0.2">
      <c r="B20" s="1290"/>
      <c r="C20" s="1291"/>
      <c r="D20" s="1292"/>
      <c r="E20" s="1292" t="s">
        <v>146</v>
      </c>
      <c r="F20" s="1331"/>
      <c r="G20" s="1323">
        <f>+F20*G15</f>
        <v>0</v>
      </c>
      <c r="H20" s="1321" t="str">
        <f t="shared" si="0"/>
        <v/>
      </c>
    </row>
    <row r="21" spans="2:8" ht="20.100000000000001" customHeight="1" x14ac:dyDescent="0.2">
      <c r="B21" s="1290"/>
      <c r="C21" s="1291"/>
      <c r="D21" s="1292"/>
      <c r="E21" s="1292" t="s">
        <v>147</v>
      </c>
      <c r="F21" s="1300"/>
      <c r="G21" s="1330"/>
      <c r="H21" s="1321"/>
    </row>
    <row r="22" spans="2:8" ht="20.100000000000001" customHeight="1" x14ac:dyDescent="0.2">
      <c r="B22" s="1290"/>
      <c r="C22" s="1291"/>
      <c r="D22" s="1292"/>
      <c r="E22" s="1292" t="s">
        <v>148</v>
      </c>
      <c r="F22" s="1300"/>
      <c r="G22" s="1329"/>
      <c r="H22" s="1321" t="str">
        <f t="shared" si="0"/>
        <v/>
      </c>
    </row>
    <row r="23" spans="2:8" ht="20.100000000000001" customHeight="1" x14ac:dyDescent="0.2">
      <c r="B23" s="1290"/>
      <c r="C23" s="1291"/>
      <c r="D23" s="1292"/>
      <c r="E23" s="1292" t="s">
        <v>149</v>
      </c>
      <c r="F23" s="1292"/>
      <c r="G23" s="1329"/>
      <c r="H23" s="1321" t="str">
        <f t="shared" si="0"/>
        <v/>
      </c>
    </row>
    <row r="24" spans="2:8" ht="20.100000000000001" customHeight="1" x14ac:dyDescent="0.2">
      <c r="B24" s="1290"/>
      <c r="C24" s="1291"/>
      <c r="D24" s="1292"/>
      <c r="E24" s="1292" t="s">
        <v>150</v>
      </c>
      <c r="F24" s="1292"/>
      <c r="G24" s="1329"/>
      <c r="H24" s="1321" t="str">
        <f t="shared" si="0"/>
        <v/>
      </c>
    </row>
    <row r="25" spans="2:8" ht="20.100000000000001" customHeight="1" x14ac:dyDescent="0.2">
      <c r="B25" s="1290"/>
      <c r="C25" s="1291"/>
      <c r="D25" s="1292"/>
      <c r="E25" s="1292" t="s">
        <v>627</v>
      </c>
      <c r="F25" s="1292" t="s">
        <v>675</v>
      </c>
      <c r="G25" s="1329"/>
      <c r="H25" s="1321" t="str">
        <f t="shared" si="0"/>
        <v/>
      </c>
    </row>
    <row r="26" spans="2:8" ht="20.100000000000001" customHeight="1" thickBot="1" x14ac:dyDescent="0.25">
      <c r="B26" s="1290"/>
      <c r="C26" s="1291"/>
      <c r="D26" s="1292"/>
      <c r="E26" s="1718" t="s">
        <v>151</v>
      </c>
      <c r="F26" s="1719"/>
      <c r="G26" s="1329"/>
      <c r="H26" s="1321" t="str">
        <f t="shared" si="0"/>
        <v/>
      </c>
    </row>
    <row r="27" spans="2:8" ht="20.100000000000001" customHeight="1" thickBot="1" x14ac:dyDescent="0.25">
      <c r="B27" s="1296"/>
      <c r="C27" s="1297"/>
      <c r="D27" s="1298" t="s">
        <v>152</v>
      </c>
      <c r="E27" s="1298"/>
      <c r="F27" s="1298"/>
      <c r="G27" s="1324">
        <f>SUM(G17:G26)</f>
        <v>0</v>
      </c>
      <c r="H27" s="1322" t="str">
        <f t="shared" si="0"/>
        <v/>
      </c>
    </row>
    <row r="28" spans="2:8" ht="20.100000000000001" customHeight="1" x14ac:dyDescent="0.2">
      <c r="B28" s="1340"/>
      <c r="C28" s="1341"/>
      <c r="D28" s="1342" t="s">
        <v>153</v>
      </c>
      <c r="E28" s="1343"/>
      <c r="F28" s="1343"/>
      <c r="G28" s="1344"/>
      <c r="H28" s="1345"/>
    </row>
    <row r="29" spans="2:8" ht="20.100000000000001" customHeight="1" x14ac:dyDescent="0.2">
      <c r="B29" s="1290"/>
      <c r="C29" s="1291"/>
      <c r="D29" s="1299"/>
      <c r="E29" s="1292" t="s">
        <v>154</v>
      </c>
      <c r="F29" s="1292"/>
      <c r="G29" s="1329"/>
      <c r="H29" s="1321" t="str">
        <f t="shared" ref="H29:H35" si="1">IF($F$5=0,"",G29/$F$5)</f>
        <v/>
      </c>
    </row>
    <row r="30" spans="2:8" ht="20.100000000000001" customHeight="1" x14ac:dyDescent="0.2">
      <c r="B30" s="1290"/>
      <c r="C30" s="1291"/>
      <c r="D30" s="1292"/>
      <c r="E30" s="1292" t="s">
        <v>155</v>
      </c>
      <c r="F30" s="1292"/>
      <c r="G30" s="1329"/>
      <c r="H30" s="1321" t="str">
        <f t="shared" si="1"/>
        <v/>
      </c>
    </row>
    <row r="31" spans="2:8" ht="20.100000000000001" customHeight="1" x14ac:dyDescent="0.2">
      <c r="B31" s="1290"/>
      <c r="C31" s="1291"/>
      <c r="D31" s="1292"/>
      <c r="E31" s="1292" t="s">
        <v>156</v>
      </c>
      <c r="F31" s="1292"/>
      <c r="G31" s="1329"/>
      <c r="H31" s="1321" t="str">
        <f t="shared" si="1"/>
        <v/>
      </c>
    </row>
    <row r="32" spans="2:8" ht="20.100000000000001" customHeight="1" x14ac:dyDescent="0.2">
      <c r="B32" s="1290"/>
      <c r="C32" s="1291"/>
      <c r="D32" s="1292"/>
      <c r="E32" s="1292" t="s">
        <v>157</v>
      </c>
      <c r="F32" s="1292"/>
      <c r="G32" s="1329"/>
      <c r="H32" s="1321" t="str">
        <f t="shared" si="1"/>
        <v/>
      </c>
    </row>
    <row r="33" spans="2:8" ht="20.100000000000001" customHeight="1" x14ac:dyDescent="0.2">
      <c r="B33" s="1290"/>
      <c r="C33" s="1291"/>
      <c r="D33" s="1292"/>
      <c r="E33" s="1292" t="s">
        <v>158</v>
      </c>
      <c r="F33" s="1292"/>
      <c r="G33" s="1329"/>
      <c r="H33" s="1321" t="str">
        <f t="shared" si="1"/>
        <v/>
      </c>
    </row>
    <row r="34" spans="2:8" ht="20.100000000000001" customHeight="1" thickBot="1" x14ac:dyDescent="0.25">
      <c r="B34" s="1290"/>
      <c r="C34" s="1291"/>
      <c r="D34" s="1292"/>
      <c r="E34" s="1718" t="s">
        <v>151</v>
      </c>
      <c r="F34" s="1719"/>
      <c r="G34" s="1329"/>
      <c r="H34" s="1321" t="str">
        <f t="shared" si="1"/>
        <v/>
      </c>
    </row>
    <row r="35" spans="2:8" ht="20.100000000000001" customHeight="1" thickBot="1" x14ac:dyDescent="0.25">
      <c r="B35" s="1296"/>
      <c r="C35" s="1297"/>
      <c r="D35" s="1298" t="s">
        <v>159</v>
      </c>
      <c r="E35" s="1298"/>
      <c r="F35" s="1298"/>
      <c r="G35" s="1324">
        <f>SUM(G29:G34)</f>
        <v>0</v>
      </c>
      <c r="H35" s="1322" t="str">
        <f t="shared" si="1"/>
        <v/>
      </c>
    </row>
    <row r="36" spans="2:8" ht="20.100000000000001" customHeight="1" x14ac:dyDescent="0.2">
      <c r="B36" s="1340"/>
      <c r="C36" s="1341"/>
      <c r="D36" s="1342" t="s">
        <v>160</v>
      </c>
      <c r="E36" s="1343"/>
      <c r="F36" s="1343"/>
      <c r="G36" s="1344"/>
      <c r="H36" s="1345"/>
    </row>
    <row r="37" spans="2:8" ht="20.100000000000001" customHeight="1" x14ac:dyDescent="0.2">
      <c r="B37" s="1290"/>
      <c r="C37" s="1291"/>
      <c r="D37" s="1292"/>
      <c r="E37" s="1292" t="s">
        <v>161</v>
      </c>
      <c r="F37" s="1292"/>
      <c r="G37" s="1329"/>
      <c r="H37" s="1321" t="str">
        <f t="shared" ref="H37:H46" si="2">IF($F$5=0,"",G37/$F$5)</f>
        <v/>
      </c>
    </row>
    <row r="38" spans="2:8" ht="20.100000000000001" customHeight="1" x14ac:dyDescent="0.2">
      <c r="B38" s="1290"/>
      <c r="C38" s="1291"/>
      <c r="D38" s="1292"/>
      <c r="E38" s="1292" t="s">
        <v>162</v>
      </c>
      <c r="F38" s="1292"/>
      <c r="G38" s="1329"/>
      <c r="H38" s="1321" t="str">
        <f t="shared" si="2"/>
        <v/>
      </c>
    </row>
    <row r="39" spans="2:8" ht="20.100000000000001" customHeight="1" x14ac:dyDescent="0.2">
      <c r="B39" s="1290"/>
      <c r="C39" s="1291"/>
      <c r="D39" s="1292"/>
      <c r="E39" s="1292" t="s">
        <v>163</v>
      </c>
      <c r="F39" s="1292"/>
      <c r="G39" s="1329"/>
      <c r="H39" s="1321" t="str">
        <f t="shared" si="2"/>
        <v/>
      </c>
    </row>
    <row r="40" spans="2:8" ht="20.100000000000001" customHeight="1" x14ac:dyDescent="0.2">
      <c r="B40" s="1290"/>
      <c r="C40" s="1291"/>
      <c r="D40" s="1292"/>
      <c r="E40" s="1292" t="s">
        <v>164</v>
      </c>
      <c r="F40" s="1292"/>
      <c r="G40" s="1329"/>
      <c r="H40" s="1321" t="str">
        <f t="shared" si="2"/>
        <v/>
      </c>
    </row>
    <row r="41" spans="2:8" ht="20.100000000000001" customHeight="1" x14ac:dyDescent="0.2">
      <c r="B41" s="1290"/>
      <c r="C41" s="1291"/>
      <c r="D41" s="1292"/>
      <c r="E41" s="1292" t="s">
        <v>165</v>
      </c>
      <c r="F41" s="1292"/>
      <c r="G41" s="1329"/>
      <c r="H41" s="1321" t="str">
        <f t="shared" si="2"/>
        <v/>
      </c>
    </row>
    <row r="42" spans="2:8" ht="20.100000000000001" customHeight="1" x14ac:dyDescent="0.2">
      <c r="B42" s="1290"/>
      <c r="C42" s="1291"/>
      <c r="D42" s="1292"/>
      <c r="E42" s="1292" t="s">
        <v>166</v>
      </c>
      <c r="F42" s="1292"/>
      <c r="G42" s="1329"/>
      <c r="H42" s="1321" t="str">
        <f t="shared" si="2"/>
        <v/>
      </c>
    </row>
    <row r="43" spans="2:8" ht="20.100000000000001" customHeight="1" x14ac:dyDescent="0.2">
      <c r="B43" s="1290"/>
      <c r="C43" s="1291"/>
      <c r="D43" s="1292"/>
      <c r="E43" s="1292" t="s">
        <v>167</v>
      </c>
      <c r="F43" s="1292"/>
      <c r="G43" s="1329"/>
      <c r="H43" s="1321" t="str">
        <f t="shared" si="2"/>
        <v/>
      </c>
    </row>
    <row r="44" spans="2:8" ht="20.100000000000001" customHeight="1" x14ac:dyDescent="0.2">
      <c r="B44" s="1290"/>
      <c r="C44" s="1291"/>
      <c r="D44" s="1292"/>
      <c r="E44" s="1292" t="s">
        <v>168</v>
      </c>
      <c r="F44" s="1292"/>
      <c r="G44" s="1329"/>
      <c r="H44" s="1321" t="str">
        <f t="shared" si="2"/>
        <v/>
      </c>
    </row>
    <row r="45" spans="2:8" ht="20.100000000000001" customHeight="1" thickBot="1" x14ac:dyDescent="0.25">
      <c r="B45" s="1290"/>
      <c r="C45" s="1291"/>
      <c r="D45" s="1292"/>
      <c r="E45" s="1292" t="s">
        <v>169</v>
      </c>
      <c r="F45" s="1292"/>
      <c r="G45" s="1329"/>
      <c r="H45" s="1321" t="str">
        <f t="shared" si="2"/>
        <v/>
      </c>
    </row>
    <row r="46" spans="2:8" ht="20.100000000000001" customHeight="1" thickBot="1" x14ac:dyDescent="0.25">
      <c r="B46" s="1296"/>
      <c r="C46" s="1297"/>
      <c r="D46" s="1298" t="s">
        <v>170</v>
      </c>
      <c r="E46" s="1298"/>
      <c r="F46" s="1298"/>
      <c r="G46" s="1324">
        <f>SUM(G37:G45)</f>
        <v>0</v>
      </c>
      <c r="H46" s="1322" t="str">
        <f t="shared" si="2"/>
        <v/>
      </c>
    </row>
    <row r="47" spans="2:8" ht="20.100000000000001" customHeight="1" x14ac:dyDescent="0.2">
      <c r="B47" s="1340"/>
      <c r="C47" s="1341"/>
      <c r="D47" s="1342" t="s">
        <v>171</v>
      </c>
      <c r="E47" s="1343"/>
      <c r="F47" s="1343"/>
      <c r="G47" s="1344"/>
      <c r="H47" s="1345"/>
    </row>
    <row r="48" spans="2:8" ht="20.100000000000001" customHeight="1" x14ac:dyDescent="0.2">
      <c r="B48" s="1290"/>
      <c r="C48" s="1291"/>
      <c r="D48" s="1292"/>
      <c r="E48" s="1292" t="s">
        <v>172</v>
      </c>
      <c r="F48" s="1292"/>
      <c r="G48" s="1329"/>
      <c r="H48" s="1321" t="str">
        <f t="shared" ref="H48:H54" si="3">IF($F$5=0,"",G48/$F$5)</f>
        <v/>
      </c>
    </row>
    <row r="49" spans="2:8" ht="20.100000000000001" customHeight="1" x14ac:dyDescent="0.2">
      <c r="B49" s="1290"/>
      <c r="C49" s="1291"/>
      <c r="D49" s="1292"/>
      <c r="E49" s="1292" t="s">
        <v>173</v>
      </c>
      <c r="F49" s="1292"/>
      <c r="G49" s="1329"/>
      <c r="H49" s="1321" t="str">
        <f t="shared" si="3"/>
        <v/>
      </c>
    </row>
    <row r="50" spans="2:8" ht="20.100000000000001" customHeight="1" x14ac:dyDescent="0.2">
      <c r="B50" s="1290"/>
      <c r="C50" s="1291"/>
      <c r="D50" s="1292"/>
      <c r="E50" s="1292" t="s">
        <v>174</v>
      </c>
      <c r="F50" s="1292"/>
      <c r="G50" s="1329"/>
      <c r="H50" s="1321" t="str">
        <f t="shared" si="3"/>
        <v/>
      </c>
    </row>
    <row r="51" spans="2:8" ht="20.100000000000001" customHeight="1" x14ac:dyDescent="0.2">
      <c r="B51" s="1290"/>
      <c r="C51" s="1291"/>
      <c r="D51" s="1292"/>
      <c r="E51" s="1292" t="s">
        <v>175</v>
      </c>
      <c r="F51" s="1292"/>
      <c r="G51" s="1329"/>
      <c r="H51" s="1321" t="str">
        <f t="shared" si="3"/>
        <v/>
      </c>
    </row>
    <row r="52" spans="2:8" ht="20.100000000000001" customHeight="1" thickBot="1" x14ac:dyDescent="0.25">
      <c r="B52" s="1290"/>
      <c r="C52" s="1291"/>
      <c r="D52" s="1292"/>
      <c r="E52" s="1718" t="s">
        <v>151</v>
      </c>
      <c r="F52" s="1719"/>
      <c r="G52" s="1329"/>
      <c r="H52" s="1321" t="str">
        <f t="shared" si="3"/>
        <v/>
      </c>
    </row>
    <row r="53" spans="2:8" ht="20.100000000000001" customHeight="1" thickBot="1" x14ac:dyDescent="0.25">
      <c r="B53" s="1296"/>
      <c r="C53" s="1297"/>
      <c r="D53" s="1298" t="s">
        <v>176</v>
      </c>
      <c r="E53" s="1298"/>
      <c r="F53" s="1298"/>
      <c r="G53" s="1324">
        <f>SUM(G48:G52)</f>
        <v>0</v>
      </c>
      <c r="H53" s="1322" t="str">
        <f t="shared" si="3"/>
        <v/>
      </c>
    </row>
    <row r="54" spans="2:8" ht="20.100000000000001" customHeight="1" thickBot="1" x14ac:dyDescent="0.25">
      <c r="B54" s="1296"/>
      <c r="C54" s="1297"/>
      <c r="D54" s="1298" t="s">
        <v>177</v>
      </c>
      <c r="E54" s="1298"/>
      <c r="F54" s="1298"/>
      <c r="G54" s="1324">
        <f>G53+G46+G35+G27</f>
        <v>0</v>
      </c>
      <c r="H54" s="1322" t="str">
        <f t="shared" si="3"/>
        <v/>
      </c>
    </row>
    <row r="55" spans="2:8" ht="20.100000000000001" customHeight="1" x14ac:dyDescent="0.2">
      <c r="B55" s="1340"/>
      <c r="C55" s="1341"/>
      <c r="D55" s="1342" t="s">
        <v>178</v>
      </c>
      <c r="E55" s="1343"/>
      <c r="F55" s="1343"/>
      <c r="G55" s="1344"/>
      <c r="H55" s="1345"/>
    </row>
    <row r="56" spans="2:8" ht="20.100000000000001" customHeight="1" x14ac:dyDescent="0.2">
      <c r="B56" s="1290"/>
      <c r="C56" s="1291"/>
      <c r="D56" s="1292"/>
      <c r="E56" s="1292" t="s">
        <v>179</v>
      </c>
      <c r="F56" s="1301">
        <v>-1</v>
      </c>
      <c r="G56" s="1329"/>
      <c r="H56" s="1321" t="str">
        <f t="shared" ref="H56:H62" si="4">IF($F$5=0,"",G56/$F$5)</f>
        <v/>
      </c>
    </row>
    <row r="57" spans="2:8" ht="20.100000000000001" customHeight="1" x14ac:dyDescent="0.2">
      <c r="B57" s="1290"/>
      <c r="C57" s="1291"/>
      <c r="D57" s="1292"/>
      <c r="E57" s="1716" t="s">
        <v>180</v>
      </c>
      <c r="F57" s="1717"/>
      <c r="G57" s="1329"/>
      <c r="H57" s="1321" t="str">
        <f t="shared" si="4"/>
        <v/>
      </c>
    </row>
    <row r="58" spans="2:8" ht="20.100000000000001" customHeight="1" x14ac:dyDescent="0.2">
      <c r="B58" s="1290"/>
      <c r="C58" s="1291"/>
      <c r="D58" s="1292"/>
      <c r="E58" s="1716" t="s">
        <v>151</v>
      </c>
      <c r="F58" s="1717"/>
      <c r="G58" s="1329"/>
      <c r="H58" s="1321" t="str">
        <f t="shared" si="4"/>
        <v/>
      </c>
    </row>
    <row r="59" spans="2:8" ht="20.100000000000001" customHeight="1" x14ac:dyDescent="0.2">
      <c r="B59" s="1290"/>
      <c r="C59" s="1291"/>
      <c r="D59" s="1292"/>
      <c r="E59" s="1716" t="s">
        <v>151</v>
      </c>
      <c r="F59" s="1717"/>
      <c r="G59" s="1329"/>
      <c r="H59" s="1321" t="str">
        <f t="shared" si="4"/>
        <v/>
      </c>
    </row>
    <row r="60" spans="2:8" ht="20.100000000000001" customHeight="1" thickBot="1" x14ac:dyDescent="0.25">
      <c r="B60" s="1290"/>
      <c r="C60" s="1291"/>
      <c r="D60" s="1292"/>
      <c r="E60" s="1718" t="s">
        <v>151</v>
      </c>
      <c r="F60" s="1719"/>
      <c r="G60" s="1329"/>
      <c r="H60" s="1321" t="str">
        <f t="shared" si="4"/>
        <v/>
      </c>
    </row>
    <row r="61" spans="2:8" ht="20.100000000000001" customHeight="1" thickBot="1" x14ac:dyDescent="0.25">
      <c r="B61" s="1296"/>
      <c r="C61" s="1297"/>
      <c r="D61" s="1298" t="s">
        <v>181</v>
      </c>
      <c r="E61" s="1298"/>
      <c r="F61" s="1298"/>
      <c r="G61" s="1324">
        <f>SUM(G56:G60)</f>
        <v>0</v>
      </c>
      <c r="H61" s="1322" t="str">
        <f t="shared" si="4"/>
        <v/>
      </c>
    </row>
    <row r="62" spans="2:8" ht="20.100000000000001" customHeight="1" x14ac:dyDescent="0.2">
      <c r="B62" s="1302"/>
      <c r="C62" s="1303"/>
      <c r="D62" s="1177" t="s">
        <v>182</v>
      </c>
      <c r="E62" s="1177"/>
      <c r="F62" s="1177"/>
      <c r="G62" s="1328"/>
      <c r="H62" s="1321" t="str">
        <f t="shared" si="4"/>
        <v/>
      </c>
    </row>
    <row r="63" spans="2:8" ht="20.100000000000001" customHeight="1" x14ac:dyDescent="0.2">
      <c r="B63" s="1304"/>
      <c r="C63" s="1291"/>
      <c r="D63" s="1292"/>
      <c r="E63" s="1292"/>
      <c r="F63" s="1292"/>
      <c r="G63" s="1305"/>
      <c r="H63" s="1306"/>
    </row>
    <row r="64" spans="2:8" ht="20.100000000000001" customHeight="1" x14ac:dyDescent="0.2">
      <c r="B64" s="1307"/>
      <c r="C64" s="1308"/>
      <c r="D64" s="1299" t="s">
        <v>183</v>
      </c>
      <c r="E64" s="1299"/>
      <c r="F64" s="1299"/>
      <c r="G64" s="1323">
        <f>G27+G35+G46+G53+G61+G62</f>
        <v>0</v>
      </c>
      <c r="H64" s="1321" t="str">
        <f>IF($F$5=0,"",G64/$F$5)</f>
        <v/>
      </c>
    </row>
    <row r="65" spans="1:8" ht="42.75" customHeight="1" thickBot="1" x14ac:dyDescent="0.25">
      <c r="B65" s="1309"/>
      <c r="C65" s="1310"/>
      <c r="D65" s="1712" t="s">
        <v>184</v>
      </c>
      <c r="E65" s="1712"/>
      <c r="F65" s="1713"/>
      <c r="G65" s="1326">
        <f>G15-G64</f>
        <v>0</v>
      </c>
      <c r="H65" s="1327" t="str">
        <f>IF($F$5=0,"",G65/$F$5)</f>
        <v/>
      </c>
    </row>
    <row r="66" spans="1:8" ht="20.100000000000001" customHeight="1" x14ac:dyDescent="0.2">
      <c r="C66" s="1177"/>
      <c r="D66" s="1177"/>
      <c r="E66" s="1177"/>
      <c r="F66" s="1177"/>
      <c r="G66" s="1311"/>
      <c r="H66" s="1311"/>
    </row>
    <row r="67" spans="1:8" x14ac:dyDescent="0.2">
      <c r="B67" s="1312"/>
      <c r="C67" s="1177"/>
      <c r="D67" s="1177"/>
      <c r="E67" s="1177"/>
      <c r="F67" s="1177"/>
      <c r="G67" s="1311"/>
      <c r="H67" s="1311"/>
    </row>
    <row r="68" spans="1:8" ht="9" customHeight="1" x14ac:dyDescent="0.2">
      <c r="C68" s="1177"/>
      <c r="D68" s="1177"/>
      <c r="E68" s="1177"/>
      <c r="F68" s="1177"/>
      <c r="G68" s="1311"/>
      <c r="H68" s="1311"/>
    </row>
    <row r="69" spans="1:8" ht="19.5" customHeight="1" x14ac:dyDescent="0.2">
      <c r="B69" s="1313"/>
      <c r="C69" s="1177"/>
      <c r="D69" s="1177"/>
      <c r="E69" s="1289" t="s">
        <v>740</v>
      </c>
      <c r="F69" s="1714"/>
      <c r="G69" s="1714"/>
      <c r="H69" s="1714"/>
    </row>
    <row r="70" spans="1:8" x14ac:dyDescent="0.2">
      <c r="A70" s="1314"/>
      <c r="B70" s="1313"/>
      <c r="E70" s="1165"/>
    </row>
    <row r="71" spans="1:8" ht="20.100000000000001" customHeight="1" x14ac:dyDescent="0.2">
      <c r="B71" s="1177"/>
      <c r="C71" s="1177"/>
      <c r="D71" s="1177"/>
      <c r="E71" s="1289" t="s">
        <v>741</v>
      </c>
      <c r="F71" s="1714"/>
      <c r="G71" s="1714"/>
      <c r="H71" s="1714"/>
    </row>
    <row r="72" spans="1:8" ht="20.100000000000001" customHeight="1" x14ac:dyDescent="0.2">
      <c r="A72" s="1316"/>
      <c r="C72" s="1177"/>
      <c r="D72" s="1177"/>
      <c r="E72" s="1289"/>
      <c r="F72" s="1177"/>
      <c r="H72" s="1317"/>
    </row>
    <row r="73" spans="1:8" ht="20.100000000000001" customHeight="1" x14ac:dyDescent="0.2">
      <c r="B73" s="1177"/>
      <c r="C73" s="1177"/>
      <c r="D73" s="1177"/>
      <c r="E73" s="1289" t="s">
        <v>742</v>
      </c>
      <c r="F73" s="1714"/>
      <c r="G73" s="1714"/>
      <c r="H73" s="1714"/>
    </row>
    <row r="74" spans="1:8" ht="20.100000000000001" customHeight="1" x14ac:dyDescent="0.2">
      <c r="A74" s="1316"/>
      <c r="C74" s="1316"/>
      <c r="E74" s="1177"/>
      <c r="F74" s="1177"/>
      <c r="H74" s="1311"/>
    </row>
    <row r="75" spans="1:8" ht="20.100000000000001" customHeight="1" x14ac:dyDescent="0.2">
      <c r="C75" s="1177"/>
      <c r="D75" s="1177"/>
      <c r="E75" s="1289" t="s">
        <v>629</v>
      </c>
      <c r="F75" s="1715"/>
      <c r="G75" s="1715"/>
      <c r="H75" s="1715"/>
    </row>
    <row r="76" spans="1:8" ht="28.5" customHeight="1" x14ac:dyDescent="0.2">
      <c r="A76" s="1318"/>
      <c r="B76" s="1318"/>
      <c r="C76" s="1318"/>
      <c r="D76" s="1318"/>
      <c r="E76" s="1318"/>
      <c r="F76" s="1318"/>
      <c r="G76" s="1318"/>
      <c r="H76" s="1318"/>
    </row>
    <row r="77" spans="1:8" ht="23.1" customHeight="1" x14ac:dyDescent="0.2"/>
    <row r="78" spans="1:8" ht="23.1" customHeight="1" x14ac:dyDescent="0.2"/>
    <row r="79" spans="1:8" ht="23.1" customHeight="1" x14ac:dyDescent="0.2"/>
    <row r="80" spans="1:8" ht="23.1" customHeight="1" x14ac:dyDescent="0.2"/>
    <row r="81" ht="23.1" customHeight="1" x14ac:dyDescent="0.2"/>
    <row r="82" ht="23.1" customHeight="1" x14ac:dyDescent="0.2"/>
    <row r="83" ht="23.1" customHeight="1" x14ac:dyDescent="0.2"/>
    <row r="84" ht="23.1" customHeight="1" x14ac:dyDescent="0.2"/>
    <row r="85" ht="23.1" customHeight="1" x14ac:dyDescent="0.2"/>
    <row r="86" ht="23.1" customHeight="1" x14ac:dyDescent="0.2"/>
    <row r="87" ht="23.1" customHeight="1" x14ac:dyDescent="0.2"/>
    <row r="88" ht="23.1" customHeight="1" x14ac:dyDescent="0.2"/>
    <row r="89" ht="23.1" customHeight="1" x14ac:dyDescent="0.2"/>
    <row r="90" ht="23.1" customHeight="1" x14ac:dyDescent="0.2"/>
    <row r="91" ht="23.1" customHeight="1" x14ac:dyDescent="0.2"/>
    <row r="92" ht="23.1" customHeight="1" x14ac:dyDescent="0.2"/>
    <row r="93" ht="23.1" customHeight="1" x14ac:dyDescent="0.2"/>
    <row r="94" ht="23.1" customHeight="1" x14ac:dyDescent="0.2"/>
    <row r="95" ht="23.1" customHeight="1" x14ac:dyDescent="0.2"/>
    <row r="96" ht="23.1" customHeight="1" x14ac:dyDescent="0.2"/>
    <row r="97" ht="23.1" customHeight="1" x14ac:dyDescent="0.2"/>
    <row r="98" ht="23.1" customHeight="1" x14ac:dyDescent="0.2"/>
    <row r="99" ht="23.1" customHeight="1" x14ac:dyDescent="0.2"/>
    <row r="100" ht="23.1" customHeight="1" x14ac:dyDescent="0.2"/>
    <row r="101" ht="23.1" customHeight="1" x14ac:dyDescent="0.2"/>
    <row r="102" ht="23.1" customHeight="1" x14ac:dyDescent="0.2"/>
    <row r="103" ht="23.1" customHeight="1" x14ac:dyDescent="0.2"/>
    <row r="104" ht="23.1" customHeight="1" x14ac:dyDescent="0.2"/>
    <row r="105" ht="23.1" customHeight="1" x14ac:dyDescent="0.2"/>
    <row r="106" ht="23.1" customHeight="1" x14ac:dyDescent="0.2"/>
    <row r="107" ht="23.1" customHeight="1" x14ac:dyDescent="0.2"/>
    <row r="108" ht="23.1" customHeight="1" x14ac:dyDescent="0.2"/>
    <row r="109" ht="23.1" customHeight="1" x14ac:dyDescent="0.2"/>
    <row r="110" ht="23.1" customHeight="1" x14ac:dyDescent="0.2"/>
    <row r="111" ht="23.1" customHeight="1" x14ac:dyDescent="0.2"/>
    <row r="112" ht="23.1" customHeight="1" x14ac:dyDescent="0.2"/>
    <row r="113" ht="23.1" customHeight="1" x14ac:dyDescent="0.2"/>
    <row r="114" ht="23.1" customHeight="1" x14ac:dyDescent="0.2"/>
    <row r="115" ht="23.1" customHeight="1" x14ac:dyDescent="0.2"/>
    <row r="116" ht="23.1" customHeight="1" x14ac:dyDescent="0.2"/>
    <row r="117" ht="23.1" customHeight="1" x14ac:dyDescent="0.2"/>
    <row r="118" ht="23.1" customHeight="1" x14ac:dyDescent="0.2"/>
    <row r="119" ht="23.1" customHeight="1" x14ac:dyDescent="0.2"/>
    <row r="120" ht="23.1" customHeight="1" x14ac:dyDescent="0.2"/>
    <row r="121" ht="23.1" customHeight="1" x14ac:dyDescent="0.2"/>
    <row r="122" ht="23.1" customHeight="1" x14ac:dyDescent="0.2"/>
    <row r="123" ht="23.1" customHeight="1" x14ac:dyDescent="0.2"/>
    <row r="124" ht="23.1" customHeight="1" x14ac:dyDescent="0.2"/>
    <row r="125" ht="23.1" customHeight="1" x14ac:dyDescent="0.2"/>
    <row r="126" ht="23.1" customHeight="1" x14ac:dyDescent="0.2"/>
    <row r="127" ht="23.1" customHeight="1" x14ac:dyDescent="0.2"/>
    <row r="128" ht="23.1" customHeight="1" x14ac:dyDescent="0.2"/>
    <row r="129" ht="23.1" customHeight="1" x14ac:dyDescent="0.2"/>
    <row r="130" ht="23.1" customHeight="1" x14ac:dyDescent="0.2"/>
    <row r="131" ht="23.1" customHeight="1" x14ac:dyDescent="0.2"/>
    <row r="132" ht="23.1" customHeight="1" x14ac:dyDescent="0.2"/>
    <row r="133" ht="23.1" customHeight="1" x14ac:dyDescent="0.2"/>
    <row r="134" ht="23.1" customHeight="1" x14ac:dyDescent="0.2"/>
    <row r="135" ht="23.1" customHeight="1" x14ac:dyDescent="0.2"/>
    <row r="136" ht="23.1" customHeight="1" x14ac:dyDescent="0.2"/>
    <row r="137" ht="23.1" customHeight="1" x14ac:dyDescent="0.2"/>
    <row r="138" ht="23.1" customHeight="1" x14ac:dyDescent="0.2"/>
    <row r="139" ht="23.1" customHeight="1" x14ac:dyDescent="0.2"/>
    <row r="140" ht="23.1" customHeight="1" x14ac:dyDescent="0.2"/>
    <row r="141" ht="23.1" customHeight="1" x14ac:dyDescent="0.2"/>
    <row r="142" ht="23.1" customHeight="1" x14ac:dyDescent="0.2"/>
    <row r="143" ht="23.1" customHeight="1" x14ac:dyDescent="0.2"/>
    <row r="144" ht="23.1" customHeight="1" x14ac:dyDescent="0.2"/>
    <row r="145" ht="23.1" customHeight="1" x14ac:dyDescent="0.2"/>
    <row r="146" ht="23.1" customHeight="1" x14ac:dyDescent="0.2"/>
    <row r="147" ht="23.1" customHeight="1" x14ac:dyDescent="0.2"/>
    <row r="148" ht="23.1" customHeight="1" x14ac:dyDescent="0.2"/>
    <row r="149" ht="23.1" customHeight="1" x14ac:dyDescent="0.2"/>
    <row r="150" ht="23.1" customHeight="1" x14ac:dyDescent="0.2"/>
    <row r="151" ht="23.1" customHeight="1" x14ac:dyDescent="0.2"/>
    <row r="152" ht="23.1" customHeight="1" x14ac:dyDescent="0.2"/>
    <row r="153" ht="23.1" customHeight="1" x14ac:dyDescent="0.2"/>
    <row r="154" ht="23.1" customHeight="1" x14ac:dyDescent="0.2"/>
    <row r="155" ht="23.1" customHeight="1" x14ac:dyDescent="0.2"/>
    <row r="156" ht="23.1" customHeight="1" x14ac:dyDescent="0.2"/>
    <row r="157" ht="23.1" customHeight="1" x14ac:dyDescent="0.2"/>
    <row r="158" ht="23.1" customHeight="1" x14ac:dyDescent="0.2"/>
    <row r="159" ht="23.1" customHeight="1" x14ac:dyDescent="0.2"/>
    <row r="160" ht="23.1" customHeight="1" x14ac:dyDescent="0.2"/>
    <row r="161" ht="23.1" customHeight="1" x14ac:dyDescent="0.2"/>
    <row r="162" ht="23.1" customHeight="1" x14ac:dyDescent="0.2"/>
    <row r="163" ht="23.1" customHeight="1" x14ac:dyDescent="0.2"/>
    <row r="164" ht="23.1" customHeight="1" x14ac:dyDescent="0.2"/>
    <row r="165" ht="23.1" customHeight="1" x14ac:dyDescent="0.2"/>
    <row r="166" ht="23.1" customHeight="1" x14ac:dyDescent="0.2"/>
    <row r="167" ht="23.1" customHeight="1" x14ac:dyDescent="0.2"/>
    <row r="168" ht="23.1" customHeight="1" x14ac:dyDescent="0.2"/>
    <row r="169" ht="23.1" customHeight="1" x14ac:dyDescent="0.2"/>
    <row r="170" ht="23.1" customHeight="1" x14ac:dyDescent="0.2"/>
    <row r="171" ht="23.1" customHeight="1" x14ac:dyDescent="0.2"/>
    <row r="172" ht="23.1" customHeight="1" x14ac:dyDescent="0.2"/>
    <row r="173" ht="23.1" customHeight="1" x14ac:dyDescent="0.2"/>
    <row r="174" ht="23.1" customHeight="1" x14ac:dyDescent="0.2"/>
    <row r="175" ht="23.1" customHeight="1" x14ac:dyDescent="0.2"/>
    <row r="176" ht="23.1" customHeight="1" x14ac:dyDescent="0.2"/>
    <row r="177" ht="23.1" customHeight="1" x14ac:dyDescent="0.2"/>
    <row r="178" ht="23.1" customHeight="1" x14ac:dyDescent="0.2"/>
    <row r="179" ht="23.1" customHeight="1" x14ac:dyDescent="0.2"/>
    <row r="180" ht="23.1" customHeight="1" x14ac:dyDescent="0.2"/>
    <row r="181" ht="23.1" customHeight="1" x14ac:dyDescent="0.2"/>
    <row r="182" ht="23.1" customHeight="1" x14ac:dyDescent="0.2"/>
    <row r="183" ht="23.1" customHeight="1" x14ac:dyDescent="0.2"/>
    <row r="184" ht="23.1" customHeight="1" x14ac:dyDescent="0.2"/>
    <row r="185" ht="23.1" customHeight="1" x14ac:dyDescent="0.2"/>
    <row r="186" ht="23.1" customHeight="1" x14ac:dyDescent="0.2"/>
    <row r="187" ht="23.1" customHeight="1" x14ac:dyDescent="0.2"/>
    <row r="188" ht="23.1" customHeight="1" x14ac:dyDescent="0.2"/>
    <row r="189" ht="23.1" customHeight="1" x14ac:dyDescent="0.2"/>
    <row r="190" ht="23.1" customHeight="1" x14ac:dyDescent="0.2"/>
    <row r="191" ht="23.1" customHeight="1" x14ac:dyDescent="0.2"/>
    <row r="192" ht="23.1" customHeight="1" x14ac:dyDescent="0.2"/>
    <row r="193" ht="23.1" customHeight="1" x14ac:dyDescent="0.2"/>
    <row r="194" ht="23.1" customHeight="1" x14ac:dyDescent="0.2"/>
    <row r="195" ht="23.1" customHeight="1" x14ac:dyDescent="0.2"/>
    <row r="196" ht="23.1" customHeight="1" x14ac:dyDescent="0.2"/>
    <row r="197" ht="23.1" customHeight="1" x14ac:dyDescent="0.2"/>
    <row r="198" ht="23.1" customHeight="1" x14ac:dyDescent="0.2"/>
    <row r="199" ht="23.1" customHeight="1" x14ac:dyDescent="0.2"/>
    <row r="200" ht="23.1" customHeight="1" x14ac:dyDescent="0.2"/>
    <row r="201" ht="23.1" customHeight="1" x14ac:dyDescent="0.2"/>
    <row r="202" ht="23.1" customHeight="1" x14ac:dyDescent="0.2"/>
    <row r="203" ht="23.1" customHeight="1" x14ac:dyDescent="0.2"/>
    <row r="204" ht="23.1" customHeight="1" x14ac:dyDescent="0.2"/>
    <row r="205" ht="23.1" customHeight="1" x14ac:dyDescent="0.2"/>
    <row r="206" ht="23.1" customHeight="1" x14ac:dyDescent="0.2"/>
    <row r="207" ht="23.1" customHeight="1" x14ac:dyDescent="0.2"/>
    <row r="208" ht="23.1" customHeight="1" x14ac:dyDescent="0.2"/>
    <row r="209" ht="23.1" customHeight="1" x14ac:dyDescent="0.2"/>
    <row r="210" ht="23.1" customHeight="1" x14ac:dyDescent="0.2"/>
    <row r="211" ht="23.1" customHeight="1" x14ac:dyDescent="0.2"/>
    <row r="212" ht="23.1" customHeight="1" x14ac:dyDescent="0.2"/>
    <row r="213" ht="23.1" customHeight="1" x14ac:dyDescent="0.2"/>
    <row r="214" ht="23.1" customHeight="1" x14ac:dyDescent="0.2"/>
    <row r="215" ht="23.1" customHeight="1" x14ac:dyDescent="0.2"/>
    <row r="216" ht="23.1" customHeight="1" x14ac:dyDescent="0.2"/>
    <row r="217" ht="23.1" customHeight="1" x14ac:dyDescent="0.2"/>
    <row r="218" ht="23.1" customHeight="1" x14ac:dyDescent="0.2"/>
    <row r="219" ht="23.1" customHeight="1" x14ac:dyDescent="0.2"/>
    <row r="220" ht="23.1" customHeight="1" x14ac:dyDescent="0.2"/>
    <row r="221" ht="23.1" customHeight="1" x14ac:dyDescent="0.2"/>
    <row r="222" ht="23.1" customHeight="1" x14ac:dyDescent="0.2"/>
    <row r="223" ht="23.1" customHeight="1" x14ac:dyDescent="0.2"/>
    <row r="224" ht="23.1" customHeight="1" x14ac:dyDescent="0.2"/>
    <row r="225" ht="23.1" customHeight="1" x14ac:dyDescent="0.2"/>
    <row r="226" ht="23.1" customHeight="1" x14ac:dyDescent="0.2"/>
    <row r="227" ht="23.1" customHeight="1" x14ac:dyDescent="0.2"/>
    <row r="228" ht="23.1" customHeight="1" x14ac:dyDescent="0.2"/>
    <row r="229" ht="23.1" customHeight="1" x14ac:dyDescent="0.2"/>
    <row r="230" ht="23.1" customHeight="1" x14ac:dyDescent="0.2"/>
    <row r="231" ht="23.1" customHeight="1" x14ac:dyDescent="0.2"/>
    <row r="232" ht="23.1" customHeight="1" x14ac:dyDescent="0.2"/>
    <row r="233" ht="23.1" customHeight="1" x14ac:dyDescent="0.2"/>
    <row r="234" ht="23.1" customHeight="1" x14ac:dyDescent="0.2"/>
    <row r="235" ht="23.1" customHeight="1" x14ac:dyDescent="0.2"/>
    <row r="236" ht="23.1" customHeight="1" x14ac:dyDescent="0.2"/>
    <row r="237" ht="23.1" customHeight="1" x14ac:dyDescent="0.2"/>
    <row r="238" ht="23.1" customHeight="1" x14ac:dyDescent="0.2"/>
    <row r="239" ht="23.1" customHeight="1" x14ac:dyDescent="0.2"/>
    <row r="240" ht="23.1" customHeight="1" x14ac:dyDescent="0.2"/>
    <row r="241" ht="23.1" customHeight="1" x14ac:dyDescent="0.2"/>
    <row r="242" ht="23.1" customHeight="1" x14ac:dyDescent="0.2"/>
    <row r="243" ht="23.1" customHeight="1" x14ac:dyDescent="0.2"/>
    <row r="244" ht="23.1" customHeight="1" x14ac:dyDescent="0.2"/>
    <row r="245" ht="23.1" customHeight="1" x14ac:dyDescent="0.2"/>
    <row r="246" ht="23.1" customHeight="1" x14ac:dyDescent="0.2"/>
    <row r="247" ht="23.1" customHeight="1" x14ac:dyDescent="0.2"/>
    <row r="248" ht="23.1" customHeight="1" x14ac:dyDescent="0.2"/>
    <row r="249" ht="23.1" customHeight="1" x14ac:dyDescent="0.2"/>
    <row r="250" ht="23.1" customHeight="1" x14ac:dyDescent="0.2"/>
    <row r="251" ht="23.1" customHeight="1" x14ac:dyDescent="0.2"/>
    <row r="252" ht="23.1" customHeight="1" x14ac:dyDescent="0.2"/>
    <row r="253" ht="23.1" customHeight="1" x14ac:dyDescent="0.2"/>
    <row r="254" ht="23.1" customHeight="1" x14ac:dyDescent="0.2"/>
    <row r="255" ht="23.1" customHeight="1" x14ac:dyDescent="0.2"/>
    <row r="256" ht="23.1" customHeight="1" x14ac:dyDescent="0.2"/>
    <row r="257" ht="23.1" customHeight="1" x14ac:dyDescent="0.2"/>
    <row r="258" ht="23.1" customHeight="1" x14ac:dyDescent="0.2"/>
    <row r="259" ht="23.1" customHeight="1" x14ac:dyDescent="0.2"/>
    <row r="260" ht="23.1" customHeight="1" x14ac:dyDescent="0.2"/>
    <row r="261" ht="23.1" customHeight="1" x14ac:dyDescent="0.2"/>
    <row r="262" ht="23.1" customHeight="1" x14ac:dyDescent="0.2"/>
    <row r="263" ht="23.1" customHeight="1" x14ac:dyDescent="0.2"/>
    <row r="264" ht="99.95" customHeight="1" x14ac:dyDescent="0.2"/>
    <row r="265" ht="99.95" customHeight="1" x14ac:dyDescent="0.2"/>
    <row r="266" ht="99.95" customHeight="1" x14ac:dyDescent="0.2"/>
    <row r="267" ht="99.95" customHeight="1" x14ac:dyDescent="0.2"/>
    <row r="268" ht="99.95" customHeight="1" x14ac:dyDescent="0.2"/>
    <row r="269" ht="99.95" customHeight="1" x14ac:dyDescent="0.2"/>
    <row r="270" ht="99.95" customHeight="1" x14ac:dyDescent="0.2"/>
    <row r="271" ht="99.95" customHeight="1" x14ac:dyDescent="0.2"/>
    <row r="272" ht="99.95" customHeight="1" x14ac:dyDescent="0.2"/>
    <row r="273" ht="99.95" customHeight="1" x14ac:dyDescent="0.2"/>
    <row r="274" ht="99.95" customHeight="1" x14ac:dyDescent="0.2"/>
    <row r="275" ht="99.95" customHeight="1" x14ac:dyDescent="0.2"/>
    <row r="276" ht="99.95" customHeight="1" x14ac:dyDescent="0.2"/>
    <row r="277" ht="99.95" customHeight="1" x14ac:dyDescent="0.2"/>
    <row r="278" ht="99.95" customHeight="1" x14ac:dyDescent="0.2"/>
    <row r="279" ht="99.95" customHeight="1" x14ac:dyDescent="0.2"/>
    <row r="280" ht="99.95" customHeight="1" x14ac:dyDescent="0.2"/>
    <row r="281" ht="99.95" customHeight="1" x14ac:dyDescent="0.2"/>
    <row r="282" ht="99.95" customHeight="1" x14ac:dyDescent="0.2"/>
    <row r="283" ht="99.95" customHeight="1" x14ac:dyDescent="0.2"/>
    <row r="284" ht="99.95" customHeight="1" x14ac:dyDescent="0.2"/>
    <row r="285" ht="99.95" customHeight="1" x14ac:dyDescent="0.2"/>
    <row r="286" ht="99.95" customHeight="1" x14ac:dyDescent="0.2"/>
    <row r="287" ht="99.95" customHeight="1" x14ac:dyDescent="0.2"/>
    <row r="288" ht="99.95" customHeight="1" x14ac:dyDescent="0.2"/>
    <row r="289" ht="99.95" customHeight="1" x14ac:dyDescent="0.2"/>
    <row r="290" ht="99.95" customHeight="1" x14ac:dyDescent="0.2"/>
    <row r="291" ht="99.95" customHeight="1" x14ac:dyDescent="0.2"/>
    <row r="292" ht="99.95" customHeight="1" x14ac:dyDescent="0.2"/>
    <row r="293" ht="99.95" customHeight="1" x14ac:dyDescent="0.2"/>
    <row r="294" ht="99.95" customHeight="1" x14ac:dyDescent="0.2"/>
    <row r="295" ht="99.95" customHeight="1" x14ac:dyDescent="0.2"/>
    <row r="296" ht="99.95" customHeight="1" x14ac:dyDescent="0.2"/>
    <row r="297" ht="99.95" customHeight="1" x14ac:dyDescent="0.2"/>
    <row r="298" ht="99.95" customHeight="1" x14ac:dyDescent="0.2"/>
    <row r="299" ht="99.95" customHeight="1" x14ac:dyDescent="0.2"/>
    <row r="300" ht="99.95" customHeight="1" x14ac:dyDescent="0.2"/>
    <row r="301" ht="99.95" customHeight="1" x14ac:dyDescent="0.2"/>
    <row r="302" ht="99.95" customHeight="1" x14ac:dyDescent="0.2"/>
    <row r="303" ht="99.95" customHeight="1" x14ac:dyDescent="0.2"/>
    <row r="304" ht="99.95" customHeight="1" x14ac:dyDescent="0.2"/>
    <row r="305" ht="99.95" customHeight="1" x14ac:dyDescent="0.2"/>
    <row r="306" ht="99.95" customHeight="1" x14ac:dyDescent="0.2"/>
    <row r="307" ht="99.95" customHeight="1" x14ac:dyDescent="0.2"/>
    <row r="308" ht="99.95" customHeight="1" x14ac:dyDescent="0.2"/>
    <row r="309" ht="99.95" customHeight="1" x14ac:dyDescent="0.2"/>
    <row r="310" ht="99.95" customHeight="1" x14ac:dyDescent="0.2"/>
    <row r="311" ht="99.95" customHeight="1" x14ac:dyDescent="0.2"/>
    <row r="312" ht="99.95" customHeight="1" x14ac:dyDescent="0.2"/>
    <row r="313" ht="99.95" customHeight="1" x14ac:dyDescent="0.2"/>
    <row r="314" ht="99.95" customHeight="1" x14ac:dyDescent="0.2"/>
    <row r="315" ht="99.95" customHeight="1" x14ac:dyDescent="0.2"/>
    <row r="316" ht="99.95" customHeight="1" x14ac:dyDescent="0.2"/>
    <row r="317" ht="99.95" customHeight="1" x14ac:dyDescent="0.2"/>
    <row r="318" ht="99.95" customHeight="1" x14ac:dyDescent="0.2"/>
    <row r="319" ht="99.95" customHeight="1" x14ac:dyDescent="0.2"/>
    <row r="320" ht="99.95" customHeight="1" x14ac:dyDescent="0.2"/>
    <row r="321" ht="99.95" customHeight="1" x14ac:dyDescent="0.2"/>
    <row r="322" ht="99.95" customHeight="1" x14ac:dyDescent="0.2"/>
    <row r="323" ht="99.95" customHeight="1" x14ac:dyDescent="0.2"/>
    <row r="324" ht="99.95" customHeight="1" x14ac:dyDescent="0.2"/>
    <row r="325" ht="99.95" customHeight="1" x14ac:dyDescent="0.2"/>
    <row r="326" ht="99.95" customHeight="1" x14ac:dyDescent="0.2"/>
    <row r="327" ht="99.95" customHeight="1" x14ac:dyDescent="0.2"/>
    <row r="328" ht="99.95" customHeight="1" x14ac:dyDescent="0.2"/>
    <row r="329" ht="99.95" customHeight="1" x14ac:dyDescent="0.2"/>
    <row r="330" ht="99.95" customHeight="1" x14ac:dyDescent="0.2"/>
    <row r="331" ht="99.95" customHeight="1" x14ac:dyDescent="0.2"/>
    <row r="332" ht="99.95" customHeight="1" x14ac:dyDescent="0.2"/>
    <row r="333" ht="99.95" customHeight="1" x14ac:dyDescent="0.2"/>
    <row r="334" ht="99.95" customHeight="1" x14ac:dyDescent="0.2"/>
    <row r="335" ht="99.95" customHeight="1" x14ac:dyDescent="0.2"/>
    <row r="336" ht="99.95" customHeight="1" x14ac:dyDescent="0.2"/>
    <row r="337" ht="99.95" customHeight="1" x14ac:dyDescent="0.2"/>
    <row r="338" ht="99.95" customHeight="1" x14ac:dyDescent="0.2"/>
    <row r="339" ht="99.95" customHeight="1" x14ac:dyDescent="0.2"/>
    <row r="340" ht="99.95" customHeight="1" x14ac:dyDescent="0.2"/>
    <row r="341" ht="99.95" customHeight="1" x14ac:dyDescent="0.2"/>
    <row r="342" ht="99.95" customHeight="1" x14ac:dyDescent="0.2"/>
    <row r="343" ht="99.95" customHeight="1" x14ac:dyDescent="0.2"/>
    <row r="344" ht="99.95" customHeight="1" x14ac:dyDescent="0.2"/>
    <row r="345" ht="99.95" customHeight="1" x14ac:dyDescent="0.2"/>
    <row r="346" ht="99.95" customHeight="1" x14ac:dyDescent="0.2"/>
    <row r="347" ht="99.95" customHeight="1" x14ac:dyDescent="0.2"/>
    <row r="348" ht="99.95" customHeight="1" x14ac:dyDescent="0.2"/>
    <row r="349" ht="99.95" customHeight="1" x14ac:dyDescent="0.2"/>
    <row r="350" ht="99.95" customHeight="1" x14ac:dyDescent="0.2"/>
    <row r="351" ht="99.95" customHeight="1" x14ac:dyDescent="0.2"/>
    <row r="352" ht="99.95" customHeight="1" x14ac:dyDescent="0.2"/>
    <row r="353" ht="99.95" customHeight="1" x14ac:dyDescent="0.2"/>
    <row r="354" ht="99.95" customHeight="1" x14ac:dyDescent="0.2"/>
    <row r="355" ht="99.95" customHeight="1" x14ac:dyDescent="0.2"/>
    <row r="356" ht="99.95" customHeight="1" x14ac:dyDescent="0.2"/>
    <row r="357" ht="99.95" customHeight="1" x14ac:dyDescent="0.2"/>
    <row r="358" ht="99.95" customHeight="1" x14ac:dyDescent="0.2"/>
    <row r="359" ht="99.95" customHeight="1" x14ac:dyDescent="0.2"/>
    <row r="360" ht="99.95" customHeight="1" x14ac:dyDescent="0.2"/>
    <row r="361" ht="99.95" customHeight="1" x14ac:dyDescent="0.2"/>
    <row r="362" ht="99.95" customHeight="1" x14ac:dyDescent="0.2"/>
    <row r="363" ht="99.95" customHeight="1" x14ac:dyDescent="0.2"/>
    <row r="364" ht="99.95" customHeight="1" x14ac:dyDescent="0.2"/>
    <row r="365" ht="99.95" customHeight="1" x14ac:dyDescent="0.2"/>
    <row r="366" ht="99.95" customHeight="1" x14ac:dyDescent="0.2"/>
    <row r="367" ht="99.95" customHeight="1" x14ac:dyDescent="0.2"/>
    <row r="368" ht="99.95" customHeight="1" x14ac:dyDescent="0.2"/>
    <row r="369" ht="99.95" customHeight="1" x14ac:dyDescent="0.2"/>
    <row r="370" ht="99.95" customHeight="1" x14ac:dyDescent="0.2"/>
    <row r="371" ht="99.95" customHeight="1" x14ac:dyDescent="0.2"/>
    <row r="372" ht="99.95" customHeight="1" x14ac:dyDescent="0.2"/>
    <row r="373" ht="99.95" customHeight="1" x14ac:dyDescent="0.2"/>
    <row r="374" ht="99.95" customHeight="1" x14ac:dyDescent="0.2"/>
    <row r="375" ht="99.95" customHeight="1" x14ac:dyDescent="0.2"/>
    <row r="376" ht="99.95" customHeight="1" x14ac:dyDescent="0.2"/>
    <row r="377" ht="99.95" customHeight="1" x14ac:dyDescent="0.2"/>
    <row r="378" ht="99.95" customHeight="1" x14ac:dyDescent="0.2"/>
    <row r="379" ht="99.95" customHeight="1" x14ac:dyDescent="0.2"/>
    <row r="380" ht="99.95" customHeight="1" x14ac:dyDescent="0.2"/>
    <row r="381" ht="99.95" customHeight="1" x14ac:dyDescent="0.2"/>
    <row r="382" ht="99.95" customHeight="1" x14ac:dyDescent="0.2"/>
    <row r="383" ht="99.95" customHeight="1" x14ac:dyDescent="0.2"/>
    <row r="384" ht="99.95" customHeight="1" x14ac:dyDescent="0.2"/>
    <row r="385" ht="99.95" customHeight="1" x14ac:dyDescent="0.2"/>
    <row r="386" ht="99.95" customHeight="1" x14ac:dyDescent="0.2"/>
    <row r="387" ht="99.95" customHeight="1" x14ac:dyDescent="0.2"/>
    <row r="388" ht="99.95" customHeight="1" x14ac:dyDescent="0.2"/>
    <row r="389" ht="99.95" customHeight="1" x14ac:dyDescent="0.2"/>
    <row r="390" ht="99.95" customHeight="1" x14ac:dyDescent="0.2"/>
    <row r="391" ht="99.95" customHeight="1" x14ac:dyDescent="0.2"/>
    <row r="392" ht="99.95" customHeight="1" x14ac:dyDescent="0.2"/>
    <row r="393" ht="99.95" customHeight="1" x14ac:dyDescent="0.2"/>
    <row r="394" ht="99.95" customHeight="1" x14ac:dyDescent="0.2"/>
    <row r="395" ht="99.95" customHeight="1" x14ac:dyDescent="0.2"/>
    <row r="396" ht="99.95" customHeight="1" x14ac:dyDescent="0.2"/>
    <row r="397" ht="99.95" customHeight="1" x14ac:dyDescent="0.2"/>
    <row r="398" ht="99.95" customHeight="1" x14ac:dyDescent="0.2"/>
    <row r="399" ht="99.95" customHeight="1" x14ac:dyDescent="0.2"/>
    <row r="400" ht="99.95" customHeight="1" x14ac:dyDescent="0.2"/>
    <row r="401" ht="99.95" customHeight="1" x14ac:dyDescent="0.2"/>
    <row r="402" ht="99.95" customHeight="1" x14ac:dyDescent="0.2"/>
    <row r="403" ht="99.95" customHeight="1" x14ac:dyDescent="0.2"/>
    <row r="404" ht="99.95" customHeight="1" x14ac:dyDescent="0.2"/>
    <row r="405" ht="99.95" customHeight="1" x14ac:dyDescent="0.2"/>
    <row r="406" ht="99.95" customHeight="1" x14ac:dyDescent="0.2"/>
    <row r="407" ht="99.95" customHeight="1" x14ac:dyDescent="0.2"/>
    <row r="408" ht="99.95" customHeight="1" x14ac:dyDescent="0.2"/>
    <row r="409" ht="99.95" customHeight="1" x14ac:dyDescent="0.2"/>
    <row r="410" ht="99.95" customHeight="1" x14ac:dyDescent="0.2"/>
    <row r="411" ht="99.95" customHeight="1" x14ac:dyDescent="0.2"/>
    <row r="412" ht="99.95" customHeight="1" x14ac:dyDescent="0.2"/>
    <row r="413" ht="99.95" customHeight="1" x14ac:dyDescent="0.2"/>
    <row r="414" ht="99.95" customHeight="1" x14ac:dyDescent="0.2"/>
    <row r="415" ht="99.95" customHeight="1" x14ac:dyDescent="0.2"/>
    <row r="416" ht="99.95" customHeight="1" x14ac:dyDescent="0.2"/>
    <row r="417" ht="99.95" customHeight="1" x14ac:dyDescent="0.2"/>
    <row r="418" ht="99.95" customHeight="1" x14ac:dyDescent="0.2"/>
    <row r="419" ht="99.95" customHeight="1" x14ac:dyDescent="0.2"/>
    <row r="420" ht="99.95" customHeight="1" x14ac:dyDescent="0.2"/>
    <row r="421" ht="99.95" customHeight="1" x14ac:dyDescent="0.2"/>
    <row r="422" ht="99.95" customHeight="1" x14ac:dyDescent="0.2"/>
    <row r="423" ht="99.95" customHeight="1" x14ac:dyDescent="0.2"/>
    <row r="424" ht="99.95" customHeight="1" x14ac:dyDescent="0.2"/>
    <row r="425" ht="99.95" customHeight="1" x14ac:dyDescent="0.2"/>
    <row r="426" ht="99.95" customHeight="1" x14ac:dyDescent="0.2"/>
    <row r="427" ht="99.95" customHeight="1" x14ac:dyDescent="0.2"/>
    <row r="428" ht="99.95" customHeight="1" x14ac:dyDescent="0.2"/>
    <row r="429" ht="99.95" customHeight="1" x14ac:dyDescent="0.2"/>
    <row r="430" ht="99.95" customHeight="1" x14ac:dyDescent="0.2"/>
    <row r="431" ht="99.95" customHeight="1" x14ac:dyDescent="0.2"/>
    <row r="432" ht="99.95" customHeight="1" x14ac:dyDescent="0.2"/>
    <row r="433" ht="99.95" customHeight="1" x14ac:dyDescent="0.2"/>
    <row r="434" ht="99.95" customHeight="1" x14ac:dyDescent="0.2"/>
    <row r="435" ht="99.95" customHeight="1" x14ac:dyDescent="0.2"/>
    <row r="436" ht="99.95" customHeight="1" x14ac:dyDescent="0.2"/>
    <row r="437" ht="99.95" customHeight="1" x14ac:dyDescent="0.2"/>
    <row r="438" ht="99.95" customHeight="1" x14ac:dyDescent="0.2"/>
    <row r="439" ht="99.95" customHeight="1" x14ac:dyDescent="0.2"/>
    <row r="440" ht="99.95" customHeight="1" x14ac:dyDescent="0.2"/>
    <row r="441" ht="99.95" customHeight="1" x14ac:dyDescent="0.2"/>
    <row r="442" ht="99.95" customHeight="1" x14ac:dyDescent="0.2"/>
    <row r="443" ht="99.95" customHeight="1" x14ac:dyDescent="0.2"/>
    <row r="444" ht="99.95" customHeight="1" x14ac:dyDescent="0.2"/>
    <row r="445" ht="99.95" customHeight="1" x14ac:dyDescent="0.2"/>
    <row r="446" ht="99.95" customHeight="1" x14ac:dyDescent="0.2"/>
    <row r="447" ht="99.95" customHeight="1" x14ac:dyDescent="0.2"/>
    <row r="448" ht="99.95" customHeight="1" x14ac:dyDescent="0.2"/>
    <row r="449" ht="99.95" customHeight="1" x14ac:dyDescent="0.2"/>
    <row r="450" ht="99.95" customHeight="1" x14ac:dyDescent="0.2"/>
    <row r="451" ht="99.95" customHeight="1" x14ac:dyDescent="0.2"/>
    <row r="452" ht="99.95" customHeight="1" x14ac:dyDescent="0.2"/>
    <row r="453" ht="99.95" customHeight="1" x14ac:dyDescent="0.2"/>
    <row r="454" ht="99.95" customHeight="1" x14ac:dyDescent="0.2"/>
    <row r="455" ht="99.95" customHeight="1" x14ac:dyDescent="0.2"/>
    <row r="456" ht="99.95" customHeight="1" x14ac:dyDescent="0.2"/>
    <row r="457" ht="99.95" customHeight="1" x14ac:dyDescent="0.2"/>
    <row r="458" ht="99.95" customHeight="1" x14ac:dyDescent="0.2"/>
    <row r="459" ht="99.95" customHeight="1" x14ac:dyDescent="0.2"/>
    <row r="460" ht="99.95" customHeight="1" x14ac:dyDescent="0.2"/>
    <row r="461" ht="99.95" customHeight="1" x14ac:dyDescent="0.2"/>
    <row r="462" ht="99.95" customHeight="1" x14ac:dyDescent="0.2"/>
    <row r="463" ht="99.95" customHeight="1" x14ac:dyDescent="0.2"/>
    <row r="464" ht="99.95" customHeight="1" x14ac:dyDescent="0.2"/>
    <row r="465" ht="99.95" customHeight="1" x14ac:dyDescent="0.2"/>
    <row r="466" ht="99.95" customHeight="1" x14ac:dyDescent="0.2"/>
    <row r="467" ht="99.95" customHeight="1" x14ac:dyDescent="0.2"/>
    <row r="468" ht="99.95" customHeight="1" x14ac:dyDescent="0.2"/>
    <row r="469" ht="99.95" customHeight="1" x14ac:dyDescent="0.2"/>
    <row r="470" ht="99.95" customHeight="1" x14ac:dyDescent="0.2"/>
    <row r="471" ht="99.95" customHeight="1" x14ac:dyDescent="0.2"/>
    <row r="472" ht="99.95" customHeight="1" x14ac:dyDescent="0.2"/>
    <row r="473" ht="99.95" customHeight="1" x14ac:dyDescent="0.2"/>
    <row r="474" ht="99.95" customHeight="1" x14ac:dyDescent="0.2"/>
    <row r="475" ht="99.95" customHeight="1" x14ac:dyDescent="0.2"/>
    <row r="476" ht="99.95" customHeight="1" x14ac:dyDescent="0.2"/>
    <row r="477" ht="99.95" customHeight="1" x14ac:dyDescent="0.2"/>
    <row r="478" ht="99.95" customHeight="1" x14ac:dyDescent="0.2"/>
    <row r="479" ht="99.95" customHeight="1" x14ac:dyDescent="0.2"/>
    <row r="480" ht="99.95" customHeight="1" x14ac:dyDescent="0.2"/>
    <row r="481" ht="99.95" customHeight="1" x14ac:dyDescent="0.2"/>
    <row r="482" ht="99.95" customHeight="1" x14ac:dyDescent="0.2"/>
    <row r="483" ht="99.95" customHeight="1" x14ac:dyDescent="0.2"/>
    <row r="484" ht="99.95" customHeight="1" x14ac:dyDescent="0.2"/>
    <row r="485" ht="99.95" customHeight="1" x14ac:dyDescent="0.2"/>
    <row r="486" ht="99.95" customHeight="1" x14ac:dyDescent="0.2"/>
    <row r="487" ht="99.95" customHeight="1" x14ac:dyDescent="0.2"/>
    <row r="488" ht="99.95" customHeight="1" x14ac:dyDescent="0.2"/>
    <row r="489" ht="99.95" customHeight="1" x14ac:dyDescent="0.2"/>
    <row r="490" ht="99.95" customHeight="1" x14ac:dyDescent="0.2"/>
    <row r="491" ht="99.95" customHeight="1" x14ac:dyDescent="0.2"/>
    <row r="492" ht="99.95" customHeight="1" x14ac:dyDescent="0.2"/>
    <row r="493" ht="99.95" customHeight="1" x14ac:dyDescent="0.2"/>
    <row r="494" ht="99.95" customHeight="1" x14ac:dyDescent="0.2"/>
    <row r="495" ht="99.95" customHeight="1" x14ac:dyDescent="0.2"/>
    <row r="496" ht="99.95" customHeight="1" x14ac:dyDescent="0.2"/>
    <row r="497" ht="99.95" customHeight="1" x14ac:dyDescent="0.2"/>
    <row r="498" ht="99.95" customHeight="1" x14ac:dyDescent="0.2"/>
    <row r="499" ht="99.95" customHeight="1" x14ac:dyDescent="0.2"/>
    <row r="500" ht="99.95" customHeight="1" x14ac:dyDescent="0.2"/>
    <row r="501" ht="99.95" customHeight="1" x14ac:dyDescent="0.2"/>
    <row r="502" ht="99.95" customHeight="1" x14ac:dyDescent="0.2"/>
    <row r="503" ht="99.95" customHeight="1" x14ac:dyDescent="0.2"/>
    <row r="504" ht="99.95" customHeight="1" x14ac:dyDescent="0.2"/>
    <row r="505" ht="99.95" customHeight="1" x14ac:dyDescent="0.2"/>
    <row r="506" ht="99.95" customHeight="1" x14ac:dyDescent="0.2"/>
    <row r="507" ht="99.95" customHeight="1" x14ac:dyDescent="0.2"/>
    <row r="508" ht="99.95" customHeight="1" x14ac:dyDescent="0.2"/>
    <row r="509" ht="99.95" customHeight="1" x14ac:dyDescent="0.2"/>
    <row r="510" ht="99.95" customHeight="1" x14ac:dyDescent="0.2"/>
    <row r="511" ht="99.95" customHeight="1" x14ac:dyDescent="0.2"/>
    <row r="512" ht="99.95" customHeight="1" x14ac:dyDescent="0.2"/>
    <row r="513" ht="99.95" customHeight="1" x14ac:dyDescent="0.2"/>
    <row r="514" ht="99.95" customHeight="1" x14ac:dyDescent="0.2"/>
    <row r="515" ht="99.95" customHeight="1" x14ac:dyDescent="0.2"/>
    <row r="516" ht="99.95" customHeight="1" x14ac:dyDescent="0.2"/>
    <row r="517" ht="99.95" customHeight="1" x14ac:dyDescent="0.2"/>
    <row r="518" ht="99.95" customHeight="1" x14ac:dyDescent="0.2"/>
    <row r="519" ht="99.95" customHeight="1" x14ac:dyDescent="0.2"/>
    <row r="520" ht="99.95" customHeight="1" x14ac:dyDescent="0.2"/>
    <row r="521" ht="99.95" customHeight="1" x14ac:dyDescent="0.2"/>
    <row r="522" ht="99.95" customHeight="1" x14ac:dyDescent="0.2"/>
    <row r="523" ht="99.95" customHeight="1" x14ac:dyDescent="0.2"/>
    <row r="524" ht="99.95" customHeight="1" x14ac:dyDescent="0.2"/>
    <row r="525" ht="99.95" customHeight="1" x14ac:dyDescent="0.2"/>
    <row r="526" ht="99.95" customHeight="1" x14ac:dyDescent="0.2"/>
    <row r="527" ht="99.95" customHeight="1" x14ac:dyDescent="0.2"/>
    <row r="528" ht="99.95" customHeight="1" x14ac:dyDescent="0.2"/>
    <row r="529" ht="99.95" customHeight="1" x14ac:dyDescent="0.2"/>
    <row r="530" ht="99.95" customHeight="1" x14ac:dyDescent="0.2"/>
    <row r="531" ht="99.95" customHeight="1" x14ac:dyDescent="0.2"/>
    <row r="532" ht="99.95" customHeight="1" x14ac:dyDescent="0.2"/>
    <row r="533" ht="99.95" customHeight="1" x14ac:dyDescent="0.2"/>
    <row r="534" ht="99.95" customHeight="1" x14ac:dyDescent="0.2"/>
    <row r="535" ht="99.95" customHeight="1" x14ac:dyDescent="0.2"/>
    <row r="536" ht="99.95" customHeight="1" x14ac:dyDescent="0.2"/>
    <row r="537" ht="99.95" customHeight="1" x14ac:dyDescent="0.2"/>
    <row r="538" ht="99.95" customHeight="1" x14ac:dyDescent="0.2"/>
    <row r="539" ht="99.95" customHeight="1" x14ac:dyDescent="0.2"/>
    <row r="540" ht="99.95" customHeight="1" x14ac:dyDescent="0.2"/>
    <row r="541" ht="99.95" customHeight="1" x14ac:dyDescent="0.2"/>
    <row r="542" ht="99.95" customHeight="1" x14ac:dyDescent="0.2"/>
    <row r="543" ht="99.95" customHeight="1" x14ac:dyDescent="0.2"/>
    <row r="544" ht="99.95" customHeight="1" x14ac:dyDescent="0.2"/>
    <row r="545" ht="99.95" customHeight="1" x14ac:dyDescent="0.2"/>
    <row r="546" ht="99.95" customHeight="1" x14ac:dyDescent="0.2"/>
    <row r="547" ht="99.95" customHeight="1" x14ac:dyDescent="0.2"/>
    <row r="548" ht="99.95" customHeight="1" x14ac:dyDescent="0.2"/>
    <row r="549" ht="99.95" customHeight="1" x14ac:dyDescent="0.2"/>
    <row r="550" ht="99.95" customHeight="1" x14ac:dyDescent="0.2"/>
    <row r="551" ht="99.95" customHeight="1" x14ac:dyDescent="0.2"/>
    <row r="552" ht="99.95" customHeight="1" x14ac:dyDescent="0.2"/>
    <row r="553" ht="99.95" customHeight="1" x14ac:dyDescent="0.2"/>
    <row r="554" ht="99.95" customHeight="1" x14ac:dyDescent="0.2"/>
    <row r="555" ht="99.95" customHeight="1" x14ac:dyDescent="0.2"/>
    <row r="556" ht="99.95" customHeight="1" x14ac:dyDescent="0.2"/>
    <row r="557" ht="99.95" customHeight="1" x14ac:dyDescent="0.2"/>
    <row r="558" ht="99.95" customHeight="1" x14ac:dyDescent="0.2"/>
    <row r="559" ht="99.95" customHeight="1" x14ac:dyDescent="0.2"/>
    <row r="560" ht="99.95" customHeight="1" x14ac:dyDescent="0.2"/>
    <row r="561" ht="99.95" customHeight="1" x14ac:dyDescent="0.2"/>
    <row r="562" ht="99.95" customHeight="1" x14ac:dyDescent="0.2"/>
    <row r="563" ht="99.95" customHeight="1" x14ac:dyDescent="0.2"/>
    <row r="564" ht="99.95" customHeight="1" x14ac:dyDescent="0.2"/>
    <row r="565" ht="99.95" customHeight="1" x14ac:dyDescent="0.2"/>
    <row r="566" ht="99.95" customHeight="1" x14ac:dyDescent="0.2"/>
    <row r="567" ht="99.95" customHeight="1" x14ac:dyDescent="0.2"/>
    <row r="568" ht="99.95" customHeight="1" x14ac:dyDescent="0.2"/>
    <row r="569" ht="99.95" customHeight="1" x14ac:dyDescent="0.2"/>
    <row r="570" ht="99.95" customHeight="1" x14ac:dyDescent="0.2"/>
    <row r="571" ht="99.95" customHeight="1" x14ac:dyDescent="0.2"/>
    <row r="572" ht="99.95" customHeight="1" x14ac:dyDescent="0.2"/>
    <row r="573" ht="99.95" customHeight="1" x14ac:dyDescent="0.2"/>
    <row r="574" ht="99.95" customHeight="1" x14ac:dyDescent="0.2"/>
    <row r="575" ht="99.95" customHeight="1" x14ac:dyDescent="0.2"/>
    <row r="576" ht="99.95" customHeight="1" x14ac:dyDescent="0.2"/>
    <row r="577" ht="99.95" customHeight="1" x14ac:dyDescent="0.2"/>
    <row r="578" ht="99.95" customHeight="1" x14ac:dyDescent="0.2"/>
    <row r="579" ht="99.95" customHeight="1" x14ac:dyDescent="0.2"/>
    <row r="580" ht="99.95" customHeight="1" x14ac:dyDescent="0.2"/>
    <row r="581" ht="99.95" customHeight="1" x14ac:dyDescent="0.2"/>
    <row r="582" ht="99.95" customHeight="1" x14ac:dyDescent="0.2"/>
    <row r="583" ht="99.95" customHeight="1" x14ac:dyDescent="0.2"/>
    <row r="584" ht="99.95" customHeight="1" x14ac:dyDescent="0.2"/>
    <row r="585" ht="99.95" customHeight="1" x14ac:dyDescent="0.2"/>
    <row r="586" ht="99.95" customHeight="1" x14ac:dyDescent="0.2"/>
    <row r="587" ht="99.95" customHeight="1" x14ac:dyDescent="0.2"/>
    <row r="588" ht="99.95" customHeight="1" x14ac:dyDescent="0.2"/>
    <row r="589" ht="99.95" customHeight="1" x14ac:dyDescent="0.2"/>
    <row r="590" ht="99.95" customHeight="1" x14ac:dyDescent="0.2"/>
    <row r="591" ht="99.95" customHeight="1" x14ac:dyDescent="0.2"/>
    <row r="592" ht="99.95" customHeight="1" x14ac:dyDescent="0.2"/>
    <row r="593" ht="99.95" customHeight="1" x14ac:dyDescent="0.2"/>
    <row r="594" ht="99.95" customHeight="1" x14ac:dyDescent="0.2"/>
    <row r="595" ht="99.95" customHeight="1" x14ac:dyDescent="0.2"/>
    <row r="596" ht="99.95" customHeight="1" x14ac:dyDescent="0.2"/>
    <row r="597" ht="99.95" customHeight="1" x14ac:dyDescent="0.2"/>
    <row r="598" ht="99.95" customHeight="1" x14ac:dyDescent="0.2"/>
    <row r="599" ht="99.95" customHeight="1" x14ac:dyDescent="0.2"/>
    <row r="600" ht="99.95" customHeight="1" x14ac:dyDescent="0.2"/>
    <row r="601" ht="99.95" customHeight="1" x14ac:dyDescent="0.2"/>
    <row r="602" ht="99.95" customHeight="1" x14ac:dyDescent="0.2"/>
    <row r="603" ht="99.95" customHeight="1" x14ac:dyDescent="0.2"/>
    <row r="604" ht="99.95" customHeight="1" x14ac:dyDescent="0.2"/>
    <row r="605" ht="99.95" customHeight="1" x14ac:dyDescent="0.2"/>
    <row r="606" ht="99.95" customHeight="1" x14ac:dyDescent="0.2"/>
    <row r="607" ht="99.95" customHeight="1" x14ac:dyDescent="0.2"/>
    <row r="608" ht="99.95" customHeight="1" x14ac:dyDescent="0.2"/>
    <row r="609" ht="99.95" customHeight="1" x14ac:dyDescent="0.2"/>
    <row r="610" ht="99.95" customHeight="1" x14ac:dyDescent="0.2"/>
    <row r="611" ht="99.95" customHeight="1" x14ac:dyDescent="0.2"/>
    <row r="612" ht="99.95" customHeight="1" x14ac:dyDescent="0.2"/>
    <row r="613" ht="99.95" customHeight="1" x14ac:dyDescent="0.2"/>
    <row r="614" ht="99.95" customHeight="1" x14ac:dyDescent="0.2"/>
    <row r="615" ht="99.95" customHeight="1" x14ac:dyDescent="0.2"/>
    <row r="616" ht="99.95" customHeight="1" x14ac:dyDescent="0.2"/>
    <row r="617" ht="99.95" customHeight="1" x14ac:dyDescent="0.2"/>
    <row r="618" ht="99.95" customHeight="1" x14ac:dyDescent="0.2"/>
    <row r="619" ht="99.95" customHeight="1" x14ac:dyDescent="0.2"/>
    <row r="620" ht="99.95" customHeight="1" x14ac:dyDescent="0.2"/>
    <row r="621" ht="99.95" customHeight="1" x14ac:dyDescent="0.2"/>
    <row r="622" ht="99.95" customHeight="1" x14ac:dyDescent="0.2"/>
    <row r="623" ht="99.95" customHeight="1" x14ac:dyDescent="0.2"/>
    <row r="624" ht="99.95" customHeight="1" x14ac:dyDescent="0.2"/>
    <row r="625" ht="99.95" customHeight="1" x14ac:dyDescent="0.2"/>
    <row r="626" ht="99.95" customHeight="1" x14ac:dyDescent="0.2"/>
  </sheetData>
  <sheetProtection formatCells="0" selectLockedCells="1"/>
  <mergeCells count="16">
    <mergeCell ref="F69:H69"/>
    <mergeCell ref="F71:H71"/>
    <mergeCell ref="F73:H73"/>
    <mergeCell ref="F75:H75"/>
    <mergeCell ref="B1:H1"/>
    <mergeCell ref="B2:H2"/>
    <mergeCell ref="D65:F65"/>
    <mergeCell ref="D10:F10"/>
    <mergeCell ref="E26:F26"/>
    <mergeCell ref="E34:F34"/>
    <mergeCell ref="E52:F52"/>
    <mergeCell ref="E57:F57"/>
    <mergeCell ref="E58:F58"/>
    <mergeCell ref="E59:F59"/>
    <mergeCell ref="E60:F60"/>
    <mergeCell ref="B3:H3"/>
  </mergeCells>
  <printOptions horizontalCentered="1" gridLines="1" gridLinesSet="0"/>
  <pageMargins left="0.5" right="0.5" top="0.5" bottom="0" header="0" footer="0"/>
  <pageSetup scale="50" orientation="portrait" horizontalDpi="1200" verticalDpi="1200" r:id="rId1"/>
  <headerFooter alignWithMargins="0">
    <oddFooter>&amp;R&amp;8Revised December 7, 2021</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84060-9DD1-432D-807D-A8E6023A8DAF}">
  <sheetPr codeName="Sheet8">
    <pageSetUpPr fitToPage="1"/>
  </sheetPr>
  <dimension ref="A1:Q58"/>
  <sheetViews>
    <sheetView topLeftCell="A9" zoomScale="106" zoomScaleNormal="106" zoomScalePageLayoutView="59" workbookViewId="0">
      <selection activeCell="C41" sqref="C41"/>
    </sheetView>
  </sheetViews>
  <sheetFormatPr defaultColWidth="9.7109375" defaultRowHeight="15" x14ac:dyDescent="0.2"/>
  <cols>
    <col min="1" max="1" width="39.85546875" style="1351" customWidth="1"/>
    <col min="2" max="2" width="19.7109375" style="1351" customWidth="1"/>
    <col min="3" max="4" width="14.85546875" style="1351" customWidth="1"/>
    <col min="5" max="11" width="12.7109375" style="1351" customWidth="1"/>
    <col min="12" max="12" width="15.5703125" style="1351" customWidth="1"/>
    <col min="13" max="13" width="13.85546875" style="1351" customWidth="1"/>
    <col min="14" max="14" width="15.42578125" style="1351" customWidth="1"/>
    <col min="15" max="15" width="13.85546875" style="1351" customWidth="1"/>
    <col min="16" max="16" width="14.140625" style="1351" customWidth="1"/>
    <col min="17" max="17" width="13.85546875" style="1351" customWidth="1"/>
    <col min="18" max="256" width="9.7109375" style="1351"/>
    <col min="257" max="257" width="38.85546875" style="1351" customWidth="1"/>
    <col min="258" max="258" width="19.7109375" style="1351" customWidth="1"/>
    <col min="259" max="260" width="14.85546875" style="1351" customWidth="1"/>
    <col min="261" max="267" width="12.7109375" style="1351" customWidth="1"/>
    <col min="268" max="268" width="15.5703125" style="1351" customWidth="1"/>
    <col min="269" max="269" width="13.85546875" style="1351" customWidth="1"/>
    <col min="270" max="270" width="15.42578125" style="1351" customWidth="1"/>
    <col min="271" max="271" width="13.85546875" style="1351" customWidth="1"/>
    <col min="272" max="272" width="14.140625" style="1351" customWidth="1"/>
    <col min="273" max="273" width="13.85546875" style="1351" customWidth="1"/>
    <col min="274" max="512" width="9.7109375" style="1351"/>
    <col min="513" max="513" width="38.85546875" style="1351" customWidth="1"/>
    <col min="514" max="514" width="19.7109375" style="1351" customWidth="1"/>
    <col min="515" max="516" width="14.85546875" style="1351" customWidth="1"/>
    <col min="517" max="523" width="12.7109375" style="1351" customWidth="1"/>
    <col min="524" max="524" width="15.5703125" style="1351" customWidth="1"/>
    <col min="525" max="525" width="13.85546875" style="1351" customWidth="1"/>
    <col min="526" max="526" width="15.42578125" style="1351" customWidth="1"/>
    <col min="527" max="527" width="13.85546875" style="1351" customWidth="1"/>
    <col min="528" max="528" width="14.140625" style="1351" customWidth="1"/>
    <col min="529" max="529" width="13.85546875" style="1351" customWidth="1"/>
    <col min="530" max="768" width="9.7109375" style="1351"/>
    <col min="769" max="769" width="38.85546875" style="1351" customWidth="1"/>
    <col min="770" max="770" width="19.7109375" style="1351" customWidth="1"/>
    <col min="771" max="772" width="14.85546875" style="1351" customWidth="1"/>
    <col min="773" max="779" width="12.7109375" style="1351" customWidth="1"/>
    <col min="780" max="780" width="15.5703125" style="1351" customWidth="1"/>
    <col min="781" max="781" width="13.85546875" style="1351" customWidth="1"/>
    <col min="782" max="782" width="15.42578125" style="1351" customWidth="1"/>
    <col min="783" max="783" width="13.85546875" style="1351" customWidth="1"/>
    <col min="784" max="784" width="14.140625" style="1351" customWidth="1"/>
    <col min="785" max="785" width="13.85546875" style="1351" customWidth="1"/>
    <col min="786" max="1024" width="9.7109375" style="1351"/>
    <col min="1025" max="1025" width="38.85546875" style="1351" customWidth="1"/>
    <col min="1026" max="1026" width="19.7109375" style="1351" customWidth="1"/>
    <col min="1027" max="1028" width="14.85546875" style="1351" customWidth="1"/>
    <col min="1029" max="1035" width="12.7109375" style="1351" customWidth="1"/>
    <col min="1036" max="1036" width="15.5703125" style="1351" customWidth="1"/>
    <col min="1037" max="1037" width="13.85546875" style="1351" customWidth="1"/>
    <col min="1038" max="1038" width="15.42578125" style="1351" customWidth="1"/>
    <col min="1039" max="1039" width="13.85546875" style="1351" customWidth="1"/>
    <col min="1040" max="1040" width="14.140625" style="1351" customWidth="1"/>
    <col min="1041" max="1041" width="13.85546875" style="1351" customWidth="1"/>
    <col min="1042" max="1280" width="9.7109375" style="1351"/>
    <col min="1281" max="1281" width="38.85546875" style="1351" customWidth="1"/>
    <col min="1282" max="1282" width="19.7109375" style="1351" customWidth="1"/>
    <col min="1283" max="1284" width="14.85546875" style="1351" customWidth="1"/>
    <col min="1285" max="1291" width="12.7109375" style="1351" customWidth="1"/>
    <col min="1292" max="1292" width="15.5703125" style="1351" customWidth="1"/>
    <col min="1293" max="1293" width="13.85546875" style="1351" customWidth="1"/>
    <col min="1294" max="1294" width="15.42578125" style="1351" customWidth="1"/>
    <col min="1295" max="1295" width="13.85546875" style="1351" customWidth="1"/>
    <col min="1296" max="1296" width="14.140625" style="1351" customWidth="1"/>
    <col min="1297" max="1297" width="13.85546875" style="1351" customWidth="1"/>
    <col min="1298" max="1536" width="9.7109375" style="1351"/>
    <col min="1537" max="1537" width="38.85546875" style="1351" customWidth="1"/>
    <col min="1538" max="1538" width="19.7109375" style="1351" customWidth="1"/>
    <col min="1539" max="1540" width="14.85546875" style="1351" customWidth="1"/>
    <col min="1541" max="1547" width="12.7109375" style="1351" customWidth="1"/>
    <col min="1548" max="1548" width="15.5703125" style="1351" customWidth="1"/>
    <col min="1549" max="1549" width="13.85546875" style="1351" customWidth="1"/>
    <col min="1550" max="1550" width="15.42578125" style="1351" customWidth="1"/>
    <col min="1551" max="1551" width="13.85546875" style="1351" customWidth="1"/>
    <col min="1552" max="1552" width="14.140625" style="1351" customWidth="1"/>
    <col min="1553" max="1553" width="13.85546875" style="1351" customWidth="1"/>
    <col min="1554" max="1792" width="9.7109375" style="1351"/>
    <col min="1793" max="1793" width="38.85546875" style="1351" customWidth="1"/>
    <col min="1794" max="1794" width="19.7109375" style="1351" customWidth="1"/>
    <col min="1795" max="1796" width="14.85546875" style="1351" customWidth="1"/>
    <col min="1797" max="1803" width="12.7109375" style="1351" customWidth="1"/>
    <col min="1804" max="1804" width="15.5703125" style="1351" customWidth="1"/>
    <col min="1805" max="1805" width="13.85546875" style="1351" customWidth="1"/>
    <col min="1806" max="1806" width="15.42578125" style="1351" customWidth="1"/>
    <col min="1807" max="1807" width="13.85546875" style="1351" customWidth="1"/>
    <col min="1808" max="1808" width="14.140625" style="1351" customWidth="1"/>
    <col min="1809" max="1809" width="13.85546875" style="1351" customWidth="1"/>
    <col min="1810" max="2048" width="9.7109375" style="1351"/>
    <col min="2049" max="2049" width="38.85546875" style="1351" customWidth="1"/>
    <col min="2050" max="2050" width="19.7109375" style="1351" customWidth="1"/>
    <col min="2051" max="2052" width="14.85546875" style="1351" customWidth="1"/>
    <col min="2053" max="2059" width="12.7109375" style="1351" customWidth="1"/>
    <col min="2060" max="2060" width="15.5703125" style="1351" customWidth="1"/>
    <col min="2061" max="2061" width="13.85546875" style="1351" customWidth="1"/>
    <col min="2062" max="2062" width="15.42578125" style="1351" customWidth="1"/>
    <col min="2063" max="2063" width="13.85546875" style="1351" customWidth="1"/>
    <col min="2064" max="2064" width="14.140625" style="1351" customWidth="1"/>
    <col min="2065" max="2065" width="13.85546875" style="1351" customWidth="1"/>
    <col min="2066" max="2304" width="9.7109375" style="1351"/>
    <col min="2305" max="2305" width="38.85546875" style="1351" customWidth="1"/>
    <col min="2306" max="2306" width="19.7109375" style="1351" customWidth="1"/>
    <col min="2307" max="2308" width="14.85546875" style="1351" customWidth="1"/>
    <col min="2309" max="2315" width="12.7109375" style="1351" customWidth="1"/>
    <col min="2316" max="2316" width="15.5703125" style="1351" customWidth="1"/>
    <col min="2317" max="2317" width="13.85546875" style="1351" customWidth="1"/>
    <col min="2318" max="2318" width="15.42578125" style="1351" customWidth="1"/>
    <col min="2319" max="2319" width="13.85546875" style="1351" customWidth="1"/>
    <col min="2320" max="2320" width="14.140625" style="1351" customWidth="1"/>
    <col min="2321" max="2321" width="13.85546875" style="1351" customWidth="1"/>
    <col min="2322" max="2560" width="9.7109375" style="1351"/>
    <col min="2561" max="2561" width="38.85546875" style="1351" customWidth="1"/>
    <col min="2562" max="2562" width="19.7109375" style="1351" customWidth="1"/>
    <col min="2563" max="2564" width="14.85546875" style="1351" customWidth="1"/>
    <col min="2565" max="2571" width="12.7109375" style="1351" customWidth="1"/>
    <col min="2572" max="2572" width="15.5703125" style="1351" customWidth="1"/>
    <col min="2573" max="2573" width="13.85546875" style="1351" customWidth="1"/>
    <col min="2574" max="2574" width="15.42578125" style="1351" customWidth="1"/>
    <col min="2575" max="2575" width="13.85546875" style="1351" customWidth="1"/>
    <col min="2576" max="2576" width="14.140625" style="1351" customWidth="1"/>
    <col min="2577" max="2577" width="13.85546875" style="1351" customWidth="1"/>
    <col min="2578" max="2816" width="9.7109375" style="1351"/>
    <col min="2817" max="2817" width="38.85546875" style="1351" customWidth="1"/>
    <col min="2818" max="2818" width="19.7109375" style="1351" customWidth="1"/>
    <col min="2819" max="2820" width="14.85546875" style="1351" customWidth="1"/>
    <col min="2821" max="2827" width="12.7109375" style="1351" customWidth="1"/>
    <col min="2828" max="2828" width="15.5703125" style="1351" customWidth="1"/>
    <col min="2829" max="2829" width="13.85546875" style="1351" customWidth="1"/>
    <col min="2830" max="2830" width="15.42578125" style="1351" customWidth="1"/>
    <col min="2831" max="2831" width="13.85546875" style="1351" customWidth="1"/>
    <col min="2832" max="2832" width="14.140625" style="1351" customWidth="1"/>
    <col min="2833" max="2833" width="13.85546875" style="1351" customWidth="1"/>
    <col min="2834" max="3072" width="9.7109375" style="1351"/>
    <col min="3073" max="3073" width="38.85546875" style="1351" customWidth="1"/>
    <col min="3074" max="3074" width="19.7109375" style="1351" customWidth="1"/>
    <col min="3075" max="3076" width="14.85546875" style="1351" customWidth="1"/>
    <col min="3077" max="3083" width="12.7109375" style="1351" customWidth="1"/>
    <col min="3084" max="3084" width="15.5703125" style="1351" customWidth="1"/>
    <col min="3085" max="3085" width="13.85546875" style="1351" customWidth="1"/>
    <col min="3086" max="3086" width="15.42578125" style="1351" customWidth="1"/>
    <col min="3087" max="3087" width="13.85546875" style="1351" customWidth="1"/>
    <col min="3088" max="3088" width="14.140625" style="1351" customWidth="1"/>
    <col min="3089" max="3089" width="13.85546875" style="1351" customWidth="1"/>
    <col min="3090" max="3328" width="9.7109375" style="1351"/>
    <col min="3329" max="3329" width="38.85546875" style="1351" customWidth="1"/>
    <col min="3330" max="3330" width="19.7109375" style="1351" customWidth="1"/>
    <col min="3331" max="3332" width="14.85546875" style="1351" customWidth="1"/>
    <col min="3333" max="3339" width="12.7109375" style="1351" customWidth="1"/>
    <col min="3340" max="3340" width="15.5703125" style="1351" customWidth="1"/>
    <col min="3341" max="3341" width="13.85546875" style="1351" customWidth="1"/>
    <col min="3342" max="3342" width="15.42578125" style="1351" customWidth="1"/>
    <col min="3343" max="3343" width="13.85546875" style="1351" customWidth="1"/>
    <col min="3344" max="3344" width="14.140625" style="1351" customWidth="1"/>
    <col min="3345" max="3345" width="13.85546875" style="1351" customWidth="1"/>
    <col min="3346" max="3584" width="9.7109375" style="1351"/>
    <col min="3585" max="3585" width="38.85546875" style="1351" customWidth="1"/>
    <col min="3586" max="3586" width="19.7109375" style="1351" customWidth="1"/>
    <col min="3587" max="3588" width="14.85546875" style="1351" customWidth="1"/>
    <col min="3589" max="3595" width="12.7109375" style="1351" customWidth="1"/>
    <col min="3596" max="3596" width="15.5703125" style="1351" customWidth="1"/>
    <col min="3597" max="3597" width="13.85546875" style="1351" customWidth="1"/>
    <col min="3598" max="3598" width="15.42578125" style="1351" customWidth="1"/>
    <col min="3599" max="3599" width="13.85546875" style="1351" customWidth="1"/>
    <col min="3600" max="3600" width="14.140625" style="1351" customWidth="1"/>
    <col min="3601" max="3601" width="13.85546875" style="1351" customWidth="1"/>
    <col min="3602" max="3840" width="9.7109375" style="1351"/>
    <col min="3841" max="3841" width="38.85546875" style="1351" customWidth="1"/>
    <col min="3842" max="3842" width="19.7109375" style="1351" customWidth="1"/>
    <col min="3843" max="3844" width="14.85546875" style="1351" customWidth="1"/>
    <col min="3845" max="3851" width="12.7109375" style="1351" customWidth="1"/>
    <col min="3852" max="3852" width="15.5703125" style="1351" customWidth="1"/>
    <col min="3853" max="3853" width="13.85546875" style="1351" customWidth="1"/>
    <col min="3854" max="3854" width="15.42578125" style="1351" customWidth="1"/>
    <col min="3855" max="3855" width="13.85546875" style="1351" customWidth="1"/>
    <col min="3856" max="3856" width="14.140625" style="1351" customWidth="1"/>
    <col min="3857" max="3857" width="13.85546875" style="1351" customWidth="1"/>
    <col min="3858" max="4096" width="9.7109375" style="1351"/>
    <col min="4097" max="4097" width="38.85546875" style="1351" customWidth="1"/>
    <col min="4098" max="4098" width="19.7109375" style="1351" customWidth="1"/>
    <col min="4099" max="4100" width="14.85546875" style="1351" customWidth="1"/>
    <col min="4101" max="4107" width="12.7109375" style="1351" customWidth="1"/>
    <col min="4108" max="4108" width="15.5703125" style="1351" customWidth="1"/>
    <col min="4109" max="4109" width="13.85546875" style="1351" customWidth="1"/>
    <col min="4110" max="4110" width="15.42578125" style="1351" customWidth="1"/>
    <col min="4111" max="4111" width="13.85546875" style="1351" customWidth="1"/>
    <col min="4112" max="4112" width="14.140625" style="1351" customWidth="1"/>
    <col min="4113" max="4113" width="13.85546875" style="1351" customWidth="1"/>
    <col min="4114" max="4352" width="9.7109375" style="1351"/>
    <col min="4353" max="4353" width="38.85546875" style="1351" customWidth="1"/>
    <col min="4354" max="4354" width="19.7109375" style="1351" customWidth="1"/>
    <col min="4355" max="4356" width="14.85546875" style="1351" customWidth="1"/>
    <col min="4357" max="4363" width="12.7109375" style="1351" customWidth="1"/>
    <col min="4364" max="4364" width="15.5703125" style="1351" customWidth="1"/>
    <col min="4365" max="4365" width="13.85546875" style="1351" customWidth="1"/>
    <col min="4366" max="4366" width="15.42578125" style="1351" customWidth="1"/>
    <col min="4367" max="4367" width="13.85546875" style="1351" customWidth="1"/>
    <col min="4368" max="4368" width="14.140625" style="1351" customWidth="1"/>
    <col min="4369" max="4369" width="13.85546875" style="1351" customWidth="1"/>
    <col min="4370" max="4608" width="9.7109375" style="1351"/>
    <col min="4609" max="4609" width="38.85546875" style="1351" customWidth="1"/>
    <col min="4610" max="4610" width="19.7109375" style="1351" customWidth="1"/>
    <col min="4611" max="4612" width="14.85546875" style="1351" customWidth="1"/>
    <col min="4613" max="4619" width="12.7109375" style="1351" customWidth="1"/>
    <col min="4620" max="4620" width="15.5703125" style="1351" customWidth="1"/>
    <col min="4621" max="4621" width="13.85546875" style="1351" customWidth="1"/>
    <col min="4622" max="4622" width="15.42578125" style="1351" customWidth="1"/>
    <col min="4623" max="4623" width="13.85546875" style="1351" customWidth="1"/>
    <col min="4624" max="4624" width="14.140625" style="1351" customWidth="1"/>
    <col min="4625" max="4625" width="13.85546875" style="1351" customWidth="1"/>
    <col min="4626" max="4864" width="9.7109375" style="1351"/>
    <col min="4865" max="4865" width="38.85546875" style="1351" customWidth="1"/>
    <col min="4866" max="4866" width="19.7109375" style="1351" customWidth="1"/>
    <col min="4867" max="4868" width="14.85546875" style="1351" customWidth="1"/>
    <col min="4869" max="4875" width="12.7109375" style="1351" customWidth="1"/>
    <col min="4876" max="4876" width="15.5703125" style="1351" customWidth="1"/>
    <col min="4877" max="4877" width="13.85546875" style="1351" customWidth="1"/>
    <col min="4878" max="4878" width="15.42578125" style="1351" customWidth="1"/>
    <col min="4879" max="4879" width="13.85546875" style="1351" customWidth="1"/>
    <col min="4880" max="4880" width="14.140625" style="1351" customWidth="1"/>
    <col min="4881" max="4881" width="13.85546875" style="1351" customWidth="1"/>
    <col min="4882" max="5120" width="9.7109375" style="1351"/>
    <col min="5121" max="5121" width="38.85546875" style="1351" customWidth="1"/>
    <col min="5122" max="5122" width="19.7109375" style="1351" customWidth="1"/>
    <col min="5123" max="5124" width="14.85546875" style="1351" customWidth="1"/>
    <col min="5125" max="5131" width="12.7109375" style="1351" customWidth="1"/>
    <col min="5132" max="5132" width="15.5703125" style="1351" customWidth="1"/>
    <col min="5133" max="5133" width="13.85546875" style="1351" customWidth="1"/>
    <col min="5134" max="5134" width="15.42578125" style="1351" customWidth="1"/>
    <col min="5135" max="5135" width="13.85546875" style="1351" customWidth="1"/>
    <col min="5136" max="5136" width="14.140625" style="1351" customWidth="1"/>
    <col min="5137" max="5137" width="13.85546875" style="1351" customWidth="1"/>
    <col min="5138" max="5376" width="9.7109375" style="1351"/>
    <col min="5377" max="5377" width="38.85546875" style="1351" customWidth="1"/>
    <col min="5378" max="5378" width="19.7109375" style="1351" customWidth="1"/>
    <col min="5379" max="5380" width="14.85546875" style="1351" customWidth="1"/>
    <col min="5381" max="5387" width="12.7109375" style="1351" customWidth="1"/>
    <col min="5388" max="5388" width="15.5703125" style="1351" customWidth="1"/>
    <col min="5389" max="5389" width="13.85546875" style="1351" customWidth="1"/>
    <col min="5390" max="5390" width="15.42578125" style="1351" customWidth="1"/>
    <col min="5391" max="5391" width="13.85546875" style="1351" customWidth="1"/>
    <col min="5392" max="5392" width="14.140625" style="1351" customWidth="1"/>
    <col min="5393" max="5393" width="13.85546875" style="1351" customWidth="1"/>
    <col min="5394" max="5632" width="9.7109375" style="1351"/>
    <col min="5633" max="5633" width="38.85546875" style="1351" customWidth="1"/>
    <col min="5634" max="5634" width="19.7109375" style="1351" customWidth="1"/>
    <col min="5635" max="5636" width="14.85546875" style="1351" customWidth="1"/>
    <col min="5637" max="5643" width="12.7109375" style="1351" customWidth="1"/>
    <col min="5644" max="5644" width="15.5703125" style="1351" customWidth="1"/>
    <col min="5645" max="5645" width="13.85546875" style="1351" customWidth="1"/>
    <col min="5646" max="5646" width="15.42578125" style="1351" customWidth="1"/>
    <col min="5647" max="5647" width="13.85546875" style="1351" customWidth="1"/>
    <col min="5648" max="5648" width="14.140625" style="1351" customWidth="1"/>
    <col min="5649" max="5649" width="13.85546875" style="1351" customWidth="1"/>
    <col min="5650" max="5888" width="9.7109375" style="1351"/>
    <col min="5889" max="5889" width="38.85546875" style="1351" customWidth="1"/>
    <col min="5890" max="5890" width="19.7109375" style="1351" customWidth="1"/>
    <col min="5891" max="5892" width="14.85546875" style="1351" customWidth="1"/>
    <col min="5893" max="5899" width="12.7109375" style="1351" customWidth="1"/>
    <col min="5900" max="5900" width="15.5703125" style="1351" customWidth="1"/>
    <col min="5901" max="5901" width="13.85546875" style="1351" customWidth="1"/>
    <col min="5902" max="5902" width="15.42578125" style="1351" customWidth="1"/>
    <col min="5903" max="5903" width="13.85546875" style="1351" customWidth="1"/>
    <col min="5904" max="5904" width="14.140625" style="1351" customWidth="1"/>
    <col min="5905" max="5905" width="13.85546875" style="1351" customWidth="1"/>
    <col min="5906" max="6144" width="9.7109375" style="1351"/>
    <col min="6145" max="6145" width="38.85546875" style="1351" customWidth="1"/>
    <col min="6146" max="6146" width="19.7109375" style="1351" customWidth="1"/>
    <col min="6147" max="6148" width="14.85546875" style="1351" customWidth="1"/>
    <col min="6149" max="6155" width="12.7109375" style="1351" customWidth="1"/>
    <col min="6156" max="6156" width="15.5703125" style="1351" customWidth="1"/>
    <col min="6157" max="6157" width="13.85546875" style="1351" customWidth="1"/>
    <col min="6158" max="6158" width="15.42578125" style="1351" customWidth="1"/>
    <col min="6159" max="6159" width="13.85546875" style="1351" customWidth="1"/>
    <col min="6160" max="6160" width="14.140625" style="1351" customWidth="1"/>
    <col min="6161" max="6161" width="13.85546875" style="1351" customWidth="1"/>
    <col min="6162" max="6400" width="9.7109375" style="1351"/>
    <col min="6401" max="6401" width="38.85546875" style="1351" customWidth="1"/>
    <col min="6402" max="6402" width="19.7109375" style="1351" customWidth="1"/>
    <col min="6403" max="6404" width="14.85546875" style="1351" customWidth="1"/>
    <col min="6405" max="6411" width="12.7109375" style="1351" customWidth="1"/>
    <col min="6412" max="6412" width="15.5703125" style="1351" customWidth="1"/>
    <col min="6413" max="6413" width="13.85546875" style="1351" customWidth="1"/>
    <col min="6414" max="6414" width="15.42578125" style="1351" customWidth="1"/>
    <col min="6415" max="6415" width="13.85546875" style="1351" customWidth="1"/>
    <col min="6416" max="6416" width="14.140625" style="1351" customWidth="1"/>
    <col min="6417" max="6417" width="13.85546875" style="1351" customWidth="1"/>
    <col min="6418" max="6656" width="9.7109375" style="1351"/>
    <col min="6657" max="6657" width="38.85546875" style="1351" customWidth="1"/>
    <col min="6658" max="6658" width="19.7109375" style="1351" customWidth="1"/>
    <col min="6659" max="6660" width="14.85546875" style="1351" customWidth="1"/>
    <col min="6661" max="6667" width="12.7109375" style="1351" customWidth="1"/>
    <col min="6668" max="6668" width="15.5703125" style="1351" customWidth="1"/>
    <col min="6669" max="6669" width="13.85546875" style="1351" customWidth="1"/>
    <col min="6670" max="6670" width="15.42578125" style="1351" customWidth="1"/>
    <col min="6671" max="6671" width="13.85546875" style="1351" customWidth="1"/>
    <col min="6672" max="6672" width="14.140625" style="1351" customWidth="1"/>
    <col min="6673" max="6673" width="13.85546875" style="1351" customWidth="1"/>
    <col min="6674" max="6912" width="9.7109375" style="1351"/>
    <col min="6913" max="6913" width="38.85546875" style="1351" customWidth="1"/>
    <col min="6914" max="6914" width="19.7109375" style="1351" customWidth="1"/>
    <col min="6915" max="6916" width="14.85546875" style="1351" customWidth="1"/>
    <col min="6917" max="6923" width="12.7109375" style="1351" customWidth="1"/>
    <col min="6924" max="6924" width="15.5703125" style="1351" customWidth="1"/>
    <col min="6925" max="6925" width="13.85546875" style="1351" customWidth="1"/>
    <col min="6926" max="6926" width="15.42578125" style="1351" customWidth="1"/>
    <col min="6927" max="6927" width="13.85546875" style="1351" customWidth="1"/>
    <col min="6928" max="6928" width="14.140625" style="1351" customWidth="1"/>
    <col min="6929" max="6929" width="13.85546875" style="1351" customWidth="1"/>
    <col min="6930" max="7168" width="9.7109375" style="1351"/>
    <col min="7169" max="7169" width="38.85546875" style="1351" customWidth="1"/>
    <col min="7170" max="7170" width="19.7109375" style="1351" customWidth="1"/>
    <col min="7171" max="7172" width="14.85546875" style="1351" customWidth="1"/>
    <col min="7173" max="7179" width="12.7109375" style="1351" customWidth="1"/>
    <col min="7180" max="7180" width="15.5703125" style="1351" customWidth="1"/>
    <col min="7181" max="7181" width="13.85546875" style="1351" customWidth="1"/>
    <col min="7182" max="7182" width="15.42578125" style="1351" customWidth="1"/>
    <col min="7183" max="7183" width="13.85546875" style="1351" customWidth="1"/>
    <col min="7184" max="7184" width="14.140625" style="1351" customWidth="1"/>
    <col min="7185" max="7185" width="13.85546875" style="1351" customWidth="1"/>
    <col min="7186" max="7424" width="9.7109375" style="1351"/>
    <col min="7425" max="7425" width="38.85546875" style="1351" customWidth="1"/>
    <col min="7426" max="7426" width="19.7109375" style="1351" customWidth="1"/>
    <col min="7427" max="7428" width="14.85546875" style="1351" customWidth="1"/>
    <col min="7429" max="7435" width="12.7109375" style="1351" customWidth="1"/>
    <col min="7436" max="7436" width="15.5703125" style="1351" customWidth="1"/>
    <col min="7437" max="7437" width="13.85546875" style="1351" customWidth="1"/>
    <col min="7438" max="7438" width="15.42578125" style="1351" customWidth="1"/>
    <col min="7439" max="7439" width="13.85546875" style="1351" customWidth="1"/>
    <col min="7440" max="7440" width="14.140625" style="1351" customWidth="1"/>
    <col min="7441" max="7441" width="13.85546875" style="1351" customWidth="1"/>
    <col min="7442" max="7680" width="9.7109375" style="1351"/>
    <col min="7681" max="7681" width="38.85546875" style="1351" customWidth="1"/>
    <col min="7682" max="7682" width="19.7109375" style="1351" customWidth="1"/>
    <col min="7683" max="7684" width="14.85546875" style="1351" customWidth="1"/>
    <col min="7685" max="7691" width="12.7109375" style="1351" customWidth="1"/>
    <col min="7692" max="7692" width="15.5703125" style="1351" customWidth="1"/>
    <col min="7693" max="7693" width="13.85546875" style="1351" customWidth="1"/>
    <col min="7694" max="7694" width="15.42578125" style="1351" customWidth="1"/>
    <col min="7695" max="7695" width="13.85546875" style="1351" customWidth="1"/>
    <col min="7696" max="7696" width="14.140625" style="1351" customWidth="1"/>
    <col min="7697" max="7697" width="13.85546875" style="1351" customWidth="1"/>
    <col min="7698" max="7936" width="9.7109375" style="1351"/>
    <col min="7937" max="7937" width="38.85546875" style="1351" customWidth="1"/>
    <col min="7938" max="7938" width="19.7109375" style="1351" customWidth="1"/>
    <col min="7939" max="7940" width="14.85546875" style="1351" customWidth="1"/>
    <col min="7941" max="7947" width="12.7109375" style="1351" customWidth="1"/>
    <col min="7948" max="7948" width="15.5703125" style="1351" customWidth="1"/>
    <col min="7949" max="7949" width="13.85546875" style="1351" customWidth="1"/>
    <col min="7950" max="7950" width="15.42578125" style="1351" customWidth="1"/>
    <col min="7951" max="7951" width="13.85546875" style="1351" customWidth="1"/>
    <col min="7952" max="7952" width="14.140625" style="1351" customWidth="1"/>
    <col min="7953" max="7953" width="13.85546875" style="1351" customWidth="1"/>
    <col min="7954" max="8192" width="9.7109375" style="1351"/>
    <col min="8193" max="8193" width="38.85546875" style="1351" customWidth="1"/>
    <col min="8194" max="8194" width="19.7109375" style="1351" customWidth="1"/>
    <col min="8195" max="8196" width="14.85546875" style="1351" customWidth="1"/>
    <col min="8197" max="8203" width="12.7109375" style="1351" customWidth="1"/>
    <col min="8204" max="8204" width="15.5703125" style="1351" customWidth="1"/>
    <col min="8205" max="8205" width="13.85546875" style="1351" customWidth="1"/>
    <col min="8206" max="8206" width="15.42578125" style="1351" customWidth="1"/>
    <col min="8207" max="8207" width="13.85546875" style="1351" customWidth="1"/>
    <col min="8208" max="8208" width="14.140625" style="1351" customWidth="1"/>
    <col min="8209" max="8209" width="13.85546875" style="1351" customWidth="1"/>
    <col min="8210" max="8448" width="9.7109375" style="1351"/>
    <col min="8449" max="8449" width="38.85546875" style="1351" customWidth="1"/>
    <col min="8450" max="8450" width="19.7109375" style="1351" customWidth="1"/>
    <col min="8451" max="8452" width="14.85546875" style="1351" customWidth="1"/>
    <col min="8453" max="8459" width="12.7109375" style="1351" customWidth="1"/>
    <col min="8460" max="8460" width="15.5703125" style="1351" customWidth="1"/>
    <col min="8461" max="8461" width="13.85546875" style="1351" customWidth="1"/>
    <col min="8462" max="8462" width="15.42578125" style="1351" customWidth="1"/>
    <col min="8463" max="8463" width="13.85546875" style="1351" customWidth="1"/>
    <col min="8464" max="8464" width="14.140625" style="1351" customWidth="1"/>
    <col min="8465" max="8465" width="13.85546875" style="1351" customWidth="1"/>
    <col min="8466" max="8704" width="9.7109375" style="1351"/>
    <col min="8705" max="8705" width="38.85546875" style="1351" customWidth="1"/>
    <col min="8706" max="8706" width="19.7109375" style="1351" customWidth="1"/>
    <col min="8707" max="8708" width="14.85546875" style="1351" customWidth="1"/>
    <col min="8709" max="8715" width="12.7109375" style="1351" customWidth="1"/>
    <col min="8716" max="8716" width="15.5703125" style="1351" customWidth="1"/>
    <col min="8717" max="8717" width="13.85546875" style="1351" customWidth="1"/>
    <col min="8718" max="8718" width="15.42578125" style="1351" customWidth="1"/>
    <col min="8719" max="8719" width="13.85546875" style="1351" customWidth="1"/>
    <col min="8720" max="8720" width="14.140625" style="1351" customWidth="1"/>
    <col min="8721" max="8721" width="13.85546875" style="1351" customWidth="1"/>
    <col min="8722" max="8960" width="9.7109375" style="1351"/>
    <col min="8961" max="8961" width="38.85546875" style="1351" customWidth="1"/>
    <col min="8962" max="8962" width="19.7109375" style="1351" customWidth="1"/>
    <col min="8963" max="8964" width="14.85546875" style="1351" customWidth="1"/>
    <col min="8965" max="8971" width="12.7109375" style="1351" customWidth="1"/>
    <col min="8972" max="8972" width="15.5703125" style="1351" customWidth="1"/>
    <col min="8973" max="8973" width="13.85546875" style="1351" customWidth="1"/>
    <col min="8974" max="8974" width="15.42578125" style="1351" customWidth="1"/>
    <col min="8975" max="8975" width="13.85546875" style="1351" customWidth="1"/>
    <col min="8976" max="8976" width="14.140625" style="1351" customWidth="1"/>
    <col min="8977" max="8977" width="13.85546875" style="1351" customWidth="1"/>
    <col min="8978" max="9216" width="9.7109375" style="1351"/>
    <col min="9217" max="9217" width="38.85546875" style="1351" customWidth="1"/>
    <col min="9218" max="9218" width="19.7109375" style="1351" customWidth="1"/>
    <col min="9219" max="9220" width="14.85546875" style="1351" customWidth="1"/>
    <col min="9221" max="9227" width="12.7109375" style="1351" customWidth="1"/>
    <col min="9228" max="9228" width="15.5703125" style="1351" customWidth="1"/>
    <col min="9229" max="9229" width="13.85546875" style="1351" customWidth="1"/>
    <col min="9230" max="9230" width="15.42578125" style="1351" customWidth="1"/>
    <col min="9231" max="9231" width="13.85546875" style="1351" customWidth="1"/>
    <col min="9232" max="9232" width="14.140625" style="1351" customWidth="1"/>
    <col min="9233" max="9233" width="13.85546875" style="1351" customWidth="1"/>
    <col min="9234" max="9472" width="9.7109375" style="1351"/>
    <col min="9473" max="9473" width="38.85546875" style="1351" customWidth="1"/>
    <col min="9474" max="9474" width="19.7109375" style="1351" customWidth="1"/>
    <col min="9475" max="9476" width="14.85546875" style="1351" customWidth="1"/>
    <col min="9477" max="9483" width="12.7109375" style="1351" customWidth="1"/>
    <col min="9484" max="9484" width="15.5703125" style="1351" customWidth="1"/>
    <col min="9485" max="9485" width="13.85546875" style="1351" customWidth="1"/>
    <col min="9486" max="9486" width="15.42578125" style="1351" customWidth="1"/>
    <col min="9487" max="9487" width="13.85546875" style="1351" customWidth="1"/>
    <col min="9488" max="9488" width="14.140625" style="1351" customWidth="1"/>
    <col min="9489" max="9489" width="13.85546875" style="1351" customWidth="1"/>
    <col min="9490" max="9728" width="9.7109375" style="1351"/>
    <col min="9729" max="9729" width="38.85546875" style="1351" customWidth="1"/>
    <col min="9730" max="9730" width="19.7109375" style="1351" customWidth="1"/>
    <col min="9731" max="9732" width="14.85546875" style="1351" customWidth="1"/>
    <col min="9733" max="9739" width="12.7109375" style="1351" customWidth="1"/>
    <col min="9740" max="9740" width="15.5703125" style="1351" customWidth="1"/>
    <col min="9741" max="9741" width="13.85546875" style="1351" customWidth="1"/>
    <col min="9742" max="9742" width="15.42578125" style="1351" customWidth="1"/>
    <col min="9743" max="9743" width="13.85546875" style="1351" customWidth="1"/>
    <col min="9744" max="9744" width="14.140625" style="1351" customWidth="1"/>
    <col min="9745" max="9745" width="13.85546875" style="1351" customWidth="1"/>
    <col min="9746" max="9984" width="9.7109375" style="1351"/>
    <col min="9985" max="9985" width="38.85546875" style="1351" customWidth="1"/>
    <col min="9986" max="9986" width="19.7109375" style="1351" customWidth="1"/>
    <col min="9987" max="9988" width="14.85546875" style="1351" customWidth="1"/>
    <col min="9989" max="9995" width="12.7109375" style="1351" customWidth="1"/>
    <col min="9996" max="9996" width="15.5703125" style="1351" customWidth="1"/>
    <col min="9997" max="9997" width="13.85546875" style="1351" customWidth="1"/>
    <col min="9998" max="9998" width="15.42578125" style="1351" customWidth="1"/>
    <col min="9999" max="9999" width="13.85546875" style="1351" customWidth="1"/>
    <col min="10000" max="10000" width="14.140625" style="1351" customWidth="1"/>
    <col min="10001" max="10001" width="13.85546875" style="1351" customWidth="1"/>
    <col min="10002" max="10240" width="9.7109375" style="1351"/>
    <col min="10241" max="10241" width="38.85546875" style="1351" customWidth="1"/>
    <col min="10242" max="10242" width="19.7109375" style="1351" customWidth="1"/>
    <col min="10243" max="10244" width="14.85546875" style="1351" customWidth="1"/>
    <col min="10245" max="10251" width="12.7109375" style="1351" customWidth="1"/>
    <col min="10252" max="10252" width="15.5703125" style="1351" customWidth="1"/>
    <col min="10253" max="10253" width="13.85546875" style="1351" customWidth="1"/>
    <col min="10254" max="10254" width="15.42578125" style="1351" customWidth="1"/>
    <col min="10255" max="10255" width="13.85546875" style="1351" customWidth="1"/>
    <col min="10256" max="10256" width="14.140625" style="1351" customWidth="1"/>
    <col min="10257" max="10257" width="13.85546875" style="1351" customWidth="1"/>
    <col min="10258" max="10496" width="9.7109375" style="1351"/>
    <col min="10497" max="10497" width="38.85546875" style="1351" customWidth="1"/>
    <col min="10498" max="10498" width="19.7109375" style="1351" customWidth="1"/>
    <col min="10499" max="10500" width="14.85546875" style="1351" customWidth="1"/>
    <col min="10501" max="10507" width="12.7109375" style="1351" customWidth="1"/>
    <col min="10508" max="10508" width="15.5703125" style="1351" customWidth="1"/>
    <col min="10509" max="10509" width="13.85546875" style="1351" customWidth="1"/>
    <col min="10510" max="10510" width="15.42578125" style="1351" customWidth="1"/>
    <col min="10511" max="10511" width="13.85546875" style="1351" customWidth="1"/>
    <col min="10512" max="10512" width="14.140625" style="1351" customWidth="1"/>
    <col min="10513" max="10513" width="13.85546875" style="1351" customWidth="1"/>
    <col min="10514" max="10752" width="9.7109375" style="1351"/>
    <col min="10753" max="10753" width="38.85546875" style="1351" customWidth="1"/>
    <col min="10754" max="10754" width="19.7109375" style="1351" customWidth="1"/>
    <col min="10755" max="10756" width="14.85546875" style="1351" customWidth="1"/>
    <col min="10757" max="10763" width="12.7109375" style="1351" customWidth="1"/>
    <col min="10764" max="10764" width="15.5703125" style="1351" customWidth="1"/>
    <col min="10765" max="10765" width="13.85546875" style="1351" customWidth="1"/>
    <col min="10766" max="10766" width="15.42578125" style="1351" customWidth="1"/>
    <col min="10767" max="10767" width="13.85546875" style="1351" customWidth="1"/>
    <col min="10768" max="10768" width="14.140625" style="1351" customWidth="1"/>
    <col min="10769" max="10769" width="13.85546875" style="1351" customWidth="1"/>
    <col min="10770" max="11008" width="9.7109375" style="1351"/>
    <col min="11009" max="11009" width="38.85546875" style="1351" customWidth="1"/>
    <col min="11010" max="11010" width="19.7109375" style="1351" customWidth="1"/>
    <col min="11011" max="11012" width="14.85546875" style="1351" customWidth="1"/>
    <col min="11013" max="11019" width="12.7109375" style="1351" customWidth="1"/>
    <col min="11020" max="11020" width="15.5703125" style="1351" customWidth="1"/>
    <col min="11021" max="11021" width="13.85546875" style="1351" customWidth="1"/>
    <col min="11022" max="11022" width="15.42578125" style="1351" customWidth="1"/>
    <col min="11023" max="11023" width="13.85546875" style="1351" customWidth="1"/>
    <col min="11024" max="11024" width="14.140625" style="1351" customWidth="1"/>
    <col min="11025" max="11025" width="13.85546875" style="1351" customWidth="1"/>
    <col min="11026" max="11264" width="9.7109375" style="1351"/>
    <col min="11265" max="11265" width="38.85546875" style="1351" customWidth="1"/>
    <col min="11266" max="11266" width="19.7109375" style="1351" customWidth="1"/>
    <col min="11267" max="11268" width="14.85546875" style="1351" customWidth="1"/>
    <col min="11269" max="11275" width="12.7109375" style="1351" customWidth="1"/>
    <col min="11276" max="11276" width="15.5703125" style="1351" customWidth="1"/>
    <col min="11277" max="11277" width="13.85546875" style="1351" customWidth="1"/>
    <col min="11278" max="11278" width="15.42578125" style="1351" customWidth="1"/>
    <col min="11279" max="11279" width="13.85546875" style="1351" customWidth="1"/>
    <col min="11280" max="11280" width="14.140625" style="1351" customWidth="1"/>
    <col min="11281" max="11281" width="13.85546875" style="1351" customWidth="1"/>
    <col min="11282" max="11520" width="9.7109375" style="1351"/>
    <col min="11521" max="11521" width="38.85546875" style="1351" customWidth="1"/>
    <col min="11522" max="11522" width="19.7109375" style="1351" customWidth="1"/>
    <col min="11523" max="11524" width="14.85546875" style="1351" customWidth="1"/>
    <col min="11525" max="11531" width="12.7109375" style="1351" customWidth="1"/>
    <col min="11532" max="11532" width="15.5703125" style="1351" customWidth="1"/>
    <col min="11533" max="11533" width="13.85546875" style="1351" customWidth="1"/>
    <col min="11534" max="11534" width="15.42578125" style="1351" customWidth="1"/>
    <col min="11535" max="11535" width="13.85546875" style="1351" customWidth="1"/>
    <col min="11536" max="11536" width="14.140625" style="1351" customWidth="1"/>
    <col min="11537" max="11537" width="13.85546875" style="1351" customWidth="1"/>
    <col min="11538" max="11776" width="9.7109375" style="1351"/>
    <col min="11777" max="11777" width="38.85546875" style="1351" customWidth="1"/>
    <col min="11778" max="11778" width="19.7109375" style="1351" customWidth="1"/>
    <col min="11779" max="11780" width="14.85546875" style="1351" customWidth="1"/>
    <col min="11781" max="11787" width="12.7109375" style="1351" customWidth="1"/>
    <col min="11788" max="11788" width="15.5703125" style="1351" customWidth="1"/>
    <col min="11789" max="11789" width="13.85546875" style="1351" customWidth="1"/>
    <col min="11790" max="11790" width="15.42578125" style="1351" customWidth="1"/>
    <col min="11791" max="11791" width="13.85546875" style="1351" customWidth="1"/>
    <col min="11792" max="11792" width="14.140625" style="1351" customWidth="1"/>
    <col min="11793" max="11793" width="13.85546875" style="1351" customWidth="1"/>
    <col min="11794" max="12032" width="9.7109375" style="1351"/>
    <col min="12033" max="12033" width="38.85546875" style="1351" customWidth="1"/>
    <col min="12034" max="12034" width="19.7109375" style="1351" customWidth="1"/>
    <col min="12035" max="12036" width="14.85546875" style="1351" customWidth="1"/>
    <col min="12037" max="12043" width="12.7109375" style="1351" customWidth="1"/>
    <col min="12044" max="12044" width="15.5703125" style="1351" customWidth="1"/>
    <col min="12045" max="12045" width="13.85546875" style="1351" customWidth="1"/>
    <col min="12046" max="12046" width="15.42578125" style="1351" customWidth="1"/>
    <col min="12047" max="12047" width="13.85546875" style="1351" customWidth="1"/>
    <col min="12048" max="12048" width="14.140625" style="1351" customWidth="1"/>
    <col min="12049" max="12049" width="13.85546875" style="1351" customWidth="1"/>
    <col min="12050" max="12288" width="9.7109375" style="1351"/>
    <col min="12289" max="12289" width="38.85546875" style="1351" customWidth="1"/>
    <col min="12290" max="12290" width="19.7109375" style="1351" customWidth="1"/>
    <col min="12291" max="12292" width="14.85546875" style="1351" customWidth="1"/>
    <col min="12293" max="12299" width="12.7109375" style="1351" customWidth="1"/>
    <col min="12300" max="12300" width="15.5703125" style="1351" customWidth="1"/>
    <col min="12301" max="12301" width="13.85546875" style="1351" customWidth="1"/>
    <col min="12302" max="12302" width="15.42578125" style="1351" customWidth="1"/>
    <col min="12303" max="12303" width="13.85546875" style="1351" customWidth="1"/>
    <col min="12304" max="12304" width="14.140625" style="1351" customWidth="1"/>
    <col min="12305" max="12305" width="13.85546875" style="1351" customWidth="1"/>
    <col min="12306" max="12544" width="9.7109375" style="1351"/>
    <col min="12545" max="12545" width="38.85546875" style="1351" customWidth="1"/>
    <col min="12546" max="12546" width="19.7109375" style="1351" customWidth="1"/>
    <col min="12547" max="12548" width="14.85546875" style="1351" customWidth="1"/>
    <col min="12549" max="12555" width="12.7109375" style="1351" customWidth="1"/>
    <col min="12556" max="12556" width="15.5703125" style="1351" customWidth="1"/>
    <col min="12557" max="12557" width="13.85546875" style="1351" customWidth="1"/>
    <col min="12558" max="12558" width="15.42578125" style="1351" customWidth="1"/>
    <col min="12559" max="12559" width="13.85546875" style="1351" customWidth="1"/>
    <col min="12560" max="12560" width="14.140625" style="1351" customWidth="1"/>
    <col min="12561" max="12561" width="13.85546875" style="1351" customWidth="1"/>
    <col min="12562" max="12800" width="9.7109375" style="1351"/>
    <col min="12801" max="12801" width="38.85546875" style="1351" customWidth="1"/>
    <col min="12802" max="12802" width="19.7109375" style="1351" customWidth="1"/>
    <col min="12803" max="12804" width="14.85546875" style="1351" customWidth="1"/>
    <col min="12805" max="12811" width="12.7109375" style="1351" customWidth="1"/>
    <col min="12812" max="12812" width="15.5703125" style="1351" customWidth="1"/>
    <col min="12813" max="12813" width="13.85546875" style="1351" customWidth="1"/>
    <col min="12814" max="12814" width="15.42578125" style="1351" customWidth="1"/>
    <col min="12815" max="12815" width="13.85546875" style="1351" customWidth="1"/>
    <col min="12816" max="12816" width="14.140625" style="1351" customWidth="1"/>
    <col min="12817" max="12817" width="13.85546875" style="1351" customWidth="1"/>
    <col min="12818" max="13056" width="9.7109375" style="1351"/>
    <col min="13057" max="13057" width="38.85546875" style="1351" customWidth="1"/>
    <col min="13058" max="13058" width="19.7109375" style="1351" customWidth="1"/>
    <col min="13059" max="13060" width="14.85546875" style="1351" customWidth="1"/>
    <col min="13061" max="13067" width="12.7109375" style="1351" customWidth="1"/>
    <col min="13068" max="13068" width="15.5703125" style="1351" customWidth="1"/>
    <col min="13069" max="13069" width="13.85546875" style="1351" customWidth="1"/>
    <col min="13070" max="13070" width="15.42578125" style="1351" customWidth="1"/>
    <col min="13071" max="13071" width="13.85546875" style="1351" customWidth="1"/>
    <col min="13072" max="13072" width="14.140625" style="1351" customWidth="1"/>
    <col min="13073" max="13073" width="13.85546875" style="1351" customWidth="1"/>
    <col min="13074" max="13312" width="9.7109375" style="1351"/>
    <col min="13313" max="13313" width="38.85546875" style="1351" customWidth="1"/>
    <col min="13314" max="13314" width="19.7109375" style="1351" customWidth="1"/>
    <col min="13315" max="13316" width="14.85546875" style="1351" customWidth="1"/>
    <col min="13317" max="13323" width="12.7109375" style="1351" customWidth="1"/>
    <col min="13324" max="13324" width="15.5703125" style="1351" customWidth="1"/>
    <col min="13325" max="13325" width="13.85546875" style="1351" customWidth="1"/>
    <col min="13326" max="13326" width="15.42578125" style="1351" customWidth="1"/>
    <col min="13327" max="13327" width="13.85546875" style="1351" customWidth="1"/>
    <col min="13328" max="13328" width="14.140625" style="1351" customWidth="1"/>
    <col min="13329" max="13329" width="13.85546875" style="1351" customWidth="1"/>
    <col min="13330" max="13568" width="9.7109375" style="1351"/>
    <col min="13569" max="13569" width="38.85546875" style="1351" customWidth="1"/>
    <col min="13570" max="13570" width="19.7109375" style="1351" customWidth="1"/>
    <col min="13571" max="13572" width="14.85546875" style="1351" customWidth="1"/>
    <col min="13573" max="13579" width="12.7109375" style="1351" customWidth="1"/>
    <col min="13580" max="13580" width="15.5703125" style="1351" customWidth="1"/>
    <col min="13581" max="13581" width="13.85546875" style="1351" customWidth="1"/>
    <col min="13582" max="13582" width="15.42578125" style="1351" customWidth="1"/>
    <col min="13583" max="13583" width="13.85546875" style="1351" customWidth="1"/>
    <col min="13584" max="13584" width="14.140625" style="1351" customWidth="1"/>
    <col min="13585" max="13585" width="13.85546875" style="1351" customWidth="1"/>
    <col min="13586" max="13824" width="9.7109375" style="1351"/>
    <col min="13825" max="13825" width="38.85546875" style="1351" customWidth="1"/>
    <col min="13826" max="13826" width="19.7109375" style="1351" customWidth="1"/>
    <col min="13827" max="13828" width="14.85546875" style="1351" customWidth="1"/>
    <col min="13829" max="13835" width="12.7109375" style="1351" customWidth="1"/>
    <col min="13836" max="13836" width="15.5703125" style="1351" customWidth="1"/>
    <col min="13837" max="13837" width="13.85546875" style="1351" customWidth="1"/>
    <col min="13838" max="13838" width="15.42578125" style="1351" customWidth="1"/>
    <col min="13839" max="13839" width="13.85546875" style="1351" customWidth="1"/>
    <col min="13840" max="13840" width="14.140625" style="1351" customWidth="1"/>
    <col min="13841" max="13841" width="13.85546875" style="1351" customWidth="1"/>
    <col min="13842" max="14080" width="9.7109375" style="1351"/>
    <col min="14081" max="14081" width="38.85546875" style="1351" customWidth="1"/>
    <col min="14082" max="14082" width="19.7109375" style="1351" customWidth="1"/>
    <col min="14083" max="14084" width="14.85546875" style="1351" customWidth="1"/>
    <col min="14085" max="14091" width="12.7109375" style="1351" customWidth="1"/>
    <col min="14092" max="14092" width="15.5703125" style="1351" customWidth="1"/>
    <col min="14093" max="14093" width="13.85546875" style="1351" customWidth="1"/>
    <col min="14094" max="14094" width="15.42578125" style="1351" customWidth="1"/>
    <col min="14095" max="14095" width="13.85546875" style="1351" customWidth="1"/>
    <col min="14096" max="14096" width="14.140625" style="1351" customWidth="1"/>
    <col min="14097" max="14097" width="13.85546875" style="1351" customWidth="1"/>
    <col min="14098" max="14336" width="9.7109375" style="1351"/>
    <col min="14337" max="14337" width="38.85546875" style="1351" customWidth="1"/>
    <col min="14338" max="14338" width="19.7109375" style="1351" customWidth="1"/>
    <col min="14339" max="14340" width="14.85546875" style="1351" customWidth="1"/>
    <col min="14341" max="14347" width="12.7109375" style="1351" customWidth="1"/>
    <col min="14348" max="14348" width="15.5703125" style="1351" customWidth="1"/>
    <col min="14349" max="14349" width="13.85546875" style="1351" customWidth="1"/>
    <col min="14350" max="14350" width="15.42578125" style="1351" customWidth="1"/>
    <col min="14351" max="14351" width="13.85546875" style="1351" customWidth="1"/>
    <col min="14352" max="14352" width="14.140625" style="1351" customWidth="1"/>
    <col min="14353" max="14353" width="13.85546875" style="1351" customWidth="1"/>
    <col min="14354" max="14592" width="9.7109375" style="1351"/>
    <col min="14593" max="14593" width="38.85546875" style="1351" customWidth="1"/>
    <col min="14594" max="14594" width="19.7109375" style="1351" customWidth="1"/>
    <col min="14595" max="14596" width="14.85546875" style="1351" customWidth="1"/>
    <col min="14597" max="14603" width="12.7109375" style="1351" customWidth="1"/>
    <col min="14604" max="14604" width="15.5703125" style="1351" customWidth="1"/>
    <col min="14605" max="14605" width="13.85546875" style="1351" customWidth="1"/>
    <col min="14606" max="14606" width="15.42578125" style="1351" customWidth="1"/>
    <col min="14607" max="14607" width="13.85546875" style="1351" customWidth="1"/>
    <col min="14608" max="14608" width="14.140625" style="1351" customWidth="1"/>
    <col min="14609" max="14609" width="13.85546875" style="1351" customWidth="1"/>
    <col min="14610" max="14848" width="9.7109375" style="1351"/>
    <col min="14849" max="14849" width="38.85546875" style="1351" customWidth="1"/>
    <col min="14850" max="14850" width="19.7109375" style="1351" customWidth="1"/>
    <col min="14851" max="14852" width="14.85546875" style="1351" customWidth="1"/>
    <col min="14853" max="14859" width="12.7109375" style="1351" customWidth="1"/>
    <col min="14860" max="14860" width="15.5703125" style="1351" customWidth="1"/>
    <col min="14861" max="14861" width="13.85546875" style="1351" customWidth="1"/>
    <col min="14862" max="14862" width="15.42578125" style="1351" customWidth="1"/>
    <col min="14863" max="14863" width="13.85546875" style="1351" customWidth="1"/>
    <col min="14864" max="14864" width="14.140625" style="1351" customWidth="1"/>
    <col min="14865" max="14865" width="13.85546875" style="1351" customWidth="1"/>
    <col min="14866" max="15104" width="9.7109375" style="1351"/>
    <col min="15105" max="15105" width="38.85546875" style="1351" customWidth="1"/>
    <col min="15106" max="15106" width="19.7109375" style="1351" customWidth="1"/>
    <col min="15107" max="15108" width="14.85546875" style="1351" customWidth="1"/>
    <col min="15109" max="15115" width="12.7109375" style="1351" customWidth="1"/>
    <col min="15116" max="15116" width="15.5703125" style="1351" customWidth="1"/>
    <col min="15117" max="15117" width="13.85546875" style="1351" customWidth="1"/>
    <col min="15118" max="15118" width="15.42578125" style="1351" customWidth="1"/>
    <col min="15119" max="15119" width="13.85546875" style="1351" customWidth="1"/>
    <col min="15120" max="15120" width="14.140625" style="1351" customWidth="1"/>
    <col min="15121" max="15121" width="13.85546875" style="1351" customWidth="1"/>
    <col min="15122" max="15360" width="9.7109375" style="1351"/>
    <col min="15361" max="15361" width="38.85546875" style="1351" customWidth="1"/>
    <col min="15362" max="15362" width="19.7109375" style="1351" customWidth="1"/>
    <col min="15363" max="15364" width="14.85546875" style="1351" customWidth="1"/>
    <col min="15365" max="15371" width="12.7109375" style="1351" customWidth="1"/>
    <col min="15372" max="15372" width="15.5703125" style="1351" customWidth="1"/>
    <col min="15373" max="15373" width="13.85546875" style="1351" customWidth="1"/>
    <col min="15374" max="15374" width="15.42578125" style="1351" customWidth="1"/>
    <col min="15375" max="15375" width="13.85546875" style="1351" customWidth="1"/>
    <col min="15376" max="15376" width="14.140625" style="1351" customWidth="1"/>
    <col min="15377" max="15377" width="13.85546875" style="1351" customWidth="1"/>
    <col min="15378" max="15616" width="9.7109375" style="1351"/>
    <col min="15617" max="15617" width="38.85546875" style="1351" customWidth="1"/>
    <col min="15618" max="15618" width="19.7109375" style="1351" customWidth="1"/>
    <col min="15619" max="15620" width="14.85546875" style="1351" customWidth="1"/>
    <col min="15621" max="15627" width="12.7109375" style="1351" customWidth="1"/>
    <col min="15628" max="15628" width="15.5703125" style="1351" customWidth="1"/>
    <col min="15629" max="15629" width="13.85546875" style="1351" customWidth="1"/>
    <col min="15630" max="15630" width="15.42578125" style="1351" customWidth="1"/>
    <col min="15631" max="15631" width="13.85546875" style="1351" customWidth="1"/>
    <col min="15632" max="15632" width="14.140625" style="1351" customWidth="1"/>
    <col min="15633" max="15633" width="13.85546875" style="1351" customWidth="1"/>
    <col min="15634" max="15872" width="9.7109375" style="1351"/>
    <col min="15873" max="15873" width="38.85546875" style="1351" customWidth="1"/>
    <col min="15874" max="15874" width="19.7109375" style="1351" customWidth="1"/>
    <col min="15875" max="15876" width="14.85546875" style="1351" customWidth="1"/>
    <col min="15877" max="15883" width="12.7109375" style="1351" customWidth="1"/>
    <col min="15884" max="15884" width="15.5703125" style="1351" customWidth="1"/>
    <col min="15885" max="15885" width="13.85546875" style="1351" customWidth="1"/>
    <col min="15886" max="15886" width="15.42578125" style="1351" customWidth="1"/>
    <col min="15887" max="15887" width="13.85546875" style="1351" customWidth="1"/>
    <col min="15888" max="15888" width="14.140625" style="1351" customWidth="1"/>
    <col min="15889" max="15889" width="13.85546875" style="1351" customWidth="1"/>
    <col min="15890" max="16128" width="9.7109375" style="1351"/>
    <col min="16129" max="16129" width="38.85546875" style="1351" customWidth="1"/>
    <col min="16130" max="16130" width="19.7109375" style="1351" customWidth="1"/>
    <col min="16131" max="16132" width="14.85546875" style="1351" customWidth="1"/>
    <col min="16133" max="16139" width="12.7109375" style="1351" customWidth="1"/>
    <col min="16140" max="16140" width="15.5703125" style="1351" customWidth="1"/>
    <col min="16141" max="16141" width="13.85546875" style="1351" customWidth="1"/>
    <col min="16142" max="16142" width="15.42578125" style="1351" customWidth="1"/>
    <col min="16143" max="16143" width="13.85546875" style="1351" customWidth="1"/>
    <col min="16144" max="16144" width="14.140625" style="1351" customWidth="1"/>
    <col min="16145" max="16145" width="13.85546875" style="1351" customWidth="1"/>
    <col min="16146" max="16384" width="9.7109375" style="1351"/>
  </cols>
  <sheetData>
    <row r="1" spans="1:17" s="1164" customFormat="1" ht="17.45" customHeight="1" x14ac:dyDescent="0.2">
      <c r="A1" s="1711" t="s">
        <v>818</v>
      </c>
      <c r="B1" s="1711"/>
      <c r="C1" s="1711"/>
      <c r="D1" s="1711"/>
      <c r="E1" s="1711"/>
      <c r="F1" s="1711"/>
      <c r="G1" s="1711"/>
      <c r="H1" s="1711"/>
      <c r="I1" s="1711"/>
      <c r="J1" s="1711"/>
      <c r="K1" s="1711"/>
      <c r="L1" s="1711"/>
      <c r="M1" s="1711"/>
      <c r="N1" s="1711"/>
      <c r="O1" s="1711"/>
      <c r="P1" s="1711"/>
    </row>
    <row r="2" spans="1:17" s="1164" customFormat="1" ht="15.6" customHeight="1" x14ac:dyDescent="0.2">
      <c r="A2" s="1711" t="s">
        <v>676</v>
      </c>
      <c r="B2" s="1711"/>
      <c r="C2" s="1711"/>
      <c r="D2" s="1711"/>
      <c r="E2" s="1711"/>
      <c r="F2" s="1711"/>
      <c r="G2" s="1711"/>
      <c r="H2" s="1711"/>
      <c r="I2" s="1711"/>
      <c r="J2" s="1711"/>
      <c r="K2" s="1711"/>
      <c r="L2" s="1711"/>
      <c r="M2" s="1711"/>
      <c r="N2" s="1711"/>
      <c r="O2" s="1711"/>
      <c r="P2" s="1711"/>
    </row>
    <row r="3" spans="1:17" s="1164" customFormat="1" ht="15.6" customHeight="1" x14ac:dyDescent="0.2">
      <c r="A3" s="1720" t="s">
        <v>809</v>
      </c>
      <c r="B3" s="1720"/>
      <c r="C3" s="1720"/>
      <c r="D3" s="1720"/>
      <c r="E3" s="1720"/>
      <c r="F3" s="1720"/>
      <c r="G3" s="1720"/>
      <c r="H3" s="1720"/>
      <c r="I3" s="1720"/>
      <c r="J3" s="1720"/>
      <c r="K3" s="1720"/>
      <c r="L3" s="1720"/>
      <c r="M3" s="1720"/>
      <c r="N3" s="1720"/>
      <c r="O3" s="1720"/>
      <c r="P3" s="1720"/>
    </row>
    <row r="4" spans="1:17" ht="15.75" thickBot="1" x14ac:dyDescent="0.25">
      <c r="A4" s="1350"/>
      <c r="B4" s="1350"/>
      <c r="D4" s="1723" t="s">
        <v>252</v>
      </c>
      <c r="E4" s="1723"/>
      <c r="F4" s="1723"/>
      <c r="J4" s="1350"/>
    </row>
    <row r="5" spans="1:17" ht="15.75" thickBot="1" x14ac:dyDescent="0.25">
      <c r="E5" s="1352" t="s">
        <v>677</v>
      </c>
      <c r="F5" s="1564">
        <v>0.02</v>
      </c>
      <c r="I5" s="1352" t="s">
        <v>253</v>
      </c>
      <c r="J5" s="1353">
        <f>'5a - OP Budget (C)'!F12</f>
        <v>0</v>
      </c>
    </row>
    <row r="6" spans="1:17" ht="15.75" thickBot="1" x14ac:dyDescent="0.25">
      <c r="A6" s="1351" t="s">
        <v>0</v>
      </c>
      <c r="E6" s="1352" t="s">
        <v>254</v>
      </c>
      <c r="F6" s="1564">
        <v>0.03</v>
      </c>
      <c r="H6" s="1721" t="s">
        <v>678</v>
      </c>
      <c r="I6" s="1721"/>
      <c r="J6" s="1354">
        <f>'5a - OP Budget (C)'!F14</f>
        <v>0</v>
      </c>
    </row>
    <row r="7" spans="1:17" ht="15.75" thickBot="1" x14ac:dyDescent="0.25">
      <c r="A7" s="1355">
        <f>'3a - Dev Cost Budget (A)'!C4</f>
        <v>0</v>
      </c>
      <c r="B7" s="1356"/>
      <c r="E7" s="1352" t="s">
        <v>256</v>
      </c>
      <c r="F7" s="1564">
        <v>0.03</v>
      </c>
      <c r="K7" s="1352" t="s">
        <v>629</v>
      </c>
      <c r="L7" s="1357">
        <f>'3b - Sources of Funds (A-1)'!I4</f>
        <v>0</v>
      </c>
    </row>
    <row r="8" spans="1:17" x14ac:dyDescent="0.2">
      <c r="A8" s="1358"/>
      <c r="B8" s="1358"/>
      <c r="C8" s="1358"/>
      <c r="D8" s="1358"/>
      <c r="E8" s="1358"/>
      <c r="G8" s="1358"/>
      <c r="H8" s="1358"/>
      <c r="I8" s="1358"/>
      <c r="J8" s="1358"/>
      <c r="K8" s="1358"/>
      <c r="M8" s="1358"/>
      <c r="N8" s="1358"/>
      <c r="O8" s="1358"/>
      <c r="P8" s="1358"/>
    </row>
    <row r="9" spans="1:17" x14ac:dyDescent="0.2">
      <c r="A9" s="1722" t="s">
        <v>257</v>
      </c>
      <c r="B9" s="1359">
        <v>1</v>
      </c>
      <c r="C9" s="1359">
        <f t="shared" ref="C9:P9" si="0">B9+1</f>
        <v>2</v>
      </c>
      <c r="D9" s="1359">
        <f t="shared" si="0"/>
        <v>3</v>
      </c>
      <c r="E9" s="1359">
        <f t="shared" si="0"/>
        <v>4</v>
      </c>
      <c r="F9" s="1359">
        <f t="shared" si="0"/>
        <v>5</v>
      </c>
      <c r="G9" s="1359">
        <f t="shared" si="0"/>
        <v>6</v>
      </c>
      <c r="H9" s="1359">
        <f t="shared" si="0"/>
        <v>7</v>
      </c>
      <c r="I9" s="1359">
        <f t="shared" si="0"/>
        <v>8</v>
      </c>
      <c r="J9" s="1359">
        <f t="shared" si="0"/>
        <v>9</v>
      </c>
      <c r="K9" s="1359">
        <f t="shared" si="0"/>
        <v>10</v>
      </c>
      <c r="L9" s="1359">
        <f t="shared" si="0"/>
        <v>11</v>
      </c>
      <c r="M9" s="1359">
        <f t="shared" si="0"/>
        <v>12</v>
      </c>
      <c r="N9" s="1359">
        <f t="shared" si="0"/>
        <v>13</v>
      </c>
      <c r="O9" s="1359">
        <f t="shared" si="0"/>
        <v>14</v>
      </c>
      <c r="P9" s="1359">
        <f t="shared" si="0"/>
        <v>15</v>
      </c>
    </row>
    <row r="10" spans="1:17" x14ac:dyDescent="0.2">
      <c r="A10" s="1722"/>
    </row>
    <row r="11" spans="1:17" x14ac:dyDescent="0.2">
      <c r="A11" s="1360"/>
    </row>
    <row r="12" spans="1:17" x14ac:dyDescent="0.2">
      <c r="A12" s="1361" t="s">
        <v>258</v>
      </c>
      <c r="Q12" s="1359"/>
    </row>
    <row r="13" spans="1:17" x14ac:dyDescent="0.2">
      <c r="A13" s="1351" t="s">
        <v>259</v>
      </c>
      <c r="B13" s="1365">
        <f>'5a - OP Budget (C)'!G11</f>
        <v>0</v>
      </c>
      <c r="C13" s="1359">
        <f>B13*(1+$F$5)</f>
        <v>0</v>
      </c>
      <c r="D13" s="1359">
        <f t="shared" ref="D13:P13" si="1">C13*(1+$F$5)</f>
        <v>0</v>
      </c>
      <c r="E13" s="1359">
        <f t="shared" si="1"/>
        <v>0</v>
      </c>
      <c r="F13" s="1359">
        <f t="shared" si="1"/>
        <v>0</v>
      </c>
      <c r="G13" s="1359">
        <f t="shared" si="1"/>
        <v>0</v>
      </c>
      <c r="H13" s="1359">
        <f t="shared" si="1"/>
        <v>0</v>
      </c>
      <c r="I13" s="1359">
        <f t="shared" si="1"/>
        <v>0</v>
      </c>
      <c r="J13" s="1359">
        <f t="shared" si="1"/>
        <v>0</v>
      </c>
      <c r="K13" s="1359">
        <f t="shared" si="1"/>
        <v>0</v>
      </c>
      <c r="L13" s="1359">
        <f t="shared" si="1"/>
        <v>0</v>
      </c>
      <c r="M13" s="1359">
        <f t="shared" si="1"/>
        <v>0</v>
      </c>
      <c r="N13" s="1359">
        <f t="shared" si="1"/>
        <v>0</v>
      </c>
      <c r="O13" s="1359">
        <f t="shared" si="1"/>
        <v>0</v>
      </c>
      <c r="P13" s="1359">
        <f t="shared" si="1"/>
        <v>0</v>
      </c>
      <c r="Q13" s="1359"/>
    </row>
    <row r="14" spans="1:17" x14ac:dyDescent="0.2">
      <c r="A14" s="1351" t="s">
        <v>260</v>
      </c>
      <c r="B14" s="1365">
        <f>'5a - OP Budget (C)'!G12</f>
        <v>0</v>
      </c>
      <c r="C14" s="1359">
        <f t="shared" ref="C14:P14" si="2">-(C13)*$J$5</f>
        <v>0</v>
      </c>
      <c r="D14" s="1359">
        <f t="shared" si="2"/>
        <v>0</v>
      </c>
      <c r="E14" s="1359">
        <f t="shared" si="2"/>
        <v>0</v>
      </c>
      <c r="F14" s="1359">
        <f t="shared" si="2"/>
        <v>0</v>
      </c>
      <c r="G14" s="1359">
        <f t="shared" si="2"/>
        <v>0</v>
      </c>
      <c r="H14" s="1359">
        <f t="shared" si="2"/>
        <v>0</v>
      </c>
      <c r="I14" s="1359">
        <f t="shared" si="2"/>
        <v>0</v>
      </c>
      <c r="J14" s="1359">
        <f t="shared" si="2"/>
        <v>0</v>
      </c>
      <c r="K14" s="1359">
        <f t="shared" si="2"/>
        <v>0</v>
      </c>
      <c r="L14" s="1359">
        <f t="shared" si="2"/>
        <v>0</v>
      </c>
      <c r="M14" s="1359">
        <f t="shared" si="2"/>
        <v>0</v>
      </c>
      <c r="N14" s="1359">
        <f t="shared" si="2"/>
        <v>0</v>
      </c>
      <c r="O14" s="1359">
        <f t="shared" si="2"/>
        <v>0</v>
      </c>
      <c r="P14" s="1359">
        <f t="shared" si="2"/>
        <v>0</v>
      </c>
      <c r="Q14" s="1359"/>
    </row>
    <row r="15" spans="1:17" x14ac:dyDescent="0.2">
      <c r="A15" s="1351" t="s">
        <v>140</v>
      </c>
      <c r="B15" s="1365">
        <f>'5a - OP Budget (C)'!G13</f>
        <v>0</v>
      </c>
      <c r="C15" s="1359">
        <f>B15*(1+$F$5)</f>
        <v>0</v>
      </c>
      <c r="D15" s="1359">
        <f t="shared" ref="D15:P15" si="3">C15*(1+$F$5)</f>
        <v>0</v>
      </c>
      <c r="E15" s="1359">
        <f t="shared" si="3"/>
        <v>0</v>
      </c>
      <c r="F15" s="1359">
        <f t="shared" si="3"/>
        <v>0</v>
      </c>
      <c r="G15" s="1359">
        <f t="shared" si="3"/>
        <v>0</v>
      </c>
      <c r="H15" s="1359">
        <f t="shared" si="3"/>
        <v>0</v>
      </c>
      <c r="I15" s="1359">
        <f t="shared" si="3"/>
        <v>0</v>
      </c>
      <c r="J15" s="1359">
        <f t="shared" si="3"/>
        <v>0</v>
      </c>
      <c r="K15" s="1359">
        <f t="shared" si="3"/>
        <v>0</v>
      </c>
      <c r="L15" s="1359">
        <f t="shared" si="3"/>
        <v>0</v>
      </c>
      <c r="M15" s="1359">
        <f t="shared" si="3"/>
        <v>0</v>
      </c>
      <c r="N15" s="1359">
        <f t="shared" si="3"/>
        <v>0</v>
      </c>
      <c r="O15" s="1359">
        <f t="shared" si="3"/>
        <v>0</v>
      </c>
      <c r="P15" s="1359">
        <f t="shared" si="3"/>
        <v>0</v>
      </c>
      <c r="Q15" s="1359"/>
    </row>
    <row r="16" spans="1:17" x14ac:dyDescent="0.2">
      <c r="A16" s="1351" t="s">
        <v>261</v>
      </c>
      <c r="B16" s="1365">
        <f>-B15*J6</f>
        <v>0</v>
      </c>
      <c r="C16" s="1359">
        <f>-C15*$J$6</f>
        <v>0</v>
      </c>
      <c r="D16" s="1359">
        <f>-D15*$J$6</f>
        <v>0</v>
      </c>
      <c r="E16" s="1359">
        <f>-E15*$J$6</f>
        <v>0</v>
      </c>
      <c r="F16" s="1359">
        <f>-F15*$J$6</f>
        <v>0</v>
      </c>
      <c r="G16" s="1359">
        <f>-G15*$J$6</f>
        <v>0</v>
      </c>
      <c r="H16" s="1359">
        <f t="shared" ref="H16:P16" si="4">-H15*$J$6</f>
        <v>0</v>
      </c>
      <c r="I16" s="1359">
        <f t="shared" si="4"/>
        <v>0</v>
      </c>
      <c r="J16" s="1359">
        <f t="shared" si="4"/>
        <v>0</v>
      </c>
      <c r="K16" s="1359">
        <f t="shared" si="4"/>
        <v>0</v>
      </c>
      <c r="L16" s="1359">
        <f t="shared" si="4"/>
        <v>0</v>
      </c>
      <c r="M16" s="1359">
        <f t="shared" si="4"/>
        <v>0</v>
      </c>
      <c r="N16" s="1359">
        <f t="shared" si="4"/>
        <v>0</v>
      </c>
      <c r="O16" s="1359">
        <f t="shared" si="4"/>
        <v>0</v>
      </c>
      <c r="P16" s="1359">
        <f t="shared" si="4"/>
        <v>0</v>
      </c>
      <c r="Q16" s="1359"/>
    </row>
    <row r="17" spans="1:17" x14ac:dyDescent="0.2">
      <c r="A17" s="1362" t="s">
        <v>262</v>
      </c>
      <c r="B17" s="1363">
        <f>SUM(B13:B16)</f>
        <v>0</v>
      </c>
      <c r="C17" s="1364">
        <f>+SUM(C13:C16)</f>
        <v>0</v>
      </c>
      <c r="D17" s="1364">
        <f t="shared" ref="D17:P17" si="5">+SUM(D13:D16)</f>
        <v>0</v>
      </c>
      <c r="E17" s="1364">
        <f t="shared" si="5"/>
        <v>0</v>
      </c>
      <c r="F17" s="1364">
        <f t="shared" si="5"/>
        <v>0</v>
      </c>
      <c r="G17" s="1364">
        <f t="shared" si="5"/>
        <v>0</v>
      </c>
      <c r="H17" s="1364">
        <f t="shared" si="5"/>
        <v>0</v>
      </c>
      <c r="I17" s="1364">
        <f t="shared" si="5"/>
        <v>0</v>
      </c>
      <c r="J17" s="1364">
        <f t="shared" si="5"/>
        <v>0</v>
      </c>
      <c r="K17" s="1364">
        <f t="shared" si="5"/>
        <v>0</v>
      </c>
      <c r="L17" s="1364">
        <f t="shared" si="5"/>
        <v>0</v>
      </c>
      <c r="M17" s="1364">
        <f t="shared" si="5"/>
        <v>0</v>
      </c>
      <c r="N17" s="1364">
        <f>+SUM(N13:N16)</f>
        <v>0</v>
      </c>
      <c r="O17" s="1364">
        <f t="shared" si="5"/>
        <v>0</v>
      </c>
      <c r="P17" s="1364">
        <f t="shared" si="5"/>
        <v>0</v>
      </c>
      <c r="Q17" s="1359"/>
    </row>
    <row r="18" spans="1:17" x14ac:dyDescent="0.2">
      <c r="Q18" s="1359"/>
    </row>
    <row r="19" spans="1:17" x14ac:dyDescent="0.2">
      <c r="A19" s="1361" t="s">
        <v>263</v>
      </c>
    </row>
    <row r="20" spans="1:17" x14ac:dyDescent="0.2">
      <c r="A20" s="1351" t="s">
        <v>264</v>
      </c>
      <c r="B20" s="1365">
        <f>'5a - OP Budget (C)'!G64-'5a - OP Budget (C)'!G61-'5a - OP Budget (C)'!G20-'5a - OP Budget (C)'!G21</f>
        <v>0</v>
      </c>
      <c r="C20" s="1359">
        <f>B20*(1+$F$6)</f>
        <v>0</v>
      </c>
      <c r="D20" s="1359">
        <f t="shared" ref="D20:P20" si="6">C20*(1+$F$6)</f>
        <v>0</v>
      </c>
      <c r="E20" s="1359">
        <f t="shared" si="6"/>
        <v>0</v>
      </c>
      <c r="F20" s="1359">
        <f t="shared" si="6"/>
        <v>0</v>
      </c>
      <c r="G20" s="1359">
        <f t="shared" si="6"/>
        <v>0</v>
      </c>
      <c r="H20" s="1359">
        <f t="shared" si="6"/>
        <v>0</v>
      </c>
      <c r="I20" s="1359">
        <f t="shared" si="6"/>
        <v>0</v>
      </c>
      <c r="J20" s="1359">
        <f t="shared" si="6"/>
        <v>0</v>
      </c>
      <c r="K20" s="1359">
        <f t="shared" si="6"/>
        <v>0</v>
      </c>
      <c r="L20" s="1359">
        <f t="shared" si="6"/>
        <v>0</v>
      </c>
      <c r="M20" s="1359">
        <f t="shared" si="6"/>
        <v>0</v>
      </c>
      <c r="N20" s="1359">
        <f t="shared" si="6"/>
        <v>0</v>
      </c>
      <c r="O20" s="1359">
        <f t="shared" si="6"/>
        <v>0</v>
      </c>
      <c r="P20" s="1359">
        <f t="shared" si="6"/>
        <v>0</v>
      </c>
    </row>
    <row r="21" spans="1:17" x14ac:dyDescent="0.2">
      <c r="A21" s="1351" t="s">
        <v>265</v>
      </c>
      <c r="B21" s="1365">
        <f>'5a - OP Budget (C)'!G20+'5a - OP Budget (C)'!G21</f>
        <v>0</v>
      </c>
      <c r="C21" s="1359">
        <f>B21*(1+$F$5)</f>
        <v>0</v>
      </c>
      <c r="D21" s="1359">
        <f t="shared" ref="D21:P21" si="7">C21*(1+$F$5)</f>
        <v>0</v>
      </c>
      <c r="E21" s="1359">
        <f t="shared" si="7"/>
        <v>0</v>
      </c>
      <c r="F21" s="1359">
        <f t="shared" si="7"/>
        <v>0</v>
      </c>
      <c r="G21" s="1359">
        <f t="shared" si="7"/>
        <v>0</v>
      </c>
      <c r="H21" s="1359">
        <f t="shared" si="7"/>
        <v>0</v>
      </c>
      <c r="I21" s="1359">
        <f t="shared" si="7"/>
        <v>0</v>
      </c>
      <c r="J21" s="1359">
        <f t="shared" si="7"/>
        <v>0</v>
      </c>
      <c r="K21" s="1359">
        <f t="shared" si="7"/>
        <v>0</v>
      </c>
      <c r="L21" s="1359">
        <f t="shared" si="7"/>
        <v>0</v>
      </c>
      <c r="M21" s="1359">
        <f t="shared" si="7"/>
        <v>0</v>
      </c>
      <c r="N21" s="1359">
        <f t="shared" si="7"/>
        <v>0</v>
      </c>
      <c r="O21" s="1359">
        <f t="shared" si="7"/>
        <v>0</v>
      </c>
      <c r="P21" s="1359">
        <f t="shared" si="7"/>
        <v>0</v>
      </c>
    </row>
    <row r="22" spans="1:17" x14ac:dyDescent="0.2">
      <c r="A22" s="1351" t="s">
        <v>266</v>
      </c>
      <c r="B22" s="1365">
        <f>'5a - OP Budget (C)'!G61</f>
        <v>0</v>
      </c>
      <c r="C22" s="1359">
        <f>B22*(1+$F$7)</f>
        <v>0</v>
      </c>
      <c r="D22" s="1359">
        <f t="shared" ref="D22:O22" si="8">C22*(1+$F$7)</f>
        <v>0</v>
      </c>
      <c r="E22" s="1359">
        <f t="shared" si="8"/>
        <v>0</v>
      </c>
      <c r="F22" s="1359">
        <f t="shared" si="8"/>
        <v>0</v>
      </c>
      <c r="G22" s="1359">
        <f t="shared" si="8"/>
        <v>0</v>
      </c>
      <c r="H22" s="1359">
        <f t="shared" si="8"/>
        <v>0</v>
      </c>
      <c r="I22" s="1359">
        <f t="shared" si="8"/>
        <v>0</v>
      </c>
      <c r="J22" s="1359">
        <f t="shared" si="8"/>
        <v>0</v>
      </c>
      <c r="K22" s="1359">
        <f t="shared" si="8"/>
        <v>0</v>
      </c>
      <c r="L22" s="1359">
        <f t="shared" si="8"/>
        <v>0</v>
      </c>
      <c r="M22" s="1359">
        <f t="shared" si="8"/>
        <v>0</v>
      </c>
      <c r="N22" s="1359">
        <f t="shared" si="8"/>
        <v>0</v>
      </c>
      <c r="O22" s="1359">
        <f t="shared" si="8"/>
        <v>0</v>
      </c>
      <c r="P22" s="1359">
        <f>O22*(1+$F$7)</f>
        <v>0</v>
      </c>
      <c r="Q22" s="1359"/>
    </row>
    <row r="23" spans="1:17" x14ac:dyDescent="0.2">
      <c r="A23" s="1351" t="s">
        <v>267</v>
      </c>
      <c r="B23" s="1365">
        <f>SUM(B20:B22)</f>
        <v>0</v>
      </c>
      <c r="C23" s="1359">
        <f t="shared" ref="C23:P23" si="9">SUM(C20:C22)</f>
        <v>0</v>
      </c>
      <c r="D23" s="1359">
        <f t="shared" si="9"/>
        <v>0</v>
      </c>
      <c r="E23" s="1359">
        <f t="shared" si="9"/>
        <v>0</v>
      </c>
      <c r="F23" s="1359">
        <f t="shared" si="9"/>
        <v>0</v>
      </c>
      <c r="G23" s="1359">
        <f t="shared" si="9"/>
        <v>0</v>
      </c>
      <c r="H23" s="1359">
        <f t="shared" si="9"/>
        <v>0</v>
      </c>
      <c r="I23" s="1359">
        <f t="shared" si="9"/>
        <v>0</v>
      </c>
      <c r="J23" s="1359">
        <f t="shared" si="9"/>
        <v>0</v>
      </c>
      <c r="K23" s="1359">
        <f t="shared" si="9"/>
        <v>0</v>
      </c>
      <c r="L23" s="1359">
        <f t="shared" si="9"/>
        <v>0</v>
      </c>
      <c r="M23" s="1359">
        <f t="shared" si="9"/>
        <v>0</v>
      </c>
      <c r="N23" s="1359">
        <f t="shared" si="9"/>
        <v>0</v>
      </c>
      <c r="O23" s="1359">
        <f t="shared" si="9"/>
        <v>0</v>
      </c>
      <c r="P23" s="1359">
        <f t="shared" si="9"/>
        <v>0</v>
      </c>
      <c r="Q23" s="1359"/>
    </row>
    <row r="24" spans="1:17" x14ac:dyDescent="0.2">
      <c r="B24" s="1359"/>
      <c r="C24" s="1359"/>
      <c r="D24" s="1359"/>
      <c r="E24" s="1359"/>
      <c r="F24" s="1359"/>
      <c r="G24" s="1359"/>
      <c r="H24" s="1359"/>
      <c r="I24" s="1359"/>
      <c r="J24" s="1359"/>
      <c r="K24" s="1359"/>
      <c r="L24" s="1359"/>
      <c r="M24" s="1359"/>
      <c r="N24" s="1359"/>
      <c r="O24" s="1359"/>
      <c r="P24" s="1359"/>
      <c r="Q24" s="1359"/>
    </row>
    <row r="25" spans="1:17" x14ac:dyDescent="0.2">
      <c r="A25" s="1362" t="s">
        <v>268</v>
      </c>
      <c r="B25" s="1363">
        <f>B17-B23</f>
        <v>0</v>
      </c>
      <c r="C25" s="1364">
        <f t="shared" ref="C25:P25" si="10">C17-C23</f>
        <v>0</v>
      </c>
      <c r="D25" s="1364">
        <f t="shared" si="10"/>
        <v>0</v>
      </c>
      <c r="E25" s="1364">
        <f t="shared" si="10"/>
        <v>0</v>
      </c>
      <c r="F25" s="1364">
        <f t="shared" si="10"/>
        <v>0</v>
      </c>
      <c r="G25" s="1364">
        <f t="shared" si="10"/>
        <v>0</v>
      </c>
      <c r="H25" s="1364">
        <f t="shared" si="10"/>
        <v>0</v>
      </c>
      <c r="I25" s="1364">
        <f t="shared" si="10"/>
        <v>0</v>
      </c>
      <c r="J25" s="1364">
        <f t="shared" si="10"/>
        <v>0</v>
      </c>
      <c r="K25" s="1364">
        <f t="shared" si="10"/>
        <v>0</v>
      </c>
      <c r="L25" s="1364">
        <f t="shared" si="10"/>
        <v>0</v>
      </c>
      <c r="M25" s="1364">
        <f t="shared" si="10"/>
        <v>0</v>
      </c>
      <c r="N25" s="1364">
        <f t="shared" si="10"/>
        <v>0</v>
      </c>
      <c r="O25" s="1364">
        <f t="shared" si="10"/>
        <v>0</v>
      </c>
      <c r="P25" s="1364">
        <f t="shared" si="10"/>
        <v>0</v>
      </c>
      <c r="Q25" s="1359"/>
    </row>
    <row r="26" spans="1:17" x14ac:dyDescent="0.2">
      <c r="Q26" s="1359"/>
    </row>
    <row r="27" spans="1:17" x14ac:dyDescent="0.2">
      <c r="A27" s="1361" t="s">
        <v>269</v>
      </c>
    </row>
    <row r="28" spans="1:17" x14ac:dyDescent="0.2">
      <c r="A28" s="1351" t="str">
        <f>'3b - Sources of Funds (A-1)'!A8</f>
        <v>Permanent Loan</v>
      </c>
      <c r="B28" s="1565" t="str">
        <f>'3b - Sources of Funds (A-1)'!G8</f>
        <v/>
      </c>
      <c r="C28" s="1359" t="str">
        <f>B28</f>
        <v/>
      </c>
      <c r="D28" s="1359" t="str">
        <f t="shared" ref="D28:P28" si="11">C28</f>
        <v/>
      </c>
      <c r="E28" s="1359" t="str">
        <f t="shared" si="11"/>
        <v/>
      </c>
      <c r="F28" s="1359" t="str">
        <f t="shared" si="11"/>
        <v/>
      </c>
      <c r="G28" s="1359" t="str">
        <f t="shared" si="11"/>
        <v/>
      </c>
      <c r="H28" s="1359" t="str">
        <f t="shared" si="11"/>
        <v/>
      </c>
      <c r="I28" s="1359" t="str">
        <f t="shared" si="11"/>
        <v/>
      </c>
      <c r="J28" s="1359" t="str">
        <f t="shared" si="11"/>
        <v/>
      </c>
      <c r="K28" s="1359" t="str">
        <f t="shared" si="11"/>
        <v/>
      </c>
      <c r="L28" s="1359" t="str">
        <f t="shared" si="11"/>
        <v/>
      </c>
      <c r="M28" s="1359" t="str">
        <f t="shared" si="11"/>
        <v/>
      </c>
      <c r="N28" s="1359" t="str">
        <f t="shared" si="11"/>
        <v/>
      </c>
      <c r="O28" s="1359" t="str">
        <f t="shared" si="11"/>
        <v/>
      </c>
      <c r="P28" s="1359" t="str">
        <f t="shared" si="11"/>
        <v/>
      </c>
      <c r="Q28" s="1359"/>
    </row>
    <row r="29" spans="1:17" x14ac:dyDescent="0.2">
      <c r="A29" s="1562">
        <f>'3b - Sources of Funds (A-1)'!C9</f>
        <v>0</v>
      </c>
      <c r="B29" s="1565" t="str">
        <f>'3b - Sources of Funds (A-1)'!G9</f>
        <v/>
      </c>
      <c r="C29" s="1359" t="str">
        <f t="shared" ref="C29:P31" si="12">+B29</f>
        <v/>
      </c>
      <c r="D29" s="1359" t="str">
        <f t="shared" si="12"/>
        <v/>
      </c>
      <c r="E29" s="1359" t="str">
        <f t="shared" si="12"/>
        <v/>
      </c>
      <c r="F29" s="1359" t="str">
        <f t="shared" si="12"/>
        <v/>
      </c>
      <c r="G29" s="1359" t="str">
        <f t="shared" si="12"/>
        <v/>
      </c>
      <c r="H29" s="1359" t="str">
        <f t="shared" si="12"/>
        <v/>
      </c>
      <c r="I29" s="1359" t="str">
        <f t="shared" si="12"/>
        <v/>
      </c>
      <c r="J29" s="1359" t="str">
        <f t="shared" si="12"/>
        <v/>
      </c>
      <c r="K29" s="1359" t="str">
        <f t="shared" si="12"/>
        <v/>
      </c>
      <c r="L29" s="1359" t="str">
        <f t="shared" si="12"/>
        <v/>
      </c>
      <c r="M29" s="1359" t="str">
        <f t="shared" si="12"/>
        <v/>
      </c>
      <c r="N29" s="1359" t="str">
        <f t="shared" si="12"/>
        <v/>
      </c>
      <c r="O29" s="1359" t="str">
        <f t="shared" si="12"/>
        <v/>
      </c>
      <c r="P29" s="1359" t="str">
        <f t="shared" si="12"/>
        <v/>
      </c>
      <c r="Q29" s="1359"/>
    </row>
    <row r="30" spans="1:17" x14ac:dyDescent="0.2">
      <c r="A30" s="1562">
        <f>'3b - Sources of Funds (A-1)'!C10</f>
        <v>0</v>
      </c>
      <c r="B30" s="1565" t="str">
        <f>'3b - Sources of Funds (A-1)'!G10</f>
        <v/>
      </c>
      <c r="C30" s="1359" t="str">
        <f t="shared" si="12"/>
        <v/>
      </c>
      <c r="D30" s="1359" t="str">
        <f t="shared" si="12"/>
        <v/>
      </c>
      <c r="E30" s="1359" t="str">
        <f t="shared" si="12"/>
        <v/>
      </c>
      <c r="F30" s="1359" t="str">
        <f t="shared" si="12"/>
        <v/>
      </c>
      <c r="G30" s="1359" t="str">
        <f t="shared" si="12"/>
        <v/>
      </c>
      <c r="H30" s="1359" t="str">
        <f t="shared" si="12"/>
        <v/>
      </c>
      <c r="I30" s="1359" t="str">
        <f t="shared" si="12"/>
        <v/>
      </c>
      <c r="J30" s="1359" t="str">
        <f t="shared" si="12"/>
        <v/>
      </c>
      <c r="K30" s="1359" t="str">
        <f t="shared" si="12"/>
        <v/>
      </c>
      <c r="L30" s="1359" t="str">
        <f t="shared" si="12"/>
        <v/>
      </c>
      <c r="M30" s="1359" t="str">
        <f t="shared" si="12"/>
        <v/>
      </c>
      <c r="N30" s="1359" t="str">
        <f t="shared" si="12"/>
        <v/>
      </c>
      <c r="O30" s="1359" t="str">
        <f t="shared" si="12"/>
        <v/>
      </c>
      <c r="P30" s="1359" t="str">
        <f t="shared" si="12"/>
        <v/>
      </c>
      <c r="Q30" s="1359"/>
    </row>
    <row r="31" spans="1:17" x14ac:dyDescent="0.2">
      <c r="A31" s="1562">
        <f>'3b - Sources of Funds (A-1)'!C11</f>
        <v>0</v>
      </c>
      <c r="B31" s="1565" t="str">
        <f>'3b - Sources of Funds (A-1)'!G11</f>
        <v/>
      </c>
      <c r="C31" s="1359" t="str">
        <f t="shared" si="12"/>
        <v/>
      </c>
      <c r="D31" s="1359" t="str">
        <f t="shared" si="12"/>
        <v/>
      </c>
      <c r="E31" s="1359" t="str">
        <f t="shared" si="12"/>
        <v/>
      </c>
      <c r="F31" s="1359" t="str">
        <f t="shared" si="12"/>
        <v/>
      </c>
      <c r="G31" s="1359" t="str">
        <f t="shared" si="12"/>
        <v/>
      </c>
      <c r="H31" s="1359" t="str">
        <f t="shared" si="12"/>
        <v/>
      </c>
      <c r="I31" s="1359" t="str">
        <f t="shared" si="12"/>
        <v/>
      </c>
      <c r="J31" s="1359" t="str">
        <f t="shared" si="12"/>
        <v/>
      </c>
      <c r="K31" s="1359" t="str">
        <f t="shared" si="12"/>
        <v/>
      </c>
      <c r="L31" s="1359" t="str">
        <f t="shared" si="12"/>
        <v/>
      </c>
      <c r="M31" s="1359" t="str">
        <f t="shared" si="12"/>
        <v/>
      </c>
      <c r="N31" s="1359" t="str">
        <f t="shared" si="12"/>
        <v/>
      </c>
      <c r="O31" s="1359" t="str">
        <f t="shared" si="12"/>
        <v/>
      </c>
      <c r="P31" s="1359" t="str">
        <f t="shared" si="12"/>
        <v/>
      </c>
    </row>
    <row r="32" spans="1:17" x14ac:dyDescent="0.2">
      <c r="A32" s="1562">
        <f>'3b - Sources of Funds (A-1)'!C12</f>
        <v>0</v>
      </c>
      <c r="B32" s="1565" t="str">
        <f>'3b - Sources of Funds (A-1)'!G12</f>
        <v/>
      </c>
      <c r="C32" s="1359" t="str">
        <f t="shared" ref="C32" si="13">+B32</f>
        <v/>
      </c>
      <c r="D32" s="1359" t="str">
        <f t="shared" ref="D32" si="14">+C32</f>
        <v/>
      </c>
      <c r="E32" s="1359" t="str">
        <f t="shared" ref="E32" si="15">+D32</f>
        <v/>
      </c>
      <c r="F32" s="1359" t="str">
        <f t="shared" ref="F32" si="16">+E32</f>
        <v/>
      </c>
      <c r="G32" s="1359" t="str">
        <f t="shared" ref="G32" si="17">+F32</f>
        <v/>
      </c>
      <c r="H32" s="1359" t="str">
        <f t="shared" ref="H32" si="18">+G32</f>
        <v/>
      </c>
      <c r="I32" s="1359" t="str">
        <f t="shared" ref="I32" si="19">+H32</f>
        <v/>
      </c>
      <c r="J32" s="1359" t="str">
        <f t="shared" ref="J32" si="20">+I32</f>
        <v/>
      </c>
      <c r="K32" s="1359" t="str">
        <f t="shared" ref="K32" si="21">+J32</f>
        <v/>
      </c>
      <c r="L32" s="1359" t="str">
        <f t="shared" ref="L32" si="22">+K32</f>
        <v/>
      </c>
      <c r="M32" s="1359" t="str">
        <f t="shared" ref="M32" si="23">+L32</f>
        <v/>
      </c>
      <c r="N32" s="1359" t="str">
        <f t="shared" ref="N32" si="24">+M32</f>
        <v/>
      </c>
      <c r="O32" s="1359" t="str">
        <f t="shared" ref="O32" si="25">+N32</f>
        <v/>
      </c>
      <c r="P32" s="1359" t="str">
        <f t="shared" ref="P32" si="26">+O32</f>
        <v/>
      </c>
    </row>
    <row r="33" spans="1:16" x14ac:dyDescent="0.2">
      <c r="A33" s="1362" t="s">
        <v>270</v>
      </c>
      <c r="B33" s="1363">
        <f>SUM(B28:B32)</f>
        <v>0</v>
      </c>
      <c r="C33" s="1364">
        <f>SUM(C28:C32)</f>
        <v>0</v>
      </c>
      <c r="D33" s="1364">
        <f t="shared" ref="D33:P33" si="27">SUM(D28:D32)</f>
        <v>0</v>
      </c>
      <c r="E33" s="1364">
        <f t="shared" si="27"/>
        <v>0</v>
      </c>
      <c r="F33" s="1364">
        <f t="shared" si="27"/>
        <v>0</v>
      </c>
      <c r="G33" s="1364">
        <f t="shared" si="27"/>
        <v>0</v>
      </c>
      <c r="H33" s="1364">
        <f t="shared" si="27"/>
        <v>0</v>
      </c>
      <c r="I33" s="1364">
        <f t="shared" si="27"/>
        <v>0</v>
      </c>
      <c r="J33" s="1364">
        <f t="shared" si="27"/>
        <v>0</v>
      </c>
      <c r="K33" s="1364">
        <f t="shared" si="27"/>
        <v>0</v>
      </c>
      <c r="L33" s="1364">
        <f t="shared" si="27"/>
        <v>0</v>
      </c>
      <c r="M33" s="1364">
        <f t="shared" si="27"/>
        <v>0</v>
      </c>
      <c r="N33" s="1364">
        <f t="shared" si="27"/>
        <v>0</v>
      </c>
      <c r="O33" s="1364">
        <f t="shared" si="27"/>
        <v>0</v>
      </c>
      <c r="P33" s="1364">
        <f t="shared" si="27"/>
        <v>0</v>
      </c>
    </row>
    <row r="35" spans="1:16" x14ac:dyDescent="0.2">
      <c r="A35" s="1362" t="s">
        <v>271</v>
      </c>
      <c r="B35" s="1363">
        <f>B25-B33</f>
        <v>0</v>
      </c>
      <c r="C35" s="1364">
        <f>C25-C33</f>
        <v>0</v>
      </c>
      <c r="D35" s="1364">
        <f t="shared" ref="D35:P35" si="28">D25-D33</f>
        <v>0</v>
      </c>
      <c r="E35" s="1364">
        <f t="shared" si="28"/>
        <v>0</v>
      </c>
      <c r="F35" s="1364">
        <f t="shared" si="28"/>
        <v>0</v>
      </c>
      <c r="G35" s="1364">
        <f t="shared" si="28"/>
        <v>0</v>
      </c>
      <c r="H35" s="1364">
        <f t="shared" si="28"/>
        <v>0</v>
      </c>
      <c r="I35" s="1364">
        <f t="shared" si="28"/>
        <v>0</v>
      </c>
      <c r="J35" s="1364">
        <f t="shared" si="28"/>
        <v>0</v>
      </c>
      <c r="K35" s="1364">
        <f t="shared" si="28"/>
        <v>0</v>
      </c>
      <c r="L35" s="1364">
        <f t="shared" si="28"/>
        <v>0</v>
      </c>
      <c r="M35" s="1364">
        <f t="shared" si="28"/>
        <v>0</v>
      </c>
      <c r="N35" s="1364">
        <f t="shared" si="28"/>
        <v>0</v>
      </c>
      <c r="O35" s="1364">
        <f t="shared" si="28"/>
        <v>0</v>
      </c>
      <c r="P35" s="1364">
        <f t="shared" si="28"/>
        <v>0</v>
      </c>
    </row>
    <row r="36" spans="1:16" x14ac:dyDescent="0.2">
      <c r="B36" s="1359"/>
      <c r="C36" s="1359"/>
      <c r="D36" s="1359"/>
      <c r="E36" s="1359"/>
      <c r="F36" s="1359"/>
      <c r="G36" s="1359"/>
      <c r="H36" s="1359"/>
      <c r="I36" s="1359"/>
      <c r="J36" s="1359"/>
      <c r="K36" s="1359"/>
      <c r="L36" s="1359"/>
      <c r="M36" s="1359"/>
      <c r="N36" s="1359"/>
      <c r="O36" s="1359"/>
      <c r="P36" s="1359"/>
    </row>
    <row r="37" spans="1:16" x14ac:dyDescent="0.2">
      <c r="A37" s="1366" t="s">
        <v>679</v>
      </c>
      <c r="B37" s="1367" t="e">
        <f>(+B25)/B28</f>
        <v>#VALUE!</v>
      </c>
      <c r="C37" s="1367" t="e">
        <f>(+C25)/C28</f>
        <v>#VALUE!</v>
      </c>
      <c r="D37" s="1367" t="e">
        <f t="shared" ref="D37:P37" si="29">(+D25)/D28</f>
        <v>#VALUE!</v>
      </c>
      <c r="E37" s="1367" t="e">
        <f t="shared" si="29"/>
        <v>#VALUE!</v>
      </c>
      <c r="F37" s="1367" t="e">
        <f t="shared" si="29"/>
        <v>#VALUE!</v>
      </c>
      <c r="G37" s="1367" t="e">
        <f t="shared" si="29"/>
        <v>#VALUE!</v>
      </c>
      <c r="H37" s="1367" t="e">
        <f t="shared" si="29"/>
        <v>#VALUE!</v>
      </c>
      <c r="I37" s="1367" t="e">
        <f t="shared" si="29"/>
        <v>#VALUE!</v>
      </c>
      <c r="J37" s="1367" t="e">
        <f t="shared" si="29"/>
        <v>#VALUE!</v>
      </c>
      <c r="K37" s="1367" t="e">
        <f t="shared" si="29"/>
        <v>#VALUE!</v>
      </c>
      <c r="L37" s="1367" t="e">
        <f t="shared" si="29"/>
        <v>#VALUE!</v>
      </c>
      <c r="M37" s="1367" t="e">
        <f t="shared" si="29"/>
        <v>#VALUE!</v>
      </c>
      <c r="N37" s="1367" t="e">
        <f t="shared" si="29"/>
        <v>#VALUE!</v>
      </c>
      <c r="O37" s="1367" t="e">
        <f t="shared" si="29"/>
        <v>#VALUE!</v>
      </c>
      <c r="P37" s="1367" t="e">
        <f t="shared" si="29"/>
        <v>#VALUE!</v>
      </c>
    </row>
    <row r="38" spans="1:16" x14ac:dyDescent="0.2">
      <c r="A38" s="1366" t="s">
        <v>272</v>
      </c>
      <c r="B38" s="1561" t="e">
        <f>(B25)/B33</f>
        <v>#DIV/0!</v>
      </c>
      <c r="C38" s="1367" t="e">
        <f>(+C25)/C33</f>
        <v>#DIV/0!</v>
      </c>
      <c r="D38" s="1367" t="e">
        <f t="shared" ref="D38:P38" si="30">(+D25)/D33</f>
        <v>#DIV/0!</v>
      </c>
      <c r="E38" s="1367" t="e">
        <f t="shared" si="30"/>
        <v>#DIV/0!</v>
      </c>
      <c r="F38" s="1367" t="e">
        <f t="shared" si="30"/>
        <v>#DIV/0!</v>
      </c>
      <c r="G38" s="1367" t="e">
        <f t="shared" si="30"/>
        <v>#DIV/0!</v>
      </c>
      <c r="H38" s="1367" t="e">
        <f t="shared" si="30"/>
        <v>#DIV/0!</v>
      </c>
      <c r="I38" s="1367" t="e">
        <f t="shared" si="30"/>
        <v>#DIV/0!</v>
      </c>
      <c r="J38" s="1367" t="e">
        <f t="shared" si="30"/>
        <v>#DIV/0!</v>
      </c>
      <c r="K38" s="1367" t="e">
        <f t="shared" si="30"/>
        <v>#DIV/0!</v>
      </c>
      <c r="L38" s="1367" t="e">
        <f t="shared" si="30"/>
        <v>#DIV/0!</v>
      </c>
      <c r="M38" s="1367" t="e">
        <f t="shared" si="30"/>
        <v>#DIV/0!</v>
      </c>
      <c r="N38" s="1367" t="e">
        <f t="shared" si="30"/>
        <v>#DIV/0!</v>
      </c>
      <c r="O38" s="1367" t="e">
        <f t="shared" si="30"/>
        <v>#DIV/0!</v>
      </c>
      <c r="P38" s="1367" t="e">
        <f t="shared" si="30"/>
        <v>#DIV/0!</v>
      </c>
    </row>
    <row r="39" spans="1:16" x14ac:dyDescent="0.2">
      <c r="A39" s="1366"/>
      <c r="B39" s="1350"/>
      <c r="C39" s="1350"/>
      <c r="D39" s="1350"/>
      <c r="E39" s="1350"/>
      <c r="F39" s="1350"/>
      <c r="G39" s="1350"/>
      <c r="H39" s="1350"/>
      <c r="I39" s="1350"/>
      <c r="J39" s="1350"/>
      <c r="K39" s="1350"/>
      <c r="L39" s="1350"/>
      <c r="M39" s="1350"/>
      <c r="N39" s="1350"/>
      <c r="O39" s="1350"/>
      <c r="P39" s="1350"/>
    </row>
    <row r="40" spans="1:16" x14ac:dyDescent="0.2">
      <c r="A40" s="1366"/>
      <c r="B40" s="1350"/>
      <c r="C40" s="1350"/>
      <c r="D40" s="1350"/>
      <c r="E40" s="1350"/>
      <c r="F40" s="1350"/>
      <c r="G40" s="1350"/>
      <c r="H40" s="1350"/>
      <c r="I40" s="1350"/>
      <c r="J40" s="1350"/>
      <c r="K40" s="1350"/>
      <c r="L40" s="1350"/>
      <c r="M40" s="1350"/>
      <c r="N40" s="1350"/>
      <c r="O40" s="1350"/>
      <c r="P40" s="1350"/>
    </row>
    <row r="41" spans="1:16" ht="15.75" thickBot="1" x14ac:dyDescent="0.25">
      <c r="A41" s="1366" t="s">
        <v>18</v>
      </c>
      <c r="B41" s="1368">
        <f>('3b - Sources of Funds (A-1)'!E15-B35)</f>
        <v>0</v>
      </c>
      <c r="C41" s="1368">
        <f>B41-C35</f>
        <v>0</v>
      </c>
      <c r="D41" s="1368">
        <f t="shared" ref="D41:P41" si="31">C41-D35</f>
        <v>0</v>
      </c>
      <c r="E41" s="1368">
        <f t="shared" si="31"/>
        <v>0</v>
      </c>
      <c r="F41" s="1368">
        <f t="shared" si="31"/>
        <v>0</v>
      </c>
      <c r="G41" s="1368">
        <f t="shared" si="31"/>
        <v>0</v>
      </c>
      <c r="H41" s="1368">
        <f t="shared" si="31"/>
        <v>0</v>
      </c>
      <c r="I41" s="1368">
        <f t="shared" si="31"/>
        <v>0</v>
      </c>
      <c r="J41" s="1368">
        <f t="shared" si="31"/>
        <v>0</v>
      </c>
      <c r="K41" s="1368">
        <f t="shared" si="31"/>
        <v>0</v>
      </c>
      <c r="L41" s="1368">
        <f t="shared" si="31"/>
        <v>0</v>
      </c>
      <c r="M41" s="1368">
        <f t="shared" si="31"/>
        <v>0</v>
      </c>
      <c r="N41" s="1368">
        <f t="shared" si="31"/>
        <v>0</v>
      </c>
      <c r="O41" s="1368">
        <f t="shared" si="31"/>
        <v>0</v>
      </c>
      <c r="P41" s="1368">
        <f t="shared" si="31"/>
        <v>0</v>
      </c>
    </row>
    <row r="42" spans="1:16" ht="15.75" thickTop="1" x14ac:dyDescent="0.2">
      <c r="A42" s="1369"/>
      <c r="B42" s="1369"/>
      <c r="C42" s="1369"/>
      <c r="D42" s="1369"/>
      <c r="E42" s="1369"/>
      <c r="F42" s="1369"/>
      <c r="G42" s="1369"/>
      <c r="H42" s="1369"/>
      <c r="I42" s="1369"/>
      <c r="J42" s="1369"/>
      <c r="K42" s="1369"/>
      <c r="L42" s="1369"/>
      <c r="M42" s="1369"/>
      <c r="N42" s="1369"/>
      <c r="O42" s="1369"/>
      <c r="P42" s="1369"/>
    </row>
    <row r="43" spans="1:16" x14ac:dyDescent="0.2">
      <c r="E43" s="1370"/>
      <c r="F43" s="1370"/>
      <c r="G43" s="1370"/>
      <c r="H43" s="1370"/>
      <c r="I43" s="1370"/>
      <c r="J43" s="1370"/>
    </row>
    <row r="44" spans="1:16" x14ac:dyDescent="0.2">
      <c r="A44" s="1370"/>
      <c r="B44" s="1359"/>
      <c r="C44" s="1370"/>
      <c r="D44" s="1370"/>
      <c r="E44" s="1370"/>
      <c r="F44" s="1370"/>
      <c r="G44" s="1370"/>
      <c r="H44" s="1370"/>
      <c r="I44" s="1370"/>
      <c r="J44" s="1370"/>
    </row>
    <row r="45" spans="1:16" x14ac:dyDescent="0.2">
      <c r="A45" s="1370"/>
      <c r="B45" s="1359"/>
      <c r="C45" s="1370"/>
      <c r="D45" s="1370"/>
      <c r="E45" s="1370"/>
      <c r="F45" s="1370"/>
      <c r="G45" s="1370"/>
      <c r="H45" s="1370"/>
      <c r="I45" s="1370"/>
      <c r="J45" s="1370"/>
    </row>
    <row r="46" spans="1:16" x14ac:dyDescent="0.2">
      <c r="A46" s="1370"/>
      <c r="B46" s="1359"/>
      <c r="C46" s="1370"/>
      <c r="D46" s="1370" t="s">
        <v>44</v>
      </c>
      <c r="E46" s="1370" t="s">
        <v>44</v>
      </c>
      <c r="F46" s="1370"/>
      <c r="G46" s="1370"/>
      <c r="H46" s="1370"/>
      <c r="I46" s="1370" t="s">
        <v>44</v>
      </c>
      <c r="J46" s="1370"/>
    </row>
    <row r="47" spans="1:16" x14ac:dyDescent="0.2">
      <c r="A47" s="1370"/>
      <c r="B47" s="1359"/>
      <c r="C47" s="1370"/>
      <c r="D47" s="1370" t="s">
        <v>44</v>
      </c>
      <c r="E47" s="1370" t="s">
        <v>44</v>
      </c>
      <c r="F47" s="1370"/>
      <c r="G47" s="1370" t="s">
        <v>44</v>
      </c>
      <c r="H47" s="1370"/>
      <c r="I47" s="1370" t="s">
        <v>44</v>
      </c>
      <c r="J47" s="1370"/>
    </row>
    <row r="48" spans="1:16" x14ac:dyDescent="0.2">
      <c r="A48" s="1370"/>
      <c r="B48" s="1359"/>
      <c r="C48" s="1370"/>
      <c r="D48" s="1370" t="s">
        <v>44</v>
      </c>
      <c r="E48" s="1370" t="s">
        <v>44</v>
      </c>
      <c r="F48" s="1370"/>
      <c r="G48" s="1370"/>
      <c r="H48" s="1370"/>
      <c r="I48" s="1370"/>
      <c r="J48" s="1370"/>
    </row>
    <row r="58" spans="1:10" x14ac:dyDescent="0.2">
      <c r="A58" s="1370"/>
      <c r="B58" s="1370"/>
      <c r="C58" s="1370"/>
      <c r="D58" s="1370"/>
      <c r="E58" s="1370"/>
      <c r="F58" s="1370"/>
      <c r="G58" s="1370"/>
      <c r="H58" s="1370"/>
      <c r="I58" s="1370"/>
      <c r="J58" s="1370"/>
    </row>
  </sheetData>
  <sheetProtection formatCells="0" selectLockedCells="1"/>
  <mergeCells count="6">
    <mergeCell ref="A1:P1"/>
    <mergeCell ref="A2:P2"/>
    <mergeCell ref="H6:I6"/>
    <mergeCell ref="A9:A10"/>
    <mergeCell ref="D4:F4"/>
    <mergeCell ref="A3:P3"/>
  </mergeCells>
  <conditionalFormatting sqref="B38:P38">
    <cfRule type="cellIs" dxfId="1" priority="2" operator="lessThan">
      <formula>1.2</formula>
    </cfRule>
  </conditionalFormatting>
  <conditionalFormatting sqref="P41">
    <cfRule type="cellIs" dxfId="0" priority="1" operator="greaterThan">
      <formula>0</formula>
    </cfRule>
  </conditionalFormatting>
  <pageMargins left="0.5" right="0.5" top="0.5" bottom="0.5" header="0.5" footer="0.5"/>
  <pageSetup scale="50" orientation="landscape" r:id="rId1"/>
  <headerFooter alignWithMargins="0">
    <oddFooter>&amp;R&amp;8Revised November 17, 2021</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54FB8-9559-4710-865C-94E46A73FE12}">
  <sheetPr codeName="Sheet9">
    <tabColor rgb="FF00918F"/>
    <pageSetUpPr fitToPage="1"/>
  </sheetPr>
  <dimension ref="A1:N92"/>
  <sheetViews>
    <sheetView topLeftCell="A30" zoomScaleNormal="100" workbookViewId="0">
      <selection activeCell="C57" sqref="C57"/>
    </sheetView>
  </sheetViews>
  <sheetFormatPr defaultColWidth="9.7109375" defaultRowHeight="14.25" x14ac:dyDescent="0.2"/>
  <cols>
    <col min="1" max="1" width="4.7109375" style="1164" customWidth="1"/>
    <col min="2" max="2" width="6.7109375" style="1164" customWidth="1"/>
    <col min="3" max="3" width="66.42578125" style="1164" bestFit="1" customWidth="1"/>
    <col min="4" max="4" width="12.7109375" style="1164" customWidth="1"/>
    <col min="5" max="5" width="13.42578125" style="1164" customWidth="1"/>
    <col min="6" max="6" width="13.140625" style="1164" customWidth="1"/>
    <col min="7" max="7" width="12.7109375" style="1164" customWidth="1"/>
    <col min="8" max="8" width="12.7109375" style="1164" bestFit="1" customWidth="1"/>
    <col min="9" max="9" width="13" style="1164" customWidth="1"/>
    <col min="10" max="16384" width="9.7109375" style="1164"/>
  </cols>
  <sheetData>
    <row r="1" spans="1:9" x14ac:dyDescent="0.2">
      <c r="A1" s="1689" t="s">
        <v>818</v>
      </c>
      <c r="B1" s="1689"/>
      <c r="C1" s="1689"/>
      <c r="D1" s="1689"/>
      <c r="E1" s="1689"/>
      <c r="F1" s="1689"/>
      <c r="G1" s="1689"/>
      <c r="H1" s="1689"/>
    </row>
    <row r="2" spans="1:9" x14ac:dyDescent="0.2">
      <c r="A2" s="1692" t="s">
        <v>810</v>
      </c>
      <c r="B2" s="1692"/>
      <c r="C2" s="1692"/>
      <c r="D2" s="1692"/>
      <c r="E2" s="1692"/>
      <c r="F2" s="1692"/>
      <c r="G2" s="1692"/>
      <c r="H2" s="1692"/>
      <c r="I2" s="1692"/>
    </row>
    <row r="3" spans="1:9" x14ac:dyDescent="0.2">
      <c r="A3" s="1689" t="s">
        <v>680</v>
      </c>
      <c r="B3" s="1689"/>
      <c r="C3" s="1689"/>
      <c r="D3" s="1689"/>
      <c r="E3" s="1689"/>
      <c r="F3" s="1689"/>
      <c r="G3" s="1689"/>
      <c r="H3" s="1689"/>
    </row>
    <row r="4" spans="1:9" ht="4.5" customHeight="1" thickBot="1" x14ac:dyDescent="0.25">
      <c r="B4" s="1371"/>
      <c r="C4" s="1371"/>
      <c r="D4" s="1371"/>
      <c r="E4" s="1371"/>
      <c r="F4" s="1207"/>
    </row>
    <row r="5" spans="1:9" ht="15" thickBot="1" x14ac:dyDescent="0.25">
      <c r="C5" s="1165" t="s">
        <v>0</v>
      </c>
      <c r="D5" s="1372">
        <f>+'3a - Dev Cost Budget (A)'!C4</f>
        <v>0</v>
      </c>
      <c r="E5" s="1373"/>
      <c r="F5" s="1374"/>
      <c r="G5" s="1726" t="s">
        <v>189</v>
      </c>
      <c r="H5" s="1727"/>
      <c r="I5" s="1727"/>
    </row>
    <row r="6" spans="1:9" ht="3.75" customHeight="1" thickBot="1" x14ac:dyDescent="0.25">
      <c r="B6" s="1207"/>
      <c r="C6" s="1207"/>
      <c r="D6" s="1371"/>
      <c r="E6" s="1371"/>
      <c r="F6" s="1207"/>
      <c r="G6" s="1376"/>
      <c r="H6" s="1377"/>
      <c r="I6" s="1376"/>
    </row>
    <row r="7" spans="1:9" ht="15" thickBot="1" x14ac:dyDescent="0.25">
      <c r="C7" s="1165" t="s">
        <v>190</v>
      </c>
      <c r="D7" s="1404"/>
      <c r="E7" s="1245" t="s">
        <v>191</v>
      </c>
      <c r="F7" s="1404"/>
      <c r="G7" s="1726" t="s">
        <v>192</v>
      </c>
      <c r="H7" s="1727"/>
      <c r="I7" s="1727"/>
    </row>
    <row r="8" spans="1:9" ht="4.5" customHeight="1" x14ac:dyDescent="0.2">
      <c r="B8" s="1371" t="s">
        <v>44</v>
      </c>
      <c r="D8" s="1371"/>
      <c r="E8" s="1371"/>
      <c r="F8" s="1207"/>
      <c r="G8" s="1376"/>
      <c r="H8" s="1377"/>
    </row>
    <row r="9" spans="1:9" ht="54" customHeight="1" x14ac:dyDescent="0.2">
      <c r="B9" s="1406"/>
      <c r="C9" s="1407" t="s">
        <v>193</v>
      </c>
      <c r="D9" s="1408" t="s">
        <v>833</v>
      </c>
      <c r="E9" s="1408" t="s">
        <v>681</v>
      </c>
      <c r="F9" s="1408" t="s">
        <v>682</v>
      </c>
      <c r="G9" s="1408" t="s">
        <v>817</v>
      </c>
      <c r="H9" s="1409" t="s">
        <v>793</v>
      </c>
      <c r="I9" s="1410" t="s">
        <v>743</v>
      </c>
    </row>
    <row r="10" spans="1:9" x14ac:dyDescent="0.2">
      <c r="A10" s="1183" t="s">
        <v>194</v>
      </c>
      <c r="B10" s="1378" t="s">
        <v>834</v>
      </c>
      <c r="C10" s="1177"/>
      <c r="D10" s="1411">
        <f>E10+F10</f>
        <v>0</v>
      </c>
      <c r="E10" s="1405"/>
      <c r="F10" s="1405"/>
      <c r="G10" s="1196"/>
      <c r="H10" s="1196"/>
      <c r="I10" s="1196"/>
    </row>
    <row r="11" spans="1:9" ht="15" thickBot="1" x14ac:dyDescent="0.25">
      <c r="A11" s="1183" t="s">
        <v>196</v>
      </c>
      <c r="B11" s="1378" t="s">
        <v>751</v>
      </c>
      <c r="C11" s="1178"/>
      <c r="D11" s="1411">
        <f t="shared" ref="D11:D17" si="0">E11+F11</f>
        <v>0</v>
      </c>
      <c r="E11" s="1405"/>
      <c r="F11" s="1405"/>
      <c r="G11" s="1405"/>
      <c r="H11" s="1405"/>
      <c r="I11" s="1405"/>
    </row>
    <row r="12" spans="1:9" ht="15" thickTop="1" x14ac:dyDescent="0.2">
      <c r="A12" s="1379" t="s">
        <v>198</v>
      </c>
      <c r="B12" s="1380" t="s">
        <v>199</v>
      </c>
      <c r="D12" s="1381"/>
      <c r="E12" s="1382"/>
      <c r="F12" s="1382"/>
      <c r="G12" s="1382"/>
      <c r="H12" s="1382"/>
      <c r="I12" s="1382"/>
    </row>
    <row r="13" spans="1:9" x14ac:dyDescent="0.2">
      <c r="A13" s="1383"/>
      <c r="B13" s="1378"/>
      <c r="C13" s="1178" t="s">
        <v>835</v>
      </c>
      <c r="D13" s="1411">
        <f t="shared" si="0"/>
        <v>0</v>
      </c>
      <c r="E13" s="1405"/>
      <c r="F13" s="1405"/>
      <c r="G13" s="1405"/>
      <c r="H13" s="1405"/>
      <c r="I13" s="1405"/>
    </row>
    <row r="14" spans="1:9" x14ac:dyDescent="0.2">
      <c r="A14" s="1383"/>
      <c r="B14" s="1378"/>
      <c r="C14" s="1178" t="s">
        <v>836</v>
      </c>
      <c r="D14" s="1411">
        <f t="shared" si="0"/>
        <v>0</v>
      </c>
      <c r="E14" s="1405"/>
      <c r="F14" s="1405"/>
      <c r="G14" s="1405"/>
      <c r="H14" s="1405"/>
      <c r="I14" s="1405"/>
    </row>
    <row r="15" spans="1:9" x14ac:dyDescent="0.2">
      <c r="A15" s="1383"/>
      <c r="B15" s="1378"/>
      <c r="C15" s="1178" t="s">
        <v>761</v>
      </c>
      <c r="D15" s="1411">
        <f t="shared" si="0"/>
        <v>0</v>
      </c>
      <c r="E15" s="1405"/>
      <c r="F15" s="1405"/>
      <c r="G15" s="1405"/>
      <c r="H15" s="1405"/>
      <c r="I15" s="1405"/>
    </row>
    <row r="16" spans="1:9" x14ac:dyDescent="0.2">
      <c r="A16" s="1383"/>
      <c r="B16" s="1378"/>
      <c r="C16" s="1178" t="s">
        <v>775</v>
      </c>
      <c r="D16" s="1411">
        <f t="shared" si="0"/>
        <v>0</v>
      </c>
      <c r="E16" s="1405"/>
      <c r="F16" s="1405"/>
      <c r="G16" s="1405"/>
      <c r="H16" s="1405"/>
      <c r="I16" s="1405"/>
    </row>
    <row r="17" spans="1:14" x14ac:dyDescent="0.2">
      <c r="A17" s="1383"/>
      <c r="B17" s="1378"/>
      <c r="C17" s="1178" t="s">
        <v>763</v>
      </c>
      <c r="D17" s="1411">
        <f t="shared" si="0"/>
        <v>0</v>
      </c>
      <c r="E17" s="1405"/>
      <c r="F17" s="1405"/>
      <c r="G17" s="1405"/>
      <c r="H17" s="1405"/>
      <c r="I17" s="1405"/>
    </row>
    <row r="18" spans="1:14" ht="15" thickBot="1" x14ac:dyDescent="0.25">
      <c r="A18" s="1384"/>
      <c r="B18" s="1378"/>
      <c r="C18" s="1385" t="s">
        <v>762</v>
      </c>
      <c r="D18" s="1412">
        <f t="shared" ref="D18:I18" si="1">SUM(D13:D17)</f>
        <v>0</v>
      </c>
      <c r="E18" s="1413">
        <f t="shared" si="1"/>
        <v>0</v>
      </c>
      <c r="F18" s="1413">
        <f t="shared" si="1"/>
        <v>0</v>
      </c>
      <c r="G18" s="1413">
        <f t="shared" si="1"/>
        <v>0</v>
      </c>
      <c r="H18" s="1412">
        <f t="shared" si="1"/>
        <v>0</v>
      </c>
      <c r="I18" s="1412">
        <f t="shared" si="1"/>
        <v>0</v>
      </c>
    </row>
    <row r="19" spans="1:14" ht="15" thickTop="1" x14ac:dyDescent="0.2">
      <c r="A19" s="1379" t="s">
        <v>206</v>
      </c>
      <c r="B19" s="1386" t="s">
        <v>207</v>
      </c>
      <c r="C19" s="1387"/>
      <c r="D19" s="1381"/>
      <c r="E19" s="1382"/>
      <c r="F19" s="1382"/>
      <c r="G19" s="1382"/>
      <c r="H19" s="1382"/>
      <c r="I19" s="1183"/>
    </row>
    <row r="20" spans="1:14" x14ac:dyDescent="0.2">
      <c r="A20" s="1383"/>
      <c r="B20" s="1178"/>
      <c r="C20" s="1178" t="s">
        <v>764</v>
      </c>
      <c r="D20" s="1414">
        <f>E20+F20</f>
        <v>0</v>
      </c>
      <c r="E20" s="1405"/>
      <c r="F20" s="1405"/>
      <c r="G20" s="1405"/>
      <c r="H20" s="1405"/>
      <c r="I20" s="1405"/>
    </row>
    <row r="21" spans="1:14" x14ac:dyDescent="0.2">
      <c r="A21" s="1383"/>
      <c r="B21" s="1178"/>
      <c r="C21" s="1178" t="s">
        <v>765</v>
      </c>
      <c r="D21" s="1414">
        <f t="shared" ref="D21:D35" si="2">E21+F21</f>
        <v>0</v>
      </c>
      <c r="E21" s="1405"/>
      <c r="F21" s="1405"/>
      <c r="G21" s="1405"/>
      <c r="H21" s="1405"/>
      <c r="I21" s="1405"/>
    </row>
    <row r="22" spans="1:14" x14ac:dyDescent="0.2">
      <c r="A22" s="1383"/>
      <c r="B22" s="1178"/>
      <c r="C22" s="1178" t="s">
        <v>766</v>
      </c>
      <c r="D22" s="1414">
        <f t="shared" si="2"/>
        <v>0</v>
      </c>
      <c r="E22" s="1405"/>
      <c r="F22" s="1405"/>
      <c r="G22" s="1405"/>
      <c r="H22" s="1405"/>
      <c r="I22" s="1405"/>
    </row>
    <row r="23" spans="1:14" x14ac:dyDescent="0.2">
      <c r="A23" s="1383"/>
      <c r="B23" s="1389"/>
      <c r="C23" s="1178" t="s">
        <v>767</v>
      </c>
      <c r="D23" s="1414">
        <f t="shared" si="2"/>
        <v>0</v>
      </c>
      <c r="E23" s="1405"/>
      <c r="F23" s="1405"/>
      <c r="G23" s="1405"/>
      <c r="H23" s="1405"/>
      <c r="I23" s="1405"/>
    </row>
    <row r="24" spans="1:14" x14ac:dyDescent="0.2">
      <c r="A24" s="1383"/>
      <c r="B24" s="1389"/>
      <c r="C24" s="1178" t="s">
        <v>768</v>
      </c>
      <c r="D24" s="1414">
        <f t="shared" si="2"/>
        <v>0</v>
      </c>
      <c r="E24" s="1405"/>
      <c r="F24" s="1405"/>
      <c r="G24" s="1405"/>
      <c r="H24" s="1405"/>
      <c r="I24" s="1405"/>
    </row>
    <row r="25" spans="1:14" x14ac:dyDescent="0.2">
      <c r="A25" s="1383"/>
      <c r="B25" s="1389"/>
      <c r="C25" s="1178" t="s">
        <v>769</v>
      </c>
      <c r="D25" s="1414">
        <f t="shared" si="2"/>
        <v>0</v>
      </c>
      <c r="E25" s="1405"/>
      <c r="F25" s="1405"/>
      <c r="G25" s="1405"/>
      <c r="H25" s="1405"/>
      <c r="I25" s="1405"/>
    </row>
    <row r="26" spans="1:14" x14ac:dyDescent="0.2">
      <c r="A26" s="1383"/>
      <c r="B26" s="1389"/>
      <c r="C26" s="1178" t="s">
        <v>770</v>
      </c>
      <c r="D26" s="1414">
        <f t="shared" si="2"/>
        <v>0</v>
      </c>
      <c r="E26" s="1405"/>
      <c r="F26" s="1405"/>
      <c r="G26" s="1405"/>
      <c r="H26" s="1405"/>
      <c r="I26" s="1405"/>
    </row>
    <row r="27" spans="1:14" x14ac:dyDescent="0.2">
      <c r="A27" s="1383"/>
      <c r="B27" s="1389"/>
      <c r="C27" s="1178" t="s">
        <v>752</v>
      </c>
      <c r="D27" s="1414">
        <f t="shared" si="2"/>
        <v>0</v>
      </c>
      <c r="E27" s="1405"/>
      <c r="F27" s="1405"/>
      <c r="G27" s="1405"/>
      <c r="H27" s="1405"/>
      <c r="I27" s="1405"/>
    </row>
    <row r="28" spans="1:14" x14ac:dyDescent="0.2">
      <c r="A28" s="1383"/>
      <c r="B28" s="1389"/>
      <c r="C28" s="1178" t="s">
        <v>753</v>
      </c>
      <c r="D28" s="1414">
        <f t="shared" si="2"/>
        <v>0</v>
      </c>
      <c r="E28" s="1405"/>
      <c r="F28" s="1405"/>
      <c r="G28" s="1405"/>
      <c r="H28" s="1405"/>
      <c r="I28" s="1405"/>
    </row>
    <row r="29" spans="1:14" x14ac:dyDescent="0.2">
      <c r="A29" s="1383"/>
      <c r="B29" s="1389"/>
      <c r="C29" s="1178" t="s">
        <v>754</v>
      </c>
      <c r="D29" s="1414">
        <f t="shared" si="2"/>
        <v>0</v>
      </c>
      <c r="E29" s="1405"/>
      <c r="F29" s="1405"/>
      <c r="G29" s="1405"/>
      <c r="H29" s="1405"/>
      <c r="I29" s="1405"/>
    </row>
    <row r="30" spans="1:14" x14ac:dyDescent="0.2">
      <c r="A30" s="1383"/>
      <c r="B30" s="1389"/>
      <c r="C30" s="1178" t="s">
        <v>755</v>
      </c>
      <c r="D30" s="1414">
        <f t="shared" si="2"/>
        <v>0</v>
      </c>
      <c r="E30" s="1405"/>
      <c r="F30" s="1405"/>
      <c r="G30" s="1405"/>
      <c r="H30" s="1405"/>
      <c r="I30" s="1405"/>
      <c r="N30" s="1245"/>
    </row>
    <row r="31" spans="1:14" x14ac:dyDescent="0.2">
      <c r="A31" s="1383"/>
      <c r="B31" s="1389"/>
      <c r="C31" s="1178" t="s">
        <v>756</v>
      </c>
      <c r="D31" s="1414">
        <f t="shared" si="2"/>
        <v>0</v>
      </c>
      <c r="E31" s="1405"/>
      <c r="F31" s="1405"/>
      <c r="G31" s="1405"/>
      <c r="H31" s="1405"/>
      <c r="I31" s="1405"/>
    </row>
    <row r="32" spans="1:14" x14ac:dyDescent="0.2">
      <c r="A32" s="1383"/>
      <c r="B32" s="1389"/>
      <c r="C32" s="1178" t="s">
        <v>757</v>
      </c>
      <c r="D32" s="1414">
        <f t="shared" si="2"/>
        <v>0</v>
      </c>
      <c r="E32" s="1405"/>
      <c r="F32" s="1405"/>
      <c r="G32" s="1405"/>
      <c r="H32" s="1405"/>
      <c r="I32" s="1405"/>
    </row>
    <row r="33" spans="1:11" x14ac:dyDescent="0.2">
      <c r="A33" s="1383"/>
      <c r="B33" s="1389"/>
      <c r="C33" s="1178" t="s">
        <v>758</v>
      </c>
      <c r="D33" s="1414">
        <f t="shared" si="2"/>
        <v>0</v>
      </c>
      <c r="E33" s="1405"/>
      <c r="F33" s="1405"/>
      <c r="G33" s="1405"/>
      <c r="H33" s="1405"/>
      <c r="I33" s="1405"/>
    </row>
    <row r="34" spans="1:11" x14ac:dyDescent="0.2">
      <c r="A34" s="1383"/>
      <c r="B34" s="1389"/>
      <c r="C34" s="1164" t="s">
        <v>759</v>
      </c>
      <c r="D34" s="1414">
        <f t="shared" si="2"/>
        <v>0</v>
      </c>
      <c r="E34" s="1405"/>
      <c r="F34" s="1405"/>
      <c r="G34" s="1405"/>
      <c r="H34" s="1405"/>
      <c r="I34" s="1405"/>
    </row>
    <row r="35" spans="1:11" x14ac:dyDescent="0.2">
      <c r="A35" s="1383"/>
      <c r="B35" s="1178"/>
      <c r="C35" s="1164" t="s">
        <v>760</v>
      </c>
      <c r="D35" s="1414">
        <f t="shared" si="2"/>
        <v>0</v>
      </c>
      <c r="E35" s="1405"/>
      <c r="F35" s="1405"/>
      <c r="G35" s="1405"/>
      <c r="H35" s="1405"/>
      <c r="I35" s="1405"/>
    </row>
    <row r="36" spans="1:11" ht="15" thickBot="1" x14ac:dyDescent="0.25">
      <c r="A36" s="1384"/>
      <c r="B36" s="1303"/>
      <c r="C36" s="1387" t="s">
        <v>221</v>
      </c>
      <c r="D36" s="1413">
        <f t="shared" ref="D36:I36" si="3">SUM(D20:D35)</f>
        <v>0</v>
      </c>
      <c r="E36" s="1413">
        <f t="shared" si="3"/>
        <v>0</v>
      </c>
      <c r="F36" s="1413">
        <f t="shared" si="3"/>
        <v>0</v>
      </c>
      <c r="G36" s="1413">
        <f t="shared" si="3"/>
        <v>0</v>
      </c>
      <c r="H36" s="1413">
        <f t="shared" si="3"/>
        <v>0</v>
      </c>
      <c r="I36" s="1413">
        <f t="shared" si="3"/>
        <v>0</v>
      </c>
    </row>
    <row r="37" spans="1:11" ht="15" thickTop="1" x14ac:dyDescent="0.2">
      <c r="A37" s="1379" t="s">
        <v>222</v>
      </c>
      <c r="B37" s="1378" t="s">
        <v>223</v>
      </c>
      <c r="C37" s="1178"/>
      <c r="D37" s="1390"/>
      <c r="E37" s="1390"/>
      <c r="F37" s="1390"/>
      <c r="G37" s="1390"/>
      <c r="H37" s="1390"/>
      <c r="I37" s="1183"/>
    </row>
    <row r="38" spans="1:11" x14ac:dyDescent="0.2">
      <c r="A38" s="1383"/>
      <c r="B38" s="1178"/>
      <c r="C38" s="1179"/>
      <c r="D38" s="1411">
        <f>E38+F38</f>
        <v>0</v>
      </c>
      <c r="E38" s="1405"/>
      <c r="F38" s="1405"/>
      <c r="G38" s="1405"/>
      <c r="H38" s="1405"/>
      <c r="I38" s="1559"/>
    </row>
    <row r="39" spans="1:11" x14ac:dyDescent="0.2">
      <c r="A39" s="1383"/>
      <c r="B39" s="1178"/>
      <c r="C39" s="1179"/>
      <c r="D39" s="1411">
        <f t="shared" ref="D39:D40" si="4">E39+F39</f>
        <v>0</v>
      </c>
      <c r="E39" s="1405"/>
      <c r="F39" s="1405"/>
      <c r="G39" s="1405"/>
      <c r="H39" s="1405"/>
      <c r="I39" s="1559"/>
    </row>
    <row r="40" spans="1:11" x14ac:dyDescent="0.2">
      <c r="A40" s="1383"/>
      <c r="B40" s="1178"/>
      <c r="C40" s="1179"/>
      <c r="D40" s="1411">
        <f t="shared" si="4"/>
        <v>0</v>
      </c>
      <c r="E40" s="1405"/>
      <c r="F40" s="1405"/>
      <c r="G40" s="1405"/>
      <c r="H40" s="1405"/>
      <c r="I40" s="1559"/>
    </row>
    <row r="41" spans="1:11" ht="15" thickBot="1" x14ac:dyDescent="0.25">
      <c r="A41" s="1384"/>
      <c r="B41" s="1303"/>
      <c r="C41" s="1387" t="s">
        <v>224</v>
      </c>
      <c r="D41" s="1413">
        <f t="shared" ref="D41:I41" si="5">SUM(D38:D40)</f>
        <v>0</v>
      </c>
      <c r="E41" s="1413">
        <f t="shared" si="5"/>
        <v>0</v>
      </c>
      <c r="F41" s="1413">
        <f t="shared" si="5"/>
        <v>0</v>
      </c>
      <c r="G41" s="1413">
        <f t="shared" si="5"/>
        <v>0</v>
      </c>
      <c r="H41" s="1413">
        <f t="shared" si="5"/>
        <v>0</v>
      </c>
      <c r="I41" s="1413">
        <f t="shared" si="5"/>
        <v>0</v>
      </c>
    </row>
    <row r="42" spans="1:11" ht="15" thickTop="1" x14ac:dyDescent="0.2">
      <c r="A42" s="1379" t="s">
        <v>225</v>
      </c>
      <c r="B42" s="1378" t="s">
        <v>226</v>
      </c>
      <c r="C42" s="1178"/>
      <c r="D42" s="1390"/>
      <c r="E42" s="1390"/>
      <c r="F42" s="1390"/>
      <c r="G42" s="1391"/>
      <c r="H42" s="1391"/>
      <c r="I42" s="1183"/>
    </row>
    <row r="43" spans="1:11" x14ac:dyDescent="0.2">
      <c r="A43" s="1383"/>
      <c r="B43" s="1392"/>
      <c r="C43" s="1418" t="s">
        <v>800</v>
      </c>
      <c r="D43" s="1411">
        <f>E43+F43</f>
        <v>0</v>
      </c>
      <c r="E43" s="1405"/>
      <c r="F43" s="1405"/>
      <c r="G43" s="1405"/>
      <c r="H43" s="1405"/>
      <c r="I43" s="1405"/>
    </row>
    <row r="44" spans="1:11" x14ac:dyDescent="0.2">
      <c r="A44" s="1383"/>
      <c r="B44" s="1392"/>
      <c r="C44" s="1415"/>
      <c r="D44" s="1411">
        <f t="shared" ref="D44:D45" si="6">E44+F44</f>
        <v>0</v>
      </c>
      <c r="E44" s="1405"/>
      <c r="F44" s="1405"/>
      <c r="G44" s="1405"/>
      <c r="H44" s="1405"/>
      <c r="I44" s="1405"/>
    </row>
    <row r="45" spans="1:11" x14ac:dyDescent="0.2">
      <c r="A45" s="1383"/>
      <c r="B45" s="1392"/>
      <c r="C45" s="1415"/>
      <c r="D45" s="1411">
        <f t="shared" si="6"/>
        <v>0</v>
      </c>
      <c r="E45" s="1405"/>
      <c r="F45" s="1405"/>
      <c r="G45" s="1405"/>
      <c r="H45" s="1405"/>
      <c r="I45" s="1405"/>
    </row>
    <row r="46" spans="1:11" ht="15" thickBot="1" x14ac:dyDescent="0.25">
      <c r="A46" s="1384"/>
      <c r="B46" s="1303"/>
      <c r="C46" s="1387" t="s">
        <v>229</v>
      </c>
      <c r="D46" s="1413">
        <f t="shared" ref="D46:I46" si="7">SUM(D43:D45)</f>
        <v>0</v>
      </c>
      <c r="E46" s="1413">
        <f t="shared" si="7"/>
        <v>0</v>
      </c>
      <c r="F46" s="1413">
        <f t="shared" si="7"/>
        <v>0</v>
      </c>
      <c r="G46" s="1413">
        <f t="shared" si="7"/>
        <v>0</v>
      </c>
      <c r="H46" s="1413">
        <f t="shared" si="7"/>
        <v>0</v>
      </c>
      <c r="I46" s="1413">
        <f t="shared" si="7"/>
        <v>0</v>
      </c>
    </row>
    <row r="47" spans="1:11" ht="18.75" customHeight="1" thickTop="1" thickBot="1" x14ac:dyDescent="0.25">
      <c r="A47" s="1183" t="s">
        <v>230</v>
      </c>
      <c r="B47" s="1393" t="s">
        <v>771</v>
      </c>
      <c r="C47" s="1394"/>
      <c r="D47" s="1416">
        <f t="shared" ref="D47:I47" si="8">+D10+D11+D18+D36+D41+D46</f>
        <v>0</v>
      </c>
      <c r="E47" s="1416">
        <f t="shared" si="8"/>
        <v>0</v>
      </c>
      <c r="F47" s="1416">
        <f t="shared" si="8"/>
        <v>0</v>
      </c>
      <c r="G47" s="1416">
        <f t="shared" si="8"/>
        <v>0</v>
      </c>
      <c r="H47" s="1416">
        <f t="shared" si="8"/>
        <v>0</v>
      </c>
      <c r="I47" s="1416">
        <f t="shared" si="8"/>
        <v>0</v>
      </c>
    </row>
    <row r="48" spans="1:11" ht="15.75" x14ac:dyDescent="0.2">
      <c r="B48" s="1395" t="s">
        <v>837</v>
      </c>
      <c r="C48" s="1177"/>
      <c r="K48" s="1396"/>
    </row>
    <row r="49" spans="2:11" ht="15.75" x14ac:dyDescent="0.2">
      <c r="B49" s="1395"/>
      <c r="C49" s="1177"/>
      <c r="K49" s="1396"/>
    </row>
    <row r="50" spans="2:11" ht="15" thickBot="1" x14ac:dyDescent="0.25">
      <c r="K50" s="1396"/>
    </row>
    <row r="51" spans="2:11" ht="26.25" customHeight="1" thickBot="1" x14ac:dyDescent="0.25">
      <c r="B51" s="1393" t="s">
        <v>772</v>
      </c>
      <c r="C51" s="1397"/>
      <c r="D51" s="1419" t="s">
        <v>838</v>
      </c>
      <c r="E51" s="1420" t="s">
        <v>681</v>
      </c>
      <c r="F51" s="1421" t="s">
        <v>682</v>
      </c>
      <c r="G51" s="1422" t="s">
        <v>792</v>
      </c>
      <c r="H51" s="1423" t="s">
        <v>793</v>
      </c>
      <c r="I51" s="1410" t="s">
        <v>743</v>
      </c>
      <c r="K51" s="1396"/>
    </row>
    <row r="52" spans="2:11" x14ac:dyDescent="0.2">
      <c r="B52" s="1389"/>
      <c r="C52" s="1398" t="s">
        <v>57</v>
      </c>
      <c r="D52" s="1417">
        <f t="shared" ref="D52:D57" si="9">E52+F52</f>
        <v>0</v>
      </c>
      <c r="E52" s="1405"/>
      <c r="F52" s="1405"/>
      <c r="G52" s="1566"/>
      <c r="H52" s="1405"/>
      <c r="I52" s="1405"/>
    </row>
    <row r="53" spans="2:11" x14ac:dyDescent="0.2">
      <c r="B53" s="1389"/>
      <c r="C53" s="1399" t="s">
        <v>58</v>
      </c>
      <c r="D53" s="1417">
        <f t="shared" si="9"/>
        <v>0</v>
      </c>
      <c r="E53" s="1405"/>
      <c r="F53" s="1405"/>
      <c r="G53" s="1566"/>
      <c r="H53" s="1405"/>
      <c r="I53" s="1405"/>
    </row>
    <row r="54" spans="2:11" x14ac:dyDescent="0.2">
      <c r="B54" s="1389"/>
      <c r="C54" s="1399" t="s">
        <v>59</v>
      </c>
      <c r="D54" s="1417">
        <f t="shared" si="9"/>
        <v>0</v>
      </c>
      <c r="E54" s="1405"/>
      <c r="F54" s="1405"/>
      <c r="G54" s="1566"/>
      <c r="H54" s="1405"/>
      <c r="I54" s="1405"/>
    </row>
    <row r="55" spans="2:11" x14ac:dyDescent="0.2">
      <c r="B55" s="1389"/>
      <c r="C55" s="1400" t="s">
        <v>61</v>
      </c>
      <c r="D55" s="1417">
        <f t="shared" si="9"/>
        <v>0</v>
      </c>
      <c r="E55" s="1405"/>
      <c r="F55" s="1405"/>
      <c r="G55" s="1566"/>
      <c r="H55" s="1405"/>
      <c r="I55" s="1405"/>
    </row>
    <row r="56" spans="2:11" x14ac:dyDescent="0.2">
      <c r="B56" s="1389"/>
      <c r="C56" s="1400" t="s">
        <v>776</v>
      </c>
      <c r="D56" s="1417">
        <f t="shared" si="9"/>
        <v>0</v>
      </c>
      <c r="E56" s="1405"/>
      <c r="F56" s="1405"/>
      <c r="G56" s="1566"/>
      <c r="H56" s="1405"/>
      <c r="I56" s="1405"/>
    </row>
    <row r="57" spans="2:11" x14ac:dyDescent="0.2">
      <c r="B57" s="1389"/>
      <c r="C57" s="1400" t="s">
        <v>774</v>
      </c>
      <c r="D57" s="1417">
        <f t="shared" si="9"/>
        <v>0</v>
      </c>
      <c r="E57" s="1405"/>
      <c r="F57" s="1405"/>
      <c r="G57" s="1566"/>
      <c r="H57" s="1405"/>
      <c r="I57" s="1405"/>
    </row>
    <row r="58" spans="2:11" ht="15.75" x14ac:dyDescent="0.2">
      <c r="B58" s="1395"/>
      <c r="C58" s="1396"/>
    </row>
    <row r="59" spans="2:11" ht="15" hidden="1" thickBot="1" x14ac:dyDescent="0.25">
      <c r="B59" s="1401" t="s">
        <v>787</v>
      </c>
      <c r="C59" s="1401"/>
    </row>
    <row r="60" spans="2:11" ht="20.25" hidden="1" x14ac:dyDescent="0.2">
      <c r="B60" s="1402" t="s">
        <v>786</v>
      </c>
    </row>
    <row r="61" spans="2:11" hidden="1" x14ac:dyDescent="0.2">
      <c r="B61" s="1389"/>
      <c r="C61" s="1183" t="s">
        <v>773</v>
      </c>
      <c r="D61" s="1388"/>
      <c r="E61" s="1403" t="s">
        <v>785</v>
      </c>
      <c r="F61" s="1403"/>
      <c r="G61" s="1403"/>
      <c r="H61" s="1403"/>
      <c r="I61" s="1403"/>
    </row>
    <row r="62" spans="2:11" hidden="1" x14ac:dyDescent="0.2">
      <c r="B62" s="1389"/>
      <c r="C62" s="1183" t="s">
        <v>197</v>
      </c>
      <c r="D62" s="1388"/>
      <c r="E62" s="1403"/>
      <c r="F62" s="1403"/>
      <c r="G62" s="1403"/>
      <c r="H62" s="1403"/>
      <c r="I62" s="1403"/>
    </row>
    <row r="63" spans="2:11" hidden="1" x14ac:dyDescent="0.2">
      <c r="B63" s="1389"/>
      <c r="C63" s="1183" t="s">
        <v>748</v>
      </c>
      <c r="D63" s="1388"/>
      <c r="E63" s="1403"/>
      <c r="F63" s="1403"/>
      <c r="G63" s="1403"/>
      <c r="H63" s="1403"/>
      <c r="I63" s="1403"/>
    </row>
    <row r="64" spans="2:11" hidden="1" x14ac:dyDescent="0.2">
      <c r="B64" s="1389"/>
      <c r="C64" s="1183" t="s">
        <v>749</v>
      </c>
      <c r="D64" s="1388"/>
      <c r="E64" s="1403"/>
      <c r="F64" s="1403"/>
      <c r="G64" s="1403"/>
      <c r="H64" s="1403"/>
      <c r="I64" s="1403"/>
    </row>
    <row r="65" spans="2:9" hidden="1" x14ac:dyDescent="0.2">
      <c r="B65" s="1389"/>
      <c r="C65" s="1183" t="s">
        <v>750</v>
      </c>
      <c r="D65" s="1388"/>
      <c r="E65" s="1403"/>
      <c r="F65" s="1403"/>
      <c r="G65" s="1403"/>
      <c r="H65" s="1403"/>
      <c r="I65" s="1403"/>
    </row>
    <row r="66" spans="2:9" hidden="1" x14ac:dyDescent="0.2">
      <c r="B66" s="1389"/>
      <c r="C66" s="1183" t="s">
        <v>839</v>
      </c>
      <c r="D66" s="1388"/>
      <c r="E66" s="1403"/>
      <c r="F66" s="1403"/>
      <c r="G66" s="1403"/>
      <c r="H66" s="1403"/>
      <c r="I66" s="1403"/>
    </row>
    <row r="67" spans="2:9" hidden="1" x14ac:dyDescent="0.2">
      <c r="B67" s="1389"/>
      <c r="C67" s="1183" t="s">
        <v>840</v>
      </c>
      <c r="D67" s="1388"/>
      <c r="E67" s="1403"/>
      <c r="F67" s="1403"/>
      <c r="G67" s="1403"/>
      <c r="H67" s="1403"/>
      <c r="I67" s="1403"/>
    </row>
    <row r="68" spans="2:9" hidden="1" x14ac:dyDescent="0.2">
      <c r="B68" s="1389"/>
      <c r="C68" s="1183" t="s">
        <v>841</v>
      </c>
      <c r="D68" s="1388"/>
      <c r="E68" s="1403"/>
      <c r="F68" s="1403"/>
      <c r="G68" s="1403"/>
      <c r="H68" s="1403"/>
      <c r="I68" s="1403"/>
    </row>
    <row r="69" spans="2:9" ht="15.75" x14ac:dyDescent="0.2">
      <c r="B69" s="1395"/>
      <c r="C69" s="1177"/>
    </row>
    <row r="70" spans="2:9" x14ac:dyDescent="0.2">
      <c r="B70" s="1177"/>
      <c r="C70" s="1177"/>
    </row>
    <row r="71" spans="2:9" ht="20.100000000000001" customHeight="1" x14ac:dyDescent="0.2">
      <c r="B71" s="1177"/>
      <c r="C71" s="1289" t="s">
        <v>744</v>
      </c>
      <c r="D71" s="1724"/>
      <c r="E71" s="1724"/>
      <c r="F71" s="1724"/>
    </row>
    <row r="72" spans="2:9" x14ac:dyDescent="0.2">
      <c r="B72" s="1177"/>
      <c r="C72" s="1289"/>
    </row>
    <row r="73" spans="2:9" ht="20.100000000000001" customHeight="1" x14ac:dyDescent="0.2">
      <c r="B73" s="1177"/>
      <c r="C73" s="1289" t="s">
        <v>745</v>
      </c>
      <c r="D73" s="1724"/>
      <c r="E73" s="1724"/>
      <c r="F73" s="1724"/>
    </row>
    <row r="74" spans="2:9" x14ac:dyDescent="0.2">
      <c r="B74" s="1177"/>
      <c r="C74" s="1289"/>
    </row>
    <row r="75" spans="2:9" ht="20.100000000000001" customHeight="1" x14ac:dyDescent="0.2">
      <c r="B75" s="1177"/>
      <c r="C75" s="1289" t="s">
        <v>746</v>
      </c>
      <c r="D75" s="1724"/>
      <c r="E75" s="1724"/>
      <c r="F75" s="1724"/>
    </row>
    <row r="76" spans="2:9" x14ac:dyDescent="0.2">
      <c r="B76" s="1177"/>
      <c r="C76" s="1289"/>
    </row>
    <row r="77" spans="2:9" ht="20.100000000000001" customHeight="1" x14ac:dyDescent="0.2">
      <c r="B77" s="1177"/>
      <c r="C77" s="1289" t="s">
        <v>629</v>
      </c>
      <c r="D77" s="1725"/>
      <c r="E77" s="1725"/>
      <c r="F77" s="1725"/>
    </row>
    <row r="78" spans="2:9" x14ac:dyDescent="0.2">
      <c r="B78" s="1177"/>
      <c r="C78" s="1177"/>
    </row>
    <row r="79" spans="2:9" x14ac:dyDescent="0.2">
      <c r="B79" s="1177"/>
      <c r="C79" s="1177"/>
    </row>
    <row r="80" spans="2:9" x14ac:dyDescent="0.2">
      <c r="B80" s="1177"/>
      <c r="C80" s="1177"/>
    </row>
    <row r="81" spans="2:3" x14ac:dyDescent="0.2">
      <c r="B81" s="1177"/>
      <c r="C81" s="1177"/>
    </row>
    <row r="82" spans="2:3" x14ac:dyDescent="0.2">
      <c r="B82" s="1177"/>
      <c r="C82" s="1177"/>
    </row>
    <row r="83" spans="2:3" x14ac:dyDescent="0.2">
      <c r="B83" s="1177"/>
      <c r="C83" s="1177"/>
    </row>
    <row r="84" spans="2:3" x14ac:dyDescent="0.2">
      <c r="B84" s="1177"/>
      <c r="C84" s="1177"/>
    </row>
    <row r="85" spans="2:3" x14ac:dyDescent="0.2">
      <c r="B85" s="1177"/>
      <c r="C85" s="1177"/>
    </row>
    <row r="86" spans="2:3" x14ac:dyDescent="0.2">
      <c r="B86" s="1177"/>
      <c r="C86" s="1177"/>
    </row>
    <row r="87" spans="2:3" x14ac:dyDescent="0.2">
      <c r="B87" s="1177"/>
      <c r="C87" s="1177"/>
    </row>
    <row r="88" spans="2:3" x14ac:dyDescent="0.2">
      <c r="B88" s="1177"/>
      <c r="C88" s="1177"/>
    </row>
    <row r="89" spans="2:3" x14ac:dyDescent="0.2">
      <c r="B89" s="1177"/>
      <c r="C89" s="1177"/>
    </row>
    <row r="90" spans="2:3" x14ac:dyDescent="0.2">
      <c r="B90" s="1177"/>
      <c r="C90" s="1177"/>
    </row>
    <row r="91" spans="2:3" x14ac:dyDescent="0.2">
      <c r="B91" s="1177"/>
      <c r="C91" s="1177"/>
    </row>
    <row r="92" spans="2:3" x14ac:dyDescent="0.2">
      <c r="B92" s="1177"/>
      <c r="C92" s="1177"/>
    </row>
  </sheetData>
  <sheetProtection formatCells="0"/>
  <mergeCells count="9">
    <mergeCell ref="A1:H1"/>
    <mergeCell ref="A3:H3"/>
    <mergeCell ref="D75:F75"/>
    <mergeCell ref="D77:F77"/>
    <mergeCell ref="G7:I7"/>
    <mergeCell ref="G5:I5"/>
    <mergeCell ref="D71:F71"/>
    <mergeCell ref="D73:F73"/>
    <mergeCell ref="A2:I2"/>
  </mergeCells>
  <dataValidations count="4">
    <dataValidation type="custom" allowBlank="1" showInputMessage="1" showErrorMessage="1" error="This cell is not in the formula on line 18." sqref="D12:I12" xr:uid="{7D63E7C2-8851-4DB4-979D-6BCA8C9B6DC9}">
      <formula1>0</formula1>
    </dataValidation>
    <dataValidation type="custom" allowBlank="1" showInputMessage="1" showErrorMessage="1" error="This cell is not in the formula on line 36." sqref="D19:I19" xr:uid="{EA785367-F8A1-4D4F-AE25-86033D7F9F26}">
      <formula1>0</formula1>
    </dataValidation>
    <dataValidation type="custom" allowBlank="1" showInputMessage="1" showErrorMessage="1" error="This cell is not in the formula on line 41." sqref="D37:I37" xr:uid="{CF8BD339-B18C-4660-A244-50C0A7B43920}">
      <formula1>0</formula1>
    </dataValidation>
    <dataValidation type="custom" allowBlank="1" showInputMessage="1" showErrorMessage="1" error="This cell is not in the formula on line 46." sqref="D42:I42" xr:uid="{D4F9F024-25E9-4D69-A491-BDDDCE9A7C0B}">
      <formula1>0</formula1>
    </dataValidation>
  </dataValidations>
  <printOptions horizontalCentered="1"/>
  <pageMargins left="0.5" right="0.5" top="0.5" bottom="0.24" header="0.5" footer="0.5"/>
  <pageSetup scale="61" orientation="portrait" horizontalDpi="1200" verticalDpi="1200" r:id="rId1"/>
  <headerFooter alignWithMargins="0">
    <oddFooter>&amp;R&amp;8Revised October 20, 2021</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30</vt:i4>
      </vt:variant>
    </vt:vector>
  </HeadingPairs>
  <TitlesOfParts>
    <vt:vector size="63" baseType="lpstr">
      <vt:lpstr>Instruction Tab</vt:lpstr>
      <vt:lpstr>Instructions</vt:lpstr>
      <vt:lpstr>3a - Dev Cost Budget (A)</vt:lpstr>
      <vt:lpstr>3b - Sources of Funds (A-1)</vt:lpstr>
      <vt:lpstr>4a - Rent Summary (B)</vt:lpstr>
      <vt:lpstr>5a - OP Budget (C)</vt:lpstr>
      <vt:lpstr>5a - Rehab OP Exp (ACTUALS)</vt:lpstr>
      <vt:lpstr>5b - CF Projection (C-1)</vt:lpstr>
      <vt:lpstr>6a - Cost Breakdown (D)</vt:lpstr>
      <vt:lpstr>6b - Project Schedule (E)</vt:lpstr>
      <vt:lpstr>7a - LIHTC Estimate (F)</vt:lpstr>
      <vt:lpstr>General Summary</vt:lpstr>
      <vt:lpstr>UW Checklist</vt:lpstr>
      <vt:lpstr>Tax Credit Eligibility</vt:lpstr>
      <vt:lpstr>Comparative Summary</vt:lpstr>
      <vt:lpstr>UW Checklist (CO)</vt:lpstr>
      <vt:lpstr>Sources (CO)</vt:lpstr>
      <vt:lpstr>Cost-Basis (CO)</vt:lpstr>
      <vt:lpstr>Construction Costs (CO)</vt:lpstr>
      <vt:lpstr>Rent Summary (CO)</vt:lpstr>
      <vt:lpstr>Operating Exps (CO)</vt:lpstr>
      <vt:lpstr>Cash Flow (CO)</vt:lpstr>
      <vt:lpstr>Tax Credit Eligibility (CO)</vt:lpstr>
      <vt:lpstr>Comparative Summary (CO)</vt:lpstr>
      <vt:lpstr>UW Checklist (8609)</vt:lpstr>
      <vt:lpstr>Sources (8609)</vt:lpstr>
      <vt:lpstr>Cost Cert. (8609)</vt:lpstr>
      <vt:lpstr>Construction Costs (8609)</vt:lpstr>
      <vt:lpstr>Rent Summary (8609)</vt:lpstr>
      <vt:lpstr>Operating Exps (8609)</vt:lpstr>
      <vt:lpstr>Cash Flow (8609)</vt:lpstr>
      <vt:lpstr>Tax Credit Eligibility (8609)</vt:lpstr>
      <vt:lpstr>Comparative Summary (8609)</vt:lpstr>
      <vt:lpstr>Instructions!_Hlk53045733</vt:lpstr>
      <vt:lpstr>'3a - Dev Cost Budget (A)'!ALL</vt:lpstr>
      <vt:lpstr>EQUIP</vt:lpstr>
      <vt:lpstr>'5a - Rehab OP Exp (ACTUALS)'!OPS</vt:lpstr>
      <vt:lpstr>OPS</vt:lpstr>
      <vt:lpstr>'3a - Dev Cost Budget (A)'!Print_Area</vt:lpstr>
      <vt:lpstr>'4a - Rent Summary (B)'!Print_Area</vt:lpstr>
      <vt:lpstr>'5a - OP Budget (C)'!Print_Area</vt:lpstr>
      <vt:lpstr>'5a - Rehab OP Exp (ACTUALS)'!Print_Area</vt:lpstr>
      <vt:lpstr>'6a - Cost Breakdown (D)'!Print_Area</vt:lpstr>
      <vt:lpstr>'Comparative Summary'!Print_Area</vt:lpstr>
      <vt:lpstr>'Comparative Summary (8609)'!Print_Area</vt:lpstr>
      <vt:lpstr>'Comparative Summary (CO)'!Print_Area</vt:lpstr>
      <vt:lpstr>'Construction Costs (8609)'!Print_Area</vt:lpstr>
      <vt:lpstr>'Construction Costs (CO)'!Print_Area</vt:lpstr>
      <vt:lpstr>'Cost Cert. (8609)'!Print_Area</vt:lpstr>
      <vt:lpstr>'Cost-Basis (CO)'!Print_Area</vt:lpstr>
      <vt:lpstr>'General Summary'!Print_Area</vt:lpstr>
      <vt:lpstr>'Sources (8609)'!Print_Area</vt:lpstr>
      <vt:lpstr>'Sources (CO)'!Print_Area</vt:lpstr>
      <vt:lpstr>'Tax Credit Eligibility'!Print_Area</vt:lpstr>
      <vt:lpstr>'Tax Credit Eligibility (8609)'!Print_Area</vt:lpstr>
      <vt:lpstr>'Tax Credit Eligibility (CO)'!Print_Area</vt:lpstr>
      <vt:lpstr>Print_Area</vt:lpstr>
      <vt:lpstr>'4a - Rent Summary (B)'!Print_Area_MI</vt:lpstr>
      <vt:lpstr>'5a - OP Budget (C)'!Print_Area_MI</vt:lpstr>
      <vt:lpstr>'5a - Rehab OP Exp (ACTUALS)'!Print_Area_MI</vt:lpstr>
      <vt:lpstr>PRINT_AREA_MI</vt:lpstr>
      <vt:lpstr>'3a - Dev Cost Budget (A)'!Print_Titles</vt:lpstr>
      <vt:lpstr>RENTS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Abramowski</dc:creator>
  <cp:lastModifiedBy>Jeanne Redondo</cp:lastModifiedBy>
  <cp:lastPrinted>2025-01-02T16:05:10Z</cp:lastPrinted>
  <dcterms:created xsi:type="dcterms:W3CDTF">2016-07-22T16:41:31Z</dcterms:created>
  <dcterms:modified xsi:type="dcterms:W3CDTF">2025-01-03T19:54:08Z</dcterms:modified>
</cp:coreProperties>
</file>