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mc:AlternateContent xmlns:mc="http://schemas.openxmlformats.org/markup-compatibility/2006">
    <mc:Choice Requires="x15">
      <x15ac:absPath xmlns:x15ac="http://schemas.microsoft.com/office/spreadsheetml/2010/11/ac" url="https://housingnm.sharepoint.com/sites/ResearchDevelopment/Shared Documents/General/Statewide Housing Needs Assessments/2025 Housing Needs Assessment/Published Matierals/"/>
    </mc:Choice>
  </mc:AlternateContent>
  <xr:revisionPtr revIDLastSave="221" documentId="14_{38546312-7247-4977-9268-9B54AA483EA0}" xr6:coauthVersionLast="47" xr6:coauthVersionMax="47" xr10:uidLastSave="{4BFA39D0-BABD-4152-B0CE-A0D1B33A9A5D}"/>
  <bookViews>
    <workbookView xWindow="-110" yWindow="-110" windowWidth="19420" windowHeight="11500" firstSheet="45" activeTab="50" xr2:uid="{F02F26D8-2AD4-4AD3-B9B0-72D27B17945D}"/>
  </bookViews>
  <sheets>
    <sheet name="Instructions" sheetId="56" r:id="rId1"/>
    <sheet name="Appendix Table Menu" sheetId="50" r:id="rId2"/>
    <sheet name="Summary" sheetId="48" r:id="rId3"/>
    <sheet name="Summary-Tribal" sheetId="62" r:id="rId4"/>
    <sheet name="Dropdown" sheetId="49" state="hidden" r:id="rId5"/>
    <sheet name="Figure 1" sheetId="2" r:id="rId6"/>
    <sheet name="Figure 2" sheetId="3" r:id="rId7"/>
    <sheet name="Figure 3" sheetId="4" r:id="rId8"/>
    <sheet name="Figure 4" sheetId="8" r:id="rId9"/>
    <sheet name="Figures 5 &amp; 6" sheetId="7" r:id="rId10"/>
    <sheet name="Figure 7" sheetId="5" r:id="rId11"/>
    <sheet name="Figure 8" sheetId="6" r:id="rId12"/>
    <sheet name="Figure 9" sheetId="9" r:id="rId13"/>
    <sheet name="Figure 10" sheetId="58" r:id="rId14"/>
    <sheet name="Figure 11" sheetId="10" r:id="rId15"/>
    <sheet name="Figure 12" sheetId="11" r:id="rId16"/>
    <sheet name="Figure 13" sheetId="12" r:id="rId17"/>
    <sheet name="Figure 14A" sheetId="52" r:id="rId18"/>
    <sheet name="Figure 14B" sheetId="51" r:id="rId19"/>
    <sheet name="Figure 15" sheetId="65" r:id="rId20"/>
    <sheet name="Figure 16A" sheetId="13" r:id="rId21"/>
    <sheet name="Figure 16B" sheetId="60" r:id="rId22"/>
    <sheet name="Figure 17" sheetId="39" r:id="rId23"/>
    <sheet name="Figure 17A" sheetId="57" r:id="rId24"/>
    <sheet name="Figure 18" sheetId="14" r:id="rId25"/>
    <sheet name="Figure 19" sheetId="15" r:id="rId26"/>
    <sheet name="Figues 20 &amp; 21" sheetId="16" r:id="rId27"/>
    <sheet name="Figure 20A" sheetId="45" r:id="rId28"/>
    <sheet name="Figure 22" sheetId="17" r:id="rId29"/>
    <sheet name="Figure 23" sheetId="18" r:id="rId30"/>
    <sheet name="Figure 24" sheetId="19" r:id="rId31"/>
    <sheet name="Figure 25" sheetId="20" r:id="rId32"/>
    <sheet name="Figure 26" sheetId="21" r:id="rId33"/>
    <sheet name="Figure 26A" sheetId="59" r:id="rId34"/>
    <sheet name="Figure 27" sheetId="42" r:id="rId35"/>
    <sheet name="Figure 28" sheetId="44" r:id="rId36"/>
    <sheet name="Figure 29" sheetId="23" r:id="rId37"/>
    <sheet name="Figure 30" sheetId="24" r:id="rId38"/>
    <sheet name="Figure 30A" sheetId="41" r:id="rId39"/>
    <sheet name="Figure 30B" sheetId="40" r:id="rId40"/>
    <sheet name="Figure 31A" sheetId="63" r:id="rId41"/>
    <sheet name="Figure 31B" sheetId="64" r:id="rId42"/>
    <sheet name="Figure 32A" sheetId="54" r:id="rId43"/>
    <sheet name="Figure 32B" sheetId="55" r:id="rId44"/>
    <sheet name="Figure 33" sheetId="25" r:id="rId45"/>
    <sheet name="Figure 34" sheetId="53" r:id="rId46"/>
    <sheet name="Figure 35" sheetId="26" r:id="rId47"/>
    <sheet name="Figure 36" sheetId="27" r:id="rId48"/>
    <sheet name="Figure 37" sheetId="28" r:id="rId49"/>
    <sheet name="Figures 38 &amp; 39" sheetId="30" r:id="rId50"/>
    <sheet name="Figure 40" sheetId="31" r:id="rId51"/>
  </sheets>
  <definedNames>
    <definedName name="_xlnm._FilterDatabase" localSheetId="4" hidden="1">Dropdown!$A$2:$A$35</definedName>
    <definedName name="_xlnm._FilterDatabase" localSheetId="5" hidden="1">'Figure 1'!$A$5:$E$5</definedName>
    <definedName name="_xlnm._FilterDatabase" localSheetId="13" hidden="1">'Figure 10'!$A$3:$G$3</definedName>
    <definedName name="_xlnm._FilterDatabase" localSheetId="14" hidden="1">'Figure 11'!$A$5:$B$5</definedName>
    <definedName name="_xlnm._FilterDatabase" localSheetId="15" hidden="1">'Figure 12'!$A$4:$B$4</definedName>
    <definedName name="_xlnm._FilterDatabase" localSheetId="18" hidden="1">'Figure 14B'!$A$4:$B$4</definedName>
    <definedName name="_xlnm._FilterDatabase" localSheetId="20" hidden="1">'Figure 16A'!$A$5:$B$5</definedName>
    <definedName name="_xlnm._FilterDatabase" localSheetId="21" hidden="1">'Figure 16B'!$A$5:$B$5</definedName>
    <definedName name="_xlnm._FilterDatabase" localSheetId="28" hidden="1">'Figure 22'!$A$6:$C$6</definedName>
    <definedName name="_xlnm._FilterDatabase" localSheetId="29" hidden="1">'Figure 23'!$A$7:$F$7</definedName>
    <definedName name="_xlnm._FilterDatabase" localSheetId="32" hidden="1">'Figure 26'!$A$4:$G$4</definedName>
    <definedName name="_xlnm._FilterDatabase" localSheetId="38" hidden="1">'Figure 30A'!$A$5:$L$5</definedName>
    <definedName name="_xlnm._FilterDatabase" localSheetId="39" hidden="1">'Figure 30B'!$A$65:$G$65</definedName>
    <definedName name="_xlnm._FilterDatabase" localSheetId="44" hidden="1">'Figure 33'!$A$4:$H$4</definedName>
    <definedName name="_xlnm._FilterDatabase" localSheetId="46" hidden="1">'Figure 35'!$A$3:$B$3</definedName>
    <definedName name="_xlnm._FilterDatabase" localSheetId="47" hidden="1">'Figure 36'!$A$3:$G$3</definedName>
    <definedName name="_xlnm._FilterDatabase" localSheetId="48" hidden="1">'Figure 37'!$A$4:$B$4</definedName>
    <definedName name="_xlnm._FilterDatabase" localSheetId="10" hidden="1">'Figure 7'!$A$4:$C$4</definedName>
    <definedName name="_xlnm._FilterDatabase" localSheetId="11" hidden="1">'Figure 8'!$A$4:$B$4</definedName>
    <definedName name="_xlnm._FilterDatabase" localSheetId="3" hidden="1">'Summary-Tribal'!$A$7:$S$7</definedName>
    <definedName name="_xlcn.WorksheetConnection_Figure15A6B391" hidden="1">'Figure 16A'!$A$5:$B$38</definedName>
    <definedName name="_xlnm.Print_Area" localSheetId="1">'Appendix Table Menu'!$A$1:$C$62</definedName>
    <definedName name="_xlnm.Print_Area" localSheetId="16">'Figure 13'!$A$2:$D$31</definedName>
    <definedName name="_xlnm.Print_Area" localSheetId="25">'Figure 19'!$A$3:$E$64</definedName>
    <definedName name="_xlnm.Print_Area" localSheetId="33">'Figure 26A'!$A$1:$E$59</definedName>
    <definedName name="_xlnm.Print_Area" localSheetId="34">'Figure 27'!$A$4:$M$96</definedName>
    <definedName name="_xlnm.Print_Area" localSheetId="35">'Figure 28'!$A$1:$D$39</definedName>
    <definedName name="_xlnm.Print_Area" localSheetId="37">'Figure 30'!$A$3:$D$18</definedName>
    <definedName name="_xlnm.Print_Area" localSheetId="38">'Figure 30A'!$A$1:$M$112</definedName>
    <definedName name="_xlnm.Print_Area" localSheetId="42">'Figure 32A'!$A$1:$H$37</definedName>
    <definedName name="_xlnm.Print_Area" localSheetId="44">'Figure 33'!$A$1:$N$41</definedName>
    <definedName name="_xlnm.Print_Area" localSheetId="47">'Figure 36'!$A$3:$G$40</definedName>
    <definedName name="_xlnm.Print_Area" localSheetId="50">'Figure 40'!$A$3:$D$28</definedName>
    <definedName name="_xlnm.Print_Area" localSheetId="9">'Figures 5 &amp; 6'!$A$3:$D$45</definedName>
    <definedName name="_xlnm.Print_Area" localSheetId="2">Summary!$A$1:$F$168</definedName>
    <definedName name="_xlnm.Print_Area" localSheetId="3">'Summary-Tribal'!$A$1:$S$31</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name="Range" connection="WorksheetConnection_Figure 15!$A$6:$B$39"/>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8" i="54" l="1"/>
  <c r="I37" i="54"/>
  <c r="B74" i="54"/>
  <c r="C74" i="54"/>
  <c r="D74" i="54"/>
  <c r="E74" i="54"/>
  <c r="F74" i="54"/>
  <c r="G74" i="54"/>
  <c r="H74" i="54"/>
  <c r="B73" i="54"/>
  <c r="B84" i="57"/>
  <c r="C84" i="57"/>
  <c r="D84" i="57"/>
  <c r="E84" i="57"/>
  <c r="F84" i="57"/>
  <c r="G84" i="57"/>
  <c r="H84" i="57"/>
  <c r="B85" i="57"/>
  <c r="B83" i="57"/>
  <c r="E13" i="53"/>
  <c r="F66" i="40"/>
  <c r="E66" i="40"/>
  <c r="D66" i="40"/>
  <c r="C66" i="40"/>
  <c r="B66" i="40"/>
  <c r="F114" i="48"/>
  <c r="F113" i="48"/>
  <c r="F112" i="48"/>
  <c r="F111" i="48"/>
  <c r="D114" i="48"/>
  <c r="D113" i="48"/>
  <c r="D112" i="48"/>
  <c r="D111" i="48"/>
  <c r="D110" i="48"/>
  <c r="F121" i="48"/>
  <c r="F120" i="48"/>
  <c r="F119" i="48"/>
  <c r="F118" i="48"/>
  <c r="D121" i="48"/>
  <c r="D120" i="48"/>
  <c r="D119" i="48"/>
  <c r="D118" i="48"/>
  <c r="F71" i="41"/>
  <c r="E71" i="41"/>
  <c r="D71" i="41"/>
  <c r="C71" i="41"/>
  <c r="B71" i="41"/>
  <c r="D67" i="40"/>
  <c r="B98" i="40"/>
  <c r="C25" i="53" l="1"/>
  <c r="E24" i="53"/>
  <c r="S16" i="62"/>
  <c r="R16" i="62"/>
  <c r="S29" i="62"/>
  <c r="R29" i="62"/>
  <c r="B16" i="62"/>
  <c r="C89" i="60" l="1"/>
  <c r="I5" i="54" l="1"/>
  <c r="C41" i="54" s="1"/>
  <c r="I6" i="54"/>
  <c r="H42" i="54" s="1"/>
  <c r="I7" i="54"/>
  <c r="B43" i="54" s="1"/>
  <c r="I8" i="54"/>
  <c r="F44" i="54" s="1"/>
  <c r="I9" i="54"/>
  <c r="B45" i="54" s="1"/>
  <c r="I10" i="54"/>
  <c r="D46" i="54" s="1"/>
  <c r="I11" i="54"/>
  <c r="H47" i="54" s="1"/>
  <c r="I12" i="54"/>
  <c r="B48" i="54" s="1"/>
  <c r="I13" i="54"/>
  <c r="G49" i="54" s="1"/>
  <c r="I14" i="54"/>
  <c r="B50" i="54" s="1"/>
  <c r="I15" i="54"/>
  <c r="E51" i="54" s="1"/>
  <c r="I16" i="54"/>
  <c r="B52" i="54" s="1"/>
  <c r="I17" i="54"/>
  <c r="C53" i="54" s="1"/>
  <c r="I18" i="54"/>
  <c r="H54" i="54" s="1"/>
  <c r="I19" i="54"/>
  <c r="B55" i="54" s="1"/>
  <c r="I20" i="54"/>
  <c r="F56" i="54" s="1"/>
  <c r="I21" i="54"/>
  <c r="B57" i="54" s="1"/>
  <c r="I22" i="54"/>
  <c r="D58" i="54" s="1"/>
  <c r="I23" i="54"/>
  <c r="H59" i="54" s="1"/>
  <c r="I24" i="54"/>
  <c r="B60" i="54" s="1"/>
  <c r="I25" i="54"/>
  <c r="G61" i="54" s="1"/>
  <c r="I26" i="54"/>
  <c r="B62" i="54" s="1"/>
  <c r="I27" i="54"/>
  <c r="E63" i="54" s="1"/>
  <c r="I28" i="54"/>
  <c r="B64" i="54" s="1"/>
  <c r="I29" i="54"/>
  <c r="C65" i="54" s="1"/>
  <c r="I30" i="54"/>
  <c r="H66" i="54" s="1"/>
  <c r="I31" i="54"/>
  <c r="B67" i="54" s="1"/>
  <c r="I32" i="54"/>
  <c r="F68" i="54" s="1"/>
  <c r="I33" i="54"/>
  <c r="B69" i="54" s="1"/>
  <c r="I34" i="54"/>
  <c r="D70" i="54" s="1"/>
  <c r="I35" i="54"/>
  <c r="H71" i="54" s="1"/>
  <c r="I36" i="54"/>
  <c r="B72" i="54" s="1"/>
  <c r="G73" i="54"/>
  <c r="D136" i="48" s="1"/>
  <c r="F131" i="48"/>
  <c r="I4" i="54"/>
  <c r="E40" i="54" s="1"/>
  <c r="F124" i="48"/>
  <c r="F128" i="48" s="1"/>
  <c r="D124" i="48"/>
  <c r="D128" i="48" s="1"/>
  <c r="B124" i="48"/>
  <c r="B127" i="48" s="1"/>
  <c r="B48" i="65"/>
  <c r="C48" i="65"/>
  <c r="D48" i="65"/>
  <c r="E48" i="65"/>
  <c r="F48" i="65"/>
  <c r="G48" i="65"/>
  <c r="H48" i="65"/>
  <c r="B49" i="65"/>
  <c r="C49" i="65"/>
  <c r="D49" i="65"/>
  <c r="E49" i="65"/>
  <c r="F49" i="65"/>
  <c r="G49" i="65"/>
  <c r="H49" i="65"/>
  <c r="B50" i="65"/>
  <c r="C50" i="65"/>
  <c r="D50" i="65"/>
  <c r="E50" i="65"/>
  <c r="F50" i="65"/>
  <c r="G50" i="65"/>
  <c r="H50" i="65"/>
  <c r="B51" i="65"/>
  <c r="C51" i="65"/>
  <c r="D51" i="65"/>
  <c r="E51" i="65"/>
  <c r="F51" i="65"/>
  <c r="G51" i="65"/>
  <c r="H51" i="65"/>
  <c r="B52" i="65"/>
  <c r="C52" i="65"/>
  <c r="D52" i="65"/>
  <c r="E52" i="65"/>
  <c r="F52" i="65"/>
  <c r="G52" i="65"/>
  <c r="H52" i="65"/>
  <c r="B53" i="65"/>
  <c r="C53" i="65"/>
  <c r="D53" i="65"/>
  <c r="E53" i="65"/>
  <c r="F53" i="65"/>
  <c r="G53" i="65"/>
  <c r="H53" i="65"/>
  <c r="B54" i="65"/>
  <c r="C54" i="65"/>
  <c r="D54" i="65"/>
  <c r="E54" i="65"/>
  <c r="F54" i="65"/>
  <c r="G54" i="65"/>
  <c r="H54" i="65"/>
  <c r="B55" i="65"/>
  <c r="C55" i="65"/>
  <c r="D55" i="65"/>
  <c r="E55" i="65"/>
  <c r="F55" i="65"/>
  <c r="G55" i="65"/>
  <c r="H55" i="65"/>
  <c r="B56" i="65"/>
  <c r="C56" i="65"/>
  <c r="D56" i="65"/>
  <c r="E56" i="65"/>
  <c r="F56" i="65"/>
  <c r="G56" i="65"/>
  <c r="H56" i="65"/>
  <c r="B57" i="65"/>
  <c r="C57" i="65"/>
  <c r="D57" i="65"/>
  <c r="E57" i="65"/>
  <c r="F57" i="65"/>
  <c r="G57" i="65"/>
  <c r="H57" i="65"/>
  <c r="B58" i="65"/>
  <c r="C58" i="65"/>
  <c r="D58" i="65"/>
  <c r="E58" i="65"/>
  <c r="F58" i="65"/>
  <c r="G58" i="65"/>
  <c r="H58" i="65"/>
  <c r="B59" i="65"/>
  <c r="C59" i="65"/>
  <c r="D59" i="65"/>
  <c r="E59" i="65"/>
  <c r="F59" i="65"/>
  <c r="G59" i="65"/>
  <c r="H59" i="65"/>
  <c r="B60" i="65"/>
  <c r="C60" i="65"/>
  <c r="D60" i="65"/>
  <c r="E60" i="65"/>
  <c r="F60" i="65"/>
  <c r="G60" i="65"/>
  <c r="H60" i="65"/>
  <c r="B61" i="65"/>
  <c r="C61" i="65"/>
  <c r="D61" i="65"/>
  <c r="E61" i="65"/>
  <c r="F61" i="65"/>
  <c r="G61" i="65"/>
  <c r="H61" i="65"/>
  <c r="B62" i="65"/>
  <c r="C62" i="65"/>
  <c r="D62" i="65"/>
  <c r="E62" i="65"/>
  <c r="F62" i="65"/>
  <c r="G62" i="65"/>
  <c r="H62" i="65"/>
  <c r="B63" i="65"/>
  <c r="C63" i="65"/>
  <c r="D63" i="65"/>
  <c r="E63" i="65"/>
  <c r="F63" i="65"/>
  <c r="G63" i="65"/>
  <c r="H63" i="65"/>
  <c r="B64" i="65"/>
  <c r="C64" i="65"/>
  <c r="D64" i="65"/>
  <c r="E64" i="65"/>
  <c r="F64" i="65"/>
  <c r="G64" i="65"/>
  <c r="H64" i="65"/>
  <c r="B65" i="65"/>
  <c r="C65" i="65"/>
  <c r="D65" i="65"/>
  <c r="E65" i="65"/>
  <c r="F65" i="65"/>
  <c r="G65" i="65"/>
  <c r="H65" i="65"/>
  <c r="B66" i="65"/>
  <c r="C66" i="65"/>
  <c r="D66" i="65"/>
  <c r="E66" i="65"/>
  <c r="F66" i="65"/>
  <c r="G66" i="65"/>
  <c r="H66" i="65"/>
  <c r="B67" i="65"/>
  <c r="C67" i="65"/>
  <c r="D67" i="65"/>
  <c r="E67" i="65"/>
  <c r="F67" i="65"/>
  <c r="G67" i="65"/>
  <c r="H67" i="65"/>
  <c r="B68" i="65"/>
  <c r="C68" i="65"/>
  <c r="D68" i="65"/>
  <c r="E68" i="65"/>
  <c r="F68" i="65"/>
  <c r="G68" i="65"/>
  <c r="H68" i="65"/>
  <c r="B69" i="65"/>
  <c r="C69" i="65"/>
  <c r="D69" i="65"/>
  <c r="E69" i="65"/>
  <c r="F69" i="65"/>
  <c r="G69" i="65"/>
  <c r="H69" i="65"/>
  <c r="B70" i="65"/>
  <c r="C70" i="65"/>
  <c r="D70" i="65"/>
  <c r="E70" i="65"/>
  <c r="F70" i="65"/>
  <c r="G70" i="65"/>
  <c r="H70" i="65"/>
  <c r="B71" i="65"/>
  <c r="C71" i="65"/>
  <c r="D71" i="65"/>
  <c r="E71" i="65"/>
  <c r="F71" i="65"/>
  <c r="G71" i="65"/>
  <c r="H71" i="65"/>
  <c r="B72" i="65"/>
  <c r="C72" i="65"/>
  <c r="D72" i="65"/>
  <c r="E72" i="65"/>
  <c r="F72" i="65"/>
  <c r="G72" i="65"/>
  <c r="H72" i="65"/>
  <c r="B73" i="65"/>
  <c r="C73" i="65"/>
  <c r="D73" i="65"/>
  <c r="E73" i="65"/>
  <c r="F73" i="65"/>
  <c r="G73" i="65"/>
  <c r="H73" i="65"/>
  <c r="B74" i="65"/>
  <c r="C74" i="65"/>
  <c r="D74" i="65"/>
  <c r="E74" i="65"/>
  <c r="F74" i="65"/>
  <c r="G74" i="65"/>
  <c r="H74" i="65"/>
  <c r="B75" i="65"/>
  <c r="C75" i="65"/>
  <c r="D75" i="65"/>
  <c r="E75" i="65"/>
  <c r="F75" i="65"/>
  <c r="G75" i="65"/>
  <c r="H75" i="65"/>
  <c r="B76" i="65"/>
  <c r="C76" i="65"/>
  <c r="D76" i="65"/>
  <c r="E76" i="65"/>
  <c r="F76" i="65"/>
  <c r="G76" i="65"/>
  <c r="H76" i="65"/>
  <c r="B77" i="65"/>
  <c r="C77" i="65"/>
  <c r="D77" i="65"/>
  <c r="E77" i="65"/>
  <c r="F77" i="65"/>
  <c r="G77" i="65"/>
  <c r="H77" i="65"/>
  <c r="B78" i="65"/>
  <c r="C78" i="65"/>
  <c r="D78" i="65"/>
  <c r="E78" i="65"/>
  <c r="F78" i="65"/>
  <c r="G78" i="65"/>
  <c r="H78" i="65"/>
  <c r="B79" i="65"/>
  <c r="C79" i="65"/>
  <c r="D79" i="65"/>
  <c r="E79" i="65"/>
  <c r="F79" i="65"/>
  <c r="G79" i="65"/>
  <c r="H79" i="65"/>
  <c r="B80" i="65"/>
  <c r="C80" i="65"/>
  <c r="D80" i="65"/>
  <c r="E80" i="65"/>
  <c r="F80" i="65"/>
  <c r="G80" i="65"/>
  <c r="H80" i="65"/>
  <c r="B81" i="65"/>
  <c r="C81" i="65"/>
  <c r="D81" i="65"/>
  <c r="E81" i="65"/>
  <c r="F81" i="65"/>
  <c r="G81" i="65"/>
  <c r="H81" i="65"/>
  <c r="H47" i="65"/>
  <c r="G47" i="65"/>
  <c r="F47" i="65"/>
  <c r="E47" i="65"/>
  <c r="D47" i="65"/>
  <c r="C47" i="65"/>
  <c r="B47" i="65"/>
  <c r="B49" i="63"/>
  <c r="C49" i="63"/>
  <c r="B50" i="63"/>
  <c r="C50" i="63"/>
  <c r="B51" i="63"/>
  <c r="C51" i="63"/>
  <c r="B52" i="63"/>
  <c r="C52" i="63"/>
  <c r="B53" i="63"/>
  <c r="C53" i="63"/>
  <c r="B54" i="63"/>
  <c r="C54" i="63"/>
  <c r="B55" i="63"/>
  <c r="C55" i="63"/>
  <c r="B56" i="63"/>
  <c r="C56" i="63"/>
  <c r="B57" i="63"/>
  <c r="C57" i="63"/>
  <c r="B58" i="63"/>
  <c r="C58" i="63"/>
  <c r="B59" i="63"/>
  <c r="C59" i="63"/>
  <c r="B60" i="63"/>
  <c r="C60" i="63"/>
  <c r="B61" i="63"/>
  <c r="C61" i="63"/>
  <c r="B62" i="63"/>
  <c r="C62" i="63"/>
  <c r="B63" i="63"/>
  <c r="C63" i="63"/>
  <c r="B64" i="63"/>
  <c r="C64" i="63"/>
  <c r="B65" i="63"/>
  <c r="C65" i="63"/>
  <c r="B66" i="63"/>
  <c r="C66" i="63"/>
  <c r="B67" i="63"/>
  <c r="C67" i="63"/>
  <c r="B68" i="63"/>
  <c r="C68" i="63"/>
  <c r="B69" i="63"/>
  <c r="C69" i="63"/>
  <c r="B70" i="63"/>
  <c r="C70" i="63"/>
  <c r="B71" i="63"/>
  <c r="C71" i="63"/>
  <c r="B72" i="63"/>
  <c r="C72" i="63"/>
  <c r="B73" i="63"/>
  <c r="C73" i="63"/>
  <c r="B74" i="63"/>
  <c r="C74" i="63"/>
  <c r="B75" i="63"/>
  <c r="C75" i="63"/>
  <c r="B76" i="63"/>
  <c r="C76" i="63"/>
  <c r="B77" i="63"/>
  <c r="C77" i="63"/>
  <c r="B78" i="63"/>
  <c r="C78" i="63"/>
  <c r="B79" i="63"/>
  <c r="C79" i="63"/>
  <c r="B80" i="63"/>
  <c r="C80" i="63"/>
  <c r="B81" i="63"/>
  <c r="C81" i="63"/>
  <c r="B82" i="63"/>
  <c r="C82" i="63"/>
  <c r="C48" i="63"/>
  <c r="B48" i="63"/>
  <c r="B49" i="64"/>
  <c r="C49" i="64"/>
  <c r="B50" i="64"/>
  <c r="C50" i="64"/>
  <c r="B51" i="64"/>
  <c r="C51" i="64"/>
  <c r="B52" i="64"/>
  <c r="C52" i="64"/>
  <c r="B53" i="64"/>
  <c r="C53" i="64"/>
  <c r="B54" i="64"/>
  <c r="C54" i="64"/>
  <c r="B55" i="64"/>
  <c r="C55" i="64"/>
  <c r="B56" i="64"/>
  <c r="C56" i="64"/>
  <c r="B57" i="64"/>
  <c r="C57" i="64"/>
  <c r="B58" i="64"/>
  <c r="C58" i="64"/>
  <c r="B59" i="64"/>
  <c r="C59" i="64"/>
  <c r="B60" i="64"/>
  <c r="C60" i="64"/>
  <c r="B61" i="64"/>
  <c r="C61" i="64"/>
  <c r="B62" i="64"/>
  <c r="C62" i="64"/>
  <c r="B63" i="64"/>
  <c r="C63" i="64"/>
  <c r="B64" i="64"/>
  <c r="C64" i="64"/>
  <c r="B65" i="64"/>
  <c r="C65" i="64"/>
  <c r="B66" i="64"/>
  <c r="C66" i="64"/>
  <c r="B67" i="64"/>
  <c r="C67" i="64"/>
  <c r="B68" i="64"/>
  <c r="C68" i="64"/>
  <c r="B69" i="64"/>
  <c r="C69" i="64"/>
  <c r="B70" i="64"/>
  <c r="C70" i="64"/>
  <c r="B71" i="64"/>
  <c r="C71" i="64"/>
  <c r="B72" i="64"/>
  <c r="C72" i="64"/>
  <c r="B73" i="64"/>
  <c r="C73" i="64"/>
  <c r="B74" i="64"/>
  <c r="C74" i="64"/>
  <c r="B75" i="64"/>
  <c r="C75" i="64"/>
  <c r="B76" i="64"/>
  <c r="C76" i="64"/>
  <c r="B77" i="64"/>
  <c r="C77" i="64"/>
  <c r="B78" i="64"/>
  <c r="C78" i="64"/>
  <c r="B79" i="64"/>
  <c r="C79" i="64"/>
  <c r="B80" i="64"/>
  <c r="C80" i="64"/>
  <c r="B81" i="64"/>
  <c r="C81" i="64"/>
  <c r="B82" i="64"/>
  <c r="C82" i="64"/>
  <c r="C48" i="64"/>
  <c r="B48" i="64"/>
  <c r="B40" i="54" l="1"/>
  <c r="F73" i="54"/>
  <c r="D135" i="48" s="1"/>
  <c r="D73" i="54"/>
  <c r="D133" i="48" s="1"/>
  <c r="G62" i="54"/>
  <c r="H61" i="54"/>
  <c r="E61" i="54"/>
  <c r="C61" i="54"/>
  <c r="B61" i="54"/>
  <c r="C56" i="54"/>
  <c r="B56" i="54"/>
  <c r="C73" i="54"/>
  <c r="D132" i="48" s="1"/>
  <c r="D131" i="48"/>
  <c r="D65" i="54"/>
  <c r="D64" i="54"/>
  <c r="B63" i="54"/>
  <c r="H49" i="54"/>
  <c r="G54" i="54"/>
  <c r="E54" i="54"/>
  <c r="H63" i="54"/>
  <c r="D54" i="54"/>
  <c r="H62" i="54"/>
  <c r="F49" i="54"/>
  <c r="E49" i="54"/>
  <c r="C49" i="54"/>
  <c r="B44" i="54"/>
  <c r="H43" i="54"/>
  <c r="G42" i="54"/>
  <c r="E42" i="54"/>
  <c r="C42" i="54"/>
  <c r="H69" i="54"/>
  <c r="C46" i="54"/>
  <c r="E68" i="54"/>
  <c r="C54" i="54"/>
  <c r="C44" i="54"/>
  <c r="D68" i="54"/>
  <c r="D53" i="54"/>
  <c r="C68" i="54"/>
  <c r="B53" i="54"/>
  <c r="H40" i="54"/>
  <c r="F66" i="54"/>
  <c r="H52" i="54"/>
  <c r="F137" i="48"/>
  <c r="E66" i="54"/>
  <c r="F51" i="54"/>
  <c r="F136" i="48"/>
  <c r="D66" i="54"/>
  <c r="E56" i="54"/>
  <c r="D51" i="54"/>
  <c r="F135" i="48"/>
  <c r="F65" i="54"/>
  <c r="D56" i="54"/>
  <c r="G50" i="54"/>
  <c r="B42" i="54"/>
  <c r="F126" i="48"/>
  <c r="F125" i="48"/>
  <c r="B128" i="48"/>
  <c r="D125" i="48"/>
  <c r="D126" i="48"/>
  <c r="D127" i="48"/>
  <c r="F127" i="48"/>
  <c r="B125" i="48"/>
  <c r="B126" i="48"/>
  <c r="H64" i="54"/>
  <c r="G52" i="54"/>
  <c r="H73" i="54"/>
  <c r="D137" i="48" s="1"/>
  <c r="B68" i="54"/>
  <c r="G64" i="54"/>
  <c r="F61" i="54"/>
  <c r="H55" i="54"/>
  <c r="F52" i="54"/>
  <c r="D49" i="54"/>
  <c r="F42" i="54"/>
  <c r="F64" i="54"/>
  <c r="B65" i="54"/>
  <c r="H67" i="54"/>
  <c r="E52" i="54"/>
  <c r="E73" i="54"/>
  <c r="D134" i="48" s="1"/>
  <c r="G66" i="54"/>
  <c r="E64" i="54"/>
  <c r="D61" i="54"/>
  <c r="F54" i="54"/>
  <c r="H51" i="54"/>
  <c r="B49" i="54"/>
  <c r="D42" i="54"/>
  <c r="F63" i="54"/>
  <c r="C51" i="54"/>
  <c r="F41" i="54"/>
  <c r="F40" i="54"/>
  <c r="C70" i="54"/>
  <c r="C66" i="54"/>
  <c r="D63" i="54"/>
  <c r="B58" i="54"/>
  <c r="B54" i="54"/>
  <c r="B51" i="54"/>
  <c r="E44" i="54"/>
  <c r="D41" i="54"/>
  <c r="B46" i="54"/>
  <c r="D40" i="54"/>
  <c r="C58" i="54"/>
  <c r="H45" i="54"/>
  <c r="G40" i="54"/>
  <c r="B70" i="54"/>
  <c r="B66" i="54"/>
  <c r="C63" i="54"/>
  <c r="H57" i="54"/>
  <c r="F53" i="54"/>
  <c r="H50" i="54"/>
  <c r="D44" i="54"/>
  <c r="B41" i="54"/>
  <c r="E47" i="54"/>
  <c r="F45" i="54"/>
  <c r="H72" i="54"/>
  <c r="E69" i="54"/>
  <c r="H60" i="54"/>
  <c r="E57" i="54"/>
  <c r="G55" i="54"/>
  <c r="D52" i="54"/>
  <c r="C47" i="54"/>
  <c r="F134" i="48"/>
  <c r="G72" i="54"/>
  <c r="B71" i="54"/>
  <c r="D69" i="54"/>
  <c r="F67" i="54"/>
  <c r="H65" i="54"/>
  <c r="C64" i="54"/>
  <c r="E62" i="54"/>
  <c r="G60" i="54"/>
  <c r="B59" i="54"/>
  <c r="D57" i="54"/>
  <c r="F55" i="54"/>
  <c r="H53" i="54"/>
  <c r="C52" i="54"/>
  <c r="E50" i="54"/>
  <c r="G48" i="54"/>
  <c r="B47" i="54"/>
  <c r="D45" i="54"/>
  <c r="F43" i="54"/>
  <c r="H41" i="54"/>
  <c r="F47" i="54"/>
  <c r="G45" i="54"/>
  <c r="D71" i="54"/>
  <c r="D47" i="54"/>
  <c r="C71" i="54"/>
  <c r="G67" i="54"/>
  <c r="F62" i="54"/>
  <c r="C59" i="54"/>
  <c r="F50" i="54"/>
  <c r="H48" i="54"/>
  <c r="E45" i="54"/>
  <c r="G43" i="54"/>
  <c r="F133" i="48"/>
  <c r="F72" i="54"/>
  <c r="H70" i="54"/>
  <c r="C69" i="54"/>
  <c r="E67" i="54"/>
  <c r="G65" i="54"/>
  <c r="D62" i="54"/>
  <c r="F60" i="54"/>
  <c r="H58" i="54"/>
  <c r="C57" i="54"/>
  <c r="E55" i="54"/>
  <c r="G53" i="54"/>
  <c r="D50" i="54"/>
  <c r="F48" i="54"/>
  <c r="H46" i="54"/>
  <c r="C45" i="54"/>
  <c r="E43" i="54"/>
  <c r="G41" i="54"/>
  <c r="G69" i="54"/>
  <c r="G57" i="54"/>
  <c r="F69" i="54"/>
  <c r="F57" i="54"/>
  <c r="F132" i="48"/>
  <c r="E72" i="54"/>
  <c r="G70" i="54"/>
  <c r="D67" i="54"/>
  <c r="C62" i="54"/>
  <c r="E60" i="54"/>
  <c r="G58" i="54"/>
  <c r="D55" i="54"/>
  <c r="C50" i="54"/>
  <c r="E48" i="54"/>
  <c r="G46" i="54"/>
  <c r="D43" i="54"/>
  <c r="C40" i="54"/>
  <c r="D72" i="54"/>
  <c r="F70" i="54"/>
  <c r="H68" i="54"/>
  <c r="C67" i="54"/>
  <c r="E65" i="54"/>
  <c r="G63" i="54"/>
  <c r="D60" i="54"/>
  <c r="F58" i="54"/>
  <c r="H56" i="54"/>
  <c r="C55" i="54"/>
  <c r="E53" i="54"/>
  <c r="G51" i="54"/>
  <c r="D48" i="54"/>
  <c r="F46" i="54"/>
  <c r="H44" i="54"/>
  <c r="C43" i="54"/>
  <c r="E41" i="54"/>
  <c r="G71" i="54"/>
  <c r="G59" i="54"/>
  <c r="G47" i="54"/>
  <c r="F71" i="54"/>
  <c r="F59" i="54"/>
  <c r="E71" i="54"/>
  <c r="E59" i="54"/>
  <c r="D59" i="54"/>
  <c r="C72" i="54"/>
  <c r="E70" i="54"/>
  <c r="G68" i="54"/>
  <c r="C60" i="54"/>
  <c r="E58" i="54"/>
  <c r="G56" i="54"/>
  <c r="C48" i="54"/>
  <c r="E46" i="54"/>
  <c r="G44" i="54"/>
  <c r="F52" i="48"/>
  <c r="D52" i="48"/>
  <c r="B52" i="48"/>
  <c r="B9" i="62"/>
  <c r="B10" i="62"/>
  <c r="B11" i="62"/>
  <c r="B12" i="62"/>
  <c r="B13" i="62"/>
  <c r="B14" i="62"/>
  <c r="B15" i="62"/>
  <c r="E5" i="25"/>
  <c r="F5" i="25"/>
  <c r="B25" i="27"/>
  <c r="B24" i="27"/>
  <c r="B14" i="27"/>
  <c r="B15" i="27"/>
  <c r="B13" i="27"/>
  <c r="D27" i="27"/>
  <c r="D38" i="27"/>
  <c r="E38" i="27" s="1"/>
  <c r="B39" i="25"/>
  <c r="E39" i="25"/>
  <c r="F39" i="25" s="1"/>
  <c r="B38" i="27"/>
  <c r="D87" i="48"/>
  <c r="D86" i="48"/>
  <c r="D85" i="48"/>
  <c r="D84" i="48"/>
  <c r="D88" i="48"/>
  <c r="F67" i="55"/>
  <c r="B68" i="55"/>
  <c r="B70" i="55"/>
  <c r="E70" i="55"/>
  <c r="F70" i="55"/>
  <c r="G70" i="55"/>
  <c r="H70" i="55"/>
  <c r="B71" i="55"/>
  <c r="H71" i="55"/>
  <c r="B72" i="55"/>
  <c r="C72" i="55"/>
  <c r="D72" i="55"/>
  <c r="E72" i="55"/>
  <c r="D74" i="55"/>
  <c r="E74" i="55"/>
  <c r="H75" i="55"/>
  <c r="B76" i="55"/>
  <c r="C76" i="55"/>
  <c r="H77" i="55"/>
  <c r="B79" i="55"/>
  <c r="B82" i="55"/>
  <c r="C82" i="55"/>
  <c r="D82" i="55"/>
  <c r="E82" i="55"/>
  <c r="F82" i="55"/>
  <c r="G82" i="55"/>
  <c r="H82" i="55"/>
  <c r="B83" i="55"/>
  <c r="D84" i="55"/>
  <c r="E84" i="55"/>
  <c r="F84" i="55"/>
  <c r="G84" i="55"/>
  <c r="H85" i="55"/>
  <c r="B86" i="55"/>
  <c r="C86" i="55"/>
  <c r="D86" i="55"/>
  <c r="E86" i="55"/>
  <c r="D92" i="55"/>
  <c r="B94" i="55"/>
  <c r="C94" i="55"/>
  <c r="D94" i="55"/>
  <c r="G94" i="55"/>
  <c r="H94" i="55"/>
  <c r="B95" i="55"/>
  <c r="H95" i="55"/>
  <c r="B96" i="55"/>
  <c r="C96" i="55"/>
  <c r="D96" i="55"/>
  <c r="E96" i="55"/>
  <c r="F96" i="55"/>
  <c r="G96" i="55"/>
  <c r="C100" i="55"/>
  <c r="B66" i="55"/>
  <c r="I7" i="55"/>
  <c r="G67" i="55" s="1"/>
  <c r="I8" i="55"/>
  <c r="C68" i="55" s="1"/>
  <c r="I9" i="55"/>
  <c r="F69" i="55" s="1"/>
  <c r="I10" i="55"/>
  <c r="C70" i="55" s="1"/>
  <c r="I11" i="55"/>
  <c r="C71" i="55" s="1"/>
  <c r="I12" i="55"/>
  <c r="H72" i="55" s="1"/>
  <c r="I13" i="55"/>
  <c r="F73" i="55" s="1"/>
  <c r="I14" i="55"/>
  <c r="F74" i="55" s="1"/>
  <c r="I15" i="55"/>
  <c r="D75" i="55" s="1"/>
  <c r="I16" i="55"/>
  <c r="D76" i="55" s="1"/>
  <c r="I17" i="55"/>
  <c r="B77" i="55" s="1"/>
  <c r="I18" i="55"/>
  <c r="B78" i="55" s="1"/>
  <c r="I19" i="55"/>
  <c r="G79" i="55" s="1"/>
  <c r="I20" i="55"/>
  <c r="C80" i="55" s="1"/>
  <c r="I21" i="55"/>
  <c r="F81" i="55" s="1"/>
  <c r="I22" i="55"/>
  <c r="I23" i="55"/>
  <c r="C83" i="55" s="1"/>
  <c r="I24" i="55"/>
  <c r="H84" i="55" s="1"/>
  <c r="I25" i="55"/>
  <c r="F85" i="55" s="1"/>
  <c r="I26" i="55"/>
  <c r="F86" i="55" s="1"/>
  <c r="I27" i="55"/>
  <c r="D87" i="55" s="1"/>
  <c r="I28" i="55"/>
  <c r="D88" i="55" s="1"/>
  <c r="I29" i="55"/>
  <c r="B89" i="55" s="1"/>
  <c r="I30" i="55"/>
  <c r="B90" i="55" s="1"/>
  <c r="I31" i="55"/>
  <c r="G91" i="55" s="1"/>
  <c r="I32" i="55"/>
  <c r="E92" i="55" s="1"/>
  <c r="I33" i="55"/>
  <c r="F93" i="55" s="1"/>
  <c r="I34" i="55"/>
  <c r="E94" i="55" s="1"/>
  <c r="I35" i="55"/>
  <c r="C95" i="55" s="1"/>
  <c r="I36" i="55"/>
  <c r="H96" i="55" s="1"/>
  <c r="I37" i="55"/>
  <c r="F97" i="55" s="1"/>
  <c r="I38" i="55"/>
  <c r="F98" i="55" s="1"/>
  <c r="I39" i="55"/>
  <c r="D99" i="55" s="1"/>
  <c r="I40" i="55"/>
  <c r="D100" i="55" s="1"/>
  <c r="I6" i="55"/>
  <c r="H66" i="55" s="1"/>
  <c r="B84" i="48"/>
  <c r="B87" i="48"/>
  <c r="B86" i="48"/>
  <c r="B85" i="48"/>
  <c r="B88" i="48"/>
  <c r="F62" i="18"/>
  <c r="F63" i="18"/>
  <c r="F64" i="18"/>
  <c r="F65" i="18"/>
  <c r="F66" i="18"/>
  <c r="F67" i="18"/>
  <c r="F68" i="18"/>
  <c r="F69" i="18"/>
  <c r="F70" i="18"/>
  <c r="F71" i="18"/>
  <c r="F72" i="18"/>
  <c r="F73" i="18"/>
  <c r="F74" i="18"/>
  <c r="F75" i="18"/>
  <c r="F76" i="18"/>
  <c r="F77" i="18"/>
  <c r="F78" i="18"/>
  <c r="F79" i="18"/>
  <c r="F80" i="18"/>
  <c r="F81" i="18"/>
  <c r="F82" i="18"/>
  <c r="F83" i="18"/>
  <c r="F84" i="18"/>
  <c r="F85" i="18"/>
  <c r="F86" i="18"/>
  <c r="F87" i="18"/>
  <c r="F88" i="18"/>
  <c r="F89" i="18"/>
  <c r="F90" i="18"/>
  <c r="F91" i="18"/>
  <c r="F92" i="18"/>
  <c r="F93" i="18"/>
  <c r="F94" i="18"/>
  <c r="F95" i="18"/>
  <c r="F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87" i="18"/>
  <c r="E88" i="18"/>
  <c r="E89" i="18"/>
  <c r="E90" i="18"/>
  <c r="E91" i="18"/>
  <c r="E92" i="18"/>
  <c r="E93" i="18"/>
  <c r="E94" i="18"/>
  <c r="E95" i="18"/>
  <c r="E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61" i="18"/>
  <c r="B95"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61" i="18"/>
  <c r="G42" i="18"/>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8" i="18"/>
  <c r="F70" i="48"/>
  <c r="F71" i="48" s="1"/>
  <c r="H56" i="45"/>
  <c r="H57" i="45"/>
  <c r="H58" i="45"/>
  <c r="H59" i="45"/>
  <c r="H60" i="45"/>
  <c r="H61" i="45"/>
  <c r="H62" i="45"/>
  <c r="H63" i="45"/>
  <c r="H64" i="45"/>
  <c r="H65" i="45"/>
  <c r="H66" i="45"/>
  <c r="H67" i="45"/>
  <c r="H68" i="45"/>
  <c r="H69" i="45"/>
  <c r="H70" i="45"/>
  <c r="H71" i="45"/>
  <c r="H72" i="45"/>
  <c r="H73" i="45"/>
  <c r="H74" i="45"/>
  <c r="H75" i="45"/>
  <c r="H76" i="45"/>
  <c r="H77" i="45"/>
  <c r="H78" i="45"/>
  <c r="H79" i="45"/>
  <c r="H80" i="45"/>
  <c r="H81" i="45"/>
  <c r="H82" i="45"/>
  <c r="H83" i="45"/>
  <c r="H84" i="45"/>
  <c r="H85" i="45"/>
  <c r="H86" i="45"/>
  <c r="H87" i="45"/>
  <c r="H88" i="45"/>
  <c r="H89" i="45"/>
  <c r="H55" i="45"/>
  <c r="G56" i="45"/>
  <c r="G57" i="45"/>
  <c r="G58" i="45"/>
  <c r="G59" i="45"/>
  <c r="G60" i="45"/>
  <c r="G61" i="45"/>
  <c r="G62" i="45"/>
  <c r="G63" i="45"/>
  <c r="G64" i="45"/>
  <c r="G65" i="45"/>
  <c r="G66" i="45"/>
  <c r="G67" i="45"/>
  <c r="G68" i="45"/>
  <c r="G69" i="45"/>
  <c r="G70" i="45"/>
  <c r="G71" i="45"/>
  <c r="G72" i="45"/>
  <c r="G73" i="45"/>
  <c r="G74" i="45"/>
  <c r="G75" i="45"/>
  <c r="G76" i="45"/>
  <c r="G77" i="45"/>
  <c r="G78" i="45"/>
  <c r="G79" i="45"/>
  <c r="G80" i="45"/>
  <c r="G81" i="45"/>
  <c r="G82" i="45"/>
  <c r="G83" i="45"/>
  <c r="G84" i="45"/>
  <c r="G85" i="45"/>
  <c r="G86" i="45"/>
  <c r="G87" i="45"/>
  <c r="G88" i="45"/>
  <c r="G89" i="45"/>
  <c r="G55" i="45"/>
  <c r="F56" i="45"/>
  <c r="F57" i="45"/>
  <c r="F58" i="45"/>
  <c r="F59" i="45"/>
  <c r="F60" i="45"/>
  <c r="F61" i="45"/>
  <c r="F62" i="45"/>
  <c r="F63" i="45"/>
  <c r="F64" i="45"/>
  <c r="F65" i="45"/>
  <c r="F66" i="45"/>
  <c r="F67" i="45"/>
  <c r="F68" i="45"/>
  <c r="F69" i="45"/>
  <c r="F70" i="45"/>
  <c r="F71" i="45"/>
  <c r="F72" i="45"/>
  <c r="F73" i="45"/>
  <c r="F74" i="45"/>
  <c r="F75" i="45"/>
  <c r="F76" i="45"/>
  <c r="F77" i="45"/>
  <c r="F78" i="45"/>
  <c r="F79" i="45"/>
  <c r="F80" i="45"/>
  <c r="F81" i="45"/>
  <c r="F82" i="45"/>
  <c r="F83" i="45"/>
  <c r="F84" i="45"/>
  <c r="F85" i="45"/>
  <c r="F86" i="45"/>
  <c r="F87" i="45"/>
  <c r="F88" i="45"/>
  <c r="F89" i="45"/>
  <c r="F55" i="45"/>
  <c r="E56" i="45"/>
  <c r="E57" i="45"/>
  <c r="E58" i="45"/>
  <c r="E59" i="45"/>
  <c r="E60" i="45"/>
  <c r="E61" i="45"/>
  <c r="E62" i="45"/>
  <c r="E63" i="45"/>
  <c r="E64" i="45"/>
  <c r="E65" i="45"/>
  <c r="E66" i="45"/>
  <c r="E67" i="45"/>
  <c r="E68" i="45"/>
  <c r="E69" i="45"/>
  <c r="E70" i="45"/>
  <c r="E71" i="45"/>
  <c r="E72" i="45"/>
  <c r="E73" i="45"/>
  <c r="E74" i="45"/>
  <c r="E75" i="45"/>
  <c r="E76" i="45"/>
  <c r="E77" i="45"/>
  <c r="E78" i="45"/>
  <c r="E79" i="45"/>
  <c r="E80" i="45"/>
  <c r="E81" i="45"/>
  <c r="E82" i="45"/>
  <c r="E83" i="45"/>
  <c r="E84" i="45"/>
  <c r="E85" i="45"/>
  <c r="E86" i="45"/>
  <c r="E87" i="45"/>
  <c r="E88" i="45"/>
  <c r="E89" i="45"/>
  <c r="E55" i="45"/>
  <c r="D56" i="45"/>
  <c r="D57" i="45"/>
  <c r="D58" i="45"/>
  <c r="D59" i="45"/>
  <c r="D60" i="45"/>
  <c r="D61" i="45"/>
  <c r="D62" i="45"/>
  <c r="D63" i="45"/>
  <c r="D64" i="45"/>
  <c r="D65" i="45"/>
  <c r="D66" i="45"/>
  <c r="D67" i="45"/>
  <c r="D68" i="45"/>
  <c r="D69" i="45"/>
  <c r="D70" i="45"/>
  <c r="D71" i="45"/>
  <c r="D72" i="45"/>
  <c r="D73" i="45"/>
  <c r="D74" i="45"/>
  <c r="D75" i="45"/>
  <c r="D76" i="45"/>
  <c r="D77" i="45"/>
  <c r="D78" i="45"/>
  <c r="D79" i="45"/>
  <c r="D80" i="45"/>
  <c r="D81" i="45"/>
  <c r="D82" i="45"/>
  <c r="D83" i="45"/>
  <c r="D84" i="45"/>
  <c r="D85" i="45"/>
  <c r="D86" i="45"/>
  <c r="D87" i="45"/>
  <c r="D88" i="45"/>
  <c r="D89" i="45"/>
  <c r="D55" i="45"/>
  <c r="C56" i="45"/>
  <c r="C57" i="45"/>
  <c r="C58" i="45"/>
  <c r="C59" i="45"/>
  <c r="C60" i="45"/>
  <c r="C61" i="45"/>
  <c r="C62" i="45"/>
  <c r="C63" i="45"/>
  <c r="C64" i="45"/>
  <c r="C65" i="45"/>
  <c r="C66" i="45"/>
  <c r="C67" i="45"/>
  <c r="C68" i="45"/>
  <c r="C69" i="45"/>
  <c r="C70" i="45"/>
  <c r="C71" i="45"/>
  <c r="C72" i="45"/>
  <c r="C73" i="45"/>
  <c r="C74" i="45"/>
  <c r="C75" i="45"/>
  <c r="C76" i="45"/>
  <c r="C77" i="45"/>
  <c r="C78" i="45"/>
  <c r="C79" i="45"/>
  <c r="C80" i="45"/>
  <c r="C81" i="45"/>
  <c r="C82" i="45"/>
  <c r="C83" i="45"/>
  <c r="C84" i="45"/>
  <c r="C85" i="45"/>
  <c r="C86" i="45"/>
  <c r="C87" i="45"/>
  <c r="C88" i="45"/>
  <c r="C89" i="45"/>
  <c r="C55" i="45"/>
  <c r="B56" i="45"/>
  <c r="B57" i="45"/>
  <c r="B58" i="45"/>
  <c r="B59" i="45"/>
  <c r="B60" i="45"/>
  <c r="B61" i="45"/>
  <c r="B62" i="45"/>
  <c r="B63" i="45"/>
  <c r="B64" i="45"/>
  <c r="B65" i="45"/>
  <c r="B66" i="45"/>
  <c r="B67" i="45"/>
  <c r="B68" i="45"/>
  <c r="B69" i="45"/>
  <c r="B70" i="45"/>
  <c r="B71" i="45"/>
  <c r="B72" i="45"/>
  <c r="B73" i="45"/>
  <c r="B74" i="45"/>
  <c r="B75" i="45"/>
  <c r="B76" i="45"/>
  <c r="B77" i="45"/>
  <c r="B78" i="45"/>
  <c r="B79" i="45"/>
  <c r="B80" i="45"/>
  <c r="B81" i="45"/>
  <c r="B82" i="45"/>
  <c r="B83" i="45"/>
  <c r="B84" i="45"/>
  <c r="B85" i="45"/>
  <c r="B86" i="45"/>
  <c r="B87" i="45"/>
  <c r="B88" i="45"/>
  <c r="B89" i="45"/>
  <c r="B55" i="45"/>
  <c r="I8" i="45"/>
  <c r="I9" i="45"/>
  <c r="I10" i="45"/>
  <c r="I11" i="45"/>
  <c r="I12" i="45"/>
  <c r="I13" i="45"/>
  <c r="I14" i="45"/>
  <c r="I15" i="45"/>
  <c r="I16" i="45"/>
  <c r="I17" i="45"/>
  <c r="I18" i="45"/>
  <c r="I19" i="45"/>
  <c r="I20" i="45"/>
  <c r="I21" i="45"/>
  <c r="I22" i="45"/>
  <c r="I23" i="45"/>
  <c r="I24" i="45"/>
  <c r="I25" i="45"/>
  <c r="I26" i="45"/>
  <c r="I27" i="45"/>
  <c r="I28" i="45"/>
  <c r="I29" i="45"/>
  <c r="I30" i="45"/>
  <c r="I31" i="45"/>
  <c r="I32" i="45"/>
  <c r="I33" i="45"/>
  <c r="I34" i="45"/>
  <c r="I35" i="45"/>
  <c r="I36" i="45"/>
  <c r="I37" i="45"/>
  <c r="I38" i="45"/>
  <c r="I39" i="45"/>
  <c r="I40" i="45"/>
  <c r="I41" i="45"/>
  <c r="I7" i="45"/>
  <c r="B43" i="48"/>
  <c r="F90" i="48"/>
  <c r="F93" i="48" s="1"/>
  <c r="F32" i="48"/>
  <c r="D32" i="48"/>
  <c r="B32" i="48"/>
  <c r="F29" i="48"/>
  <c r="D29" i="48"/>
  <c r="B29" i="48"/>
  <c r="F17" i="48"/>
  <c r="F11" i="48"/>
  <c r="F10" i="48"/>
  <c r="B40" i="2"/>
  <c r="F8" i="48"/>
  <c r="F14" i="48"/>
  <c r="F160" i="48"/>
  <c r="F165" i="48" s="1"/>
  <c r="F158" i="48"/>
  <c r="F148" i="48"/>
  <c r="F150" i="48" s="1"/>
  <c r="F139" i="48"/>
  <c r="F130" i="48"/>
  <c r="F116" i="48"/>
  <c r="F109" i="48"/>
  <c r="F104" i="48"/>
  <c r="F95" i="48"/>
  <c r="F83" i="48"/>
  <c r="F87" i="48" s="1"/>
  <c r="F81" i="48"/>
  <c r="F68" i="48"/>
  <c r="F65" i="48"/>
  <c r="F62" i="48"/>
  <c r="F67" i="48"/>
  <c r="F64" i="48"/>
  <c r="F61" i="48"/>
  <c r="F107" i="48" s="1"/>
  <c r="F43" i="48"/>
  <c r="F34" i="48"/>
  <c r="F31" i="48"/>
  <c r="F28" i="48"/>
  <c r="F19" i="48"/>
  <c r="F7" i="48"/>
  <c r="B81" i="55" l="1"/>
  <c r="H80" i="55"/>
  <c r="H69" i="55"/>
  <c r="G80" i="55"/>
  <c r="E67" i="55"/>
  <c r="F91" i="55"/>
  <c r="D67" i="55"/>
  <c r="E93" i="55"/>
  <c r="E80" i="55"/>
  <c r="C67" i="55"/>
  <c r="B100" i="55"/>
  <c r="F140" i="48" s="1"/>
  <c r="D93" i="55"/>
  <c r="D80" i="55"/>
  <c r="B69" i="55"/>
  <c r="C91" i="55"/>
  <c r="H68" i="55"/>
  <c r="E98" i="55"/>
  <c r="B93" i="55"/>
  <c r="B80" i="55"/>
  <c r="G68" i="55"/>
  <c r="D98" i="55"/>
  <c r="H92" i="55"/>
  <c r="H89" i="55"/>
  <c r="H81" i="55"/>
  <c r="F79" i="55"/>
  <c r="F68" i="55"/>
  <c r="C88" i="55"/>
  <c r="E81" i="55"/>
  <c r="H73" i="55"/>
  <c r="B98" i="55"/>
  <c r="F94" i="55"/>
  <c r="F92" i="55"/>
  <c r="B88" i="55"/>
  <c r="B84" i="55"/>
  <c r="D81" i="55"/>
  <c r="D79" i="55"/>
  <c r="G72" i="55"/>
  <c r="D70" i="55"/>
  <c r="D68" i="55"/>
  <c r="C92" i="55"/>
  <c r="B92" i="55"/>
  <c r="E69" i="55"/>
  <c r="H93" i="55"/>
  <c r="F80" i="55"/>
  <c r="D69" i="55"/>
  <c r="E91" i="55"/>
  <c r="C69" i="55"/>
  <c r="D91" i="55"/>
  <c r="B67" i="55"/>
  <c r="H99" i="55"/>
  <c r="C93" i="55"/>
  <c r="B91" i="55"/>
  <c r="C74" i="55"/>
  <c r="B74" i="55"/>
  <c r="C98" i="55"/>
  <c r="G92" i="55"/>
  <c r="C84" i="55"/>
  <c r="E79" i="55"/>
  <c r="E68" i="55"/>
  <c r="H97" i="55"/>
  <c r="H87" i="55"/>
  <c r="H83" i="55"/>
  <c r="C81" i="55"/>
  <c r="C79" i="55"/>
  <c r="F72" i="55"/>
  <c r="F164" i="48"/>
  <c r="B59" i="48"/>
  <c r="B58" i="48"/>
  <c r="B57" i="48"/>
  <c r="B56" i="48"/>
  <c r="B55" i="48"/>
  <c r="B54" i="48"/>
  <c r="B53" i="48"/>
  <c r="D54" i="48"/>
  <c r="D53" i="48"/>
  <c r="D59" i="48"/>
  <c r="D58" i="48"/>
  <c r="D57" i="48"/>
  <c r="D56" i="48"/>
  <c r="D55" i="48"/>
  <c r="F59" i="48"/>
  <c r="F57" i="48"/>
  <c r="F56" i="48"/>
  <c r="F55" i="48"/>
  <c r="F58" i="48"/>
  <c r="F54" i="48"/>
  <c r="F53" i="48"/>
  <c r="H100" i="55"/>
  <c r="C99" i="55"/>
  <c r="E97" i="55"/>
  <c r="G95" i="55"/>
  <c r="F90" i="55"/>
  <c r="H88" i="55"/>
  <c r="C87" i="55"/>
  <c r="E85" i="55"/>
  <c r="G83" i="55"/>
  <c r="F78" i="55"/>
  <c r="H76" i="55"/>
  <c r="C75" i="55"/>
  <c r="E73" i="55"/>
  <c r="G71" i="55"/>
  <c r="G100" i="55"/>
  <c r="F145" i="48" s="1"/>
  <c r="B99" i="55"/>
  <c r="D97" i="55"/>
  <c r="F95" i="55"/>
  <c r="E90" i="55"/>
  <c r="G88" i="55"/>
  <c r="B87" i="55"/>
  <c r="D85" i="55"/>
  <c r="F83" i="55"/>
  <c r="E78" i="55"/>
  <c r="G76" i="55"/>
  <c r="B75" i="55"/>
  <c r="D73" i="55"/>
  <c r="F71" i="55"/>
  <c r="F100" i="55"/>
  <c r="H98" i="55"/>
  <c r="C97" i="55"/>
  <c r="E95" i="55"/>
  <c r="G93" i="55"/>
  <c r="D90" i="55"/>
  <c r="F88" i="55"/>
  <c r="H86" i="55"/>
  <c r="C85" i="55"/>
  <c r="E83" i="55"/>
  <c r="G81" i="55"/>
  <c r="D78" i="55"/>
  <c r="F76" i="55"/>
  <c r="H74" i="55"/>
  <c r="C73" i="55"/>
  <c r="E71" i="55"/>
  <c r="G69" i="55"/>
  <c r="E100" i="55"/>
  <c r="F143" i="48" s="1"/>
  <c r="G98" i="55"/>
  <c r="B97" i="55"/>
  <c r="D95" i="55"/>
  <c r="H91" i="55"/>
  <c r="C90" i="55"/>
  <c r="E88" i="55"/>
  <c r="G86" i="55"/>
  <c r="B85" i="55"/>
  <c r="D83" i="55"/>
  <c r="H79" i="55"/>
  <c r="C78" i="55"/>
  <c r="E76" i="55"/>
  <c r="G74" i="55"/>
  <c r="B73" i="55"/>
  <c r="D71" i="55"/>
  <c r="H67" i="55"/>
  <c r="C66" i="55"/>
  <c r="G89" i="55"/>
  <c r="G77" i="55"/>
  <c r="D66" i="55"/>
  <c r="F89" i="55"/>
  <c r="F77" i="55"/>
  <c r="F146" i="48"/>
  <c r="E66" i="55"/>
  <c r="G99" i="55"/>
  <c r="E89" i="55"/>
  <c r="G87" i="55"/>
  <c r="E77" i="55"/>
  <c r="G75" i="55"/>
  <c r="F66" i="55"/>
  <c r="F99" i="55"/>
  <c r="D89" i="55"/>
  <c r="F87" i="55"/>
  <c r="D77" i="55"/>
  <c r="F75" i="55"/>
  <c r="G66" i="55"/>
  <c r="E99" i="55"/>
  <c r="G97" i="55"/>
  <c r="H90" i="55"/>
  <c r="C89" i="55"/>
  <c r="E87" i="55"/>
  <c r="G85" i="55"/>
  <c r="H78" i="55"/>
  <c r="C77" i="55"/>
  <c r="E75" i="55"/>
  <c r="G73" i="55"/>
  <c r="G90" i="55"/>
  <c r="G78" i="55"/>
  <c r="F154" i="48"/>
  <c r="F72" i="48"/>
  <c r="F152" i="48"/>
  <c r="F73" i="48"/>
  <c r="F88" i="48"/>
  <c r="F153" i="48"/>
  <c r="F74" i="48"/>
  <c r="F141" i="48"/>
  <c r="F84" i="48"/>
  <c r="F162" i="48"/>
  <c r="F75" i="48"/>
  <c r="F142" i="48"/>
  <c r="F85" i="48"/>
  <c r="F161" i="48"/>
  <c r="F76" i="48"/>
  <c r="F86" i="48"/>
  <c r="F163" i="48"/>
  <c r="F77" i="48"/>
  <c r="F144" i="48"/>
  <c r="F155" i="48"/>
  <c r="F91" i="48"/>
  <c r="F105" i="48"/>
  <c r="F92" i="48"/>
  <c r="F106" i="48"/>
  <c r="F151" i="48"/>
  <c r="F149" i="48"/>
  <c r="B20" i="62"/>
  <c r="B18" i="62"/>
  <c r="B19" i="62"/>
  <c r="B21" i="62"/>
  <c r="B26" i="62"/>
  <c r="B22" i="62"/>
  <c r="B25" i="62"/>
  <c r="B27" i="62"/>
  <c r="B28" i="62"/>
  <c r="B29" i="62"/>
  <c r="B17" i="62"/>
  <c r="B8" i="62"/>
  <c r="B65" i="48"/>
  <c r="B68" i="48"/>
  <c r="D68" i="48"/>
  <c r="D65" i="48"/>
  <c r="D14" i="48"/>
  <c r="B14" i="48"/>
  <c r="E29" i="25"/>
  <c r="F29" i="25" s="1"/>
  <c r="B30" i="59"/>
  <c r="B79" i="60"/>
  <c r="B81" i="60"/>
  <c r="I27" i="57"/>
  <c r="I4" i="57"/>
  <c r="I5" i="57"/>
  <c r="I6" i="57"/>
  <c r="I7" i="57"/>
  <c r="I8" i="57"/>
  <c r="I9" i="57"/>
  <c r="I10" i="57"/>
  <c r="I11" i="57"/>
  <c r="I12" i="57"/>
  <c r="I13" i="57"/>
  <c r="I14" i="57"/>
  <c r="I15" i="57"/>
  <c r="I16" i="57"/>
  <c r="I17" i="57"/>
  <c r="I18" i="57"/>
  <c r="I19" i="57"/>
  <c r="I20" i="57"/>
  <c r="I21" i="57"/>
  <c r="I22" i="57"/>
  <c r="I23" i="57"/>
  <c r="I24" i="57"/>
  <c r="I25" i="57"/>
  <c r="I26" i="57"/>
  <c r="I28" i="57"/>
  <c r="I29" i="57"/>
  <c r="I30" i="57"/>
  <c r="I31" i="57"/>
  <c r="I32" i="57"/>
  <c r="I33" i="57"/>
  <c r="I34" i="57"/>
  <c r="I35" i="57"/>
  <c r="I36" i="57"/>
  <c r="I37" i="57"/>
  <c r="I38" i="57"/>
  <c r="B7" i="27"/>
  <c r="B33" i="27"/>
  <c r="B27" i="27"/>
  <c r="D4" i="27"/>
  <c r="E4" i="27" s="1"/>
  <c r="C24" i="53"/>
  <c r="E12" i="20" l="1"/>
  <c r="D12" i="20"/>
  <c r="E12" i="53"/>
  <c r="E11" i="53"/>
  <c r="C13" i="53"/>
  <c r="C12" i="53"/>
  <c r="L40" i="41"/>
  <c r="C105" i="41" s="1"/>
  <c r="L39" i="41"/>
  <c r="L40" i="40"/>
  <c r="E100" i="40" s="1"/>
  <c r="L6" i="40"/>
  <c r="L7" i="40"/>
  <c r="B67" i="40" s="1"/>
  <c r="L8" i="40"/>
  <c r="B68" i="40" s="1"/>
  <c r="L9" i="40"/>
  <c r="B69" i="40" s="1"/>
  <c r="L10" i="40"/>
  <c r="B70" i="40" s="1"/>
  <c r="L11" i="40"/>
  <c r="B71" i="40" s="1"/>
  <c r="L12" i="40"/>
  <c r="B72" i="40" s="1"/>
  <c r="L13" i="40"/>
  <c r="B73" i="40" s="1"/>
  <c r="L14" i="40"/>
  <c r="B74" i="40" s="1"/>
  <c r="L15" i="40"/>
  <c r="B75" i="40" s="1"/>
  <c r="L16" i="40"/>
  <c r="B76" i="40" s="1"/>
  <c r="L17" i="40"/>
  <c r="B77" i="40" s="1"/>
  <c r="L18" i="40"/>
  <c r="B78" i="40" s="1"/>
  <c r="L19" i="40"/>
  <c r="B79" i="40" s="1"/>
  <c r="L20" i="40"/>
  <c r="B80" i="40" s="1"/>
  <c r="L21" i="40"/>
  <c r="B81" i="40" s="1"/>
  <c r="L22" i="40"/>
  <c r="B82" i="40" s="1"/>
  <c r="L23" i="40"/>
  <c r="B83" i="40" s="1"/>
  <c r="L24" i="40"/>
  <c r="B84" i="40" s="1"/>
  <c r="L25" i="40"/>
  <c r="B85" i="40" s="1"/>
  <c r="L26" i="40"/>
  <c r="B86" i="40" s="1"/>
  <c r="L27" i="40"/>
  <c r="B87" i="40" s="1"/>
  <c r="L28" i="40"/>
  <c r="B88" i="40" s="1"/>
  <c r="L29" i="40"/>
  <c r="B89" i="40" s="1"/>
  <c r="L30" i="40"/>
  <c r="B90" i="40" s="1"/>
  <c r="L31" i="40"/>
  <c r="B91" i="40" s="1"/>
  <c r="L32" i="40"/>
  <c r="B92" i="40" s="1"/>
  <c r="L33" i="40"/>
  <c r="B93" i="40" s="1"/>
  <c r="L34" i="40"/>
  <c r="B94" i="40" s="1"/>
  <c r="L35" i="40"/>
  <c r="B95" i="40" s="1"/>
  <c r="L36" i="40"/>
  <c r="B96" i="40" s="1"/>
  <c r="L37" i="40"/>
  <c r="B97" i="40" s="1"/>
  <c r="L38" i="40"/>
  <c r="D18" i="44"/>
  <c r="D39" i="44"/>
  <c r="C39" i="44"/>
  <c r="B90" i="42"/>
  <c r="C90" i="42"/>
  <c r="D90" i="42"/>
  <c r="E90" i="42"/>
  <c r="F90" i="42"/>
  <c r="G90" i="42"/>
  <c r="H90" i="42"/>
  <c r="C89" i="42"/>
  <c r="B89" i="42"/>
  <c r="G89" i="42"/>
  <c r="H89" i="42"/>
  <c r="B56" i="42"/>
  <c r="C56" i="42"/>
  <c r="D56" i="42"/>
  <c r="E56" i="42"/>
  <c r="F56" i="42"/>
  <c r="G56" i="42"/>
  <c r="H56" i="42"/>
  <c r="B57" i="42"/>
  <c r="C57" i="42"/>
  <c r="D57" i="42"/>
  <c r="E57" i="42"/>
  <c r="F57" i="42"/>
  <c r="G57" i="42"/>
  <c r="H57" i="42"/>
  <c r="B58" i="42"/>
  <c r="C58" i="42"/>
  <c r="D58" i="42"/>
  <c r="E58" i="42"/>
  <c r="F58" i="42"/>
  <c r="G58" i="42"/>
  <c r="H58" i="42"/>
  <c r="B59" i="42"/>
  <c r="C59" i="42"/>
  <c r="D59" i="42"/>
  <c r="E59" i="42"/>
  <c r="F59" i="42"/>
  <c r="G59" i="42"/>
  <c r="H59" i="42"/>
  <c r="B60" i="42"/>
  <c r="C60" i="42"/>
  <c r="D60" i="42"/>
  <c r="E60" i="42"/>
  <c r="F60" i="42"/>
  <c r="G60" i="42"/>
  <c r="H60" i="42"/>
  <c r="B61" i="42"/>
  <c r="C61" i="42"/>
  <c r="D61" i="42"/>
  <c r="E61" i="42"/>
  <c r="F61" i="42"/>
  <c r="G61" i="42"/>
  <c r="H61" i="42"/>
  <c r="B62" i="42"/>
  <c r="C62" i="42"/>
  <c r="D62" i="42"/>
  <c r="E62" i="42"/>
  <c r="F62" i="42"/>
  <c r="G62" i="42"/>
  <c r="H62" i="42"/>
  <c r="B63" i="42"/>
  <c r="C63" i="42"/>
  <c r="D63" i="42"/>
  <c r="E63" i="42"/>
  <c r="F63" i="42"/>
  <c r="G63" i="42"/>
  <c r="H63" i="42"/>
  <c r="B64" i="42"/>
  <c r="C64" i="42"/>
  <c r="D64" i="42"/>
  <c r="E64" i="42"/>
  <c r="F64" i="42"/>
  <c r="G64" i="42"/>
  <c r="H64" i="42"/>
  <c r="B65" i="42"/>
  <c r="C65" i="42"/>
  <c r="D65" i="42"/>
  <c r="E65" i="42"/>
  <c r="F65" i="42"/>
  <c r="G65" i="42"/>
  <c r="H65" i="42"/>
  <c r="B66" i="42"/>
  <c r="C66" i="42"/>
  <c r="D66" i="42"/>
  <c r="E66" i="42"/>
  <c r="F66" i="42"/>
  <c r="G66" i="42"/>
  <c r="H66" i="42"/>
  <c r="B67" i="42"/>
  <c r="C67" i="42"/>
  <c r="D67" i="42"/>
  <c r="E67" i="42"/>
  <c r="F67" i="42"/>
  <c r="G67" i="42"/>
  <c r="H67" i="42"/>
  <c r="B68" i="42"/>
  <c r="C68" i="42"/>
  <c r="D68" i="42"/>
  <c r="E68" i="42"/>
  <c r="F68" i="42"/>
  <c r="G68" i="42"/>
  <c r="H68" i="42"/>
  <c r="B69" i="42"/>
  <c r="C69" i="42"/>
  <c r="D69" i="42"/>
  <c r="E69" i="42"/>
  <c r="F69" i="42"/>
  <c r="G69" i="42"/>
  <c r="H69" i="42"/>
  <c r="B70" i="42"/>
  <c r="C70" i="42"/>
  <c r="D70" i="42"/>
  <c r="E70" i="42"/>
  <c r="F70" i="42"/>
  <c r="G70" i="42"/>
  <c r="H70" i="42"/>
  <c r="B71" i="42"/>
  <c r="C71" i="42"/>
  <c r="D71" i="42"/>
  <c r="E71" i="42"/>
  <c r="F71" i="42"/>
  <c r="G71" i="42"/>
  <c r="H71" i="42"/>
  <c r="B72" i="42"/>
  <c r="C72" i="42"/>
  <c r="D72" i="42"/>
  <c r="E72" i="42"/>
  <c r="F72" i="42"/>
  <c r="G72" i="42"/>
  <c r="H72" i="42"/>
  <c r="B73" i="42"/>
  <c r="C73" i="42"/>
  <c r="D73" i="42"/>
  <c r="E73" i="42"/>
  <c r="F73" i="42"/>
  <c r="G73" i="42"/>
  <c r="H73" i="42"/>
  <c r="B74" i="42"/>
  <c r="C74" i="42"/>
  <c r="D74" i="42"/>
  <c r="E74" i="42"/>
  <c r="F74" i="42"/>
  <c r="G74" i="42"/>
  <c r="H74" i="42"/>
  <c r="B75" i="42"/>
  <c r="C75" i="42"/>
  <c r="D75" i="42"/>
  <c r="E75" i="42"/>
  <c r="F75" i="42"/>
  <c r="G75" i="42"/>
  <c r="H75" i="42"/>
  <c r="B76" i="42"/>
  <c r="C76" i="42"/>
  <c r="D76" i="42"/>
  <c r="E76" i="42"/>
  <c r="F76" i="42"/>
  <c r="G76" i="42"/>
  <c r="H76" i="42"/>
  <c r="B77" i="42"/>
  <c r="C77" i="42"/>
  <c r="D77" i="42"/>
  <c r="E77" i="42"/>
  <c r="F77" i="42"/>
  <c r="G77" i="42"/>
  <c r="H77" i="42"/>
  <c r="B78" i="42"/>
  <c r="C78" i="42"/>
  <c r="D78" i="42"/>
  <c r="E78" i="42"/>
  <c r="F78" i="42"/>
  <c r="G78" i="42"/>
  <c r="H78" i="42"/>
  <c r="B79" i="42"/>
  <c r="C79" i="42"/>
  <c r="D79" i="42"/>
  <c r="E79" i="42"/>
  <c r="F79" i="42"/>
  <c r="G79" i="42"/>
  <c r="H79" i="42"/>
  <c r="B80" i="42"/>
  <c r="C80" i="42"/>
  <c r="D80" i="42"/>
  <c r="E80" i="42"/>
  <c r="F80" i="42"/>
  <c r="G80" i="42"/>
  <c r="H80" i="42"/>
  <c r="B81" i="42"/>
  <c r="C81" i="42"/>
  <c r="D81" i="42"/>
  <c r="E81" i="42"/>
  <c r="F81" i="42"/>
  <c r="G81" i="42"/>
  <c r="H81" i="42"/>
  <c r="B82" i="42"/>
  <c r="C82" i="42"/>
  <c r="D82" i="42"/>
  <c r="E82" i="42"/>
  <c r="F82" i="42"/>
  <c r="G82" i="42"/>
  <c r="H82" i="42"/>
  <c r="B83" i="42"/>
  <c r="C83" i="42"/>
  <c r="D83" i="42"/>
  <c r="E83" i="42"/>
  <c r="F83" i="42"/>
  <c r="G83" i="42"/>
  <c r="H83" i="42"/>
  <c r="B84" i="42"/>
  <c r="C84" i="42"/>
  <c r="D84" i="42"/>
  <c r="E84" i="42"/>
  <c r="F84" i="42"/>
  <c r="G84" i="42"/>
  <c r="H84" i="42"/>
  <c r="B85" i="42"/>
  <c r="C85" i="42"/>
  <c r="D85" i="42"/>
  <c r="E85" i="42"/>
  <c r="F85" i="42"/>
  <c r="G85" i="42"/>
  <c r="H85" i="42"/>
  <c r="B86" i="42"/>
  <c r="C86" i="42"/>
  <c r="D86" i="42"/>
  <c r="E86" i="42"/>
  <c r="F86" i="42"/>
  <c r="G86" i="42"/>
  <c r="H86" i="42"/>
  <c r="B87" i="42"/>
  <c r="C87" i="42"/>
  <c r="D87" i="42"/>
  <c r="E87" i="42"/>
  <c r="F87" i="42"/>
  <c r="G87" i="42"/>
  <c r="H87" i="42"/>
  <c r="B88" i="42"/>
  <c r="C88" i="42"/>
  <c r="D88" i="42"/>
  <c r="E88" i="42"/>
  <c r="F88" i="42"/>
  <c r="G88" i="42"/>
  <c r="H88" i="42"/>
  <c r="C100" i="40" l="1"/>
  <c r="D100" i="40"/>
  <c r="B100" i="40"/>
  <c r="F117" i="48"/>
  <c r="I59" i="42"/>
  <c r="F106" i="42" s="1"/>
  <c r="I83" i="42"/>
  <c r="C130" i="42" s="1"/>
  <c r="I71" i="42"/>
  <c r="E118" i="42" s="1"/>
  <c r="I79" i="42"/>
  <c r="C126" i="42" s="1"/>
  <c r="I57" i="42"/>
  <c r="E104" i="42" s="1"/>
  <c r="I86" i="42"/>
  <c r="D133" i="42" s="1"/>
  <c r="I74" i="42"/>
  <c r="H121" i="42" s="1"/>
  <c r="I67" i="42"/>
  <c r="H114" i="42" s="1"/>
  <c r="I64" i="42"/>
  <c r="H111" i="42" s="1"/>
  <c r="I62" i="42"/>
  <c r="F109" i="42" s="1"/>
  <c r="I77" i="42"/>
  <c r="E124" i="42" s="1"/>
  <c r="I75" i="42"/>
  <c r="F122" i="42" s="1"/>
  <c r="I63" i="42"/>
  <c r="G110" i="42" s="1"/>
  <c r="I90" i="42"/>
  <c r="D137" i="42" s="1"/>
  <c r="F98" i="48" s="1"/>
  <c r="I76" i="42"/>
  <c r="F123" i="42" s="1"/>
  <c r="I69" i="42"/>
  <c r="F116" i="42" s="1"/>
  <c r="I82" i="42"/>
  <c r="D129" i="42" s="1"/>
  <c r="I87" i="42"/>
  <c r="G134" i="42" s="1"/>
  <c r="I80" i="42"/>
  <c r="G127" i="42" s="1"/>
  <c r="I68" i="42"/>
  <c r="B115" i="42" s="1"/>
  <c r="I56" i="42"/>
  <c r="B103" i="42" s="1"/>
  <c r="B96" i="48" s="1"/>
  <c r="I88" i="42"/>
  <c r="C135" i="42" s="1"/>
  <c r="I60" i="42"/>
  <c r="G107" i="42" s="1"/>
  <c r="I65" i="42"/>
  <c r="B112" i="42" s="1"/>
  <c r="I85" i="42"/>
  <c r="H132" i="42" s="1"/>
  <c r="I73" i="42"/>
  <c r="F120" i="42" s="1"/>
  <c r="I61" i="42"/>
  <c r="G108" i="42" s="1"/>
  <c r="I81" i="42"/>
  <c r="B128" i="42" s="1"/>
  <c r="I84" i="42"/>
  <c r="G131" i="42" s="1"/>
  <c r="I72" i="42"/>
  <c r="D119" i="42" s="1"/>
  <c r="I70" i="42"/>
  <c r="B117" i="42" s="1"/>
  <c r="I58" i="42"/>
  <c r="G105" i="42" s="1"/>
  <c r="I78" i="42"/>
  <c r="B125" i="42" s="1"/>
  <c r="I66" i="42"/>
  <c r="F113" i="42" s="1"/>
  <c r="E105" i="41"/>
  <c r="B105" i="41"/>
  <c r="F110" i="48" s="1"/>
  <c r="D105" i="41"/>
  <c r="B39" i="59"/>
  <c r="C39" i="59"/>
  <c r="B5" i="59"/>
  <c r="F39" i="21"/>
  <c r="D39" i="21"/>
  <c r="B95" i="57"/>
  <c r="H95" i="57"/>
  <c r="B22" i="39"/>
  <c r="H62" i="57"/>
  <c r="H63" i="57"/>
  <c r="H64" i="57"/>
  <c r="B62" i="57"/>
  <c r="H79" i="57"/>
  <c r="H80" i="57"/>
  <c r="H82" i="57"/>
  <c r="H88" i="57"/>
  <c r="H89" i="57"/>
  <c r="H90" i="57"/>
  <c r="H94" i="57"/>
  <c r="H61" i="57"/>
  <c r="G62" i="57"/>
  <c r="G63" i="57"/>
  <c r="G64" i="57"/>
  <c r="G65" i="57"/>
  <c r="G66" i="57"/>
  <c r="G67" i="57"/>
  <c r="G68" i="57"/>
  <c r="G69" i="57"/>
  <c r="G70" i="57"/>
  <c r="G71" i="57"/>
  <c r="G72" i="57"/>
  <c r="G73" i="57"/>
  <c r="G74" i="57"/>
  <c r="G75" i="57"/>
  <c r="G76" i="57"/>
  <c r="G77" i="57"/>
  <c r="G78" i="57"/>
  <c r="G79" i="57"/>
  <c r="G80" i="57"/>
  <c r="G81" i="57"/>
  <c r="G82" i="57"/>
  <c r="G83" i="57"/>
  <c r="G85" i="57"/>
  <c r="G86" i="57"/>
  <c r="G87" i="57"/>
  <c r="G88" i="57"/>
  <c r="G89" i="57"/>
  <c r="G90" i="57"/>
  <c r="G91" i="57"/>
  <c r="G92" i="57"/>
  <c r="G93" i="57"/>
  <c r="G94" i="57"/>
  <c r="G95" i="57"/>
  <c r="G61" i="57"/>
  <c r="F62" i="57"/>
  <c r="F63" i="57"/>
  <c r="F64" i="57"/>
  <c r="F65" i="57"/>
  <c r="F66" i="57"/>
  <c r="F67" i="57"/>
  <c r="F68" i="57"/>
  <c r="F69" i="57"/>
  <c r="F70" i="57"/>
  <c r="F71" i="57"/>
  <c r="F72" i="57"/>
  <c r="F73" i="57"/>
  <c r="F74" i="57"/>
  <c r="F75" i="57"/>
  <c r="F76" i="57"/>
  <c r="F77" i="57"/>
  <c r="F78" i="57"/>
  <c r="F79" i="57"/>
  <c r="F80" i="57"/>
  <c r="F81" i="57"/>
  <c r="F82" i="57"/>
  <c r="F83" i="57"/>
  <c r="F85" i="57"/>
  <c r="F86" i="57"/>
  <c r="F87" i="57"/>
  <c r="F88" i="57"/>
  <c r="F89" i="57"/>
  <c r="F90" i="57"/>
  <c r="F91" i="57"/>
  <c r="F92" i="57"/>
  <c r="F93" i="57"/>
  <c r="F94" i="57"/>
  <c r="F95" i="57"/>
  <c r="F61" i="57"/>
  <c r="E62" i="57"/>
  <c r="E63" i="57"/>
  <c r="E64" i="57"/>
  <c r="E65" i="57"/>
  <c r="E66" i="57"/>
  <c r="E67" i="57"/>
  <c r="E68" i="57"/>
  <c r="E69" i="57"/>
  <c r="E70" i="57"/>
  <c r="E71" i="57"/>
  <c r="E72" i="57"/>
  <c r="E73" i="57"/>
  <c r="E74" i="57"/>
  <c r="E75" i="57"/>
  <c r="E76" i="57"/>
  <c r="E77" i="57"/>
  <c r="E78" i="57"/>
  <c r="E79" i="57"/>
  <c r="E80" i="57"/>
  <c r="E81" i="57"/>
  <c r="E82" i="57"/>
  <c r="E83" i="57"/>
  <c r="E85" i="57"/>
  <c r="E86" i="57"/>
  <c r="E87" i="57"/>
  <c r="E88" i="57"/>
  <c r="E89" i="57"/>
  <c r="E90" i="57"/>
  <c r="E91" i="57"/>
  <c r="E92" i="57"/>
  <c r="E93" i="57"/>
  <c r="E94" i="57"/>
  <c r="E95" i="57"/>
  <c r="E61" i="57"/>
  <c r="D62" i="57"/>
  <c r="D63" i="57"/>
  <c r="D64" i="57"/>
  <c r="D65" i="57"/>
  <c r="D66" i="57"/>
  <c r="D67" i="57"/>
  <c r="D68" i="57"/>
  <c r="D69" i="57"/>
  <c r="D70" i="57"/>
  <c r="D71" i="57"/>
  <c r="D72" i="57"/>
  <c r="D73" i="57"/>
  <c r="D74" i="57"/>
  <c r="D75" i="57"/>
  <c r="D76" i="57"/>
  <c r="D77" i="57"/>
  <c r="D78" i="57"/>
  <c r="D79" i="57"/>
  <c r="D80" i="57"/>
  <c r="D81" i="57"/>
  <c r="D82" i="57"/>
  <c r="D83" i="57"/>
  <c r="D85" i="57"/>
  <c r="D86" i="57"/>
  <c r="D87" i="57"/>
  <c r="D88" i="57"/>
  <c r="D89" i="57"/>
  <c r="D90" i="57"/>
  <c r="D91" i="57"/>
  <c r="D92" i="57"/>
  <c r="D93" i="57"/>
  <c r="D94" i="57"/>
  <c r="D95" i="57"/>
  <c r="D61" i="57"/>
  <c r="C62" i="57"/>
  <c r="C63" i="57"/>
  <c r="C64" i="57"/>
  <c r="C65" i="57"/>
  <c r="C66" i="57"/>
  <c r="C67" i="57"/>
  <c r="C68" i="57"/>
  <c r="C69" i="57"/>
  <c r="C70" i="57"/>
  <c r="C71" i="57"/>
  <c r="C72" i="57"/>
  <c r="C73" i="57"/>
  <c r="C74" i="57"/>
  <c r="C75" i="57"/>
  <c r="C76" i="57"/>
  <c r="C77" i="57"/>
  <c r="C78" i="57"/>
  <c r="C79" i="57"/>
  <c r="C80" i="57"/>
  <c r="C81" i="57"/>
  <c r="C82" i="57"/>
  <c r="C83" i="57"/>
  <c r="C85" i="57"/>
  <c r="C86" i="57"/>
  <c r="C87" i="57"/>
  <c r="C88" i="57"/>
  <c r="C89" i="57"/>
  <c r="C90" i="57"/>
  <c r="C91" i="57"/>
  <c r="C92" i="57"/>
  <c r="C93" i="57"/>
  <c r="C94" i="57"/>
  <c r="C95" i="57"/>
  <c r="C61" i="57"/>
  <c r="B63" i="57"/>
  <c r="B64" i="57"/>
  <c r="B65" i="57"/>
  <c r="B66" i="57"/>
  <c r="B67" i="57"/>
  <c r="B68" i="57"/>
  <c r="B69" i="57"/>
  <c r="B70" i="57"/>
  <c r="B71" i="57"/>
  <c r="B72" i="57"/>
  <c r="B73" i="57"/>
  <c r="B74" i="57"/>
  <c r="B75" i="57"/>
  <c r="B76" i="57"/>
  <c r="B77" i="57"/>
  <c r="B78" i="57"/>
  <c r="B79" i="57"/>
  <c r="B80" i="57"/>
  <c r="B81" i="57"/>
  <c r="B82" i="57"/>
  <c r="B86" i="57"/>
  <c r="B87" i="57"/>
  <c r="B88" i="57"/>
  <c r="B89" i="57"/>
  <c r="B90" i="57"/>
  <c r="B91" i="57"/>
  <c r="B92" i="57"/>
  <c r="B93" i="57"/>
  <c r="B94" i="57"/>
  <c r="B61" i="57"/>
  <c r="H65" i="57"/>
  <c r="H66" i="57"/>
  <c r="H67" i="57"/>
  <c r="H68" i="57"/>
  <c r="H69" i="57"/>
  <c r="H70" i="57"/>
  <c r="H71" i="57"/>
  <c r="H72" i="57"/>
  <c r="H73" i="57"/>
  <c r="H74" i="57"/>
  <c r="H75" i="57"/>
  <c r="H76" i="57"/>
  <c r="H77" i="57"/>
  <c r="H78" i="57"/>
  <c r="H81" i="57"/>
  <c r="H83" i="57"/>
  <c r="H85" i="57"/>
  <c r="H86" i="57"/>
  <c r="H87" i="57"/>
  <c r="H91" i="57"/>
  <c r="H92" i="57"/>
  <c r="H93" i="57"/>
  <c r="C13" i="39"/>
  <c r="B13" i="39"/>
  <c r="C22" i="39"/>
  <c r="I6" i="51"/>
  <c r="B52" i="51" s="1"/>
  <c r="I7" i="51"/>
  <c r="B53" i="51" s="1"/>
  <c r="I8" i="51"/>
  <c r="G54" i="51" s="1"/>
  <c r="I9" i="51"/>
  <c r="B55" i="51" s="1"/>
  <c r="I10" i="51"/>
  <c r="E56" i="51" s="1"/>
  <c r="I11" i="51"/>
  <c r="B57" i="51" s="1"/>
  <c r="I12" i="51"/>
  <c r="C58" i="51" s="1"/>
  <c r="I13" i="51"/>
  <c r="H59" i="51" s="1"/>
  <c r="I14" i="51"/>
  <c r="B60" i="51" s="1"/>
  <c r="I15" i="51"/>
  <c r="F61" i="51" s="1"/>
  <c r="I16" i="51"/>
  <c r="D62" i="51" s="1"/>
  <c r="I17" i="51"/>
  <c r="E63" i="51" s="1"/>
  <c r="I18" i="51"/>
  <c r="B64" i="51" s="1"/>
  <c r="I19" i="51"/>
  <c r="B65" i="51" s="1"/>
  <c r="I20" i="51"/>
  <c r="G66" i="51" s="1"/>
  <c r="I21" i="51"/>
  <c r="B67" i="51" s="1"/>
  <c r="I22" i="51"/>
  <c r="E68" i="51" s="1"/>
  <c r="I23" i="51"/>
  <c r="B69" i="51" s="1"/>
  <c r="I24" i="51"/>
  <c r="C70" i="51" s="1"/>
  <c r="I25" i="51"/>
  <c r="H71" i="51" s="1"/>
  <c r="I26" i="51"/>
  <c r="B72" i="51" s="1"/>
  <c r="I27" i="51"/>
  <c r="F73" i="51" s="1"/>
  <c r="I28" i="51"/>
  <c r="D74" i="51" s="1"/>
  <c r="I29" i="51"/>
  <c r="E75" i="51" s="1"/>
  <c r="I30" i="51"/>
  <c r="B76" i="51" s="1"/>
  <c r="I31" i="51"/>
  <c r="B77" i="51" s="1"/>
  <c r="I32" i="51"/>
  <c r="G78" i="51" s="1"/>
  <c r="I33" i="51"/>
  <c r="B79" i="51" s="1"/>
  <c r="I34" i="51"/>
  <c r="E80" i="51" s="1"/>
  <c r="I35" i="51"/>
  <c r="B81" i="51" s="1"/>
  <c r="I36" i="51"/>
  <c r="C82" i="51" s="1"/>
  <c r="I37" i="51"/>
  <c r="H83" i="51" s="1"/>
  <c r="I38" i="51"/>
  <c r="B84" i="51" s="1"/>
  <c r="I39" i="51"/>
  <c r="B85" i="51" s="1"/>
  <c r="F45" i="48" s="1"/>
  <c r="I5" i="51"/>
  <c r="H51" i="51" s="1"/>
  <c r="I39" i="52"/>
  <c r="H82" i="52" s="1"/>
  <c r="F41" i="48" s="1"/>
  <c r="I6" i="52"/>
  <c r="G49" i="52" s="1"/>
  <c r="I7" i="52"/>
  <c r="E50" i="52" s="1"/>
  <c r="I8" i="52"/>
  <c r="F51" i="52" s="1"/>
  <c r="I9" i="52"/>
  <c r="F52" i="52" s="1"/>
  <c r="I10" i="52"/>
  <c r="F53" i="52" s="1"/>
  <c r="I11" i="52"/>
  <c r="E54" i="52" s="1"/>
  <c r="I12" i="52"/>
  <c r="E55" i="52" s="1"/>
  <c r="I13" i="52"/>
  <c r="D56" i="52" s="1"/>
  <c r="I14" i="52"/>
  <c r="D57" i="52" s="1"/>
  <c r="I15" i="52"/>
  <c r="H58" i="52" s="1"/>
  <c r="I16" i="52"/>
  <c r="H59" i="52" s="1"/>
  <c r="I17" i="52"/>
  <c r="G60" i="52" s="1"/>
  <c r="I18" i="52"/>
  <c r="G61" i="52" s="1"/>
  <c r="I19" i="52"/>
  <c r="C62" i="52" s="1"/>
  <c r="I20" i="52"/>
  <c r="F63" i="52" s="1"/>
  <c r="I21" i="52"/>
  <c r="F64" i="52" s="1"/>
  <c r="I22" i="52"/>
  <c r="F65" i="52" s="1"/>
  <c r="I23" i="52"/>
  <c r="E66" i="52" s="1"/>
  <c r="I24" i="52"/>
  <c r="E67" i="52" s="1"/>
  <c r="I25" i="52"/>
  <c r="D68" i="52" s="1"/>
  <c r="I26" i="52"/>
  <c r="D69" i="52" s="1"/>
  <c r="I27" i="52"/>
  <c r="H70" i="52" s="1"/>
  <c r="I28" i="52"/>
  <c r="H71" i="52" s="1"/>
  <c r="I29" i="52"/>
  <c r="G72" i="52" s="1"/>
  <c r="I30" i="52"/>
  <c r="G73" i="52" s="1"/>
  <c r="I31" i="52"/>
  <c r="D74" i="52" s="1"/>
  <c r="I32" i="52"/>
  <c r="F75" i="52" s="1"/>
  <c r="I33" i="52"/>
  <c r="F76" i="52" s="1"/>
  <c r="I34" i="52"/>
  <c r="F77" i="52" s="1"/>
  <c r="I35" i="52"/>
  <c r="E78" i="52" s="1"/>
  <c r="I36" i="52"/>
  <c r="E79" i="52" s="1"/>
  <c r="I37" i="52"/>
  <c r="D80" i="52" s="1"/>
  <c r="I38" i="52"/>
  <c r="F81" i="52" s="1"/>
  <c r="I5" i="52"/>
  <c r="H48" i="52" s="1"/>
  <c r="I5" i="58"/>
  <c r="C72" i="58" s="1"/>
  <c r="I6" i="58"/>
  <c r="D73" i="58" s="1"/>
  <c r="I7" i="58"/>
  <c r="H74" i="58" s="1"/>
  <c r="I8" i="58"/>
  <c r="D75" i="58" s="1"/>
  <c r="I9" i="58"/>
  <c r="G76" i="58" s="1"/>
  <c r="I10" i="58"/>
  <c r="G77" i="58" s="1"/>
  <c r="I11" i="58"/>
  <c r="F78" i="58" s="1"/>
  <c r="I12" i="58"/>
  <c r="F79" i="58" s="1"/>
  <c r="I13" i="58"/>
  <c r="E80" i="58" s="1"/>
  <c r="I14" i="58"/>
  <c r="E81" i="58" s="1"/>
  <c r="I15" i="58"/>
  <c r="D82" i="58" s="1"/>
  <c r="I16" i="58"/>
  <c r="D83" i="58" s="1"/>
  <c r="I17" i="58"/>
  <c r="C84" i="58" s="1"/>
  <c r="I18" i="58"/>
  <c r="C85" i="58" s="1"/>
  <c r="I19" i="58"/>
  <c r="H86" i="58" s="1"/>
  <c r="I20" i="58"/>
  <c r="F87" i="58" s="1"/>
  <c r="I21" i="58"/>
  <c r="G88" i="58" s="1"/>
  <c r="I22" i="58"/>
  <c r="G89" i="58" s="1"/>
  <c r="I23" i="58"/>
  <c r="F90" i="58" s="1"/>
  <c r="I24" i="58"/>
  <c r="F91" i="58" s="1"/>
  <c r="I25" i="58"/>
  <c r="E92" i="58" s="1"/>
  <c r="I26" i="58"/>
  <c r="E93" i="58" s="1"/>
  <c r="I27" i="58"/>
  <c r="D94" i="58" s="1"/>
  <c r="I28" i="58"/>
  <c r="D95" i="58" s="1"/>
  <c r="I29" i="58"/>
  <c r="C96" i="58" s="1"/>
  <c r="I30" i="58"/>
  <c r="C97" i="58" s="1"/>
  <c r="I31" i="58"/>
  <c r="H98" i="58" s="1"/>
  <c r="I32" i="58"/>
  <c r="H99" i="58" s="1"/>
  <c r="I33" i="58"/>
  <c r="G100" i="58" s="1"/>
  <c r="I34" i="58"/>
  <c r="G101" i="58" s="1"/>
  <c r="I35" i="58"/>
  <c r="F102" i="58" s="1"/>
  <c r="I36" i="58"/>
  <c r="F103" i="58" s="1"/>
  <c r="I37" i="58"/>
  <c r="E104" i="58" s="1"/>
  <c r="I38" i="58"/>
  <c r="B105" i="58" s="1"/>
  <c r="F21" i="48" s="1"/>
  <c r="I4" i="58"/>
  <c r="E71" i="58" s="1"/>
  <c r="B5" i="3"/>
  <c r="E67" i="40"/>
  <c r="E68" i="40"/>
  <c r="E69" i="40"/>
  <c r="E70" i="40"/>
  <c r="E71" i="40"/>
  <c r="E72" i="40"/>
  <c r="E73" i="40"/>
  <c r="E74" i="40"/>
  <c r="E75" i="40"/>
  <c r="E76" i="40"/>
  <c r="E77" i="40"/>
  <c r="E78" i="40"/>
  <c r="E79" i="40"/>
  <c r="E80" i="40"/>
  <c r="E81" i="40"/>
  <c r="E82" i="40"/>
  <c r="E83" i="40"/>
  <c r="E84" i="40"/>
  <c r="E85" i="40"/>
  <c r="E86" i="40"/>
  <c r="E87" i="40"/>
  <c r="E88" i="40"/>
  <c r="E89" i="40"/>
  <c r="E90" i="40"/>
  <c r="E91" i="40"/>
  <c r="E92" i="40"/>
  <c r="E93" i="40"/>
  <c r="E94" i="40"/>
  <c r="E95" i="40"/>
  <c r="E96" i="40"/>
  <c r="E97" i="40"/>
  <c r="E98" i="40"/>
  <c r="D68" i="40"/>
  <c r="D69" i="40"/>
  <c r="D70" i="40"/>
  <c r="D71" i="40"/>
  <c r="D72" i="40"/>
  <c r="D73" i="40"/>
  <c r="D74" i="40"/>
  <c r="D75" i="40"/>
  <c r="D76" i="40"/>
  <c r="D77" i="40"/>
  <c r="D78" i="40"/>
  <c r="D79" i="40"/>
  <c r="D80" i="40"/>
  <c r="D81" i="40"/>
  <c r="D82" i="40"/>
  <c r="D83" i="40"/>
  <c r="D84" i="40"/>
  <c r="D85" i="40"/>
  <c r="D86" i="40"/>
  <c r="D87" i="40"/>
  <c r="D88" i="40"/>
  <c r="D89" i="40"/>
  <c r="D90" i="40"/>
  <c r="D91" i="40"/>
  <c r="D92" i="40"/>
  <c r="D93" i="40"/>
  <c r="D94" i="40"/>
  <c r="D95" i="40"/>
  <c r="D96" i="40"/>
  <c r="D97" i="40"/>
  <c r="D98" i="40"/>
  <c r="C67" i="40"/>
  <c r="C68" i="40"/>
  <c r="C69" i="40"/>
  <c r="C70" i="40"/>
  <c r="C71" i="40"/>
  <c r="C72" i="40"/>
  <c r="C73" i="40"/>
  <c r="C74" i="40"/>
  <c r="C75" i="40"/>
  <c r="C76" i="40"/>
  <c r="C77" i="40"/>
  <c r="C78" i="40"/>
  <c r="C79" i="40"/>
  <c r="C80" i="40"/>
  <c r="C81" i="40"/>
  <c r="C82" i="40"/>
  <c r="C83" i="40"/>
  <c r="C84" i="40"/>
  <c r="C85" i="40"/>
  <c r="C86" i="40"/>
  <c r="C87" i="40"/>
  <c r="C88" i="40"/>
  <c r="C89" i="40"/>
  <c r="C90" i="40"/>
  <c r="C91" i="40"/>
  <c r="C92" i="40"/>
  <c r="C93" i="40"/>
  <c r="C94" i="40"/>
  <c r="C95" i="40"/>
  <c r="C96" i="40"/>
  <c r="C97" i="40"/>
  <c r="C98" i="40"/>
  <c r="E23" i="53"/>
  <c r="E8" i="53"/>
  <c r="E9" i="53"/>
  <c r="E10" i="53"/>
  <c r="D19" i="48"/>
  <c r="B19" i="48"/>
  <c r="D43" i="48"/>
  <c r="F6" i="21"/>
  <c r="C6" i="59" s="1"/>
  <c r="F7" i="21"/>
  <c r="C7" i="59" s="1"/>
  <c r="F8" i="21"/>
  <c r="C8" i="59" s="1"/>
  <c r="F9" i="21"/>
  <c r="C9" i="59" s="1"/>
  <c r="F10" i="21"/>
  <c r="C10" i="59" s="1"/>
  <c r="F11" i="21"/>
  <c r="C11" i="59" s="1"/>
  <c r="F12" i="21"/>
  <c r="C12" i="59" s="1"/>
  <c r="F13" i="21"/>
  <c r="C13" i="59" s="1"/>
  <c r="F14" i="21"/>
  <c r="C14" i="59" s="1"/>
  <c r="F15" i="21"/>
  <c r="C15" i="59" s="1"/>
  <c r="F16" i="21"/>
  <c r="C16" i="59" s="1"/>
  <c r="F17" i="21"/>
  <c r="C17" i="59" s="1"/>
  <c r="F18" i="21"/>
  <c r="C18" i="59" s="1"/>
  <c r="F19" i="21"/>
  <c r="C19" i="59" s="1"/>
  <c r="F20" i="21"/>
  <c r="C20" i="59" s="1"/>
  <c r="F21" i="21"/>
  <c r="C21" i="59" s="1"/>
  <c r="F22" i="21"/>
  <c r="C22" i="59" s="1"/>
  <c r="F23" i="21"/>
  <c r="C23" i="59" s="1"/>
  <c r="F24" i="21"/>
  <c r="C24" i="59" s="1"/>
  <c r="F25" i="21"/>
  <c r="C25" i="59" s="1"/>
  <c r="F26" i="21"/>
  <c r="C26" i="59" s="1"/>
  <c r="F27" i="21"/>
  <c r="C27" i="59" s="1"/>
  <c r="F28" i="21"/>
  <c r="C28" i="59" s="1"/>
  <c r="F29" i="21"/>
  <c r="C29" i="59" s="1"/>
  <c r="F30" i="21"/>
  <c r="C30" i="59" s="1"/>
  <c r="F31" i="21"/>
  <c r="C31" i="59" s="1"/>
  <c r="F32" i="21"/>
  <c r="C32" i="59" s="1"/>
  <c r="F33" i="21"/>
  <c r="C33" i="59" s="1"/>
  <c r="F34" i="21"/>
  <c r="C34" i="59" s="1"/>
  <c r="F35" i="21"/>
  <c r="C35" i="59" s="1"/>
  <c r="F36" i="21"/>
  <c r="C36" i="59" s="1"/>
  <c r="F37" i="21"/>
  <c r="C37" i="59" s="1"/>
  <c r="F38" i="21"/>
  <c r="C38" i="59" s="1"/>
  <c r="F5" i="21"/>
  <c r="C5" i="59" s="1"/>
  <c r="D6" i="21"/>
  <c r="B6" i="59" s="1"/>
  <c r="D7" i="21"/>
  <c r="B7" i="59" s="1"/>
  <c r="D8" i="21"/>
  <c r="B8" i="59" s="1"/>
  <c r="D9" i="21"/>
  <c r="B9" i="59" s="1"/>
  <c r="D10" i="21"/>
  <c r="B10" i="59" s="1"/>
  <c r="D11" i="21"/>
  <c r="B11" i="59" s="1"/>
  <c r="D12" i="21"/>
  <c r="B12" i="59" s="1"/>
  <c r="D13" i="21"/>
  <c r="B13" i="59" s="1"/>
  <c r="D14" i="21"/>
  <c r="B14" i="59" s="1"/>
  <c r="D15" i="21"/>
  <c r="B15" i="59" s="1"/>
  <c r="D16" i="21"/>
  <c r="B16" i="59" s="1"/>
  <c r="D17" i="21"/>
  <c r="B17" i="59" s="1"/>
  <c r="D18" i="21"/>
  <c r="B18" i="59" s="1"/>
  <c r="D19" i="21"/>
  <c r="B19" i="59" s="1"/>
  <c r="D20" i="21"/>
  <c r="B20" i="59" s="1"/>
  <c r="D21" i="21"/>
  <c r="B21" i="59" s="1"/>
  <c r="D22" i="21"/>
  <c r="B22" i="59" s="1"/>
  <c r="D23" i="21"/>
  <c r="B23" i="59" s="1"/>
  <c r="D24" i="21"/>
  <c r="B24" i="59" s="1"/>
  <c r="D25" i="21"/>
  <c r="B25" i="59" s="1"/>
  <c r="D26" i="21"/>
  <c r="B26" i="59" s="1"/>
  <c r="D27" i="21"/>
  <c r="B27" i="59" s="1"/>
  <c r="D28" i="21"/>
  <c r="B28" i="59" s="1"/>
  <c r="D29" i="21"/>
  <c r="B29" i="59" s="1"/>
  <c r="D30" i="21"/>
  <c r="D31" i="21"/>
  <c r="B31" i="59" s="1"/>
  <c r="D32" i="21"/>
  <c r="B32" i="59" s="1"/>
  <c r="D33" i="21"/>
  <c r="B33" i="59" s="1"/>
  <c r="D34" i="21"/>
  <c r="B34" i="59" s="1"/>
  <c r="D35" i="21"/>
  <c r="B35" i="59" s="1"/>
  <c r="D36" i="21"/>
  <c r="B36" i="59" s="1"/>
  <c r="D37" i="21"/>
  <c r="B37" i="59" s="1"/>
  <c r="D38" i="21"/>
  <c r="B38" i="59" s="1"/>
  <c r="D5" i="21"/>
  <c r="F100" i="40" l="1"/>
  <c r="G100" i="40"/>
  <c r="F105" i="41"/>
  <c r="D118" i="42"/>
  <c r="H112" i="42"/>
  <c r="D126" i="42"/>
  <c r="G104" i="42"/>
  <c r="B134" i="42"/>
  <c r="E123" i="42"/>
  <c r="E106" i="42"/>
  <c r="C122" i="42"/>
  <c r="C108" i="42"/>
  <c r="C132" i="42"/>
  <c r="D110" i="42"/>
  <c r="F132" i="42"/>
  <c r="E132" i="42"/>
  <c r="C112" i="42"/>
  <c r="D112" i="42"/>
  <c r="E122" i="42"/>
  <c r="E112" i="42"/>
  <c r="G132" i="42"/>
  <c r="C137" i="42"/>
  <c r="F97" i="48" s="1"/>
  <c r="G112" i="42"/>
  <c r="H137" i="42"/>
  <c r="F102" i="48" s="1"/>
  <c r="F110" i="42"/>
  <c r="B120" i="42"/>
  <c r="G118" i="42"/>
  <c r="E137" i="42"/>
  <c r="F99" i="48" s="1"/>
  <c r="H123" i="42"/>
  <c r="E110" i="42"/>
  <c r="F130" i="42"/>
  <c r="D132" i="42"/>
  <c r="F137" i="42"/>
  <c r="F100" i="48" s="1"/>
  <c r="B123" i="42"/>
  <c r="B106" i="42"/>
  <c r="E126" i="42"/>
  <c r="E134" i="42"/>
  <c r="F104" i="42"/>
  <c r="G122" i="42"/>
  <c r="D106" i="42"/>
  <c r="E119" i="42"/>
  <c r="D120" i="42"/>
  <c r="C129" i="42"/>
  <c r="E129" i="42"/>
  <c r="E107" i="42"/>
  <c r="F133" i="42"/>
  <c r="G128" i="42"/>
  <c r="C107" i="42"/>
  <c r="B108" i="42"/>
  <c r="F124" i="42"/>
  <c r="B122" i="42"/>
  <c r="H130" i="42"/>
  <c r="G137" i="42"/>
  <c r="F101" i="48" s="1"/>
  <c r="D125" i="42"/>
  <c r="D124" i="42"/>
  <c r="B127" i="42"/>
  <c r="F134" i="42"/>
  <c r="F114" i="42"/>
  <c r="E130" i="42"/>
  <c r="E120" i="42"/>
  <c r="H106" i="42"/>
  <c r="D107" i="42"/>
  <c r="H107" i="42"/>
  <c r="H126" i="42"/>
  <c r="B118" i="42"/>
  <c r="G130" i="42"/>
  <c r="F108" i="42"/>
  <c r="G120" i="42"/>
  <c r="H110" i="42"/>
  <c r="E103" i="42"/>
  <c r="B99" i="48" s="1"/>
  <c r="B107" i="42"/>
  <c r="G121" i="42"/>
  <c r="C131" i="42"/>
  <c r="C111" i="42"/>
  <c r="G106" i="42"/>
  <c r="C105" i="42"/>
  <c r="D111" i="42"/>
  <c r="H120" i="42"/>
  <c r="C133" i="42"/>
  <c r="E116" i="42"/>
  <c r="B132" i="42"/>
  <c r="F112" i="42"/>
  <c r="H124" i="42"/>
  <c r="B110" i="42"/>
  <c r="C124" i="42"/>
  <c r="C104" i="42"/>
  <c r="G124" i="42"/>
  <c r="D130" i="42"/>
  <c r="B137" i="42"/>
  <c r="F96" i="48" s="1"/>
  <c r="H131" i="42"/>
  <c r="D115" i="42"/>
  <c r="B116" i="42"/>
  <c r="B130" i="42"/>
  <c r="H116" i="42"/>
  <c r="D131" i="42"/>
  <c r="B124" i="42"/>
  <c r="B131" i="42"/>
  <c r="C116" i="42"/>
  <c r="E127" i="42"/>
  <c r="E114" i="42"/>
  <c r="F115" i="42"/>
  <c r="B121" i="42"/>
  <c r="B129" i="42"/>
  <c r="H127" i="42"/>
  <c r="B133" i="42"/>
  <c r="E115" i="42"/>
  <c r="B104" i="42"/>
  <c r="C106" i="42"/>
  <c r="G126" i="42"/>
  <c r="C113" i="42"/>
  <c r="G133" i="42"/>
  <c r="C119" i="42"/>
  <c r="F129" i="42"/>
  <c r="B135" i="42"/>
  <c r="E133" i="42"/>
  <c r="C120" i="42"/>
  <c r="H104" i="42"/>
  <c r="E125" i="42"/>
  <c r="C110" i="42"/>
  <c r="G119" i="42"/>
  <c r="H118" i="42"/>
  <c r="D105" i="42"/>
  <c r="H125" i="42"/>
  <c r="G115" i="42"/>
  <c r="G117" i="42"/>
  <c r="D116" i="42"/>
  <c r="C109" i="42"/>
  <c r="C114" i="42"/>
  <c r="D109" i="42"/>
  <c r="B113" i="42"/>
  <c r="G111" i="42"/>
  <c r="F125" i="42"/>
  <c r="G125" i="42"/>
  <c r="G114" i="42"/>
  <c r="D135" i="42"/>
  <c r="F105" i="42"/>
  <c r="E113" i="42"/>
  <c r="H113" i="42"/>
  <c r="B111" i="42"/>
  <c r="B109" i="42"/>
  <c r="H117" i="42"/>
  <c r="H109" i="42"/>
  <c r="C115" i="42"/>
  <c r="G135" i="42"/>
  <c r="H135" i="42"/>
  <c r="D114" i="42"/>
  <c r="C118" i="42"/>
  <c r="C125" i="42"/>
  <c r="D127" i="42"/>
  <c r="F119" i="42"/>
  <c r="E121" i="42"/>
  <c r="F111" i="42"/>
  <c r="B114" i="42"/>
  <c r="C121" i="42"/>
  <c r="D117" i="42"/>
  <c r="G103" i="42"/>
  <c r="B101" i="48" s="1"/>
  <c r="D121" i="42"/>
  <c r="H119" i="42"/>
  <c r="H115" i="42"/>
  <c r="D113" i="42"/>
  <c r="H133" i="42"/>
  <c r="F118" i="42"/>
  <c r="D103" i="42"/>
  <c r="B98" i="48" s="1"/>
  <c r="B119" i="42"/>
  <c r="E105" i="42"/>
  <c r="F121" i="42"/>
  <c r="F128" i="42"/>
  <c r="G129" i="42"/>
  <c r="F126" i="42"/>
  <c r="F135" i="42"/>
  <c r="B105" i="42"/>
  <c r="B126" i="42"/>
  <c r="G113" i="42"/>
  <c r="D134" i="42"/>
  <c r="F131" i="42"/>
  <c r="D123" i="42"/>
  <c r="G109" i="42"/>
  <c r="C134" i="42"/>
  <c r="E131" i="42"/>
  <c r="C128" i="42"/>
  <c r="G116" i="42"/>
  <c r="H108" i="42"/>
  <c r="D104" i="42"/>
  <c r="E111" i="42"/>
  <c r="H134" i="42"/>
  <c r="H129" i="42"/>
  <c r="C103" i="42"/>
  <c r="B97" i="48" s="1"/>
  <c r="G123" i="42"/>
  <c r="E108" i="42"/>
  <c r="H103" i="42"/>
  <c r="B102" i="48" s="1"/>
  <c r="C117" i="42"/>
  <c r="F103" i="42"/>
  <c r="B100" i="48" s="1"/>
  <c r="E109" i="42"/>
  <c r="E128" i="42"/>
  <c r="E135" i="42"/>
  <c r="H105" i="42"/>
  <c r="C127" i="42"/>
  <c r="F117" i="42"/>
  <c r="D128" i="42"/>
  <c r="F127" i="42"/>
  <c r="E117" i="42"/>
  <c r="H122" i="42"/>
  <c r="C123" i="42"/>
  <c r="F107" i="42"/>
  <c r="D108" i="42"/>
  <c r="H128" i="42"/>
  <c r="D122" i="42"/>
  <c r="H79" i="51"/>
  <c r="G79" i="51"/>
  <c r="F79" i="51"/>
  <c r="F67" i="51"/>
  <c r="F78" i="51"/>
  <c r="D56" i="51"/>
  <c r="C56" i="51"/>
  <c r="B82" i="51"/>
  <c r="B70" i="51"/>
  <c r="B80" i="51"/>
  <c r="B56" i="51"/>
  <c r="D79" i="51"/>
  <c r="H55" i="51"/>
  <c r="B63" i="51"/>
  <c r="G55" i="51"/>
  <c r="C68" i="51"/>
  <c r="B68" i="51"/>
  <c r="H67" i="51"/>
  <c r="G67" i="51"/>
  <c r="C55" i="51"/>
  <c r="E78" i="51"/>
  <c r="F66" i="51"/>
  <c r="F54" i="51"/>
  <c r="C67" i="51"/>
  <c r="H74" i="51"/>
  <c r="F65" i="51"/>
  <c r="F53" i="51"/>
  <c r="G74" i="51"/>
  <c r="D51" i="51"/>
  <c r="F71" i="51"/>
  <c r="H62" i="51"/>
  <c r="G59" i="51"/>
  <c r="C80" i="51"/>
  <c r="D68" i="51"/>
  <c r="F57" i="51"/>
  <c r="H64" i="51"/>
  <c r="E51" i="51"/>
  <c r="F62" i="51"/>
  <c r="E64" i="51"/>
  <c r="E62" i="51"/>
  <c r="E52" i="51"/>
  <c r="G83" i="51"/>
  <c r="C76" i="51"/>
  <c r="B74" i="51"/>
  <c r="D64" i="51"/>
  <c r="C62" i="51"/>
  <c r="D52" i="51"/>
  <c r="F83" i="51"/>
  <c r="C79" i="51"/>
  <c r="H75" i="51"/>
  <c r="G71" i="51"/>
  <c r="D67" i="51"/>
  <c r="C64" i="51"/>
  <c r="B62" i="51"/>
  <c r="D55" i="51"/>
  <c r="C52" i="51"/>
  <c r="G76" i="51"/>
  <c r="F76" i="51"/>
  <c r="G64" i="51"/>
  <c r="E76" i="51"/>
  <c r="G51" i="51"/>
  <c r="H81" i="51"/>
  <c r="F59" i="51"/>
  <c r="G81" i="51"/>
  <c r="D78" i="51"/>
  <c r="D75" i="51"/>
  <c r="H69" i="51"/>
  <c r="E66" i="51"/>
  <c r="F63" i="51"/>
  <c r="B58" i="51"/>
  <c r="E54" i="51"/>
  <c r="H76" i="51"/>
  <c r="F74" i="51"/>
  <c r="G62" i="51"/>
  <c r="F51" i="51"/>
  <c r="F64" i="51"/>
  <c r="C74" i="51"/>
  <c r="G75" i="51"/>
  <c r="H63" i="51"/>
  <c r="F81" i="51"/>
  <c r="C78" i="51"/>
  <c r="C75" i="51"/>
  <c r="G69" i="51"/>
  <c r="D66" i="51"/>
  <c r="D63" i="51"/>
  <c r="H57" i="51"/>
  <c r="D54" i="51"/>
  <c r="H52" i="51"/>
  <c r="G52" i="51"/>
  <c r="E74" i="51"/>
  <c r="F52" i="51"/>
  <c r="D76" i="51"/>
  <c r="F75" i="51"/>
  <c r="G63" i="51"/>
  <c r="D80" i="51"/>
  <c r="F77" i="51"/>
  <c r="B75" i="51"/>
  <c r="F69" i="51"/>
  <c r="C66" i="51"/>
  <c r="C63" i="51"/>
  <c r="G57" i="51"/>
  <c r="C54" i="51"/>
  <c r="C61" i="51"/>
  <c r="D61" i="51"/>
  <c r="B61" i="51"/>
  <c r="H84" i="51"/>
  <c r="C83" i="51"/>
  <c r="B78" i="51"/>
  <c r="C71" i="51"/>
  <c r="B66" i="51"/>
  <c r="H60" i="51"/>
  <c r="G84" i="51"/>
  <c r="B83" i="51"/>
  <c r="D81" i="51"/>
  <c r="H77" i="51"/>
  <c r="G72" i="51"/>
  <c r="B71" i="51"/>
  <c r="D69" i="51"/>
  <c r="H65" i="51"/>
  <c r="G60" i="51"/>
  <c r="B59" i="51"/>
  <c r="D57" i="51"/>
  <c r="F55" i="51"/>
  <c r="H53" i="51"/>
  <c r="D73" i="51"/>
  <c r="E71" i="51"/>
  <c r="D71" i="51"/>
  <c r="E81" i="51"/>
  <c r="H72" i="51"/>
  <c r="E69" i="51"/>
  <c r="C59" i="51"/>
  <c r="E57" i="51"/>
  <c r="B54" i="51"/>
  <c r="F84" i="51"/>
  <c r="H82" i="51"/>
  <c r="C81" i="51"/>
  <c r="E79" i="51"/>
  <c r="G77" i="51"/>
  <c r="F72" i="51"/>
  <c r="H70" i="51"/>
  <c r="C69" i="51"/>
  <c r="E67" i="51"/>
  <c r="G65" i="51"/>
  <c r="F60" i="51"/>
  <c r="H58" i="51"/>
  <c r="C57" i="51"/>
  <c r="E55" i="51"/>
  <c r="G53" i="51"/>
  <c r="E83" i="51"/>
  <c r="D59" i="51"/>
  <c r="E84" i="51"/>
  <c r="G70" i="51"/>
  <c r="E60" i="51"/>
  <c r="D84" i="51"/>
  <c r="F82" i="51"/>
  <c r="E77" i="51"/>
  <c r="D72" i="51"/>
  <c r="F58" i="51"/>
  <c r="C84" i="51"/>
  <c r="C72" i="51"/>
  <c r="G68" i="51"/>
  <c r="H61" i="51"/>
  <c r="E58" i="51"/>
  <c r="G56" i="51"/>
  <c r="D53" i="51"/>
  <c r="E73" i="51"/>
  <c r="E59" i="51"/>
  <c r="D83" i="51"/>
  <c r="G82" i="51"/>
  <c r="E72" i="51"/>
  <c r="G58" i="51"/>
  <c r="F70" i="51"/>
  <c r="H68" i="51"/>
  <c r="E65" i="51"/>
  <c r="D60" i="51"/>
  <c r="H56" i="51"/>
  <c r="E53" i="51"/>
  <c r="E82" i="51"/>
  <c r="G80" i="51"/>
  <c r="D77" i="51"/>
  <c r="H73" i="51"/>
  <c r="E70" i="51"/>
  <c r="D65" i="51"/>
  <c r="C60" i="51"/>
  <c r="B51" i="51"/>
  <c r="D82" i="51"/>
  <c r="F80" i="51"/>
  <c r="H78" i="51"/>
  <c r="C77" i="51"/>
  <c r="G73" i="51"/>
  <c r="D70" i="51"/>
  <c r="F68" i="51"/>
  <c r="H66" i="51"/>
  <c r="C65" i="51"/>
  <c r="G61" i="51"/>
  <c r="D58" i="51"/>
  <c r="F56" i="51"/>
  <c r="H54" i="51"/>
  <c r="C53" i="51"/>
  <c r="E61" i="51"/>
  <c r="C73" i="51"/>
  <c r="B73" i="51"/>
  <c r="H80" i="51"/>
  <c r="C51" i="51"/>
  <c r="B79" i="52"/>
  <c r="C55" i="52"/>
  <c r="B80" i="52"/>
  <c r="G55" i="52"/>
  <c r="C69" i="52"/>
  <c r="C74" i="52"/>
  <c r="E74" i="52"/>
  <c r="G74" i="52"/>
  <c r="C52" i="52"/>
  <c r="G63" i="52"/>
  <c r="C53" i="52"/>
  <c r="B48" i="52"/>
  <c r="C51" i="52"/>
  <c r="E65" i="52"/>
  <c r="C64" i="52"/>
  <c r="E64" i="52"/>
  <c r="G75" i="52"/>
  <c r="D66" i="52"/>
  <c r="G52" i="52"/>
  <c r="D63" i="52"/>
  <c r="G51" i="52"/>
  <c r="B76" i="52"/>
  <c r="D62" i="52"/>
  <c r="H63" i="52"/>
  <c r="B75" i="52"/>
  <c r="E76" i="52"/>
  <c r="C75" i="52"/>
  <c r="E75" i="52"/>
  <c r="B62" i="52"/>
  <c r="H67" i="52"/>
  <c r="B56" i="52"/>
  <c r="C50" i="52"/>
  <c r="F74" i="52"/>
  <c r="H65" i="52"/>
  <c r="G50" i="52"/>
  <c r="B55" i="52"/>
  <c r="F67" i="52"/>
  <c r="B50" i="52"/>
  <c r="D65" i="52"/>
  <c r="F62" i="52"/>
  <c r="H62" i="52"/>
  <c r="F79" i="52"/>
  <c r="C76" i="52"/>
  <c r="D64" i="52"/>
  <c r="F55" i="52"/>
  <c r="H51" i="52"/>
  <c r="H57" i="52"/>
  <c r="C68" i="52"/>
  <c r="H81" i="52"/>
  <c r="B74" i="52"/>
  <c r="B52" i="52"/>
  <c r="C67" i="52"/>
  <c r="D79" i="52"/>
  <c r="D55" i="52"/>
  <c r="E63" i="52"/>
  <c r="F61" i="52"/>
  <c r="G67" i="52"/>
  <c r="H80" i="52"/>
  <c r="H56" i="52"/>
  <c r="G68" i="52"/>
  <c r="B71" i="52"/>
  <c r="B51" i="52"/>
  <c r="C65" i="52"/>
  <c r="D78" i="52"/>
  <c r="D54" i="52"/>
  <c r="E62" i="52"/>
  <c r="F58" i="52"/>
  <c r="G64" i="52"/>
  <c r="H79" i="52"/>
  <c r="H53" i="52"/>
  <c r="B59" i="52"/>
  <c r="B58" i="52"/>
  <c r="F70" i="52"/>
  <c r="G70" i="52"/>
  <c r="B70" i="52"/>
  <c r="D77" i="52"/>
  <c r="D53" i="52"/>
  <c r="E58" i="52"/>
  <c r="H77" i="52"/>
  <c r="B68" i="52"/>
  <c r="C81" i="52"/>
  <c r="C63" i="52"/>
  <c r="D76" i="52"/>
  <c r="D52" i="52"/>
  <c r="E53" i="52"/>
  <c r="F50" i="52"/>
  <c r="G62" i="52"/>
  <c r="H75" i="52"/>
  <c r="H50" i="52"/>
  <c r="B67" i="52"/>
  <c r="C80" i="52"/>
  <c r="D75" i="52"/>
  <c r="D51" i="52"/>
  <c r="E52" i="52"/>
  <c r="G80" i="52"/>
  <c r="G59" i="52"/>
  <c r="H74" i="52"/>
  <c r="G71" i="52"/>
  <c r="B64" i="52"/>
  <c r="C79" i="52"/>
  <c r="C57" i="52"/>
  <c r="D50" i="52"/>
  <c r="E51" i="52"/>
  <c r="G79" i="52"/>
  <c r="G58" i="52"/>
  <c r="H69" i="52"/>
  <c r="B63" i="52"/>
  <c r="C77" i="52"/>
  <c r="C56" i="52"/>
  <c r="D67" i="52"/>
  <c r="E77" i="52"/>
  <c r="G76" i="52"/>
  <c r="G56" i="52"/>
  <c r="H68" i="52"/>
  <c r="F73" i="52"/>
  <c r="F49" i="52"/>
  <c r="B81" i="52"/>
  <c r="B69" i="52"/>
  <c r="B57" i="52"/>
  <c r="F72" i="52"/>
  <c r="F60" i="52"/>
  <c r="G48" i="52"/>
  <c r="G69" i="52"/>
  <c r="G57" i="52"/>
  <c r="H55" i="52"/>
  <c r="C78" i="52"/>
  <c r="C66" i="52"/>
  <c r="C54" i="52"/>
  <c r="F71" i="52"/>
  <c r="F59" i="52"/>
  <c r="H78" i="52"/>
  <c r="H66" i="52"/>
  <c r="H54" i="52"/>
  <c r="E73" i="52"/>
  <c r="E49" i="52"/>
  <c r="B78" i="52"/>
  <c r="B66" i="52"/>
  <c r="B54" i="52"/>
  <c r="E72" i="52"/>
  <c r="E60" i="52"/>
  <c r="F48" i="52"/>
  <c r="F69" i="52"/>
  <c r="F57" i="52"/>
  <c r="G78" i="52"/>
  <c r="G66" i="52"/>
  <c r="G54" i="52"/>
  <c r="H76" i="52"/>
  <c r="H64" i="52"/>
  <c r="H52" i="52"/>
  <c r="E61" i="52"/>
  <c r="B77" i="52"/>
  <c r="B65" i="52"/>
  <c r="B53" i="52"/>
  <c r="D73" i="52"/>
  <c r="D61" i="52"/>
  <c r="D49" i="52"/>
  <c r="E71" i="52"/>
  <c r="E59" i="52"/>
  <c r="F80" i="52"/>
  <c r="F68" i="52"/>
  <c r="F56" i="52"/>
  <c r="G77" i="52"/>
  <c r="G65" i="52"/>
  <c r="G53" i="52"/>
  <c r="D72" i="52"/>
  <c r="E70" i="52"/>
  <c r="C73" i="52"/>
  <c r="C49" i="52"/>
  <c r="D59" i="52"/>
  <c r="E69" i="52"/>
  <c r="F78" i="52"/>
  <c r="H61" i="52"/>
  <c r="C72" i="52"/>
  <c r="D48" i="52"/>
  <c r="D58" i="52"/>
  <c r="E68" i="52"/>
  <c r="H72" i="52"/>
  <c r="E48" i="52"/>
  <c r="C61" i="52"/>
  <c r="D71" i="52"/>
  <c r="E81" i="52"/>
  <c r="E57" i="52"/>
  <c r="F66" i="52"/>
  <c r="H73" i="52"/>
  <c r="H49" i="52"/>
  <c r="C60" i="52"/>
  <c r="D70" i="52"/>
  <c r="E80" i="52"/>
  <c r="E56" i="52"/>
  <c r="H60" i="52"/>
  <c r="B73" i="52"/>
  <c r="B61" i="52"/>
  <c r="B49" i="52"/>
  <c r="C71" i="52"/>
  <c r="C59" i="52"/>
  <c r="D81" i="52"/>
  <c r="D60" i="52"/>
  <c r="F54" i="52"/>
  <c r="B72" i="52"/>
  <c r="B60" i="52"/>
  <c r="C48" i="52"/>
  <c r="C70" i="52"/>
  <c r="C58" i="52"/>
  <c r="B71" i="58"/>
  <c r="B21" i="48" s="1"/>
  <c r="B72" i="58"/>
  <c r="C71" i="58"/>
  <c r="B20" i="48" s="1"/>
  <c r="D23" i="48"/>
  <c r="B23" i="48"/>
  <c r="B96" i="58"/>
  <c r="B95" i="58"/>
  <c r="E90" i="58"/>
  <c r="H71" i="58"/>
  <c r="B26" i="48" s="1"/>
  <c r="H83" i="58"/>
  <c r="C91" i="58"/>
  <c r="D79" i="58"/>
  <c r="C92" i="58"/>
  <c r="E89" i="58"/>
  <c r="H85" i="58"/>
  <c r="B97" i="58"/>
  <c r="H84" i="58"/>
  <c r="H88" i="58"/>
  <c r="B90" i="58"/>
  <c r="C90" i="58"/>
  <c r="B89" i="58"/>
  <c r="C89" i="58"/>
  <c r="E77" i="58"/>
  <c r="B88" i="58"/>
  <c r="C88" i="58"/>
  <c r="F76" i="58"/>
  <c r="H78" i="58"/>
  <c r="B85" i="58"/>
  <c r="C83" i="58"/>
  <c r="H77" i="58"/>
  <c r="B104" i="58"/>
  <c r="D21" i="48" s="1"/>
  <c r="B84" i="58"/>
  <c r="C76" i="58"/>
  <c r="H104" i="58"/>
  <c r="D26" i="48" s="1"/>
  <c r="H76" i="58"/>
  <c r="B103" i="58"/>
  <c r="B83" i="58"/>
  <c r="D71" i="58"/>
  <c r="B22" i="48" s="1"/>
  <c r="H97" i="58"/>
  <c r="H73" i="58"/>
  <c r="E88" i="58"/>
  <c r="B102" i="58"/>
  <c r="B76" i="58"/>
  <c r="D88" i="58"/>
  <c r="H92" i="58"/>
  <c r="H72" i="58"/>
  <c r="B101" i="58"/>
  <c r="B73" i="58"/>
  <c r="D80" i="58"/>
  <c r="H91" i="58"/>
  <c r="B100" i="58"/>
  <c r="H90" i="58"/>
  <c r="D77" i="58"/>
  <c r="H89" i="58"/>
  <c r="E78" i="58"/>
  <c r="F105" i="58"/>
  <c r="F24" i="48" s="1"/>
  <c r="D81" i="58"/>
  <c r="D104" i="58"/>
  <c r="D22" i="48" s="1"/>
  <c r="C104" i="58"/>
  <c r="D20" i="48" s="1"/>
  <c r="D78" i="58"/>
  <c r="B82" i="58"/>
  <c r="C82" i="58"/>
  <c r="H100" i="58"/>
  <c r="C101" i="58"/>
  <c r="C81" i="58"/>
  <c r="E103" i="58"/>
  <c r="B94" i="58"/>
  <c r="B80" i="58"/>
  <c r="C100" i="58"/>
  <c r="C80" i="58"/>
  <c r="D92" i="58"/>
  <c r="E102" i="58"/>
  <c r="F100" i="58"/>
  <c r="H96" i="58"/>
  <c r="H82" i="58"/>
  <c r="D105" i="58"/>
  <c r="F22" i="48" s="1"/>
  <c r="D103" i="58"/>
  <c r="E79" i="58"/>
  <c r="C103" i="58"/>
  <c r="D101" i="58"/>
  <c r="H101" i="58"/>
  <c r="G105" i="58"/>
  <c r="F25" i="48" s="1"/>
  <c r="C102" i="58"/>
  <c r="D100" i="58"/>
  <c r="D76" i="58"/>
  <c r="E76" i="58"/>
  <c r="B81" i="58"/>
  <c r="D93" i="58"/>
  <c r="F101" i="58"/>
  <c r="E105" i="58"/>
  <c r="F23" i="48" s="1"/>
  <c r="B93" i="58"/>
  <c r="B79" i="58"/>
  <c r="C95" i="58"/>
  <c r="C79" i="58"/>
  <c r="D91" i="58"/>
  <c r="E101" i="58"/>
  <c r="F89" i="58"/>
  <c r="H95" i="58"/>
  <c r="H81" i="58"/>
  <c r="H103" i="58"/>
  <c r="D102" i="58"/>
  <c r="H102" i="58"/>
  <c r="B92" i="58"/>
  <c r="B78" i="58"/>
  <c r="C94" i="58"/>
  <c r="C78" i="58"/>
  <c r="D90" i="58"/>
  <c r="E100" i="58"/>
  <c r="F88" i="58"/>
  <c r="H94" i="58"/>
  <c r="H80" i="58"/>
  <c r="B91" i="58"/>
  <c r="B77" i="58"/>
  <c r="C93" i="58"/>
  <c r="C77" i="58"/>
  <c r="D89" i="58"/>
  <c r="E91" i="58"/>
  <c r="F77" i="58"/>
  <c r="H93" i="58"/>
  <c r="H79" i="58"/>
  <c r="G99" i="58"/>
  <c r="G75" i="58"/>
  <c r="G86" i="58"/>
  <c r="F99" i="58"/>
  <c r="G97" i="58"/>
  <c r="G73" i="58"/>
  <c r="F74" i="58"/>
  <c r="G72" i="58"/>
  <c r="E75" i="58"/>
  <c r="E86" i="58"/>
  <c r="E74" i="58"/>
  <c r="F84" i="58"/>
  <c r="G94" i="58"/>
  <c r="D87" i="58"/>
  <c r="E85" i="58"/>
  <c r="F95" i="58"/>
  <c r="G71" i="58"/>
  <c r="B25" i="48" s="1"/>
  <c r="G81" i="58"/>
  <c r="F94" i="58"/>
  <c r="H105" i="58"/>
  <c r="F26" i="48" s="1"/>
  <c r="G87" i="58"/>
  <c r="G98" i="58"/>
  <c r="G74" i="58"/>
  <c r="F75" i="58"/>
  <c r="G85" i="58"/>
  <c r="F98" i="58"/>
  <c r="F86" i="58"/>
  <c r="G96" i="58"/>
  <c r="G84" i="58"/>
  <c r="E99" i="58"/>
  <c r="E87" i="58"/>
  <c r="F97" i="58"/>
  <c r="F85" i="58"/>
  <c r="F73" i="58"/>
  <c r="G95" i="58"/>
  <c r="G83" i="58"/>
  <c r="E98" i="58"/>
  <c r="F96" i="58"/>
  <c r="G82" i="58"/>
  <c r="D99" i="58"/>
  <c r="E97" i="58"/>
  <c r="E73" i="58"/>
  <c r="F83" i="58"/>
  <c r="G93" i="58"/>
  <c r="C105" i="58"/>
  <c r="F20" i="48" s="1"/>
  <c r="D86" i="58"/>
  <c r="D74" i="58"/>
  <c r="E96" i="58"/>
  <c r="E84" i="58"/>
  <c r="E72" i="58"/>
  <c r="F82" i="58"/>
  <c r="G104" i="58"/>
  <c r="D25" i="48" s="1"/>
  <c r="G92" i="58"/>
  <c r="G80" i="58"/>
  <c r="C99" i="58"/>
  <c r="C87" i="58"/>
  <c r="C75" i="58"/>
  <c r="D97" i="58"/>
  <c r="D85" i="58"/>
  <c r="E95" i="58"/>
  <c r="E83" i="58"/>
  <c r="F71" i="58"/>
  <c r="B24" i="48" s="1"/>
  <c r="F93" i="58"/>
  <c r="F81" i="58"/>
  <c r="G103" i="58"/>
  <c r="G91" i="58"/>
  <c r="G79" i="58"/>
  <c r="C98" i="58"/>
  <c r="C86" i="58"/>
  <c r="C74" i="58"/>
  <c r="D96" i="58"/>
  <c r="D84" i="58"/>
  <c r="D72" i="58"/>
  <c r="E94" i="58"/>
  <c r="E82" i="58"/>
  <c r="F104" i="58"/>
  <c r="D24" i="48" s="1"/>
  <c r="F92" i="58"/>
  <c r="G102" i="58"/>
  <c r="G90" i="58"/>
  <c r="G78" i="58"/>
  <c r="B99" i="58"/>
  <c r="B87" i="58"/>
  <c r="B75" i="58"/>
  <c r="C73" i="58"/>
  <c r="H87" i="58"/>
  <c r="H75" i="58"/>
  <c r="F72" i="58"/>
  <c r="D98" i="58"/>
  <c r="F80" i="58"/>
  <c r="B98" i="58"/>
  <c r="B86" i="58"/>
  <c r="B74" i="58"/>
  <c r="G105" i="41"/>
  <c r="H85" i="51"/>
  <c r="F50" i="48" s="1"/>
  <c r="G85" i="51"/>
  <c r="F49" i="48" s="1"/>
  <c r="F85" i="51"/>
  <c r="F48" i="48" s="1"/>
  <c r="E85" i="51"/>
  <c r="F47" i="48" s="1"/>
  <c r="D85" i="51"/>
  <c r="F46" i="48" s="1"/>
  <c r="C85" i="51"/>
  <c r="F44" i="48" s="1"/>
  <c r="G81" i="52"/>
  <c r="B82" i="52"/>
  <c r="F36" i="48" s="1"/>
  <c r="C82" i="52"/>
  <c r="F35" i="48" s="1"/>
  <c r="D82" i="52"/>
  <c r="F37" i="48" s="1"/>
  <c r="E82" i="52"/>
  <c r="F38" i="48" s="1"/>
  <c r="F82" i="52"/>
  <c r="F39" i="48" s="1"/>
  <c r="G82" i="52"/>
  <c r="F40" i="48" s="1"/>
  <c r="D58" i="60"/>
  <c r="D59" i="60"/>
  <c r="D60" i="60"/>
  <c r="D61" i="60"/>
  <c r="D62" i="60"/>
  <c r="D63" i="60"/>
  <c r="D64" i="60"/>
  <c r="D65" i="60"/>
  <c r="D66" i="60"/>
  <c r="D67" i="60"/>
  <c r="D68" i="60"/>
  <c r="D69" i="60"/>
  <c r="D70" i="60"/>
  <c r="D71" i="60"/>
  <c r="D72" i="60"/>
  <c r="D73" i="60"/>
  <c r="D74" i="60"/>
  <c r="D75" i="60"/>
  <c r="D76" i="60"/>
  <c r="D77" i="60"/>
  <c r="D78" i="60"/>
  <c r="D79" i="60"/>
  <c r="D80" i="60"/>
  <c r="D81" i="60"/>
  <c r="D82" i="60"/>
  <c r="D83" i="60"/>
  <c r="D84" i="60"/>
  <c r="D85" i="60"/>
  <c r="D86" i="60"/>
  <c r="D87" i="60"/>
  <c r="D88" i="60"/>
  <c r="D89" i="60"/>
  <c r="D90" i="60"/>
  <c r="D57" i="60"/>
  <c r="C86" i="60"/>
  <c r="G58" i="60"/>
  <c r="G59" i="60"/>
  <c r="G60" i="60"/>
  <c r="G61" i="60"/>
  <c r="G62" i="60"/>
  <c r="G63" i="60"/>
  <c r="G64" i="60"/>
  <c r="G65" i="60"/>
  <c r="G66" i="60"/>
  <c r="G67" i="60"/>
  <c r="G68" i="60"/>
  <c r="G69" i="60"/>
  <c r="G70" i="60"/>
  <c r="G71" i="60"/>
  <c r="G72" i="60"/>
  <c r="G73" i="60"/>
  <c r="G74" i="60"/>
  <c r="G75" i="60"/>
  <c r="G76" i="60"/>
  <c r="G77" i="60"/>
  <c r="G78" i="60"/>
  <c r="G79" i="60"/>
  <c r="G80" i="60"/>
  <c r="G81" i="60"/>
  <c r="G82" i="60"/>
  <c r="G83" i="60"/>
  <c r="G84" i="60"/>
  <c r="G85" i="60"/>
  <c r="G86" i="60"/>
  <c r="G87" i="60"/>
  <c r="G88" i="60"/>
  <c r="G89" i="60"/>
  <c r="G90" i="60"/>
  <c r="G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57" i="60"/>
  <c r="E58" i="60"/>
  <c r="E59" i="60"/>
  <c r="E60" i="60"/>
  <c r="E61" i="60"/>
  <c r="E62" i="60"/>
  <c r="E63" i="60"/>
  <c r="E64" i="60"/>
  <c r="E65" i="60"/>
  <c r="E66" i="60"/>
  <c r="E67" i="60"/>
  <c r="E68" i="60"/>
  <c r="E69" i="60"/>
  <c r="E70" i="60"/>
  <c r="E71" i="60"/>
  <c r="E72" i="60"/>
  <c r="E73" i="60"/>
  <c r="E74" i="60"/>
  <c r="E75" i="60"/>
  <c r="E76" i="60"/>
  <c r="E77" i="60"/>
  <c r="E78" i="60"/>
  <c r="E79" i="60"/>
  <c r="E80" i="60"/>
  <c r="E81" i="60"/>
  <c r="E82" i="60"/>
  <c r="E83" i="60"/>
  <c r="E84" i="60"/>
  <c r="E85" i="60"/>
  <c r="E86" i="60"/>
  <c r="E87" i="60"/>
  <c r="E88" i="60"/>
  <c r="E89" i="60"/>
  <c r="E90" i="60"/>
  <c r="E57" i="60"/>
  <c r="C58" i="60"/>
  <c r="C59" i="60"/>
  <c r="C60" i="60"/>
  <c r="C61" i="60"/>
  <c r="C62" i="60"/>
  <c r="C63" i="60"/>
  <c r="C64" i="60"/>
  <c r="C65" i="60"/>
  <c r="C66" i="60"/>
  <c r="C67" i="60"/>
  <c r="C68" i="60"/>
  <c r="C69" i="60"/>
  <c r="C70" i="60"/>
  <c r="C71" i="60"/>
  <c r="C72" i="60"/>
  <c r="C73" i="60"/>
  <c r="C74" i="60"/>
  <c r="C75" i="60"/>
  <c r="C76" i="60"/>
  <c r="C77" i="60"/>
  <c r="C78" i="60"/>
  <c r="C79" i="60"/>
  <c r="C80" i="60"/>
  <c r="C81" i="60"/>
  <c r="C82" i="60"/>
  <c r="C83" i="60"/>
  <c r="C84" i="60"/>
  <c r="C85" i="60"/>
  <c r="C87" i="60"/>
  <c r="C88" i="60"/>
  <c r="C90" i="60"/>
  <c r="C57" i="60"/>
  <c r="B83" i="60"/>
  <c r="B58" i="60"/>
  <c r="B59" i="60"/>
  <c r="B60" i="60"/>
  <c r="B61" i="60"/>
  <c r="B62" i="60"/>
  <c r="B63" i="60"/>
  <c r="B64" i="60"/>
  <c r="B65" i="60"/>
  <c r="B66" i="60"/>
  <c r="B67" i="60"/>
  <c r="B68" i="60"/>
  <c r="B69" i="60"/>
  <c r="B70" i="60"/>
  <c r="B71" i="60"/>
  <c r="B72" i="60"/>
  <c r="B73" i="60"/>
  <c r="B74" i="60"/>
  <c r="B75" i="60"/>
  <c r="B76" i="60"/>
  <c r="B77" i="60"/>
  <c r="B78" i="60"/>
  <c r="B80" i="60"/>
  <c r="B82" i="60"/>
  <c r="B84" i="60"/>
  <c r="B85" i="60"/>
  <c r="B86" i="60"/>
  <c r="B87" i="60"/>
  <c r="B88" i="60"/>
  <c r="B89" i="60"/>
  <c r="B90" i="60"/>
  <c r="B57" i="60"/>
  <c r="C56" i="60"/>
  <c r="D56" i="60"/>
  <c r="E56" i="60"/>
  <c r="F56" i="60"/>
  <c r="G56" i="60"/>
  <c r="B56" i="60"/>
  <c r="E104" i="41"/>
  <c r="L7" i="41"/>
  <c r="B72" i="41" s="1"/>
  <c r="C23" i="53"/>
  <c r="C20" i="53"/>
  <c r="C21" i="53"/>
  <c r="C22" i="53"/>
  <c r="B62" i="48"/>
  <c r="D34" i="48"/>
  <c r="B34" i="48"/>
  <c r="B61" i="48"/>
  <c r="D61" i="48"/>
  <c r="B64" i="48"/>
  <c r="D64" i="48"/>
  <c r="D10" i="27"/>
  <c r="E10" i="27" s="1"/>
  <c r="B10" i="27"/>
  <c r="D139" i="48"/>
  <c r="B139" i="48"/>
  <c r="D130" i="48"/>
  <c r="B130" i="48"/>
  <c r="E22" i="53"/>
  <c r="E21" i="53"/>
  <c r="E20" i="53"/>
  <c r="C8" i="53"/>
  <c r="C9" i="53"/>
  <c r="C10" i="53"/>
  <c r="C11" i="53"/>
  <c r="B18" i="27"/>
  <c r="B32" i="27"/>
  <c r="B20" i="27"/>
  <c r="B16" i="27"/>
  <c r="B22" i="27"/>
  <c r="B8" i="27"/>
  <c r="B5" i="27"/>
  <c r="B35" i="27"/>
  <c r="B11" i="27"/>
  <c r="B34" i="27"/>
  <c r="B31" i="27"/>
  <c r="B36" i="27"/>
  <c r="B6" i="27"/>
  <c r="B29" i="27"/>
  <c r="B21" i="27"/>
  <c r="B23" i="27"/>
  <c r="B4" i="27"/>
  <c r="B9" i="27"/>
  <c r="B17" i="27"/>
  <c r="B26" i="27"/>
  <c r="B30" i="27"/>
  <c r="B28" i="27"/>
  <c r="B12" i="27"/>
  <c r="B19" i="27"/>
  <c r="B131" i="48" l="1"/>
  <c r="B136" i="48"/>
  <c r="B137" i="48"/>
  <c r="B135" i="48"/>
  <c r="B134" i="48"/>
  <c r="B133" i="48"/>
  <c r="B132" i="48"/>
  <c r="D46" i="48"/>
  <c r="D35" i="48"/>
  <c r="D45" i="48"/>
  <c r="D44" i="48"/>
  <c r="D47" i="48"/>
  <c r="D49" i="48"/>
  <c r="D41" i="48"/>
  <c r="D40" i="48"/>
  <c r="D37" i="48"/>
  <c r="D36" i="48"/>
  <c r="D48" i="48"/>
  <c r="D39" i="48"/>
  <c r="D50" i="48"/>
  <c r="D38" i="48"/>
  <c r="D143" i="48"/>
  <c r="D142" i="48"/>
  <c r="D141" i="48"/>
  <c r="D144" i="48"/>
  <c r="D140" i="48"/>
  <c r="D146" i="48"/>
  <c r="D145" i="48"/>
  <c r="B50" i="48"/>
  <c r="B49" i="48"/>
  <c r="B40" i="48"/>
  <c r="B39" i="48"/>
  <c r="B41" i="48"/>
  <c r="B48" i="48"/>
  <c r="B47" i="48"/>
  <c r="B38" i="48"/>
  <c r="B46" i="48"/>
  <c r="B37" i="48"/>
  <c r="B45" i="48"/>
  <c r="B36" i="48"/>
  <c r="B44" i="48"/>
  <c r="B35" i="48"/>
  <c r="B145" i="48"/>
  <c r="B144" i="48"/>
  <c r="B143" i="48"/>
  <c r="B142" i="48"/>
  <c r="B141" i="48"/>
  <c r="B140" i="48"/>
  <c r="B146" i="48"/>
  <c r="B104" i="41"/>
  <c r="C104" i="41"/>
  <c r="D104" i="41"/>
  <c r="D62" i="48"/>
  <c r="D90" i="48"/>
  <c r="B90" i="48"/>
  <c r="B92" i="48" l="1"/>
  <c r="B93" i="48"/>
  <c r="B91" i="48"/>
  <c r="D92" i="48"/>
  <c r="D93" i="48"/>
  <c r="D91" i="48"/>
  <c r="F104" i="41"/>
  <c r="G104" i="41"/>
  <c r="C10" i="31"/>
  <c r="C9" i="31"/>
  <c r="C8" i="31"/>
  <c r="C7" i="31"/>
  <c r="F89" i="42" l="1"/>
  <c r="E89" i="42"/>
  <c r="D89" i="42"/>
  <c r="D160" i="48"/>
  <c r="B160" i="48"/>
  <c r="B164" i="48" s="1"/>
  <c r="D158" i="48"/>
  <c r="B158" i="48"/>
  <c r="B148" i="48"/>
  <c r="B150" i="48" s="1"/>
  <c r="D148" i="48"/>
  <c r="D153" i="48" s="1"/>
  <c r="L39" i="40"/>
  <c r="B99" i="40" s="1"/>
  <c r="D116" i="48"/>
  <c r="B116" i="48"/>
  <c r="B121" i="48" s="1"/>
  <c r="D109" i="48"/>
  <c r="B109" i="48"/>
  <c r="B37" i="27"/>
  <c r="D37" i="27"/>
  <c r="E37" i="27" s="1"/>
  <c r="E38" i="25"/>
  <c r="F38" i="25" s="1"/>
  <c r="B38" i="25"/>
  <c r="B111" i="48" l="1"/>
  <c r="B113" i="48"/>
  <c r="B114" i="48"/>
  <c r="B112" i="48"/>
  <c r="B120" i="48"/>
  <c r="B119" i="48"/>
  <c r="B118" i="48"/>
  <c r="D164" i="48"/>
  <c r="D117" i="48"/>
  <c r="B117" i="48"/>
  <c r="I89" i="42"/>
  <c r="F136" i="42" s="1"/>
  <c r="D100" i="48" s="1"/>
  <c r="D163" i="48"/>
  <c r="D165" i="48"/>
  <c r="D161" i="48"/>
  <c r="D162" i="48"/>
  <c r="E99" i="40"/>
  <c r="C99" i="40"/>
  <c r="D99" i="40"/>
  <c r="B161" i="48"/>
  <c r="B152" i="48"/>
  <c r="B153" i="48"/>
  <c r="D152" i="48"/>
  <c r="D155" i="48"/>
  <c r="D154" i="48"/>
  <c r="D149" i="48"/>
  <c r="B165" i="48"/>
  <c r="D150" i="48"/>
  <c r="D151" i="48"/>
  <c r="B149" i="48"/>
  <c r="B16" i="25"/>
  <c r="C38" i="44"/>
  <c r="D38" i="44" s="1"/>
  <c r="B104" i="48"/>
  <c r="D104" i="48"/>
  <c r="D95" i="48"/>
  <c r="B95" i="48"/>
  <c r="D83" i="48"/>
  <c r="B83" i="48"/>
  <c r="D79" i="48"/>
  <c r="B79" i="48"/>
  <c r="D70" i="48"/>
  <c r="B70" i="48"/>
  <c r="D67" i="48"/>
  <c r="B67" i="48"/>
  <c r="D107" i="48"/>
  <c r="B105" i="48"/>
  <c r="D31" i="48"/>
  <c r="B31" i="48"/>
  <c r="D28" i="48"/>
  <c r="B28" i="48"/>
  <c r="D16" i="48"/>
  <c r="B16" i="48"/>
  <c r="D13" i="48"/>
  <c r="B13" i="48"/>
  <c r="D7" i="48"/>
  <c r="B7" i="48"/>
  <c r="D81" i="48"/>
  <c r="B81" i="48"/>
  <c r="B136" i="42" l="1"/>
  <c r="D96" i="48" s="1"/>
  <c r="G136" i="42"/>
  <c r="D101" i="48" s="1"/>
  <c r="H136" i="42"/>
  <c r="D102" i="48" s="1"/>
  <c r="C136" i="42"/>
  <c r="D97" i="48" s="1"/>
  <c r="E136" i="42"/>
  <c r="D99" i="48" s="1"/>
  <c r="D136" i="42"/>
  <c r="D98" i="48" s="1"/>
  <c r="D76" i="48"/>
  <c r="D75" i="48"/>
  <c r="D74" i="48"/>
  <c r="D73" i="48"/>
  <c r="D77" i="48"/>
  <c r="D72" i="48"/>
  <c r="D71" i="48"/>
  <c r="B77" i="48"/>
  <c r="B71" i="48"/>
  <c r="B76" i="48"/>
  <c r="B75" i="48"/>
  <c r="B72" i="48"/>
  <c r="B74" i="48"/>
  <c r="B73" i="48"/>
  <c r="G99" i="40"/>
  <c r="B9" i="48"/>
  <c r="D105" i="48"/>
  <c r="D106" i="48"/>
  <c r="D17" i="48"/>
  <c r="B17" i="48"/>
  <c r="D10" i="48"/>
  <c r="B11" i="48"/>
  <c r="B10" i="48"/>
  <c r="B39" i="2"/>
  <c r="D8" i="48" s="1"/>
  <c r="D7" i="44"/>
  <c r="D8" i="44"/>
  <c r="D19" i="44"/>
  <c r="D31" i="44"/>
  <c r="D32" i="44"/>
  <c r="B107" i="48" s="1"/>
  <c r="C6" i="44"/>
  <c r="D6" i="44" s="1"/>
  <c r="C7" i="44"/>
  <c r="C8" i="44"/>
  <c r="C9" i="44"/>
  <c r="D9" i="44" s="1"/>
  <c r="C10" i="44"/>
  <c r="D10" i="44" s="1"/>
  <c r="C11" i="44"/>
  <c r="D11" i="44" s="1"/>
  <c r="C12" i="44"/>
  <c r="D12" i="44" s="1"/>
  <c r="C13" i="44"/>
  <c r="D13" i="44" s="1"/>
  <c r="C14" i="44"/>
  <c r="D14" i="44" s="1"/>
  <c r="C15" i="44"/>
  <c r="D15" i="44" s="1"/>
  <c r="C16" i="44"/>
  <c r="D16" i="44" s="1"/>
  <c r="C17" i="44"/>
  <c r="D17" i="44" s="1"/>
  <c r="C18" i="44"/>
  <c r="C19" i="44"/>
  <c r="C20" i="44"/>
  <c r="D20" i="44" s="1"/>
  <c r="C21" i="44"/>
  <c r="D21" i="44" s="1"/>
  <c r="C22" i="44"/>
  <c r="D22" i="44" s="1"/>
  <c r="C23" i="44"/>
  <c r="D23" i="44" s="1"/>
  <c r="C24" i="44"/>
  <c r="D24" i="44" s="1"/>
  <c r="C25" i="44"/>
  <c r="D25" i="44" s="1"/>
  <c r="C26" i="44"/>
  <c r="D26" i="44" s="1"/>
  <c r="C27" i="44"/>
  <c r="D27" i="44" s="1"/>
  <c r="C28" i="44"/>
  <c r="D28" i="44" s="1"/>
  <c r="C29" i="44"/>
  <c r="D29" i="44" s="1"/>
  <c r="C30" i="44"/>
  <c r="D30" i="44" s="1"/>
  <c r="C31" i="44"/>
  <c r="C32" i="44"/>
  <c r="C33" i="44"/>
  <c r="D33" i="44" s="1"/>
  <c r="C34" i="44"/>
  <c r="D34" i="44" s="1"/>
  <c r="C35" i="44"/>
  <c r="D35" i="44" s="1"/>
  <c r="C36" i="44"/>
  <c r="D36" i="44" s="1"/>
  <c r="C37" i="44"/>
  <c r="D37" i="44" s="1"/>
  <c r="C5" i="44"/>
  <c r="D5" i="44" s="1"/>
  <c r="D72" i="41"/>
  <c r="L8" i="41"/>
  <c r="L9" i="41"/>
  <c r="B74" i="41" s="1"/>
  <c r="L10" i="41"/>
  <c r="C75" i="41" s="1"/>
  <c r="L11" i="41"/>
  <c r="B76" i="41" s="1"/>
  <c r="L12" i="41"/>
  <c r="L13" i="41"/>
  <c r="L14" i="41"/>
  <c r="L15" i="41"/>
  <c r="C80" i="41" s="1"/>
  <c r="L16" i="41"/>
  <c r="B81" i="41" s="1"/>
  <c r="L17" i="41"/>
  <c r="E82" i="41" s="1"/>
  <c r="L18" i="41"/>
  <c r="C83" i="41" s="1"/>
  <c r="L19" i="41"/>
  <c r="B84" i="41" s="1"/>
  <c r="L20" i="41"/>
  <c r="E85" i="41" s="1"/>
  <c r="L21" i="41"/>
  <c r="C86" i="41" s="1"/>
  <c r="L22" i="41"/>
  <c r="L23" i="41"/>
  <c r="C88" i="41" s="1"/>
  <c r="L24" i="41"/>
  <c r="L25" i="41"/>
  <c r="L26" i="41"/>
  <c r="D91" i="41" s="1"/>
  <c r="L27" i="41"/>
  <c r="L28" i="41"/>
  <c r="C93" i="41" s="1"/>
  <c r="L29" i="41"/>
  <c r="E94" i="41" s="1"/>
  <c r="L30" i="41"/>
  <c r="C95" i="41" s="1"/>
  <c r="L31" i="41"/>
  <c r="L32" i="41"/>
  <c r="E97" i="41" s="1"/>
  <c r="L33" i="41"/>
  <c r="C98" i="41" s="1"/>
  <c r="L34" i="41"/>
  <c r="L35" i="41"/>
  <c r="C100" i="41" s="1"/>
  <c r="L36" i="41"/>
  <c r="L37" i="41"/>
  <c r="L38" i="41"/>
  <c r="L6" i="41"/>
  <c r="B110" i="48" l="1"/>
  <c r="B106" i="48"/>
  <c r="F72" i="40"/>
  <c r="E92" i="41"/>
  <c r="B92" i="41"/>
  <c r="E103" i="41"/>
  <c r="C103" i="41"/>
  <c r="E101" i="41"/>
  <c r="C101" i="41"/>
  <c r="E102" i="41"/>
  <c r="C102" i="41"/>
  <c r="E77" i="41"/>
  <c r="B77" i="41"/>
  <c r="D11" i="48"/>
  <c r="F95" i="40"/>
  <c r="F84" i="40"/>
  <c r="F76" i="40"/>
  <c r="F88" i="40"/>
  <c r="F71" i="40"/>
  <c r="D92" i="41"/>
  <c r="C84" i="41"/>
  <c r="D84" i="41"/>
  <c r="D101" i="41"/>
  <c r="B75" i="41"/>
  <c r="E84" i="41"/>
  <c r="E75" i="41"/>
  <c r="B101" i="41"/>
  <c r="E72" i="41"/>
  <c r="E73" i="41"/>
  <c r="E80" i="41"/>
  <c r="B96" i="41"/>
  <c r="E79" i="41"/>
  <c r="D96" i="41"/>
  <c r="D77" i="41"/>
  <c r="D74" i="41"/>
  <c r="C77" i="41"/>
  <c r="B89" i="41"/>
  <c r="E99" i="41"/>
  <c r="E87" i="41"/>
  <c r="E78" i="41"/>
  <c r="C89" i="41"/>
  <c r="C96" i="41"/>
  <c r="E96" i="41"/>
  <c r="E89" i="41"/>
  <c r="D80" i="41"/>
  <c r="F80" i="41" s="1"/>
  <c r="D89" i="41"/>
  <c r="C72" i="41"/>
  <c r="F72" i="41" s="1"/>
  <c r="E90" i="41"/>
  <c r="D75" i="41"/>
  <c r="F75" i="41" s="1"/>
  <c r="B87" i="41"/>
  <c r="B82" i="41"/>
  <c r="C87" i="41"/>
  <c r="B99" i="41"/>
  <c r="C82" i="41"/>
  <c r="D87" i="41"/>
  <c r="B94" i="41"/>
  <c r="C99" i="41"/>
  <c r="D82" i="41"/>
  <c r="C94" i="41"/>
  <c r="D99" i="41"/>
  <c r="D94" i="41"/>
  <c r="C74" i="41"/>
  <c r="C81" i="41"/>
  <c r="D86" i="41"/>
  <c r="F86" i="41" s="1"/>
  <c r="E91" i="41"/>
  <c r="D98" i="41"/>
  <c r="F98" i="41" s="1"/>
  <c r="B100" i="41"/>
  <c r="E74" i="41"/>
  <c r="D81" i="41"/>
  <c r="B83" i="41"/>
  <c r="E86" i="41"/>
  <c r="B95" i="41"/>
  <c r="E98" i="41"/>
  <c r="D88" i="41"/>
  <c r="F88" i="41" s="1"/>
  <c r="D100" i="41"/>
  <c r="F100" i="41" s="1"/>
  <c r="B73" i="41"/>
  <c r="E76" i="41"/>
  <c r="C78" i="41"/>
  <c r="D83" i="41"/>
  <c r="F83" i="41" s="1"/>
  <c r="B85" i="41"/>
  <c r="E88" i="41"/>
  <c r="C90" i="41"/>
  <c r="D95" i="41"/>
  <c r="F95" i="41" s="1"/>
  <c r="B97" i="41"/>
  <c r="E100" i="41"/>
  <c r="C73" i="41"/>
  <c r="D78" i="41"/>
  <c r="B80" i="41"/>
  <c r="E83" i="41"/>
  <c r="C85" i="41"/>
  <c r="D90" i="41"/>
  <c r="E95" i="41"/>
  <c r="C97" i="41"/>
  <c r="D102" i="41"/>
  <c r="C79" i="41"/>
  <c r="B86" i="41"/>
  <c r="B98" i="41"/>
  <c r="B93" i="41"/>
  <c r="B88" i="41"/>
  <c r="C76" i="41"/>
  <c r="D93" i="41"/>
  <c r="F93" i="41" s="1"/>
  <c r="D76" i="41"/>
  <c r="B78" i="41"/>
  <c r="E81" i="41"/>
  <c r="B90" i="41"/>
  <c r="E93" i="41"/>
  <c r="B102" i="41"/>
  <c r="D73" i="41"/>
  <c r="D85" i="41"/>
  <c r="C92" i="41"/>
  <c r="D97" i="41"/>
  <c r="B79" i="41"/>
  <c r="B91" i="41"/>
  <c r="B103" i="41"/>
  <c r="C91" i="41"/>
  <c r="F91" i="41" s="1"/>
  <c r="D79" i="41"/>
  <c r="D103" i="41"/>
  <c r="G83" i="41" l="1"/>
  <c r="F87" i="40"/>
  <c r="F78" i="40"/>
  <c r="F79" i="40"/>
  <c r="F92" i="40"/>
  <c r="F94" i="40"/>
  <c r="F70" i="40"/>
  <c r="F77" i="40"/>
  <c r="F98" i="40"/>
  <c r="F91" i="40"/>
  <c r="F96" i="40"/>
  <c r="F99" i="40"/>
  <c r="F81" i="40"/>
  <c r="G91" i="40"/>
  <c r="G95" i="40"/>
  <c r="G85" i="41"/>
  <c r="G78" i="40"/>
  <c r="F75" i="40"/>
  <c r="G94" i="40"/>
  <c r="G93" i="40"/>
  <c r="G90" i="40"/>
  <c r="G85" i="40"/>
  <c r="F82" i="40"/>
  <c r="G92" i="40"/>
  <c r="G74" i="40"/>
  <c r="G96" i="40"/>
  <c r="G82" i="40"/>
  <c r="F83" i="40"/>
  <c r="G72" i="40"/>
  <c r="G79" i="40"/>
  <c r="G75" i="40"/>
  <c r="G84" i="40"/>
  <c r="G86" i="40"/>
  <c r="G88" i="40"/>
  <c r="G77" i="40"/>
  <c r="G67" i="40"/>
  <c r="G89" i="40"/>
  <c r="G66" i="40"/>
  <c r="G81" i="40"/>
  <c r="G68" i="40"/>
  <c r="F85" i="40"/>
  <c r="F69" i="40"/>
  <c r="G98" i="40"/>
  <c r="F90" i="40"/>
  <c r="G76" i="40"/>
  <c r="F97" i="40"/>
  <c r="F68" i="40"/>
  <c r="G70" i="40"/>
  <c r="F73" i="40"/>
  <c r="G73" i="40"/>
  <c r="F80" i="40"/>
  <c r="F67" i="40"/>
  <c r="G97" i="40"/>
  <c r="F89" i="40"/>
  <c r="G83" i="40"/>
  <c r="F93" i="40"/>
  <c r="G87" i="40"/>
  <c r="G71" i="40"/>
  <c r="F86" i="40"/>
  <c r="F74" i="40"/>
  <c r="G69" i="40"/>
  <c r="G80" i="40"/>
  <c r="F92" i="41"/>
  <c r="G84" i="41"/>
  <c r="F101" i="41"/>
  <c r="G101" i="41"/>
  <c r="G100" i="41"/>
  <c r="F84" i="41"/>
  <c r="G77" i="41"/>
  <c r="G78" i="41"/>
  <c r="G82" i="41"/>
  <c r="G92" i="41"/>
  <c r="G79" i="41"/>
  <c r="G102" i="41"/>
  <c r="G75" i="41"/>
  <c r="G81" i="41"/>
  <c r="G103" i="41"/>
  <c r="G87" i="41"/>
  <c r="G91" i="41"/>
  <c r="G89" i="41"/>
  <c r="G80" i="41"/>
  <c r="G72" i="41"/>
  <c r="G99" i="41"/>
  <c r="F96" i="41"/>
  <c r="F89" i="41"/>
  <c r="F74" i="41"/>
  <c r="F94" i="41"/>
  <c r="F77" i="41"/>
  <c r="F78" i="41"/>
  <c r="F87" i="41"/>
  <c r="F82" i="41"/>
  <c r="G96" i="41"/>
  <c r="G71" i="41"/>
  <c r="G94" i="41"/>
  <c r="F99" i="41"/>
  <c r="F97" i="41"/>
  <c r="F79" i="41"/>
  <c r="F102" i="41"/>
  <c r="F73" i="41"/>
  <c r="F76" i="41"/>
  <c r="F85" i="41"/>
  <c r="F90" i="41"/>
  <c r="G95" i="41"/>
  <c r="G93" i="41"/>
  <c r="G98" i="41"/>
  <c r="G73" i="41"/>
  <c r="G88" i="41"/>
  <c r="G90" i="41"/>
  <c r="G74" i="41"/>
  <c r="G86" i="41"/>
  <c r="F103" i="41"/>
  <c r="G97" i="41"/>
  <c r="F81" i="41"/>
  <c r="G76" i="41"/>
  <c r="D11" i="20" l="1"/>
  <c r="E11" i="20"/>
  <c r="B10" i="24"/>
  <c r="B6" i="8" l="1"/>
  <c r="B6" i="2" l="1"/>
  <c r="B9" i="25"/>
  <c r="B6" i="4"/>
  <c r="B22" i="25"/>
  <c r="D7" i="27"/>
  <c r="E7" i="27" s="1"/>
  <c r="D8" i="27"/>
  <c r="E8" i="27" s="1"/>
  <c r="D29" i="27"/>
  <c r="E29" i="27" s="1"/>
  <c r="D18" i="27"/>
  <c r="E18" i="27" s="1"/>
  <c r="D30" i="27"/>
  <c r="E30" i="27" s="1"/>
  <c r="D14" i="27"/>
  <c r="E14" i="27" s="1"/>
  <c r="D19" i="27"/>
  <c r="E19" i="27" s="1"/>
  <c r="D21" i="27"/>
  <c r="E21" i="27" s="1"/>
  <c r="D13" i="27"/>
  <c r="E13" i="27" s="1"/>
  <c r="D23" i="27"/>
  <c r="E23" i="27" s="1"/>
  <c r="D5" i="27"/>
  <c r="E5" i="27" s="1"/>
  <c r="D12" i="27"/>
  <c r="E12" i="27" s="1"/>
  <c r="D11" i="27"/>
  <c r="E11" i="27" s="1"/>
  <c r="D36" i="27"/>
  <c r="E36" i="27" s="1"/>
  <c r="D17" i="27"/>
  <c r="E17" i="27" s="1"/>
  <c r="D32" i="27"/>
  <c r="E32" i="27" s="1"/>
  <c r="D16" i="27"/>
  <c r="E16" i="27" s="1"/>
  <c r="D35" i="27"/>
  <c r="E35" i="27" s="1"/>
  <c r="D28" i="27"/>
  <c r="E28" i="27" s="1"/>
  <c r="D20" i="27"/>
  <c r="E20" i="27" s="1"/>
  <c r="D24" i="27"/>
  <c r="E24" i="27" s="1"/>
  <c r="D33" i="27"/>
  <c r="E33" i="27" s="1"/>
  <c r="D34" i="27"/>
  <c r="E34" i="27" s="1"/>
  <c r="D31" i="27"/>
  <c r="E31" i="27" s="1"/>
  <c r="D25" i="27"/>
  <c r="E25" i="27" s="1"/>
  <c r="D9" i="27"/>
  <c r="E9" i="27" s="1"/>
  <c r="D26" i="27"/>
  <c r="E26" i="27" s="1"/>
  <c r="D15" i="27"/>
  <c r="E15" i="27" s="1"/>
  <c r="D22" i="27"/>
  <c r="E22" i="27" s="1"/>
  <c r="D6" i="27"/>
  <c r="E6" i="27" s="1"/>
  <c r="E27" i="27"/>
  <c r="B25" i="25"/>
  <c r="E25" i="25"/>
  <c r="F25" i="25" s="1"/>
  <c r="B12" i="25"/>
  <c r="B28" i="25"/>
  <c r="B31" i="25"/>
  <c r="B5" i="25"/>
  <c r="B19" i="25"/>
  <c r="B6" i="25"/>
  <c r="B29" i="25"/>
  <c r="B24" i="25"/>
  <c r="B10" i="25"/>
  <c r="B27" i="25"/>
  <c r="B17" i="25"/>
  <c r="B34" i="25"/>
  <c r="B13" i="25"/>
  <c r="B18" i="25"/>
  <c r="B26" i="25"/>
  <c r="B20" i="25"/>
  <c r="B8" i="25"/>
  <c r="B21" i="25"/>
  <c r="B30" i="25"/>
  <c r="B33" i="25"/>
  <c r="B35" i="25"/>
  <c r="B15" i="25"/>
  <c r="B14" i="25"/>
  <c r="B32" i="25"/>
  <c r="B7" i="25"/>
  <c r="B23" i="25"/>
  <c r="B36" i="25"/>
  <c r="B11" i="25"/>
  <c r="E12" i="25"/>
  <c r="F12" i="25" s="1"/>
  <c r="E28" i="25"/>
  <c r="F28" i="25" s="1"/>
  <c r="E31" i="25"/>
  <c r="F31" i="25" s="1"/>
  <c r="E19" i="25"/>
  <c r="F19" i="25" s="1"/>
  <c r="E6" i="25"/>
  <c r="F6" i="25" s="1"/>
  <c r="E24" i="25"/>
  <c r="F24" i="25" s="1"/>
  <c r="E10" i="25"/>
  <c r="F10" i="25" s="1"/>
  <c r="E22" i="25"/>
  <c r="F22" i="25" s="1"/>
  <c r="E27" i="25"/>
  <c r="F27" i="25" s="1"/>
  <c r="E17" i="25"/>
  <c r="F17" i="25" s="1"/>
  <c r="E34" i="25"/>
  <c r="F34" i="25" s="1"/>
  <c r="E13" i="25"/>
  <c r="F13" i="25" s="1"/>
  <c r="E18" i="25"/>
  <c r="F18" i="25" s="1"/>
  <c r="E26" i="25"/>
  <c r="F26" i="25" s="1"/>
  <c r="E20" i="25"/>
  <c r="F20" i="25" s="1"/>
  <c r="E8" i="25"/>
  <c r="F8" i="25" s="1"/>
  <c r="E21" i="25"/>
  <c r="F21" i="25" s="1"/>
  <c r="E9" i="25"/>
  <c r="F9" i="25" s="1"/>
  <c r="E30" i="25"/>
  <c r="F30" i="25" s="1"/>
  <c r="E33" i="25"/>
  <c r="F33" i="25" s="1"/>
  <c r="E35" i="25"/>
  <c r="F35" i="25" s="1"/>
  <c r="E15" i="25"/>
  <c r="F15" i="25" s="1"/>
  <c r="E14" i="25"/>
  <c r="F14" i="25" s="1"/>
  <c r="E32" i="25"/>
  <c r="F32" i="25" s="1"/>
  <c r="E16" i="25"/>
  <c r="F16" i="25" s="1"/>
  <c r="E7" i="25"/>
  <c r="F7" i="25" s="1"/>
  <c r="E23" i="25"/>
  <c r="F23" i="25" s="1"/>
  <c r="E36" i="25"/>
  <c r="F36" i="25" s="1"/>
  <c r="E11" i="25"/>
  <c r="F11" i="25" s="1"/>
  <c r="B37" i="25"/>
  <c r="E37" i="25"/>
  <c r="F37" i="25" s="1"/>
  <c r="B16" i="24"/>
  <c r="E9" i="20"/>
  <c r="E8" i="20"/>
  <c r="E10" i="20"/>
  <c r="D8" i="20"/>
  <c r="D9" i="20"/>
  <c r="D10" i="20"/>
  <c r="B7" i="8"/>
  <c r="B8" i="8"/>
  <c r="B9" i="8"/>
  <c r="B10" i="8"/>
  <c r="B11" i="8"/>
  <c r="B12" i="8"/>
  <c r="B18" i="4"/>
  <c r="B17" i="4"/>
  <c r="B16" i="4"/>
  <c r="B15" i="4"/>
  <c r="B14" i="4"/>
  <c r="B13" i="4"/>
  <c r="B12" i="4"/>
  <c r="B11" i="4"/>
  <c r="B10" i="4"/>
  <c r="B9" i="4"/>
  <c r="B8" i="4"/>
  <c r="B7" i="4"/>
  <c r="B151" i="48" l="1"/>
  <c r="B155" i="48"/>
  <c r="B154" i="48"/>
  <c r="B162" i="48"/>
  <c r="B163" i="48"/>
  <c r="B6" i="3"/>
  <c r="B7" i="3"/>
  <c r="B8" i="3"/>
  <c r="B9" i="3"/>
  <c r="B10" i="3"/>
  <c r="B11" i="3"/>
  <c r="B12" i="3"/>
  <c r="B13" i="3"/>
  <c r="B14" i="3"/>
  <c r="B15" i="3"/>
  <c r="B16" i="3"/>
  <c r="B17" i="3"/>
  <c r="B13" i="2"/>
  <c r="B19" i="2"/>
  <c r="B23" i="2"/>
  <c r="B25" i="2"/>
  <c r="B31" i="2"/>
  <c r="B29" i="2"/>
  <c r="B8" i="48" s="1"/>
  <c r="B32" i="2"/>
  <c r="B38" i="2"/>
  <c r="B7" i="2"/>
  <c r="B8" i="2"/>
  <c r="B9" i="2"/>
  <c r="B10" i="2"/>
  <c r="B11" i="2"/>
  <c r="B12" i="2"/>
  <c r="B14" i="2"/>
  <c r="B15" i="2"/>
  <c r="B16" i="2"/>
  <c r="B17" i="2"/>
  <c r="B18" i="2"/>
  <c r="B20" i="2"/>
  <c r="B21" i="2"/>
  <c r="B22" i="2"/>
  <c r="B24" i="2"/>
  <c r="B26" i="2"/>
  <c r="B27" i="2"/>
  <c r="B28" i="2"/>
  <c r="B30" i="2"/>
  <c r="B33" i="2"/>
  <c r="B34" i="2"/>
  <c r="B35" i="2"/>
  <c r="B36" i="2"/>
  <c r="B3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tc={A3265C72-FE22-4C8E-BF3F-B86327C1A79B}</author>
    <author>tc={A3D50B33-1B3F-4F0E-A5B5-DD699809F610}</author>
  </authors>
  <commentList>
    <comment ref="B121" authorId="0" shapeId="0" xr:uid="{A3265C72-FE22-4C8E-BF3F-B86327C1A79B}">
      <text>
        <t>[Threaded comment]
Your version of Excel allows you to read this threaded comment; however, any edits to it will get removed if the file is opened in a newer version of Excel. Learn more: https://go.microsoft.com/fwlink/?linkid=870924
Comment:
    @Stephanie Gonzales 
Is this right? Seems really high. Could be a decimal issue?</t>
      </text>
    </comment>
    <comment ref="A156" authorId="1" shapeId="0" xr:uid="{A3D50B33-1B3F-4F0E-A5B5-DD699809F610}">
      <text>
        <t>[Threaded comment]
Your version of Excel allows you to read this threaded comment; however, any edits to it will get removed if the file is opened in a newer version of Excel. Learn more: https://go.microsoft.com/fwlink/?linkid=870924
Comment:
    Is this - “Number if Renter Households who can afford the median home price? 
Reply:
    Yes it’s the income needed for renters to become homeowners. Do you think there is a better way to state it?</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4C903C2-1014-4239-86E4-B2917E178AEC}"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68598DD2-3421-4A70-BD8E-836CDFA68DA7}" name="WorksheetConnection_Figure 15!$A$6:$B$39" type="102" refreshedVersion="8" minRefreshableVersion="5">
    <extLst>
      <ext xmlns:x15="http://schemas.microsoft.com/office/spreadsheetml/2010/11/main" uri="{DE250136-89BD-433C-8126-D09CA5730AF9}">
        <x15:connection id="Range">
          <x15:rangePr sourceName="_xlcn.WorksheetConnection_Figure15A6B391"/>
        </x15:connection>
      </ext>
    </extLst>
  </connection>
</connection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<sst xmlns="http://schemas.openxmlformats.org/spreadsheetml/2006/main" count="2797" uniqueCount="588">
  <si>
    <t>Instructions or How To Use the Housing Needs Assessment</t>
  </si>
  <si>
    <t xml:space="preserve">This is a protected document that you cannot edit, but you can print. </t>
  </si>
  <si>
    <t>Summary Tab</t>
  </si>
  <si>
    <t xml:space="preserve">1. First page is the Summary Tab which is interactive and can display any county in New Mexico and compare the figures to the state averages. </t>
  </si>
  <si>
    <t xml:space="preserve">In cell B3, there is a dropdown on the right side of the cell to select one of the 33 counties in New Mexico. </t>
  </si>
  <si>
    <t>Appendix Table Menu Tab</t>
  </si>
  <si>
    <t xml:space="preserve">1. The Appendix Table Menu contains a link to each tab in the workbook. </t>
  </si>
  <si>
    <t>2. Select any tab name and the embedded link will take you to the desired tab.</t>
  </si>
  <si>
    <r>
      <t xml:space="preserve">*In addition, each tab will have a link the top to return to the Appendix Table Menu in </t>
    </r>
    <r>
      <rPr>
        <sz val="14"/>
        <color rgb="FFFF0000"/>
        <rFont val="Calibri"/>
        <family val="2"/>
        <scheme val="minor"/>
      </rPr>
      <t>red</t>
    </r>
    <r>
      <rPr>
        <sz val="14"/>
        <color theme="1"/>
        <rFont val="Calibri"/>
        <family val="2"/>
        <scheme val="minor"/>
      </rPr>
      <t xml:space="preserve"> in the top right corner </t>
    </r>
  </si>
  <si>
    <t>Figure(s) 1 - 38 Tabs</t>
  </si>
  <si>
    <t>1. Each figure tab contains a dataset from the Census Bureau database.</t>
  </si>
  <si>
    <t>2. The tabs range in data containing national level data, state level data, and county level data in some cases.</t>
  </si>
  <si>
    <t xml:space="preserve">                                                                                                                                                                                                                                                                                                                                                                                                                                                                                                                                                                                                                                                                                                                                                                                                                                                                                                                                                                                                                                                                                                                                                                                                                                                                                                                                                                                                                                                                                                                                                                                                                                                                                                                                                                                                                                                                                                                                                                                                                                                                                                                                                                                                                                                                                                                                                                                                                                                                                                                                                                                                                                                                                                                                                                                                                                                                                                                                                                                                                                                                                                                                                                                                                                                                                                                                                                                                                                                                                                                                                                                                                                                                                                                                                                                                                                                                                                                                                                                                                                                                                                                                                                                                                                                                                                                                                                                                                                                                                                                                                                                                                                                                                                                                                                                                                                                                                                                                                                                                                                                                                                                                                                                                                                                                                                                                                                                                                                                                                                                                                                                                                                                                                                                                                                                                                                                                                                                                                                                                                                                                                                                                                                                                                                                                                                                                                                                                                                                                                                                                                                                                                                                                                                                                                                                                                                                                                                                                                                                                                                                                                                                                                                                                                                                                                                                                                                                                                                                                                                                                                                                                                                                                                                                                                                                                                                                                                                                                                                                                                                                                                                                                                                                                                                                                                                                                                                                                                                                                                                                                                                                                                                                                                                                                                                                                                                                                                                                                                                                                                                                                                                                                                                                                                                                                                                                                                                                                                                                                                                                                                                                                                                                                                                                                                                                                                                                                                                                                                                                                                                                                                                                                                                                                                                                                                                                                                                                                                                                                                                                                                                                                                                                                                                                                                                                                                                                                                                                                                                                                                                                                                                                                                                                                                                                                                                                                                                                                                                                                                                                                                                                                                                                                                                                                                                                                                                                                                                                                                                                                                                                                                                                                                                                                                                                                                                                                                                                                                                                                                                                                                                                                                                                                                                                                                                                                                                                                                                                                                                                                                                                                                                                                                                                                                                                                                                                                                                                                                                                                                                                                                                                                                                                                                                                                                                                                                                                                                                                                                                                                                                                                                                                                                                                                                                                                                                                                                                                                                                                                                                                                                                                                                                                                                                                                                                                                                                                                                                                                                                                                                                                                                                                                                                                                                                                                                                                                                                                                                                                                                                                                                                                                                                                                                                                                                                                                                                                                                                                                                                                                                                                                                                                                                                                                                                                                                                                                                                                                                                                                                                                                                                                                                                                                                                                                                                                                                                                                                                                                                                                                                                                                                                                                                                                                                                                                                                                                                                                                                                                                                                                                                                                                                                                                                                                                                                                                                                                                                                                                                                                                                                                                                                                                                                                                                                                                                                                                                                                                                                                                                                                                                                                                                                                                                                                                                                                                                                                                                                                                                                                                                                                                                                                                                                                                                                                                                                                                                                                                                                                                                                                                                                                                                                                                                                                                                                                                                                                                                                                                                                                                                                                                                                                                                                                                                                                                               </t>
  </si>
  <si>
    <t>Data sources include the United States Census Bureau American Community Survey and Building Permits Survey, the Department of Housing and Urban Development’s Annual Homeless Assessment Report, and the New Mexico Association of Realtors. The 2025 Housing Needs Assessment is relying on the 2023 ACS 5-Year Estimates Data Profiles.</t>
  </si>
  <si>
    <t>Picture</t>
  </si>
  <si>
    <t xml:space="preserve">2025 Housing Needs Assessment Appendix Tables </t>
  </si>
  <si>
    <t xml:space="preserve">Appendix Tables </t>
  </si>
  <si>
    <t xml:space="preserve">Please see below for the national, state, and county level data from the report: </t>
  </si>
  <si>
    <t>Summary</t>
  </si>
  <si>
    <t>Select a County to view all data and compare to New Mexico</t>
  </si>
  <si>
    <t>Summary-Tribal</t>
  </si>
  <si>
    <t xml:space="preserve">Tribal information </t>
  </si>
  <si>
    <t>Figure 1</t>
  </si>
  <si>
    <t>County Level: Population growth (5 Year Trends)</t>
  </si>
  <si>
    <t>Figure 2</t>
  </si>
  <si>
    <t>State Level: Employment percentage per Industry</t>
  </si>
  <si>
    <t>Figure 3</t>
  </si>
  <si>
    <t>National Level: Employment percentage per Industry</t>
  </si>
  <si>
    <t>Figure 4</t>
  </si>
  <si>
    <t>Southwest Regional Level: Population Growth (5 Year Trends)</t>
  </si>
  <si>
    <t>Figure 5 and 6</t>
  </si>
  <si>
    <t>Southwest Regional Level: Poverty and Median Income Rate</t>
  </si>
  <si>
    <t>Figure 7</t>
  </si>
  <si>
    <t xml:space="preserve">County Level: Poverty Rate </t>
  </si>
  <si>
    <t>Figure 8</t>
  </si>
  <si>
    <t>County Level: Median Income</t>
  </si>
  <si>
    <t>Figure 9</t>
  </si>
  <si>
    <t>State Level and National Level: Race and Ethnicity</t>
  </si>
  <si>
    <t>Figure 10</t>
  </si>
  <si>
    <t>County Level: Race and Ethnicity</t>
  </si>
  <si>
    <t>Figure 11</t>
  </si>
  <si>
    <t>County Level: Median Age</t>
  </si>
  <si>
    <t>Figure 12</t>
  </si>
  <si>
    <t>County Level: Average Household size</t>
  </si>
  <si>
    <t xml:space="preserve">Figure 13 </t>
  </si>
  <si>
    <t>State Level and National Level: Household Types</t>
  </si>
  <si>
    <t>Figure 14A</t>
  </si>
  <si>
    <t>Demographic Characteristics for Homeowners</t>
  </si>
  <si>
    <t>Figure 14B</t>
  </si>
  <si>
    <t>Demographic Characteristics for Renters</t>
  </si>
  <si>
    <t>Figure 15</t>
  </si>
  <si>
    <t xml:space="preserve">Vacancy Status </t>
  </si>
  <si>
    <t>Figure 16A</t>
  </si>
  <si>
    <t>County Level: Households one or more Senior</t>
  </si>
  <si>
    <t>Figure 16B</t>
  </si>
  <si>
    <t>County Level: Income of Senior Households (65 and older)</t>
  </si>
  <si>
    <t>Figure 17</t>
  </si>
  <si>
    <t>State Level and National Level: Households with Disabilities</t>
  </si>
  <si>
    <t>Figure 17A</t>
  </si>
  <si>
    <t>County Level: Households with Disabilities</t>
  </si>
  <si>
    <t>Figure 18</t>
  </si>
  <si>
    <t>County Level: Percentage of owner-occupied units</t>
  </si>
  <si>
    <t>Figure 19</t>
  </si>
  <si>
    <t>County Level: Percentage of renter-occupied units</t>
  </si>
  <si>
    <t>Figure 20 and 21</t>
  </si>
  <si>
    <t>State Level and National Level: Occupied Housing Stock</t>
  </si>
  <si>
    <t>Figure 20A</t>
  </si>
  <si>
    <t>County Level: Occupied Housing Stock</t>
  </si>
  <si>
    <t>Figure 22</t>
  </si>
  <si>
    <t>County Level: Percentage of Mobile Homes</t>
  </si>
  <si>
    <t>Figure 23</t>
  </si>
  <si>
    <t>County Level: Age of Homes</t>
  </si>
  <si>
    <t>Figure 24</t>
  </si>
  <si>
    <t xml:space="preserve">State Level: Number of Building Permits Issued </t>
  </si>
  <si>
    <t>Figure 25</t>
  </si>
  <si>
    <t xml:space="preserve">State Level: Percentage of Building Permits Issued </t>
  </si>
  <si>
    <t>Figure 26</t>
  </si>
  <si>
    <t>County Level: Number of Homes with Plumbing and Kitchen Facilities</t>
  </si>
  <si>
    <t>Figure 26A</t>
  </si>
  <si>
    <t>County Level: Percentage of Homes with Plumbing and Kitchen Facilities</t>
  </si>
  <si>
    <t>Figure 27</t>
  </si>
  <si>
    <t>County Level: Percentage of Households by Income Level</t>
  </si>
  <si>
    <t>Figure 28</t>
  </si>
  <si>
    <t>County Level: Median Income and Housing Costs</t>
  </si>
  <si>
    <t>Figure 29</t>
  </si>
  <si>
    <t>MSA Level: Average "Housing Wage"</t>
  </si>
  <si>
    <t>Figure 30</t>
  </si>
  <si>
    <t>State Level: Cost Burdened Households</t>
  </si>
  <si>
    <t>Figure 30A</t>
  </si>
  <si>
    <t>County Level: Selected Monthly Costs for Homeowners as a Percentage of Household Income</t>
  </si>
  <si>
    <t>Figure 30B</t>
  </si>
  <si>
    <t>County Level: Selected Monthly Costs for Homeowners as a Percentage of Household Income- Percentages</t>
  </si>
  <si>
    <t>Figure 31A</t>
  </si>
  <si>
    <t>Cost Burdened Homeowner Households by Income Ranges</t>
  </si>
  <si>
    <t>Figure 31B</t>
  </si>
  <si>
    <t>Cost Burdened Renter Households by Income Ranges</t>
  </si>
  <si>
    <t>Figure 32A</t>
  </si>
  <si>
    <t xml:space="preserve">Income Tenure by Homeowner Household Income in the Past 12 Months </t>
  </si>
  <si>
    <t>Figure 32B</t>
  </si>
  <si>
    <t xml:space="preserve">Income Tenure by Renter Household Income in the Past 12 Months </t>
  </si>
  <si>
    <t>Figure 33</t>
  </si>
  <si>
    <t>County Level: % of Homeownership Affordability (based on a mortgage)</t>
  </si>
  <si>
    <t>Figure 34</t>
  </si>
  <si>
    <t xml:space="preserve">State Level: Financial Characteristics </t>
  </si>
  <si>
    <t>Figure 35</t>
  </si>
  <si>
    <t>County Level: YTD Median Sold Price</t>
  </si>
  <si>
    <t>Figure 36</t>
  </si>
  <si>
    <t>County Level: % of Homeownership Affordability (based on gross rent)</t>
  </si>
  <si>
    <t>Figure 37</t>
  </si>
  <si>
    <t>County Level: Median Gross Rent</t>
  </si>
  <si>
    <t>Figures 38 &amp; 39</t>
  </si>
  <si>
    <t xml:space="preserve">State Level: Total Homeless </t>
  </si>
  <si>
    <t>Figure 40</t>
  </si>
  <si>
    <t>Percentage of New Mexico's Homeless Population by Category</t>
  </si>
  <si>
    <t>2025 Statewide Housing Needs Assessment</t>
  </si>
  <si>
    <t>In Cell B5, select the county from the dropdown to see the year's data.</t>
  </si>
  <si>
    <t>Bernalillo County</t>
  </si>
  <si>
    <t>New Mexico</t>
  </si>
  <si>
    <t>United States</t>
  </si>
  <si>
    <t>Total population (Figure 1)</t>
  </si>
  <si>
    <t>5 Year % Change</t>
  </si>
  <si>
    <t>Urban/Rural Classification</t>
  </si>
  <si>
    <t>-</t>
  </si>
  <si>
    <t>2022 5-Year Estimates</t>
  </si>
  <si>
    <t>2017 5-Year Estimates</t>
  </si>
  <si>
    <t>Poverty Rate (Figure 7)</t>
  </si>
  <si>
    <t>Percentage of people who live in poverty</t>
  </si>
  <si>
    <t>Median Household Income (Figure 8)</t>
  </si>
  <si>
    <t>Median household income</t>
  </si>
  <si>
    <t>Demographics (Figure 10)</t>
  </si>
  <si>
    <t>White</t>
  </si>
  <si>
    <t>Hispanic or Latino</t>
  </si>
  <si>
    <t>Black or African American</t>
  </si>
  <si>
    <t>American Indian and Alaska Native</t>
  </si>
  <si>
    <t>Asian</t>
  </si>
  <si>
    <t xml:space="preserve">Native Hawaiian and Other Pacific Islander </t>
  </si>
  <si>
    <t>Two or More Races</t>
  </si>
  <si>
    <t>Median age (Figure 11)</t>
  </si>
  <si>
    <t>Median age</t>
  </si>
  <si>
    <t>Average Household Size (Figure 12)</t>
  </si>
  <si>
    <t>Average Household Size</t>
  </si>
  <si>
    <t>Homeowner Share by Race/Ethnicity (Figure 14A)</t>
  </si>
  <si>
    <t>White Alone</t>
  </si>
  <si>
    <t>Hispanic or Latino Origin</t>
  </si>
  <si>
    <t>American Indian, Alaska Native</t>
  </si>
  <si>
    <t>Native Hawaiian and Other Pacific Islander</t>
  </si>
  <si>
    <t>Renter Share by Race/Ethnicity (Figure 14B)</t>
  </si>
  <si>
    <t>Unit Vacancy Status (Figure 15)</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</si>
  <si>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</si>
  <si>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</si>
  <si>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</si>
  <si>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</si>
  <si>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</si>
  <si>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</si>
  <si>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</si>
  <si>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Households with one or more people 65 year and over (Figure 16A)</t>
  </si>
  <si>
    <t>% of Senior Households</t>
  </si>
  <si>
    <t>Owner-occupied housing units (Figure 18)</t>
  </si>
  <si>
    <t>Percentage of households who are homeowners</t>
  </si>
  <si>
    <t>Renter-occupied housing units (Figure 19)</t>
  </si>
  <si>
    <t>Percentage of households who are renters</t>
  </si>
  <si>
    <t>Occupied Housing Stock (Figure 20A)</t>
  </si>
  <si>
    <t>Single family - detached</t>
  </si>
  <si>
    <t>Single family - attached</t>
  </si>
  <si>
    <t>Multifamily - 2 apartments</t>
  </si>
  <si>
    <t>Multifamily - 3 or 4 apartments</t>
  </si>
  <si>
    <t>Multifamily- 5 to 9 apartments</t>
  </si>
  <si>
    <t>Multifamily - 10 or more apartments</t>
  </si>
  <si>
    <t>Mobile/manufacuted home or other type of housing</t>
  </si>
  <si>
    <t>Mobile home or other type of housing (Figures 21)</t>
  </si>
  <si>
    <t># of occupied units that are mobile or manufactured homes</t>
  </si>
  <si>
    <t>Age of Homes in State (Figure 23)</t>
  </si>
  <si>
    <t>Number of homes built in 2020 or later</t>
  </si>
  <si>
    <t>Number of homes built in 2010 to 2019</t>
  </si>
  <si>
    <t>Number of homes built in 2000 to 2009</t>
  </si>
  <si>
    <t>Number of homes built in 1980 to 1999</t>
  </si>
  <si>
    <t xml:space="preserve">Number of homes built before 1980 </t>
  </si>
  <si>
    <t>Housing Condition Issues (Figure 26A)</t>
  </si>
  <si>
    <t>% of households lacking complete plumbing</t>
  </si>
  <si>
    <t>% of households lacking complete kitchen</t>
  </si>
  <si>
    <t>Overcrowded</t>
  </si>
  <si>
    <t>New Mexico Households by Income Range (Figure 27)</t>
  </si>
  <si>
    <t>Less than $15,000</t>
  </si>
  <si>
    <t>$15,000 to $24,999</t>
  </si>
  <si>
    <t>$25,000 to $49,999</t>
  </si>
  <si>
    <t>$50,000 to $74,999</t>
  </si>
  <si>
    <t>$75,000 to $99,999</t>
  </si>
  <si>
    <t>$100,000 to $149,999</t>
  </si>
  <si>
    <t>$150,000 or More</t>
  </si>
  <si>
    <t>Median Income and Housing Costs (Figure 28)</t>
  </si>
  <si>
    <t>Median household income (dollars)</t>
  </si>
  <si>
    <t>Monthly Household Income</t>
  </si>
  <si>
    <t>Maximum Monthly Affordable Housing Cost</t>
  </si>
  <si>
    <t>Selected Monthly Costs for Homeowners as a Percentage of Household Income- Percentages (Figure 30A)</t>
  </si>
  <si>
    <t>Not Cost Burdened</t>
  </si>
  <si>
    <t>Total Cost Burdened 30% or more</t>
  </si>
  <si>
    <t>Not Computed</t>
  </si>
  <si>
    <t>Selected Monthly Costs for Renters as a Percentage of Household Income- Percentages (Figure 30B)</t>
  </si>
  <si>
    <t>Cost Burdened Households by Income Range (Figures 31A and 31B)</t>
  </si>
  <si>
    <t>Cost Burdened Homeowners by Income Range - Less than $50,000</t>
  </si>
  <si>
    <t>Cost Burdened Homeowners by Income Range - More than $50,000</t>
  </si>
  <si>
    <t>Cost Burdened Renters by Income Range - Less than $50,000</t>
  </si>
  <si>
    <t>Cost Burdened Renters by Income Range - More than $50,000</t>
  </si>
  <si>
    <t xml:space="preserve">Income Tenure by Homeowner Household Income in the Past 12 Months (Figure 32A) </t>
  </si>
  <si>
    <t>$150,000 or more</t>
  </si>
  <si>
    <t xml:space="preserve">Income Tenure by Renter Household Income in the Past 12 Months (Figure 32B) </t>
  </si>
  <si>
    <t>Homeownerhip Housing Market (Figures 33)</t>
  </si>
  <si>
    <t xml:space="preserve">YTD Median Sold Price </t>
  </si>
  <si>
    <t>Monthly Mortgage Payment for the Median Priced Home</t>
  </si>
  <si>
    <t>% of renter households who can afford the median home price</t>
  </si>
  <si>
    <t>Numebr of renter households who can afford the median home price</t>
  </si>
  <si>
    <t>Number of Total Renter Households</t>
  </si>
  <si>
    <t>Monthly Household Income to Afford Median Priced Home</t>
  </si>
  <si>
    <t>Annual Household Income to Afford Median Priced Home</t>
  </si>
  <si>
    <t xml:space="preserve">Number of Renter Households that make more than previous number annually </t>
  </si>
  <si>
    <t>Rental Housing Market (Figure 36)</t>
  </si>
  <si>
    <t xml:space="preserve">Median Gross Rent </t>
  </si>
  <si>
    <t xml:space="preserve">% of renter households who can afford the median rent </t>
  </si>
  <si>
    <t xml:space="preserve">Monthly Household Income to Afford Median Rent </t>
  </si>
  <si>
    <t xml:space="preserve">Annual Household Income to Afford Median Rent </t>
  </si>
  <si>
    <t>Return to the Appendix Table Menu</t>
  </si>
  <si>
    <t>Tribal Datapoints</t>
  </si>
  <si>
    <t xml:space="preserve">Total Population </t>
  </si>
  <si>
    <t>Poverty Rate</t>
  </si>
  <si>
    <t>Housing Tenure</t>
  </si>
  <si>
    <t>Housing Stock</t>
  </si>
  <si>
    <t>Pueblo</t>
  </si>
  <si>
    <t>2023 5-Year Estimates</t>
  </si>
  <si>
    <t>2018 5-Year Estimates</t>
  </si>
  <si>
    <t>Population for whom poverty status is determined (Below poverty level column estimate)</t>
  </si>
  <si>
    <t>Population for whom poverty status is determined (Percent below poverty level column estimate)</t>
  </si>
  <si>
    <t>Households with one more more people 65 years and over</t>
  </si>
  <si>
    <t>% of Owner-occupied housing units</t>
  </si>
  <si>
    <t>% of Renter-occupied housing units</t>
  </si>
  <si>
    <t># of Mobile Home or other type of housing</t>
  </si>
  <si>
    <t>% of Mobile Home or other type of housing</t>
  </si>
  <si>
    <t>Built Before 1980</t>
  </si>
  <si>
    <t xml:space="preserve"> Built in 2020 or later</t>
  </si>
  <si>
    <t>Built between 2010 and 2019</t>
  </si>
  <si>
    <t>Built between 2000 and 2009</t>
  </si>
  <si>
    <t>Built between 1980 and 1999</t>
  </si>
  <si>
    <t>Without complete plumbing facilities</t>
  </si>
  <si>
    <t>Without complete kitchen facilities</t>
  </si>
  <si>
    <t>Acoma Pueblo, NM; Acoma Pueblo and Off-Reservation Trust Land, NM</t>
  </si>
  <si>
    <t>Pueblo de Cochiti, NM; Pueblo de Cochiti, NM</t>
  </si>
  <si>
    <t>Isleta Pueblo, NM; Isleta Pueblo, NM</t>
  </si>
  <si>
    <t>Jemez Pueblo, NM; Jemez Pueblo, NM</t>
  </si>
  <si>
    <t>Jicarilla Apache Nation Reservation, NM; Jicarilla Apache Nation Reservation and Off-Reservation Trust Land, NM</t>
  </si>
  <si>
    <t>Laguna Pueblo, NM; Laguna Pueblo and Off-Reservation Trust Land, NM</t>
  </si>
  <si>
    <t>Mescalero Reservation, NM; Mescalero Reservation, NM</t>
  </si>
  <si>
    <t>Nambe Pueblo, NM; Nambe Pueblo and Off-Reservation Trust Land, NM</t>
  </si>
  <si>
    <t>Navajo Nation Reservation, AZ--NM--UT; Navajo Nation Reservation and Off-Reservation Trust Land, New Mexico (Part)</t>
  </si>
  <si>
    <t>Ohkay Owingeh, NM; Ohkay Owingeh, NM</t>
  </si>
  <si>
    <t>Picuris Pueblo, NM; Picuris Pueblo, NM</t>
  </si>
  <si>
    <t>Pueblo of Pojoaque, NM; Pueblo of Pojoaque and Off-Reservation Trust Land, NM</t>
  </si>
  <si>
    <t>Sandia Pueblo, NM; Sandia Pueblo and Off-Reservation Trust Land, NM</t>
  </si>
  <si>
    <t>San Felipe Pueblo, NM; San Felipe Pueblo, NM</t>
  </si>
  <si>
    <t>San Ildefonso Pueblo, NM; San Ildefonso Pueblo and Off-Reservation Trust Land, NM</t>
  </si>
  <si>
    <t>Santa Ana Pueblo, NM; Santa Ana Pueblo, NM</t>
  </si>
  <si>
    <t>Santa Clara Pueblo, NM; Santa Clara Pueblo and Off-Reservation Trust Land, NM</t>
  </si>
  <si>
    <t>Santo Domingo Pueblo, NM; Santo Domingo Pueblo, NM</t>
  </si>
  <si>
    <t>Taos Pueblo, NM; Taos Pueblo and Off-Reservation Trust Land, NM</t>
  </si>
  <si>
    <t>Tesuque Pueblo, NM; Tesuque Pueblo and Off-Reservation Trust Land, NM</t>
  </si>
  <si>
    <t>Zia Pueblo, NM; Zia Pueblo and Off-Reservation Trust Land, NM</t>
  </si>
  <si>
    <t>Zuni Reservation, NM--AZ; Zuni Reservation and Off-Reservation Trust Land, New Mexico (Part)</t>
  </si>
  <si>
    <t>County</t>
  </si>
  <si>
    <t>Catron County</t>
  </si>
  <si>
    <t>Chaves County</t>
  </si>
  <si>
    <t>Cibola County</t>
  </si>
  <si>
    <t>Colfax County</t>
  </si>
  <si>
    <t>Curry County</t>
  </si>
  <si>
    <t>De Baca County</t>
  </si>
  <si>
    <t>Doña Ana County</t>
  </si>
  <si>
    <t>Eddy County</t>
  </si>
  <si>
    <t>Grant County</t>
  </si>
  <si>
    <t>Guadalupe County</t>
  </si>
  <si>
    <t>Harding County</t>
  </si>
  <si>
    <t>Hidalgo County</t>
  </si>
  <si>
    <t>Lea County</t>
  </si>
  <si>
    <t>Lincoln County</t>
  </si>
  <si>
    <t>Los Alamos County</t>
  </si>
  <si>
    <t>Luna County</t>
  </si>
  <si>
    <t>McKinley County</t>
  </si>
  <si>
    <t>Mora County</t>
  </si>
  <si>
    <t>Otero County</t>
  </si>
  <si>
    <t>Quay County</t>
  </si>
  <si>
    <t>Rio Arriba County</t>
  </si>
  <si>
    <t>Roosevelt County</t>
  </si>
  <si>
    <t>San Juan County</t>
  </si>
  <si>
    <t>San Miguel County</t>
  </si>
  <si>
    <t>Sandoval County</t>
  </si>
  <si>
    <t>Santa Fe County</t>
  </si>
  <si>
    <t>Sierra County</t>
  </si>
  <si>
    <t>Socorro County</t>
  </si>
  <si>
    <t>Taos County</t>
  </si>
  <si>
    <t>Torrance County</t>
  </si>
  <si>
    <t>Union County</t>
  </si>
  <si>
    <t>Valencia County</t>
  </si>
  <si>
    <t xml:space="preserve">                                                               </t>
  </si>
  <si>
    <t>data.census.gov Table:</t>
  </si>
  <si>
    <t>DP05</t>
  </si>
  <si>
    <t>Label (or Line):</t>
  </si>
  <si>
    <t>Total population</t>
  </si>
  <si>
    <t>Urban to Rural Classification</t>
  </si>
  <si>
    <t>Urban</t>
  </si>
  <si>
    <t>Extremely Rural</t>
  </si>
  <si>
    <t>Semi-Urban</t>
  </si>
  <si>
    <t>Rural</t>
  </si>
  <si>
    <t>Small Rural</t>
  </si>
  <si>
    <t>San Juan Conty</t>
  </si>
  <si>
    <t>S2405</t>
  </si>
  <si>
    <t>Civilian employed population 16 years and over (all categories beneath this label)</t>
  </si>
  <si>
    <t>Percent Employment per Industry in NM</t>
  </si>
  <si>
    <t>%</t>
  </si>
  <si>
    <t>Total by Industry</t>
  </si>
  <si>
    <t>Agriculture and resource extraction</t>
  </si>
  <si>
    <t>Construction</t>
  </si>
  <si>
    <t>Manufacturing</t>
  </si>
  <si>
    <t>Wholesale trade</t>
  </si>
  <si>
    <t>Retail trade</t>
  </si>
  <si>
    <t>Transportation and utilities</t>
  </si>
  <si>
    <t>Information</t>
  </si>
  <si>
    <t>Finance</t>
  </si>
  <si>
    <t>Professional and scientific services</t>
  </si>
  <si>
    <t>Education and healthcare</t>
  </si>
  <si>
    <t>Entertainment</t>
  </si>
  <si>
    <t>Other services</t>
  </si>
  <si>
    <t>Public administration</t>
  </si>
  <si>
    <t>Percent Employment per Industry in the US</t>
  </si>
  <si>
    <t xml:space="preserve">Total population </t>
  </si>
  <si>
    <t>Five-year population Growth Rates for Nearby States</t>
  </si>
  <si>
    <t>Nevada</t>
  </si>
  <si>
    <t>Utah</t>
  </si>
  <si>
    <t>Colorado</t>
  </si>
  <si>
    <t>Arizona</t>
  </si>
  <si>
    <t>Oklahoma</t>
  </si>
  <si>
    <t>Texas</t>
  </si>
  <si>
    <t>S1701</t>
  </si>
  <si>
    <t>S1901</t>
  </si>
  <si>
    <t>Population for whom poverty status is determined (Below poverty column)</t>
  </si>
  <si>
    <t>Population for whom poverty status is determined (Percent below poverty column)</t>
  </si>
  <si>
    <t>Median income (dollars)</t>
  </si>
  <si>
    <t>Median Household Income &amp; Poverty Rates</t>
  </si>
  <si>
    <t>$</t>
  </si>
  <si>
    <t>Poverty Rate for New Mexico Counties</t>
  </si>
  <si>
    <t>Median income (dollars) (under the Households column)</t>
  </si>
  <si>
    <t>Median Household Income for New Mexico Counties</t>
  </si>
  <si>
    <t>"White" to "Two or more races" (excludes "Hispanic or Latino origin (of any race)" &amp; "White alone, not Hispanic or Latino")</t>
  </si>
  <si>
    <t>Hispanic or Latino (of any race)</t>
  </si>
  <si>
    <t xml:space="preserve">Black or African American </t>
  </si>
  <si>
    <t>White alone</t>
  </si>
  <si>
    <t>Black or African American alone</t>
  </si>
  <si>
    <t>Asian alone</t>
  </si>
  <si>
    <t>Total</t>
  </si>
  <si>
    <t>S0101</t>
  </si>
  <si>
    <t>Median age (years)</t>
  </si>
  <si>
    <t xml:space="preserve">San Miguel County </t>
  </si>
  <si>
    <t>S1101</t>
  </si>
  <si>
    <t>Average household size</t>
  </si>
  <si>
    <t>S2501</t>
  </si>
  <si>
    <t>Various (see column below)</t>
  </si>
  <si>
    <t>Household Types in New Mexico</t>
  </si>
  <si>
    <t>Homeowners (Owner-occupied housing units)</t>
  </si>
  <si>
    <t>Label (or Line) &amp; Column</t>
  </si>
  <si>
    <t xml:space="preserve">Married couples </t>
  </si>
  <si>
    <t>Married-couple family &amp; Percent owner-occupied housing units</t>
  </si>
  <si>
    <t>Male-headed household</t>
  </si>
  <si>
    <t>Male householder, no spouse present &amp; Percent owner-occupied housing units</t>
  </si>
  <si>
    <t>Female-headed household</t>
  </si>
  <si>
    <t>Female householder, no spouse present &amp; Percent owner-occupied housing units</t>
  </si>
  <si>
    <t>Non-family household</t>
  </si>
  <si>
    <t>Nonfamily households &amp; Percent owner-occupied housing units</t>
  </si>
  <si>
    <t>Renters (Renter-occupied housing units)</t>
  </si>
  <si>
    <t>Married-couple family &amp; Percent renter-occupied housing units</t>
  </si>
  <si>
    <t>Male householder, no spouse present &amp; Percent renter-occupied housing units</t>
  </si>
  <si>
    <t>Female householder, no spouse present &amp; Percent renter-occupied housing units</t>
  </si>
  <si>
    <t>Nonfamily households &amp; Percent renter-occupied housing units</t>
  </si>
  <si>
    <t>Household Types in the United States</t>
  </si>
  <si>
    <t>s2502</t>
  </si>
  <si>
    <t xml:space="preserve">United States </t>
  </si>
  <si>
    <t>B25004</t>
  </si>
  <si>
    <t>Vacancy Status</t>
  </si>
  <si>
    <t>For rent</t>
  </si>
  <si>
    <t>Rented, not occupied</t>
  </si>
  <si>
    <t>For sale only</t>
  </si>
  <si>
    <t>Sold, not occupied</t>
  </si>
  <si>
    <t>For seasonal, recreational, or occasional use</t>
  </si>
  <si>
    <t>For migrant workers</t>
  </si>
  <si>
    <t>Other vacant</t>
  </si>
  <si>
    <t>Households with one or more people 65 year and over</t>
  </si>
  <si>
    <t>San Miguel Couty</t>
  </si>
  <si>
    <t>B19037</t>
  </si>
  <si>
    <t xml:space="preserve">Householders 65 Years and Over </t>
  </si>
  <si>
    <t>Householder 65 years and over:</t>
  </si>
  <si>
    <t>Less than $10,000</t>
  </si>
  <si>
    <t>$10,000 to $24,999</t>
  </si>
  <si>
    <t>$25,000 to $39,999</t>
  </si>
  <si>
    <t>$40,000 to $59,999</t>
  </si>
  <si>
    <t>$60,000 to $99,999</t>
  </si>
  <si>
    <t>$100,000 or more</t>
  </si>
  <si>
    <t>S1810</t>
  </si>
  <si>
    <t>Disability in New Mexico</t>
  </si>
  <si>
    <t>Count</t>
  </si>
  <si>
    <t>With a hearing difficulty</t>
  </si>
  <si>
    <t>"With a hearing difficulty"</t>
  </si>
  <si>
    <t>With a vision difficulty</t>
  </si>
  <si>
    <t>"With a vision difficulty"</t>
  </si>
  <si>
    <t>With a cognitive difficulty</t>
  </si>
  <si>
    <t>"With a cognitive difficulty"</t>
  </si>
  <si>
    <t>With an ambulatory difficulty</t>
  </si>
  <si>
    <t>"With an ambulatory difficulty"</t>
  </si>
  <si>
    <t>With a self-care difficulty</t>
  </si>
  <si>
    <t>"With a self-care difficulty"</t>
  </si>
  <si>
    <t>With an independent living difficulty</t>
  </si>
  <si>
    <t>"With an independent living difficulty"</t>
  </si>
  <si>
    <t>Without a disability</t>
  </si>
  <si>
    <t>Excel formula</t>
  </si>
  <si>
    <t>Disability in the United States</t>
  </si>
  <si>
    <t>data.census.gov Table: S1810</t>
  </si>
  <si>
    <t>Disability Characteristics</t>
  </si>
  <si>
    <t>Total Population</t>
  </si>
  <si>
    <t>Without a Disability</t>
  </si>
  <si>
    <t>s1810</t>
  </si>
  <si>
    <t>Witout a Disbility</t>
  </si>
  <si>
    <t>Owner-occupied housing units</t>
  </si>
  <si>
    <t>% of Homeowners in New Mexico Counties</t>
  </si>
  <si>
    <t>Renter-occupied housing units</t>
  </si>
  <si>
    <t>S2504</t>
  </si>
  <si>
    <t>Occupied Housing Stock in New Mexico</t>
  </si>
  <si>
    <t>Total Occupied Housing Units</t>
  </si>
  <si>
    <t>Single-family, detached</t>
  </si>
  <si>
    <t>"1, detached" &amp; "Percent occupied housing units"</t>
  </si>
  <si>
    <t>Single-family, attached</t>
  </si>
  <si>
    <t>"1, attached" &amp; "Percent occupied housing units"</t>
  </si>
  <si>
    <t>Multifamily units</t>
  </si>
  <si>
    <t>"2 apartments", "3 or 4 apartments", "5 to 9 apartments", "10 or more apartments"  &amp; "Percent occupied housing units"</t>
  </si>
  <si>
    <t>Mobile homes</t>
  </si>
  <si>
    <t>"Mobile home or other type of housing"  &amp; "Percent occupied housing units"</t>
  </si>
  <si>
    <t>Occupied Housing Stock in the United States</t>
  </si>
  <si>
    <t>Occupied Housing Stock</t>
  </si>
  <si>
    <t xml:space="preserve">County </t>
  </si>
  <si>
    <t>1, detached</t>
  </si>
  <si>
    <t>1, attached</t>
  </si>
  <si>
    <t>2 apartments</t>
  </si>
  <si>
    <t>3 or 4 apartments</t>
  </si>
  <si>
    <t>5 to 9 apartments</t>
  </si>
  <si>
    <t>10 or more apartments</t>
  </si>
  <si>
    <t>Mobile home or other type of housing</t>
  </si>
  <si>
    <t>Label (or Line) &amp; Column:</t>
  </si>
  <si>
    <t>Mobile home or other type of housing  &amp; "Percent occupied housing units"</t>
  </si>
  <si>
    <t>count of mobile homes</t>
  </si>
  <si>
    <t>% of mobile homes</t>
  </si>
  <si>
    <t>Various (see columns below)</t>
  </si>
  <si>
    <t>% Built Before 1980 (Excel Formula)</t>
  </si>
  <si>
    <t>2020 or later &amp; "Percent occupied housing units"</t>
  </si>
  <si>
    <t>2010 to 2019 &amp; "Percent occupied housing units"</t>
  </si>
  <si>
    <t>2000 to 2009 &amp; "Percent occupied housing units"</t>
  </si>
  <si>
    <t>1980 to 1999 &amp; "Percent occupied housing units"</t>
  </si>
  <si>
    <t xml:space="preserve">Source: </t>
  </si>
  <si>
    <t>US Census Building Permits Survey, Annual Survey of Permits by State</t>
  </si>
  <si>
    <t>URL:</t>
  </si>
  <si>
    <t>https://www.census.gov/construction/bps/statemonthly.html</t>
  </si>
  <si>
    <t>Number of Building Permits Issued in New Mexico</t>
  </si>
  <si>
    <t>1 Unit Structures</t>
  </si>
  <si>
    <t>2 or More Unit Structures</t>
  </si>
  <si>
    <t>Number of Building Permits Issued</t>
  </si>
  <si>
    <t>Total Issued in New Mexico</t>
  </si>
  <si>
    <t>Total Issued in the United States</t>
  </si>
  <si>
    <t>% Increase in New Mexico</t>
  </si>
  <si>
    <t>% in the United States</t>
  </si>
  <si>
    <t>"With complete plumbing facilities" &amp; "Occupied housing units"</t>
  </si>
  <si>
    <r>
      <rPr>
        <b/>
        <i/>
        <sz val="11"/>
        <color theme="1"/>
        <rFont val="Calibri"/>
        <family val="2"/>
        <scheme val="minor"/>
      </rPr>
      <t>Without</t>
    </r>
    <r>
      <rPr>
        <b/>
        <sz val="11"/>
        <color theme="1"/>
        <rFont val="Calibri"/>
        <family val="2"/>
        <scheme val="minor"/>
      </rPr>
      <t xml:space="preserve"> Complete Plumbing Facilities</t>
    </r>
  </si>
  <si>
    <t>"With complete kitchen facilities" &amp; "Occupied housing units"</t>
  </si>
  <si>
    <r>
      <rPr>
        <b/>
        <i/>
        <sz val="11"/>
        <color theme="1"/>
        <rFont val="Calibri"/>
        <family val="2"/>
        <scheme val="minor"/>
      </rPr>
      <t xml:space="preserve">Without </t>
    </r>
    <r>
      <rPr>
        <b/>
        <sz val="11"/>
        <color theme="1"/>
        <rFont val="Calibri"/>
        <family val="2"/>
        <scheme val="minor"/>
      </rPr>
      <t>Complete Kitchen Facilities</t>
    </r>
  </si>
  <si>
    <t>Sum of "1.01 to 1.50 occupants per room" and 1.51 or more occupants per room" &amp; Percent occupied housing units"</t>
  </si>
  <si>
    <t>Financial Characteristics</t>
  </si>
  <si>
    <t>https://data.census.gov/table/ACSST5Y2022.S2503?q=s2503%20new%20mexico</t>
  </si>
  <si>
    <t>S2503</t>
  </si>
  <si>
    <t>Less than $5,000</t>
  </si>
  <si>
    <t>$5,000 to $9,999</t>
  </si>
  <si>
    <t>$10,000 to $14,999</t>
  </si>
  <si>
    <t>$15,000 to $19,999</t>
  </si>
  <si>
    <t>$20,000 to $24,999</t>
  </si>
  <si>
    <t>$25,000 to $34,999</t>
  </si>
  <si>
    <t>$35,000 to $49,999</t>
  </si>
  <si>
    <t>Various (See column below)</t>
  </si>
  <si>
    <t>National Low Income Housing Coalition, Out of Reach Report</t>
  </si>
  <si>
    <t>https://nlihc.org/oor</t>
  </si>
  <si>
    <t>Average "Housing Wage" for a 2 BR at FMR</t>
  </si>
  <si>
    <t>Mean Renter Wage</t>
  </si>
  <si>
    <t>Albuquerque MSA</t>
  </si>
  <si>
    <t>Farmington MSA</t>
  </si>
  <si>
    <t>Las Cruces MSA</t>
  </si>
  <si>
    <t>Santa Fe MSA</t>
  </si>
  <si>
    <t>Balance of State</t>
  </si>
  <si>
    <t>NM Statewide Housing Strategy &amp; data.census.gov Table S2502</t>
  </si>
  <si>
    <t>https://housingnm.org/the-new-mexico-housing-strategy</t>
  </si>
  <si>
    <t>Total NM Homeowner Households:</t>
  </si>
  <si>
    <t>Comes from Table S2502, Label "Occupied Housing Units", Column "Owner-occupied housing units"</t>
  </si>
  <si>
    <t>Cost burdened</t>
  </si>
  <si>
    <t>Comes from NM Housing Strategy, Figure I-12, row "New Mexico", sum of "Owners with Mortgage" and "Owners without Mortgage"</t>
  </si>
  <si>
    <t>Severely cost burdened</t>
  </si>
  <si>
    <t>Comes from NM Housing Strategy, Figure I-13, row "New Mexico", sum of "Owners with Mortgage" and "Owners without Mortgage"</t>
  </si>
  <si>
    <t>Not cost burdened</t>
  </si>
  <si>
    <t>Comes from Excel formula</t>
  </si>
  <si>
    <t>Total NM Renter Households:</t>
  </si>
  <si>
    <t>Comes from Table S2502, Label "Occupied Housing Units", Column "Renter-occupied housing units"</t>
  </si>
  <si>
    <t>Comes from NM Housing Strategy, Figure I-12, row "New Mexico", "Renters"</t>
  </si>
  <si>
    <t>Comes from NM Housing Strategy, Figure I-13, row "New Mexico", sum of "Renters"</t>
  </si>
  <si>
    <t>Selected Monthly Costs for Homeowners as a Percentage of Household Income</t>
  </si>
  <si>
    <t>data.census.gov</t>
  </si>
  <si>
    <t>Table B25091</t>
  </si>
  <si>
    <t>Less than 10%</t>
  </si>
  <si>
    <t>10.0-14.9%</t>
  </si>
  <si>
    <t>15.0-19.9%</t>
  </si>
  <si>
    <t>20.0-24.9%</t>
  </si>
  <si>
    <t>25.0-29.9%</t>
  </si>
  <si>
    <t>30.0-34.9%</t>
  </si>
  <si>
    <t>35.0-39.9%</t>
  </si>
  <si>
    <t>40.0-49.9%</t>
  </si>
  <si>
    <t>50% or more</t>
  </si>
  <si>
    <t>Not computed</t>
  </si>
  <si>
    <t>Selected Monthly Costs for Homeowners as a Percentage of Household Income- Percentages</t>
  </si>
  <si>
    <t>Cost Burdened: 30-49%</t>
  </si>
  <si>
    <t>Extremely Cost Burdened: 50% or More</t>
  </si>
  <si>
    <t xml:space="preserve">Total </t>
  </si>
  <si>
    <t>Selected Monthly Costs for Renters as a Percentage of Houesehold Income- Percentages</t>
  </si>
  <si>
    <t>Table B25070</t>
  </si>
  <si>
    <t>Total NM Households:</t>
  </si>
  <si>
    <t>Cost-burdened households by income range</t>
  </si>
  <si>
    <t>Table B25106</t>
  </si>
  <si>
    <t>Owner-occupied housing units:</t>
  </si>
  <si>
    <t>Less than $50,000 (Total)</t>
  </si>
  <si>
    <t>Less than $50,000 (30% or more)</t>
  </si>
  <si>
    <t>More than $50,000 (Total)</t>
  </si>
  <si>
    <t>More than $50,000 (30% or more)</t>
  </si>
  <si>
    <t>Cost Burden Households Earning Less than $50,000</t>
  </si>
  <si>
    <t>Cost Burdened Households Earning More than $50,000</t>
  </si>
  <si>
    <t>Cost-burdened renter households by income range</t>
  </si>
  <si>
    <t>Total Renter Households</t>
  </si>
  <si>
    <t>Cost Burden Renter Households Earning Less than $50,000</t>
  </si>
  <si>
    <t>Cost Burdened Renter Households Earning More than $50,000</t>
  </si>
  <si>
    <t>B25118</t>
  </si>
  <si>
    <t xml:space="preserve">San Juan County </t>
  </si>
  <si>
    <t>% of Homeownership Affordability (Source: Excel formula)</t>
  </si>
  <si>
    <t>YTD Median Sold Price (Source: New Mexico Association of Realtors, December 2024)</t>
  </si>
  <si>
    <t>Mortgage Monthly Payment (Source: Google Mortgage Calculator*)</t>
  </si>
  <si>
    <t>Monthly Household Income to Afford Mortgage (Source: Excel formula, assumes 30% of income goes towards monthly mortgage payment)</t>
  </si>
  <si>
    <t>Annual Household Income to Afford Mortgage (Source: Excel formula, assumes 30% of income goes towards monthly mortgage payment)</t>
  </si>
  <si>
    <t>Number of Renter Households that make more than previous number annually (Source data.census.gov Table S2503, label of values greater than previous value in section "HOUSEHOLD INCOME IN THE PAST 12 MONTHS (IN 20XX INFLATION-ADJUSTED DOLLARS &amp; column "Renter-occupied housing units")"</t>
  </si>
  <si>
    <t>Number of Total Renter Households (Source data.census.gov Table S2503, label "Occupied housing units" &amp; Column "Renter-occupied units")</t>
  </si>
  <si>
    <t>*Mortgage Calculator Assumptions: YTD Median Sold Price for County, 5% down payment, interest rate at 6.456%, Property tax of 1% of YTD Median Sold Price for County yearly, home insurance of $700 yearly, PMI of 1% of YTD Median Sold Price for County per year paid monthly</t>
  </si>
  <si>
    <t>**Using the National Assocation of REALTORS median sale pricee of a home in United States</t>
  </si>
  <si>
    <t xml:space="preserve">URL: </t>
  </si>
  <si>
    <t>https://data.census.gov/table/ACSST5Y2018.S2503?q=s2503%20new%20mexico</t>
  </si>
  <si>
    <t>Renters Median Income</t>
  </si>
  <si>
    <t>Renters Median Income % YOY Change</t>
  </si>
  <si>
    <t xml:space="preserve"> Median Household Income</t>
  </si>
  <si>
    <t>Median Household Income % YOY Change</t>
  </si>
  <si>
    <t>5 Year  Change</t>
  </si>
  <si>
    <t>Selected Housing Characteristics</t>
  </si>
  <si>
    <t>DP04</t>
  </si>
  <si>
    <t>https://data.census.gov/table/ACSDP5Y2018.DP04?q=dp04%20new%20mexico</t>
  </si>
  <si>
    <t>Median Home Price (NM Realtors Association)</t>
  </si>
  <si>
    <t>Median Home Price % YOY Change</t>
  </si>
  <si>
    <t xml:space="preserve">Median Rent </t>
  </si>
  <si>
    <t>Median Rent % YOY Change</t>
  </si>
  <si>
    <t>YTD Median Sold Price (Source: New Mexico Association of Realtors, December 2023)</t>
  </si>
  <si>
    <t>Median Gross Rent (Source: data.census.gov Table DP04, Label "Median (dollars)" under "Gross Rent" label)</t>
  </si>
  <si>
    <t>Monthly Household Income to Afford Rent (Source: Excel formula, assumes 30% of income goes towards monthly rent payment)</t>
  </si>
  <si>
    <t>Annual Household Income to Afford Rent (Source: Excel formula, assumes 30% of income goes towards monthly rent payment)</t>
  </si>
  <si>
    <t>"Median (dollars)" under "Gross Rent" label</t>
  </si>
  <si>
    <t>Median Monthly Rent in NM Counties</t>
  </si>
  <si>
    <t>HUD's Annual Homeless Assessment Report (2018-2022)</t>
  </si>
  <si>
    <t>Various, but should look like this when report above is googled: https://www.huduser.gov/portal/sites/default/files/pdf/2022-AHAR-Part-1.pdf</t>
  </si>
  <si>
    <t>Total Homeless in New Mexico</t>
  </si>
  <si>
    <t>2021*</t>
  </si>
  <si>
    <t>Sheltered Homeless</t>
  </si>
  <si>
    <t>Unsheltered Homeless</t>
  </si>
  <si>
    <t>Not provided</t>
  </si>
  <si>
    <t xml:space="preserve">*The 2021 HUD Annual Homeless Assessment Report was broken into two parts that year. </t>
  </si>
  <si>
    <t>HUD's Annual Homeless Assessment Report, 2024</t>
  </si>
  <si>
    <t>https://www.huduser.gov/portal/sites/default/files/pdf/2024-AHAR-Part-1.pdf</t>
  </si>
  <si>
    <t>Estimates of Homelessness</t>
  </si>
  <si>
    <t>People in Families with Children</t>
  </si>
  <si>
    <t>Unaccompanied Homeless Youth</t>
  </si>
  <si>
    <t>Veterans</t>
  </si>
  <si>
    <t>Chronically Homeless Individuals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</si>
</sst>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0.0%"/>
    <numFmt numFmtId="166" formatCode="_(&quot;$&quot;* #,##0_);_(&quot;$&quot;* \(#,##0\);_(&quot;$&quot;* &quot;-&quot;??_);_(@_)"/>
    <numFmt numFmtId="167" formatCode="0.0"/>
    <numFmt numFmtId="168" formatCode="&quot;$&quot;#,##0"/>
  </numFmts>
  <fonts count="44" x14ac:knownFonts="1">
    <font>
      <sz val="11"/>
      <color theme="1"/>
      <name val="Calibri"/>
      <family val="2"/>
      <scheme val="minor"/>
    </font>
    <font>
      <sz val="11"/>
      <color theme="1"/>
      <name val="Calibri"/>
      <family val="2"/>
      <scheme val="minor"/>
    </font>
    <font>
      <sz val="11"/>
      <name val="Calibri"/>
      <family val="2"/>
      <scheme val="minor"/>
    </font>
    <font>
      <b/>
      <sz val="11"/>
      <color theme="1"/>
      <name val="Calibri"/>
      <family val="2"/>
      <scheme val="minor"/>
    </font>
    <font>
      <u/>
      <sz val="11"/>
      <color theme="10"/>
      <name val="Calibri"/>
      <family val="2"/>
      <scheme val="minor"/>
    </font>
    <font>
      <sz val="8"/>
      <name val="Calibri"/>
      <family val="2"/>
      <scheme val="minor"/>
    </font>
    <font>
      <u/>
      <sz val="11"/>
      <color rgb="FF0070C0"/>
      <name val="Calibri"/>
      <family val="2"/>
      <scheme val="minor"/>
    </font>
    <font>
      <sz val="10"/>
      <color theme="1"/>
      <name val="Arial"/>
      <family val="2"/>
    </font>
    <font>
      <b/>
      <u/>
      <sz val="11"/>
      <color theme="1"/>
      <name val="Calibri"/>
      <family val="2"/>
      <scheme val="minor"/>
    </font>
    <font>
      <b/>
      <sz val="11"/>
      <name val="Calibri"/>
      <family val="2"/>
      <scheme val="minor"/>
    </font>
    <font>
      <b/>
      <u/>
      <sz val="11"/>
      <name val="Calibri"/>
      <family val="2"/>
      <scheme val="minor"/>
    </font>
    <font>
      <b/>
      <sz val="16"/>
      <color theme="1"/>
      <name val="Calibri"/>
      <family val="2"/>
      <scheme val="minor"/>
    </font>
    <font>
      <b/>
      <u val="singleAccounting"/>
      <sz val="11"/>
      <name val="Calibri"/>
      <family val="2"/>
      <scheme val="minor"/>
    </font>
    <font>
      <b/>
      <sz val="12"/>
      <color theme="1"/>
      <name val="Calibri"/>
      <family val="2"/>
      <scheme val="minor"/>
    </font>
    <font>
      <sz val="12"/>
      <color theme="1"/>
      <name val="Calibri"/>
      <family val="2"/>
      <scheme val="minor"/>
    </font>
    <font>
      <u/>
      <sz val="11"/>
      <color theme="6"/>
      <name val="Calibri"/>
      <family val="2"/>
      <scheme val="minor"/>
    </font>
    <font>
      <sz val="11"/>
      <color theme="6"/>
      <name val="Calibri"/>
      <family val="2"/>
      <scheme val="minor"/>
    </font>
    <font>
      <sz val="11"/>
      <color rgb="FF008000"/>
      <name val="Calibri"/>
      <family val="2"/>
      <scheme val="minor"/>
    </font>
    <font>
      <u/>
      <sz val="11"/>
      <color rgb="FF008000"/>
      <name val="Calibri"/>
      <family val="2"/>
      <scheme val="minor"/>
    </font>
    <font>
      <sz val="11"/>
      <color rgb="FFC00000"/>
      <name val="Calibri"/>
      <family val="2"/>
      <scheme val="minor"/>
    </font>
    <font>
      <u/>
      <sz val="11"/>
      <color rgb="FFC00000"/>
      <name val="Calibri"/>
      <family val="2"/>
      <scheme val="minor"/>
    </font>
    <font>
      <sz val="11"/>
      <color theme="8" tint="-0.249977111117893"/>
      <name val="Calibri"/>
      <family val="2"/>
      <scheme val="minor"/>
    </font>
    <font>
      <u/>
      <sz val="11"/>
      <color theme="8" tint="-0.249977111117893"/>
      <name val="Calibri"/>
      <family val="2"/>
      <scheme val="minor"/>
    </font>
    <font>
      <sz val="11"/>
      <color theme="8" tint="-0.499984740745262"/>
      <name val="Calibri"/>
      <family val="2"/>
      <scheme val="minor"/>
    </font>
    <font>
      <sz val="11"/>
      <color theme="1" tint="0.249977111117893"/>
      <name val="Calibri"/>
      <family val="2"/>
      <scheme val="minor"/>
    </font>
    <font>
      <sz val="11"/>
      <color rgb="FF660066"/>
      <name val="Calibri"/>
      <family val="2"/>
      <scheme val="minor"/>
    </font>
    <font>
      <sz val="14"/>
      <color theme="1"/>
      <name val="Calibri"/>
      <family val="2"/>
      <scheme val="minor"/>
    </font>
    <font>
      <sz val="16"/>
      <color theme="1"/>
      <name val="Calibri"/>
      <family val="2"/>
      <scheme val="minor"/>
    </font>
    <font>
      <sz val="12"/>
      <name val="Calibri"/>
      <family val="2"/>
      <scheme val="minor"/>
    </font>
    <font>
      <b/>
      <sz val="12"/>
      <name val="Calibri"/>
      <family val="2"/>
      <scheme val="minor"/>
    </font>
    <font>
      <b/>
      <sz val="14"/>
      <color theme="1"/>
      <name val="Calibri"/>
      <family val="2"/>
      <scheme val="minor"/>
    </font>
    <font>
      <b/>
      <u/>
      <sz val="12"/>
      <color theme="1"/>
      <name val="Calibri"/>
      <family val="2"/>
      <scheme val="minor"/>
    </font>
    <font>
      <u/>
      <sz val="11"/>
      <color rgb="FFFF0000"/>
      <name val="Calibri"/>
      <family val="2"/>
      <scheme val="minor"/>
    </font>
    <font>
      <u/>
      <sz val="14"/>
      <color rgb="FFFF0000"/>
      <name val="Calibri"/>
      <family val="2"/>
      <scheme val="minor"/>
    </font>
    <font>
      <sz val="20"/>
      <color theme="1"/>
      <name val="Calibri"/>
      <family val="2"/>
      <scheme val="minor"/>
    </font>
    <font>
      <sz val="24"/>
      <color theme="1"/>
      <name val="Calibri"/>
      <family val="2"/>
      <scheme val="minor"/>
    </font>
    <font>
      <i/>
      <sz val="11"/>
      <color theme="1"/>
      <name val="Calibri"/>
      <family val="2"/>
      <scheme val="minor"/>
    </font>
    <font>
      <sz val="14"/>
      <color rgb="FFFF0000"/>
      <name val="Calibri"/>
      <family val="2"/>
      <scheme val="minor"/>
    </font>
    <font>
      <i/>
      <sz val="14"/>
      <color theme="1"/>
      <name val="Aptos"/>
      <family val="2"/>
    </font>
    <font>
      <sz val="11"/>
      <color rgb="FF444444"/>
      <name val="Calibri"/>
      <family val="2"/>
      <scheme val="minor"/>
    </font>
    <font>
      <b/>
      <i/>
      <sz val="11"/>
      <color theme="1"/>
      <name val="Calibri"/>
      <family val="2"/>
      <scheme val="minor"/>
    </font>
    <font>
      <sz val="11"/>
      <color rgb="FFFF0000"/>
      <name val="Calibri"/>
      <family val="2"/>
      <scheme val="minor"/>
    </font>
    <font>
      <b/>
      <i/>
      <sz val="11"/>
      <color rgb="FFFF0000"/>
      <name val="Calibri"/>
      <family val="2"/>
      <scheme val="minor"/>
    </font>
    <font>
      <u/>
      <sz val="12"/>
      <color rgb="FFFF0000"/>
      <name val="Calibri"/>
      <family val="2"/>
      <scheme val="minor"/>
    </font>
  </fonts>
  <fills count="10">
    <fill>
      <patternFill patternType="none"/>
    </fill>
    <fill>
      <patternFill patternType="gray125"/>
    </fill>
    <fill>
      <patternFill patternType="solid">
        <fgColor theme="2" tint="-9.9978637043366805E-2"/>
        <bgColor indexed="64"/>
      </patternFill>
    </fill>
    <fill>
      <patternFill patternType="solid">
        <fgColor theme="6" tint="0.79998168889431442"/>
        <bgColor indexed="64"/>
      </patternFill>
    </fill>
    <fill>
      <patternFill patternType="solid">
        <fgColor theme="0"/>
        <bgColor indexed="64"/>
      </patternFill>
    </fill>
    <fill>
      <patternFill patternType="solid">
        <fgColor theme="2"/>
        <bgColor indexed="64"/>
      </patternFill>
    </fill>
    <fill>
      <patternFill patternType="solid">
        <fgColor theme="9" tint="0.7999511703848384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medium">
        <color indexed="64"/>
      </top>
      <bottom/>
      <diagonal/>
    </border>
    <border>
      <left style="thin">
        <color rgb="FF006699"/>
      </left>
      <right style="thin">
        <color rgb="FF006699"/>
      </right>
      <top style="thin">
        <color rgb="FF006699"/>
      </top>
      <bottom style="thin">
        <color rgb="FF006699"/>
      </bottom>
      <diagonal/>
    </border>
    <border>
      <left style="thin">
        <color indexed="64"/>
      </left>
      <right style="thin">
        <color indexed="64"/>
      </right>
      <top style="thin">
        <color indexed="64"/>
      </top>
      <bottom/>
      <diagonal/>
    </border>
    <border>
      <left style="thin">
        <color auto="1"/>
      </left>
      <right/>
      <top/>
      <bottom style="thin">
        <color auto="1"/>
      </bottom>
      <diagonal/>
    </border>
    <border>
      <left style="thin">
        <color auto="1"/>
      </left>
      <right style="medium">
        <color indexed="64"/>
      </right>
      <top style="medium">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6699"/>
      </left>
      <right style="thin">
        <color rgb="FF006699"/>
      </right>
      <top style="thin">
        <color rgb="FF006699"/>
      </top>
      <bottom/>
      <diagonal/>
    </border>
    <border>
      <left style="thin">
        <color indexed="64"/>
      </left>
      <right style="thin">
        <color indexed="64"/>
      </right>
      <top/>
      <bottom style="thin">
        <color indexed="64"/>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4" fillId="0" borderId="0" applyNumberForma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cellStyleXfs>
  <cellXfs count="453">
    <xf numFmtId="0" fontId="0" fillId="0" borderId="0" xfId="0"/>
    <xf numFmtId="164" fontId="0" fillId="0" borderId="0" xfId="1" applyNumberFormat="1" applyFont="1"/>
    <xf numFmtId="0" fontId="0" fillId="0" borderId="0" xfId="0" applyAlignment="1">
      <alignment horizontal="center"/>
    </xf>
    <xf numFmtId="0" fontId="0" fillId="0" borderId="0" xfId="0" applyAlignment="1">
      <alignment wrapText="1"/>
    </xf>
    <xf numFmtId="165" fontId="0" fillId="0" borderId="0" xfId="2" applyNumberFormat="1" applyFont="1"/>
    <xf numFmtId="166" fontId="0" fillId="0" borderId="0" xfId="3" applyNumberFormat="1" applyFont="1"/>
    <xf numFmtId="164" fontId="0" fillId="0" borderId="0" xfId="0" applyNumberFormat="1"/>
    <xf numFmtId="0" fontId="0" fillId="5" borderId="1" xfId="0" applyFill="1" applyBorder="1"/>
    <xf numFmtId="165" fontId="0" fillId="0" borderId="1" xfId="2" applyNumberFormat="1" applyFont="1" applyBorder="1"/>
    <xf numFmtId="0" fontId="2" fillId="5" borderId="1" xfId="0" applyFont="1" applyFill="1" applyBorder="1"/>
    <xf numFmtId="164" fontId="0" fillId="0" borderId="1" xfId="1" applyNumberFormat="1" applyFont="1" applyBorder="1"/>
    <xf numFmtId="0" fontId="0" fillId="5" borderId="1" xfId="0" applyFill="1" applyBorder="1" applyAlignment="1">
      <alignment wrapText="1"/>
    </xf>
    <xf numFmtId="10" fontId="0" fillId="0" borderId="0" xfId="0" applyNumberFormat="1"/>
    <xf numFmtId="0" fontId="0" fillId="5" borderId="1" xfId="0" applyFill="1" applyBorder="1" applyAlignment="1">
      <alignment horizontal="left"/>
    </xf>
    <xf numFmtId="0" fontId="2" fillId="5" borderId="1" xfId="0" applyFont="1" applyFill="1" applyBorder="1" applyAlignment="1">
      <alignment horizontal="left"/>
    </xf>
    <xf numFmtId="0" fontId="2" fillId="5" borderId="1" xfId="0" applyFont="1" applyFill="1" applyBorder="1" applyAlignment="1">
      <alignment horizontal="left" vertical="center" wrapText="1"/>
    </xf>
    <xf numFmtId="0" fontId="0" fillId="0" borderId="0" xfId="0" applyAlignment="1">
      <alignment horizontal="left"/>
    </xf>
    <xf numFmtId="0" fontId="0" fillId="0" borderId="0" xfId="0" applyAlignment="1">
      <alignment horizontal="center" vertical="center"/>
    </xf>
    <xf numFmtId="164" fontId="0" fillId="0" borderId="0" xfId="1" applyNumberFormat="1" applyFont="1" applyFill="1" applyBorder="1" applyAlignment="1">
      <alignment horizontal="left" wrapText="1"/>
    </xf>
    <xf numFmtId="0" fontId="2" fillId="0" borderId="0" xfId="0" applyFont="1"/>
    <xf numFmtId="0" fontId="8" fillId="0" borderId="0" xfId="0" applyFont="1" applyAlignment="1">
      <alignment wrapText="1"/>
    </xf>
    <xf numFmtId="0" fontId="3" fillId="0" borderId="8" xfId="0" applyFont="1" applyBorder="1" applyAlignment="1">
      <alignment horizontal="center"/>
    </xf>
    <xf numFmtId="0" fontId="9" fillId="5" borderId="1" xfId="0" applyFont="1" applyFill="1" applyBorder="1"/>
    <xf numFmtId="0" fontId="8" fillId="0" borderId="0" xfId="0" applyFont="1" applyAlignment="1">
      <alignment horizontal="center" vertical="center"/>
    </xf>
    <xf numFmtId="0" fontId="8" fillId="0" borderId="0" xfId="0" applyFont="1" applyAlignment="1">
      <alignment horizontal="center"/>
    </xf>
    <xf numFmtId="165" fontId="0" fillId="0" borderId="0" xfId="2" applyNumberFormat="1" applyFont="1" applyAlignment="1">
      <alignment horizontal="center"/>
    </xf>
    <xf numFmtId="166" fontId="0" fillId="0" borderId="0" xfId="3" applyNumberFormat="1" applyFont="1" applyFill="1" applyBorder="1" applyAlignment="1">
      <alignment horizontal="left" wrapText="1"/>
    </xf>
    <xf numFmtId="0" fontId="0" fillId="0" borderId="0" xfId="3" applyNumberFormat="1" applyFont="1" applyFill="1" applyBorder="1" applyAlignment="1">
      <alignment horizontal="left" wrapText="1"/>
    </xf>
    <xf numFmtId="166" fontId="2" fillId="0" borderId="0" xfId="3" applyNumberFormat="1" applyFont="1" applyFill="1" applyBorder="1" applyAlignment="1">
      <alignment horizontal="left" wrapText="1"/>
    </xf>
    <xf numFmtId="0" fontId="2" fillId="0" borderId="0" xfId="3" applyNumberFormat="1" applyFont="1" applyFill="1" applyBorder="1" applyAlignment="1">
      <alignment horizontal="left" wrapText="1"/>
    </xf>
    <xf numFmtId="166" fontId="12" fillId="0" borderId="0" xfId="3" applyNumberFormat="1" applyFont="1" applyFill="1" applyBorder="1" applyAlignment="1">
      <alignment wrapText="1"/>
    </xf>
    <xf numFmtId="164" fontId="0" fillId="0" borderId="0" xfId="1" applyNumberFormat="1" applyFont="1" applyAlignment="1">
      <alignment horizontal="right" vertical="center"/>
    </xf>
    <xf numFmtId="10" fontId="8" fillId="0" borderId="0" xfId="2" applyNumberFormat="1" applyFont="1" applyAlignment="1">
      <alignment horizontal="center"/>
    </xf>
    <xf numFmtId="165" fontId="0" fillId="0" borderId="0" xfId="0" applyNumberFormat="1" applyAlignment="1">
      <alignment horizontal="center" vertical="center"/>
    </xf>
    <xf numFmtId="165" fontId="8" fillId="0" borderId="0" xfId="0" applyNumberFormat="1" applyFont="1" applyAlignment="1">
      <alignment horizontal="center" vertical="center"/>
    </xf>
    <xf numFmtId="165" fontId="8" fillId="0" borderId="0" xfId="0" applyNumberFormat="1" applyFont="1" applyAlignment="1">
      <alignment horizontal="center"/>
    </xf>
    <xf numFmtId="165" fontId="0" fillId="0" borderId="0" xfId="2" applyNumberFormat="1" applyFont="1" applyFill="1" applyAlignment="1">
      <alignment horizontal="right" vertical="center"/>
    </xf>
    <xf numFmtId="0" fontId="0" fillId="0" borderId="0" xfId="0" applyAlignment="1">
      <alignment horizontal="right" vertical="center"/>
    </xf>
    <xf numFmtId="165" fontId="0" fillId="0" borderId="0" xfId="2" applyNumberFormat="1" applyFont="1" applyAlignment="1">
      <alignment horizontal="right" vertical="center"/>
    </xf>
    <xf numFmtId="0" fontId="0" fillId="0" borderId="0" xfId="0" applyAlignment="1">
      <alignment horizontal="right"/>
    </xf>
    <xf numFmtId="165" fontId="0" fillId="0" borderId="0" xfId="2" applyNumberFormat="1" applyFont="1" applyAlignment="1">
      <alignment horizontal="right"/>
    </xf>
    <xf numFmtId="168" fontId="0" fillId="0" borderId="0" xfId="0" applyNumberFormat="1" applyAlignment="1">
      <alignment horizontal="right"/>
    </xf>
    <xf numFmtId="168" fontId="0" fillId="0" borderId="0" xfId="2" applyNumberFormat="1" applyFont="1" applyAlignment="1">
      <alignment horizontal="right"/>
    </xf>
    <xf numFmtId="168" fontId="0" fillId="0" borderId="0" xfId="1" applyNumberFormat="1" applyFont="1" applyAlignment="1">
      <alignment horizontal="right" vertical="center"/>
    </xf>
    <xf numFmtId="1" fontId="0" fillId="0" borderId="0" xfId="2" applyNumberFormat="1" applyFont="1" applyAlignment="1">
      <alignment horizontal="right"/>
    </xf>
    <xf numFmtId="1" fontId="0" fillId="0" borderId="0" xfId="1" applyNumberFormat="1" applyFont="1" applyAlignment="1">
      <alignment horizontal="right" vertical="center"/>
    </xf>
    <xf numFmtId="0" fontId="3" fillId="0" borderId="0" xfId="0" applyFont="1" applyAlignment="1">
      <alignment horizontal="center"/>
    </xf>
    <xf numFmtId="0" fontId="14" fillId="0" borderId="0" xfId="0" applyFont="1"/>
    <xf numFmtId="0" fontId="15" fillId="0" borderId="0" xfId="4" applyFont="1"/>
    <xf numFmtId="0" fontId="15" fillId="0" borderId="0" xfId="0" applyFont="1"/>
    <xf numFmtId="0" fontId="16" fillId="0" borderId="0" xfId="0" applyFont="1"/>
    <xf numFmtId="0" fontId="17" fillId="0" borderId="0" xfId="0" applyFont="1"/>
    <xf numFmtId="0" fontId="18" fillId="0" borderId="0" xfId="4" applyFont="1"/>
    <xf numFmtId="0" fontId="19" fillId="0" borderId="0" xfId="0" applyFont="1"/>
    <xf numFmtId="0" fontId="20" fillId="0" borderId="0" xfId="4" applyFont="1"/>
    <xf numFmtId="0" fontId="21" fillId="0" borderId="0" xfId="0" applyFont="1"/>
    <xf numFmtId="0" fontId="22" fillId="0" borderId="0" xfId="4" applyFont="1"/>
    <xf numFmtId="0" fontId="23" fillId="0" borderId="0" xfId="0" applyFont="1"/>
    <xf numFmtId="0" fontId="24" fillId="0" borderId="0" xfId="0" applyFont="1"/>
    <xf numFmtId="0" fontId="25" fillId="0" borderId="0" xfId="0" applyFont="1"/>
    <xf numFmtId="165" fontId="2" fillId="0" borderId="1" xfId="2" applyNumberFormat="1" applyFont="1" applyFill="1" applyBorder="1"/>
    <xf numFmtId="0" fontId="26" fillId="0" borderId="0" xfId="0" applyFont="1"/>
    <xf numFmtId="0" fontId="27" fillId="0" borderId="0" xfId="0" applyFont="1"/>
    <xf numFmtId="0" fontId="0" fillId="7" borderId="1" xfId="0" applyFill="1" applyBorder="1"/>
    <xf numFmtId="165" fontId="0" fillId="0" borderId="0" xfId="2" applyNumberFormat="1" applyFont="1" applyBorder="1"/>
    <xf numFmtId="0" fontId="3" fillId="0" borderId="0" xfId="0" applyFont="1"/>
    <xf numFmtId="165" fontId="8" fillId="0" borderId="0" xfId="2" applyNumberFormat="1" applyFont="1" applyAlignment="1">
      <alignment horizontal="center"/>
    </xf>
    <xf numFmtId="164" fontId="1" fillId="0" borderId="0" xfId="1" applyNumberFormat="1" applyFont="1" applyFill="1" applyBorder="1" applyAlignment="1"/>
    <xf numFmtId="1" fontId="0" fillId="0" borderId="0" xfId="2" applyNumberFormat="1" applyFont="1" applyFill="1" applyBorder="1" applyAlignment="1">
      <alignment horizontal="right"/>
    </xf>
    <xf numFmtId="164" fontId="32" fillId="0" borderId="0" xfId="4" applyNumberFormat="1" applyFont="1" applyAlignment="1">
      <alignment horizontal="right"/>
    </xf>
    <xf numFmtId="0" fontId="27" fillId="0" borderId="0" xfId="0" applyFont="1" applyAlignment="1">
      <alignment wrapText="1"/>
    </xf>
    <xf numFmtId="0" fontId="4" fillId="0" borderId="0" xfId="4"/>
    <xf numFmtId="164" fontId="0" fillId="0" borderId="1" xfId="1" applyNumberFormat="1" applyFont="1" applyFill="1" applyBorder="1"/>
    <xf numFmtId="164" fontId="0" fillId="0" borderId="0" xfId="1" applyNumberFormat="1" applyFont="1" applyFill="1" applyBorder="1" applyAlignment="1"/>
    <xf numFmtId="0" fontId="8" fillId="0" borderId="0" xfId="0" applyFont="1" applyAlignment="1">
      <alignment horizontal="left"/>
    </xf>
    <xf numFmtId="0" fontId="8" fillId="0" borderId="0" xfId="0" applyFont="1"/>
    <xf numFmtId="0" fontId="2" fillId="0" borderId="0" xfId="0" applyFont="1" applyAlignment="1">
      <alignment horizontal="left" vertical="center" wrapText="1"/>
    </xf>
    <xf numFmtId="0" fontId="31" fillId="0" borderId="0" xfId="0" applyFont="1" applyAlignment="1">
      <alignment wrapText="1"/>
    </xf>
    <xf numFmtId="2" fontId="14" fillId="0" borderId="0" xfId="0" applyNumberFormat="1" applyFont="1" applyAlignment="1">
      <alignment wrapText="1"/>
    </xf>
    <xf numFmtId="2" fontId="14" fillId="0" borderId="0" xfId="0" applyNumberFormat="1" applyFont="1"/>
    <xf numFmtId="0" fontId="10" fillId="0" borderId="0" xfId="0" applyFont="1" applyAlignment="1">
      <alignment horizontal="left" vertical="center" wrapText="1"/>
    </xf>
    <xf numFmtId="0" fontId="2" fillId="0" borderId="0" xfId="0" applyFont="1" applyAlignment="1">
      <alignment horizontal="left" wrapText="1"/>
    </xf>
    <xf numFmtId="0" fontId="10" fillId="0" borderId="0" xfId="0" applyFont="1" applyAlignment="1">
      <alignment wrapText="1"/>
    </xf>
    <xf numFmtId="44" fontId="0" fillId="0" borderId="0" xfId="3" applyFont="1" applyAlignment="1">
      <alignment horizontal="right"/>
    </xf>
    <xf numFmtId="164" fontId="0" fillId="0" borderId="0" xfId="1" applyNumberFormat="1" applyFont="1" applyFill="1" applyBorder="1" applyAlignment="1">
      <alignment horizontal="right"/>
    </xf>
    <xf numFmtId="164" fontId="0" fillId="0" borderId="0" xfId="1" applyNumberFormat="1" applyFont="1" applyAlignment="1">
      <alignment horizontal="center"/>
    </xf>
    <xf numFmtId="0" fontId="11" fillId="0" borderId="0" xfId="0" applyFont="1" applyAlignment="1">
      <alignment horizontal="center"/>
    </xf>
    <xf numFmtId="0" fontId="36" fillId="0" borderId="0" xfId="0" applyFont="1"/>
    <xf numFmtId="0" fontId="11" fillId="0" borderId="0" xfId="0" applyFont="1" applyAlignment="1">
      <alignment horizontal="center" wrapText="1"/>
    </xf>
    <xf numFmtId="0" fontId="26" fillId="0" borderId="0" xfId="0" applyFont="1" applyAlignment="1">
      <alignment wrapText="1"/>
    </xf>
    <xf numFmtId="0" fontId="30" fillId="0" borderId="0" xfId="0" applyFont="1" applyAlignment="1">
      <alignment wrapText="1"/>
    </xf>
    <xf numFmtId="0" fontId="38" fillId="0" borderId="0" xfId="0" applyFont="1" applyAlignment="1">
      <alignment vertical="center" wrapText="1"/>
    </xf>
    <xf numFmtId="164" fontId="3" fillId="0" borderId="1" xfId="1" applyNumberFormat="1" applyFont="1" applyBorder="1"/>
    <xf numFmtId="164" fontId="2" fillId="0" borderId="1" xfId="1" applyNumberFormat="1" applyFont="1" applyFill="1" applyBorder="1"/>
    <xf numFmtId="164" fontId="0" fillId="0" borderId="1" xfId="1" applyNumberFormat="1" applyFont="1" applyBorder="1" applyAlignment="1">
      <alignment wrapText="1"/>
    </xf>
    <xf numFmtId="164" fontId="0" fillId="0" borderId="0" xfId="1" applyNumberFormat="1" applyFont="1" applyAlignment="1">
      <alignment horizontal="right"/>
    </xf>
    <xf numFmtId="168" fontId="0" fillId="0" borderId="0" xfId="3" applyNumberFormat="1" applyFont="1" applyAlignment="1">
      <alignment horizontal="right"/>
    </xf>
    <xf numFmtId="164" fontId="0" fillId="0" borderId="0" xfId="1" applyNumberFormat="1" applyFont="1" applyAlignment="1">
      <alignment horizontal="left" wrapText="1"/>
    </xf>
    <xf numFmtId="166" fontId="0" fillId="0" borderId="0" xfId="3" applyNumberFormat="1" applyFont="1" applyAlignment="1">
      <alignment horizontal="right"/>
    </xf>
    <xf numFmtId="165" fontId="0" fillId="0" borderId="0" xfId="2" applyNumberFormat="1" applyFont="1" applyFill="1" applyBorder="1" applyAlignment="1">
      <alignment horizontal="right"/>
    </xf>
    <xf numFmtId="43" fontId="0" fillId="0" borderId="0" xfId="1" applyFont="1" applyAlignment="1">
      <alignment horizontal="right" vertical="center"/>
    </xf>
    <xf numFmtId="0" fontId="3" fillId="0" borderId="12" xfId="0" applyFont="1" applyBorder="1" applyAlignment="1">
      <alignment horizontal="center"/>
    </xf>
    <xf numFmtId="10" fontId="3" fillId="7" borderId="1" xfId="2" applyNumberFormat="1" applyFont="1" applyFill="1" applyBorder="1" applyAlignment="1">
      <alignment wrapText="1"/>
    </xf>
    <xf numFmtId="0" fontId="3" fillId="7" borderId="1" xfId="0" applyFont="1" applyFill="1" applyBorder="1" applyAlignment="1">
      <alignment wrapText="1"/>
    </xf>
    <xf numFmtId="0" fontId="3" fillId="5" borderId="1" xfId="0" applyFont="1" applyFill="1" applyBorder="1" applyAlignment="1">
      <alignment wrapText="1"/>
    </xf>
    <xf numFmtId="0" fontId="3" fillId="5" borderId="4" xfId="0" applyFont="1" applyFill="1" applyBorder="1" applyAlignment="1">
      <alignment wrapText="1"/>
    </xf>
    <xf numFmtId="9" fontId="3" fillId="5" borderId="1" xfId="2" applyFont="1" applyFill="1" applyBorder="1" applyAlignment="1">
      <alignment wrapText="1"/>
    </xf>
    <xf numFmtId="10" fontId="3" fillId="0" borderId="1" xfId="2" applyNumberFormat="1" applyFont="1" applyFill="1" applyBorder="1" applyAlignment="1">
      <alignment horizontal="left" wrapText="1"/>
    </xf>
    <xf numFmtId="10" fontId="0" fillId="0" borderId="1" xfId="2" applyNumberFormat="1" applyFont="1" applyFill="1" applyBorder="1" applyAlignment="1">
      <alignment horizontal="left"/>
    </xf>
    <xf numFmtId="3" fontId="0" fillId="0" borderId="1" xfId="2" applyNumberFormat="1" applyFont="1" applyFill="1" applyBorder="1" applyAlignment="1">
      <alignment horizontal="right" vertical="center"/>
    </xf>
    <xf numFmtId="1" fontId="0" fillId="0" borderId="1" xfId="1" applyNumberFormat="1" applyFont="1" applyBorder="1"/>
    <xf numFmtId="3" fontId="0" fillId="0" borderId="1" xfId="0" applyNumberFormat="1" applyBorder="1" applyAlignment="1">
      <alignment horizontal="right" vertical="center"/>
    </xf>
    <xf numFmtId="164" fontId="3" fillId="0" borderId="1" xfId="1" applyNumberFormat="1" applyFont="1" applyFill="1" applyBorder="1" applyAlignment="1">
      <alignment horizontal="left" wrapText="1"/>
    </xf>
    <xf numFmtId="0" fontId="3" fillId="0" borderId="1" xfId="0" applyFont="1" applyBorder="1" applyAlignment="1">
      <alignment wrapText="1"/>
    </xf>
    <xf numFmtId="0" fontId="9" fillId="0" borderId="1" xfId="0" applyFont="1" applyBorder="1" applyAlignment="1">
      <alignment vertical="top" wrapText="1"/>
    </xf>
    <xf numFmtId="3" fontId="0" fillId="0" borderId="1" xfId="2" applyNumberFormat="1" applyFont="1" applyBorder="1" applyAlignment="1">
      <alignment horizontal="right" vertical="center"/>
    </xf>
    <xf numFmtId="9" fontId="3" fillId="5" borderId="4" xfId="2" applyFont="1" applyFill="1" applyBorder="1" applyAlignment="1">
      <alignment wrapText="1"/>
    </xf>
    <xf numFmtId="0" fontId="0" fillId="0" borderId="1" xfId="1" applyNumberFormat="1" applyFont="1" applyBorder="1" applyAlignment="1">
      <alignment horizontal="right" vertical="center"/>
    </xf>
    <xf numFmtId="165" fontId="2" fillId="0" borderId="1" xfId="2" applyNumberFormat="1" applyFont="1" applyBorder="1"/>
    <xf numFmtId="165" fontId="2" fillId="0" borderId="1" xfId="0" applyNumberFormat="1" applyFont="1" applyBorder="1"/>
    <xf numFmtId="167" fontId="2" fillId="0" borderId="1" xfId="0" applyNumberFormat="1" applyFont="1" applyBorder="1"/>
    <xf numFmtId="164" fontId="0" fillId="0" borderId="1" xfId="1" applyNumberFormat="1" applyFont="1" applyBorder="1" applyAlignment="1">
      <alignment horizontal="right" vertical="center"/>
    </xf>
    <xf numFmtId="164" fontId="2" fillId="0" borderId="1" xfId="1" applyNumberFormat="1" applyFont="1" applyBorder="1"/>
    <xf numFmtId="9" fontId="3" fillId="5" borderId="0" xfId="2" applyFont="1" applyFill="1" applyBorder="1" applyAlignment="1">
      <alignment wrapText="1"/>
    </xf>
    <xf numFmtId="165" fontId="2" fillId="0" borderId="0" xfId="2" applyNumberFormat="1" applyFont="1" applyBorder="1"/>
    <xf numFmtId="164" fontId="3" fillId="0" borderId="1" xfId="1" applyNumberFormat="1" applyFont="1" applyBorder="1" applyAlignment="1">
      <alignment horizontal="left"/>
    </xf>
    <xf numFmtId="0" fontId="1" fillId="0" borderId="0" xfId="0" applyFont="1"/>
    <xf numFmtId="0" fontId="0" fillId="3" borderId="1" xfId="0" applyFill="1" applyBorder="1" applyAlignment="1">
      <alignment wrapText="1"/>
    </xf>
    <xf numFmtId="10" fontId="0" fillId="3" borderId="1" xfId="0" applyNumberFormat="1" applyFill="1" applyBorder="1" applyAlignment="1">
      <alignment wrapText="1"/>
    </xf>
    <xf numFmtId="0" fontId="10" fillId="0" borderId="0" xfId="0" applyFont="1"/>
    <xf numFmtId="164" fontId="2" fillId="0" borderId="0" xfId="1" applyNumberFormat="1" applyFont="1" applyFill="1" applyBorder="1" applyAlignment="1"/>
    <xf numFmtId="0" fontId="36" fillId="0" borderId="10" xfId="0" applyFont="1" applyBorder="1"/>
    <xf numFmtId="168" fontId="0" fillId="0" borderId="0" xfId="0" applyNumberFormat="1" applyAlignment="1">
      <alignment horizontal="right" vertical="center"/>
    </xf>
    <xf numFmtId="164" fontId="0" fillId="0" borderId="0" xfId="1" applyNumberFormat="1" applyFont="1" applyBorder="1" applyAlignment="1">
      <alignment horizontal="left" wrapText="1"/>
    </xf>
    <xf numFmtId="167" fontId="0" fillId="0" borderId="0" xfId="0" applyNumberFormat="1" applyAlignment="1">
      <alignment horizontal="right" vertical="center"/>
    </xf>
    <xf numFmtId="0" fontId="0" fillId="0" borderId="0" xfId="0" applyAlignment="1">
      <alignment horizontal="left" wrapText="1"/>
    </xf>
    <xf numFmtId="165" fontId="0" fillId="0" borderId="0" xfId="0" applyNumberFormat="1" applyAlignment="1">
      <alignment horizontal="center"/>
    </xf>
    <xf numFmtId="165" fontId="0" fillId="0" borderId="0" xfId="2" applyNumberFormat="1" applyFont="1" applyFill="1" applyAlignment="1">
      <alignment horizontal="right"/>
    </xf>
    <xf numFmtId="164" fontId="12" fillId="0" borderId="0" xfId="1" applyNumberFormat="1" applyFont="1" applyFill="1" applyBorder="1" applyAlignment="1"/>
    <xf numFmtId="164" fontId="0" fillId="0" borderId="1" xfId="1" applyNumberFormat="1" applyFont="1" applyFill="1" applyBorder="1" applyAlignment="1">
      <alignment horizontal="right" vertical="center"/>
    </xf>
    <xf numFmtId="165" fontId="2" fillId="0" borderId="0" xfId="2" applyNumberFormat="1" applyFont="1" applyFill="1" applyBorder="1"/>
    <xf numFmtId="0" fontId="3" fillId="9" borderId="8" xfId="0" applyFont="1" applyFill="1" applyBorder="1" applyAlignment="1">
      <alignment horizontal="center"/>
    </xf>
    <xf numFmtId="0" fontId="42" fillId="0" borderId="0" xfId="0" applyFont="1" applyAlignment="1">
      <alignment wrapText="1"/>
    </xf>
    <xf numFmtId="0" fontId="3" fillId="0" borderId="0" xfId="0" applyFont="1" applyAlignment="1">
      <alignment horizontal="center"/>
    </xf>
    <xf numFmtId="0" fontId="13" fillId="0" borderId="0" xfId="0" applyFont="1" applyAlignment="1">
      <alignment horizontal="center"/>
    </xf>
    <xf numFmtId="0" fontId="11" fillId="0" borderId="0" xfId="0" applyFont="1" applyAlignment="1">
      <alignment horizontal="center"/>
    </xf>
    <xf numFmtId="0" fontId="13" fillId="0" borderId="15" xfId="0" applyFont="1" applyBorder="1" applyAlignment="1">
      <alignment horizontal="center"/>
    </xf>
    <xf numFmtId="0" fontId="3" fillId="0" borderId="12" xfId="0" applyFont="1" applyBorder="1" applyAlignment="1">
      <alignment horizontal="center"/>
    </xf>
    <xf numFmtId="0" fontId="3" fillId="0" borderId="1" xfId="0" applyFont="1" applyBorder="1" applyAlignment="1">
      <alignment horizontal="center"/>
    </xf>
    <xf numFmtId="0" fontId="30" fillId="0" borderId="0" xfId="0" applyFont="1" applyAlignment="1">
      <alignment horizontal="center"/>
    </xf>
    <xf numFmtId="0" fontId="3" fillId="0" borderId="9" xfId="0" applyFont="1" applyBorder="1" applyAlignment="1">
      <alignment horizontal="center"/>
    </xf>
    <xf numFmtId="0" fontId="3" fillId="0" borderId="16" xfId="0" applyFont="1" applyBorder="1" applyAlignment="1">
      <alignment horizontal="center"/>
    </xf>
    <xf numFmtId="0" fontId="3" fillId="0" borderId="17" xfId="0" applyFont="1" applyBorder="1" applyAlignment="1">
      <alignment horizontal="center"/>
    </xf>
    <xf numFmtId="0" fontId="0" fillId="0" borderId="0" xfId="0" applyProtection="1">
      <protection locked="0"/>
    </xf>
    <xf numFmtId="164" fontId="0" fillId="0" borderId="0" xfId="1" applyNumberFormat="1" applyFont="1" applyProtection="1">
      <protection locked="0"/>
    </xf>
    <xf numFmtId="164" fontId="32" fillId="0" borderId="0" xfId="4" applyNumberFormat="1" applyFont="1" applyAlignment="1" applyProtection="1">
      <alignment horizontal="right"/>
      <protection locked="0"/>
    </xf>
    <xf numFmtId="0" fontId="0" fillId="7" borderId="1" xfId="0" applyFill="1" applyBorder="1" applyProtection="1">
      <protection locked="0"/>
    </xf>
    <xf numFmtId="164" fontId="0" fillId="0" borderId="1" xfId="1" applyNumberFormat="1" applyFont="1" applyBorder="1" applyProtection="1">
      <protection locked="0"/>
    </xf>
    <xf numFmtId="0" fontId="0" fillId="7" borderId="1" xfId="0" applyFill="1" applyBorder="1" applyAlignment="1" applyProtection="1">
      <alignment wrapText="1"/>
      <protection locked="0"/>
    </xf>
    <xf numFmtId="164" fontId="3" fillId="0" borderId="1" xfId="1" applyNumberFormat="1" applyFont="1" applyBorder="1" applyProtection="1">
      <protection locked="0"/>
    </xf>
    <xf numFmtId="10" fontId="0" fillId="0" borderId="1" xfId="2" applyNumberFormat="1" applyFont="1" applyFill="1" applyBorder="1" applyProtection="1"/>
    <xf numFmtId="10" fontId="3" fillId="0" borderId="1" xfId="2" applyNumberFormat="1" applyFont="1" applyFill="1" applyBorder="1" applyProtection="1"/>
    <xf numFmtId="0" fontId="0" fillId="7" borderId="1" xfId="0" applyFill="1" applyBorder="1" applyProtection="1"/>
    <xf numFmtId="0" fontId="0" fillId="0" borderId="1" xfId="0" applyBorder="1" applyProtection="1"/>
    <xf numFmtId="164" fontId="0" fillId="0" borderId="1" xfId="1" applyNumberFormat="1" applyFont="1" applyBorder="1" applyProtection="1"/>
    <xf numFmtId="164" fontId="0" fillId="7" borderId="1" xfId="1" applyNumberFormat="1" applyFont="1" applyFill="1" applyBorder="1" applyProtection="1"/>
    <xf numFmtId="10" fontId="0" fillId="7" borderId="1" xfId="2" applyNumberFormat="1" applyFont="1" applyFill="1" applyBorder="1" applyProtection="1"/>
    <xf numFmtId="10" fontId="0" fillId="7" borderId="1" xfId="2" applyNumberFormat="1" applyFont="1" applyFill="1" applyBorder="1" applyAlignment="1" applyProtection="1">
      <alignment wrapText="1"/>
    </xf>
    <xf numFmtId="0" fontId="0" fillId="7" borderId="1" xfId="0" applyFill="1" applyBorder="1" applyAlignment="1" applyProtection="1">
      <alignment wrapText="1"/>
    </xf>
    <xf numFmtId="0" fontId="2" fillId="0" borderId="1" xfId="0" applyFont="1" applyBorder="1" applyAlignment="1" applyProtection="1">
      <alignment vertical="center" wrapText="1"/>
    </xf>
    <xf numFmtId="3" fontId="0" fillId="0" borderId="1" xfId="1" applyNumberFormat="1" applyFont="1" applyBorder="1" applyAlignment="1" applyProtection="1">
      <alignment wrapText="1"/>
    </xf>
    <xf numFmtId="3" fontId="0" fillId="0" borderId="1" xfId="1" applyNumberFormat="1" applyFont="1" applyBorder="1" applyProtection="1"/>
    <xf numFmtId="0" fontId="2" fillId="0" borderId="1" xfId="0" applyFont="1" applyBorder="1" applyProtection="1"/>
    <xf numFmtId="0" fontId="0" fillId="0" borderId="1" xfId="1" applyNumberFormat="1" applyFont="1" applyBorder="1" applyProtection="1"/>
    <xf numFmtId="0" fontId="9" fillId="0" borderId="1" xfId="0" applyFont="1" applyBorder="1" applyProtection="1"/>
    <xf numFmtId="0" fontId="3" fillId="0" borderId="1" xfId="0" applyFont="1" applyBorder="1" applyProtection="1"/>
    <xf numFmtId="3" fontId="3" fillId="0" borderId="1" xfId="1" applyNumberFormat="1" applyFont="1" applyBorder="1" applyProtection="1"/>
    <xf numFmtId="3" fontId="3" fillId="0" borderId="1" xfId="0" applyNumberFormat="1" applyFont="1" applyBorder="1" applyProtection="1"/>
    <xf numFmtId="164" fontId="3" fillId="0" borderId="1" xfId="1" applyNumberFormat="1" applyFont="1" applyBorder="1" applyProtection="1"/>
    <xf numFmtId="0" fontId="0" fillId="0" borderId="0" xfId="0" applyProtection="1"/>
    <xf numFmtId="164" fontId="32" fillId="0" borderId="0" xfId="4" applyNumberFormat="1" applyFont="1" applyAlignment="1" applyProtection="1">
      <alignment horizontal="right"/>
    </xf>
    <xf numFmtId="0" fontId="0" fillId="0" borderId="1" xfId="0" applyBorder="1" applyAlignment="1" applyProtection="1">
      <alignment wrapText="1"/>
    </xf>
    <xf numFmtId="0" fontId="0" fillId="7" borderId="1" xfId="0" applyFill="1" applyBorder="1" applyAlignment="1" applyProtection="1">
      <alignment horizontal="center"/>
    </xf>
    <xf numFmtId="0" fontId="0" fillId="7" borderId="1" xfId="0" applyFill="1" applyBorder="1" applyAlignment="1" applyProtection="1">
      <alignment horizontal="center" wrapText="1"/>
    </xf>
    <xf numFmtId="10" fontId="0" fillId="7" borderId="1" xfId="2" applyNumberFormat="1" applyFont="1" applyFill="1" applyBorder="1" applyAlignment="1" applyProtection="1">
      <alignment horizontal="center"/>
    </xf>
    <xf numFmtId="164" fontId="0" fillId="7" borderId="1" xfId="1" applyNumberFormat="1" applyFont="1" applyFill="1" applyBorder="1" applyAlignment="1" applyProtection="1">
      <alignment horizontal="center" wrapText="1"/>
    </xf>
    <xf numFmtId="165" fontId="0" fillId="0" borderId="1" xfId="2" applyNumberFormat="1" applyFont="1" applyFill="1" applyBorder="1" applyProtection="1"/>
    <xf numFmtId="0" fontId="3" fillId="7" borderId="1" xfId="0" applyFont="1" applyFill="1" applyBorder="1" applyProtection="1"/>
    <xf numFmtId="164" fontId="0" fillId="0" borderId="1" xfId="1" applyNumberFormat="1" applyFont="1" applyFill="1" applyBorder="1" applyProtection="1"/>
    <xf numFmtId="165" fontId="0" fillId="0" borderId="1" xfId="2" applyNumberFormat="1" applyFont="1" applyBorder="1" applyProtection="1"/>
    <xf numFmtId="166" fontId="0" fillId="0" borderId="1" xfId="3" applyNumberFormat="1" applyFont="1" applyBorder="1" applyProtection="1"/>
    <xf numFmtId="164" fontId="3" fillId="0" borderId="1" xfId="1" applyNumberFormat="1" applyFont="1" applyFill="1" applyBorder="1" applyProtection="1"/>
    <xf numFmtId="165" fontId="3" fillId="0" borderId="1" xfId="2" applyNumberFormat="1" applyFont="1" applyBorder="1" applyProtection="1"/>
    <xf numFmtId="166" fontId="3" fillId="0" borderId="1" xfId="3" applyNumberFormat="1" applyFont="1" applyBorder="1" applyProtection="1"/>
    <xf numFmtId="3" fontId="0" fillId="0" borderId="1" xfId="0" applyNumberFormat="1" applyBorder="1" applyProtection="1"/>
    <xf numFmtId="164" fontId="3" fillId="0" borderId="1" xfId="1" applyNumberFormat="1" applyFont="1" applyFill="1" applyBorder="1" applyAlignment="1" applyProtection="1"/>
    <xf numFmtId="165" fontId="3" fillId="0" borderId="1" xfId="0" applyNumberFormat="1" applyFont="1" applyBorder="1" applyProtection="1"/>
    <xf numFmtId="0" fontId="26" fillId="0" borderId="0" xfId="0" applyFont="1" applyProtection="1"/>
    <xf numFmtId="166" fontId="0" fillId="7" borderId="1" xfId="3" applyNumberFormat="1" applyFont="1" applyFill="1" applyBorder="1" applyProtection="1"/>
    <xf numFmtId="166" fontId="0" fillId="7" borderId="1" xfId="3" applyNumberFormat="1" applyFont="1" applyFill="1" applyBorder="1" applyAlignment="1" applyProtection="1">
      <alignment wrapText="1"/>
    </xf>
    <xf numFmtId="0" fontId="2" fillId="7" borderId="1" xfId="0" applyFont="1" applyFill="1" applyBorder="1" applyAlignment="1" applyProtection="1">
      <alignment horizontal="left"/>
    </xf>
    <xf numFmtId="166" fontId="0" fillId="5" borderId="1" xfId="3" applyNumberFormat="1" applyFont="1" applyFill="1" applyBorder="1" applyAlignment="1" applyProtection="1">
      <alignment horizontal="center"/>
    </xf>
    <xf numFmtId="0" fontId="2" fillId="7" borderId="1" xfId="0" applyFont="1" applyFill="1" applyBorder="1" applyAlignment="1" applyProtection="1">
      <alignment vertical="center" wrapText="1"/>
    </xf>
    <xf numFmtId="0" fontId="2" fillId="7" borderId="1" xfId="0" applyFont="1" applyFill="1" applyBorder="1" applyProtection="1"/>
    <xf numFmtId="0" fontId="39" fillId="7" borderId="1" xfId="0" applyFont="1" applyFill="1" applyBorder="1" applyProtection="1"/>
    <xf numFmtId="0" fontId="9" fillId="7" borderId="1" xfId="0" applyFont="1" applyFill="1" applyBorder="1" applyProtection="1"/>
    <xf numFmtId="164" fontId="33" fillId="0" borderId="0" xfId="4" applyNumberFormat="1" applyFont="1" applyAlignment="1" applyProtection="1">
      <alignment horizontal="right"/>
      <protection locked="0"/>
    </xf>
    <xf numFmtId="43" fontId="0" fillId="0" borderId="0" xfId="1" applyFont="1" applyProtection="1">
      <protection locked="0"/>
    </xf>
    <xf numFmtId="165" fontId="0" fillId="0" borderId="0" xfId="2" applyNumberFormat="1" applyFont="1" applyProtection="1">
      <protection locked="0"/>
    </xf>
    <xf numFmtId="0" fontId="0" fillId="5" borderId="1" xfId="0" applyFill="1" applyBorder="1" applyAlignment="1" applyProtection="1">
      <alignment horizontal="center"/>
    </xf>
    <xf numFmtId="165" fontId="0" fillId="0" borderId="1" xfId="2" applyNumberFormat="1" applyFont="1" applyFill="1" applyBorder="1" applyAlignment="1" applyProtection="1">
      <alignment horizontal="right"/>
    </xf>
    <xf numFmtId="165" fontId="0" fillId="0" borderId="1" xfId="2" applyNumberFormat="1" applyFont="1" applyFill="1" applyBorder="1" applyAlignment="1" applyProtection="1"/>
    <xf numFmtId="0" fontId="0" fillId="2" borderId="1" xfId="0" applyFill="1" applyBorder="1" applyProtection="1">
      <protection locked="0"/>
    </xf>
    <xf numFmtId="0" fontId="0" fillId="2" borderId="1" xfId="0" applyFill="1" applyBorder="1" applyProtection="1"/>
    <xf numFmtId="0" fontId="0" fillId="2" borderId="13" xfId="0" applyFill="1" applyBorder="1" applyAlignment="1" applyProtection="1">
      <alignment horizontal="left" wrapText="1"/>
    </xf>
    <xf numFmtId="0" fontId="0" fillId="2" borderId="15" xfId="0" applyFill="1" applyBorder="1" applyAlignment="1" applyProtection="1">
      <alignment horizontal="left" wrapText="1"/>
    </xf>
    <xf numFmtId="0" fontId="3" fillId="5" borderId="1" xfId="0" applyFont="1" applyFill="1" applyBorder="1" applyProtection="1"/>
    <xf numFmtId="0" fontId="2" fillId="5" borderId="1" xfId="0" applyFont="1" applyFill="1" applyBorder="1" applyAlignment="1" applyProtection="1">
      <alignment vertical="center" wrapText="1"/>
    </xf>
    <xf numFmtId="164" fontId="0" fillId="0" borderId="1" xfId="1" applyNumberFormat="1" applyFont="1" applyBorder="1" applyAlignment="1" applyProtection="1">
      <alignment horizontal="right" wrapText="1"/>
    </xf>
    <xf numFmtId="0" fontId="2" fillId="5" borderId="1" xfId="0" applyFont="1" applyFill="1" applyBorder="1" applyProtection="1"/>
    <xf numFmtId="0" fontId="9" fillId="5" borderId="1" xfId="0" applyFont="1" applyFill="1" applyBorder="1" applyProtection="1"/>
    <xf numFmtId="164" fontId="0" fillId="0" borderId="0" xfId="1" applyNumberFormat="1" applyFont="1" applyAlignment="1" applyProtection="1"/>
    <xf numFmtId="164" fontId="3" fillId="0" borderId="1" xfId="1" applyNumberFormat="1" applyFont="1" applyBorder="1" applyAlignment="1" applyProtection="1">
      <alignment horizontal="right" wrapText="1"/>
    </xf>
    <xf numFmtId="0" fontId="3" fillId="0" borderId="1" xfId="0" applyFont="1" applyBorder="1" applyAlignment="1" applyProtection="1">
      <alignment horizontal="right" wrapText="1"/>
    </xf>
    <xf numFmtId="43" fontId="0" fillId="0" borderId="0" xfId="1" applyFont="1" applyFill="1" applyBorder="1" applyAlignment="1" applyProtection="1">
      <alignment horizontal="right" wrapText="1"/>
    </xf>
    <xf numFmtId="10" fontId="0" fillId="0" borderId="0" xfId="2" applyNumberFormat="1" applyFont="1" applyProtection="1"/>
    <xf numFmtId="164" fontId="0" fillId="0" borderId="0" xfId="1" applyNumberFormat="1" applyFont="1" applyProtection="1"/>
    <xf numFmtId="0" fontId="0" fillId="2" borderId="13" xfId="0" applyFill="1" applyBorder="1" applyAlignment="1" applyProtection="1">
      <alignment horizontal="center" wrapText="1"/>
    </xf>
    <xf numFmtId="0" fontId="0" fillId="2" borderId="15" xfId="0" applyFill="1" applyBorder="1" applyAlignment="1" applyProtection="1">
      <alignment horizontal="center" wrapText="1"/>
    </xf>
    <xf numFmtId="165" fontId="0" fillId="0" borderId="1" xfId="2" applyNumberFormat="1" applyFont="1" applyBorder="1" applyAlignment="1" applyProtection="1">
      <alignment horizontal="right" wrapText="1"/>
    </xf>
    <xf numFmtId="164" fontId="0" fillId="0" borderId="0" xfId="1" applyNumberFormat="1" applyFont="1" applyFill="1" applyBorder="1" applyProtection="1"/>
    <xf numFmtId="164" fontId="3" fillId="0" borderId="0" xfId="1" applyNumberFormat="1" applyFont="1" applyFill="1" applyBorder="1" applyProtection="1"/>
    <xf numFmtId="167" fontId="0" fillId="0" borderId="1" xfId="0" applyNumberFormat="1" applyBorder="1" applyAlignment="1" applyProtection="1">
      <alignment wrapText="1"/>
    </xf>
    <xf numFmtId="0" fontId="9" fillId="5" borderId="1" xfId="0" applyFont="1" applyFill="1" applyBorder="1" applyAlignment="1" applyProtection="1">
      <alignment vertical="center" wrapText="1"/>
    </xf>
    <xf numFmtId="167" fontId="3" fillId="0" borderId="1" xfId="0" applyNumberFormat="1" applyFont="1" applyBorder="1" applyProtection="1"/>
    <xf numFmtId="0" fontId="0" fillId="5" borderId="1" xfId="0" applyFill="1" applyBorder="1" applyProtection="1"/>
    <xf numFmtId="0" fontId="0" fillId="2" borderId="1" xfId="0" applyFill="1" applyBorder="1" applyAlignment="1" applyProtection="1">
      <alignment wrapText="1"/>
      <protection locked="0"/>
    </xf>
    <xf numFmtId="0" fontId="0" fillId="2" borderId="1" xfId="0" applyFill="1" applyBorder="1" applyAlignment="1" applyProtection="1">
      <alignment wrapText="1"/>
    </xf>
    <xf numFmtId="0" fontId="0" fillId="5" borderId="9" xfId="0" applyFill="1" applyBorder="1" applyAlignment="1" applyProtection="1">
      <alignment horizontal="center"/>
    </xf>
    <xf numFmtId="0" fontId="0" fillId="5" borderId="16" xfId="0" applyFill="1" applyBorder="1" applyAlignment="1" applyProtection="1">
      <alignment horizontal="center"/>
    </xf>
    <xf numFmtId="0" fontId="0" fillId="5" borderId="17" xfId="0" applyFill="1" applyBorder="1" applyAlignment="1" applyProtection="1">
      <alignment horizontal="center"/>
    </xf>
    <xf numFmtId="0" fontId="0" fillId="5" borderId="1" xfId="0" applyFill="1" applyBorder="1" applyAlignment="1" applyProtection="1">
      <alignment wrapText="1"/>
    </xf>
    <xf numFmtId="0" fontId="0" fillId="5" borderId="1" xfId="0" applyFill="1" applyBorder="1" applyAlignment="1" applyProtection="1">
      <alignment horizontal="center"/>
    </xf>
    <xf numFmtId="165" fontId="0" fillId="0" borderId="1" xfId="2" applyNumberFormat="1" applyFont="1" applyBorder="1" applyAlignment="1" applyProtection="1">
      <alignment horizontal="center"/>
    </xf>
    <xf numFmtId="2" fontId="0" fillId="2" borderId="1" xfId="0" applyNumberFormat="1" applyFill="1" applyBorder="1" applyProtection="1">
      <protection locked="0"/>
    </xf>
    <xf numFmtId="2" fontId="0" fillId="0" borderId="0" xfId="1" applyNumberFormat="1" applyFont="1" applyProtection="1">
      <protection locked="0"/>
    </xf>
    <xf numFmtId="164" fontId="3" fillId="0" borderId="0" xfId="1" applyNumberFormat="1" applyFont="1" applyBorder="1" applyProtection="1">
      <protection locked="0"/>
    </xf>
    <xf numFmtId="0" fontId="0" fillId="0" borderId="0" xfId="0" applyAlignment="1" applyProtection="1">
      <alignment wrapText="1"/>
      <protection locked="0"/>
    </xf>
    <xf numFmtId="2" fontId="0" fillId="0" borderId="0" xfId="0" applyNumberFormat="1" applyProtection="1">
      <protection locked="0"/>
    </xf>
    <xf numFmtId="2" fontId="0" fillId="2" borderId="1" xfId="0" applyNumberFormat="1" applyFill="1" applyBorder="1" applyAlignment="1" applyProtection="1">
      <alignment wrapText="1"/>
    </xf>
    <xf numFmtId="2" fontId="0" fillId="0" borderId="0" xfId="1" applyNumberFormat="1" applyFont="1" applyProtection="1"/>
    <xf numFmtId="2" fontId="0" fillId="0" borderId="12" xfId="0" applyNumberFormat="1" applyBorder="1" applyProtection="1"/>
    <xf numFmtId="0" fontId="9" fillId="5" borderId="0" xfId="0" applyFont="1" applyFill="1" applyProtection="1"/>
    <xf numFmtId="164" fontId="3" fillId="0" borderId="0" xfId="1" applyNumberFormat="1" applyFont="1" applyBorder="1" applyProtection="1"/>
    <xf numFmtId="0" fontId="2" fillId="5" borderId="12" xfId="0" applyFont="1" applyFill="1" applyBorder="1" applyProtection="1"/>
    <xf numFmtId="0" fontId="2" fillId="5" borderId="11" xfId="0" applyFont="1" applyFill="1" applyBorder="1" applyProtection="1"/>
    <xf numFmtId="0" fontId="2" fillId="5" borderId="11" xfId="0" applyFont="1" applyFill="1" applyBorder="1" applyAlignment="1" applyProtection="1">
      <alignment vertical="center" wrapText="1"/>
    </xf>
    <xf numFmtId="0" fontId="9" fillId="5" borderId="18" xfId="0" applyFont="1" applyFill="1" applyBorder="1" applyProtection="1"/>
    <xf numFmtId="164" fontId="0" fillId="0" borderId="1" xfId="0" applyNumberFormat="1" applyBorder="1" applyProtection="1"/>
    <xf numFmtId="164" fontId="3" fillId="0" borderId="1" xfId="1" applyNumberFormat="1" applyFont="1" applyBorder="1" applyAlignment="1" applyProtection="1">
      <alignment wrapText="1"/>
    </xf>
    <xf numFmtId="164" fontId="3" fillId="0" borderId="1" xfId="0" applyNumberFormat="1" applyFont="1" applyBorder="1" applyProtection="1"/>
    <xf numFmtId="0" fontId="9" fillId="0" borderId="0" xfId="0" applyFont="1" applyProtection="1"/>
    <xf numFmtId="164" fontId="3" fillId="0" borderId="0" xfId="0" applyNumberFormat="1" applyFont="1" applyProtection="1"/>
    <xf numFmtId="0" fontId="0" fillId="5" borderId="1" xfId="0" applyFill="1" applyBorder="1" applyAlignment="1" applyProtection="1">
      <alignment horizontal="left"/>
    </xf>
    <xf numFmtId="164" fontId="2" fillId="0" borderId="1" xfId="1" applyNumberFormat="1" applyFont="1" applyFill="1" applyBorder="1" applyAlignment="1" applyProtection="1">
      <alignment vertical="center" wrapText="1"/>
    </xf>
    <xf numFmtId="164" fontId="2" fillId="0" borderId="1" xfId="1" applyNumberFormat="1" applyFont="1" applyFill="1" applyBorder="1" applyProtection="1"/>
    <xf numFmtId="164" fontId="9" fillId="0" borderId="1" xfId="1" applyNumberFormat="1" applyFont="1" applyFill="1" applyBorder="1" applyProtection="1"/>
    <xf numFmtId="165" fontId="2" fillId="0" borderId="1" xfId="2" applyNumberFormat="1" applyFont="1" applyFill="1" applyBorder="1" applyAlignment="1" applyProtection="1">
      <alignment vertical="center" wrapText="1"/>
    </xf>
    <xf numFmtId="165" fontId="0" fillId="0" borderId="1" xfId="0" applyNumberFormat="1" applyBorder="1" applyAlignment="1" applyProtection="1">
      <alignment wrapText="1"/>
    </xf>
    <xf numFmtId="164" fontId="0" fillId="2" borderId="1" xfId="1" applyNumberFormat="1" applyFont="1" applyFill="1" applyBorder="1" applyAlignment="1" applyProtection="1">
      <alignment horizontal="left" wrapText="1"/>
      <protection locked="0"/>
    </xf>
    <xf numFmtId="0" fontId="1" fillId="0" borderId="0" xfId="0" applyFont="1" applyProtection="1">
      <protection locked="0"/>
    </xf>
    <xf numFmtId="0" fontId="26" fillId="0" borderId="0" xfId="0" applyFont="1" applyProtection="1">
      <protection locked="0"/>
    </xf>
    <xf numFmtId="164" fontId="0" fillId="0" borderId="0" xfId="1" applyNumberFormat="1" applyFont="1" applyAlignment="1" applyProtection="1">
      <alignment horizontal="left"/>
      <protection locked="0"/>
    </xf>
    <xf numFmtId="164" fontId="0" fillId="2" borderId="1" xfId="1" applyNumberFormat="1" applyFont="1" applyFill="1" applyBorder="1" applyAlignment="1" applyProtection="1">
      <alignment horizontal="left"/>
    </xf>
    <xf numFmtId="0" fontId="1" fillId="0" borderId="0" xfId="0" applyFont="1" applyProtection="1"/>
    <xf numFmtId="0" fontId="26" fillId="0" borderId="1" xfId="0" applyFont="1" applyBorder="1" applyProtection="1"/>
    <xf numFmtId="164" fontId="26" fillId="0" borderId="0" xfId="1" applyNumberFormat="1" applyFont="1" applyAlignment="1" applyProtection="1">
      <alignment horizontal="left"/>
    </xf>
    <xf numFmtId="164" fontId="0" fillId="0" borderId="1" xfId="1" applyNumberFormat="1" applyFont="1" applyFill="1" applyBorder="1" applyAlignment="1" applyProtection="1">
      <alignment horizontal="left" wrapText="1"/>
    </xf>
    <xf numFmtId="164" fontId="0" fillId="0" borderId="1" xfId="1" applyNumberFormat="1" applyFont="1" applyFill="1" applyBorder="1" applyAlignment="1" applyProtection="1">
      <alignment horizontal="left"/>
    </xf>
    <xf numFmtId="0" fontId="3" fillId="2" borderId="1" xfId="0" applyFont="1" applyFill="1" applyBorder="1" applyAlignment="1" applyProtection="1">
      <alignment wrapText="1"/>
    </xf>
    <xf numFmtId="164" fontId="3" fillId="0" borderId="1" xfId="1" applyNumberFormat="1" applyFont="1" applyFill="1" applyBorder="1" applyAlignment="1" applyProtection="1">
      <alignment horizontal="left"/>
    </xf>
    <xf numFmtId="164" fontId="3" fillId="0" borderId="1" xfId="1" applyNumberFormat="1" applyFont="1" applyBorder="1" applyAlignment="1" applyProtection="1">
      <alignment horizontal="left"/>
    </xf>
    <xf numFmtId="164" fontId="0" fillId="0" borderId="0" xfId="1" applyNumberFormat="1" applyFont="1" applyAlignment="1" applyProtection="1">
      <alignment horizontal="left"/>
    </xf>
    <xf numFmtId="0" fontId="0" fillId="5" borderId="1" xfId="0" applyFill="1" applyBorder="1" applyAlignment="1" applyProtection="1">
      <alignment horizontal="center" wrapText="1"/>
    </xf>
    <xf numFmtId="165" fontId="0" fillId="5" borderId="1" xfId="2" applyNumberFormat="1" applyFont="1" applyFill="1" applyBorder="1" applyAlignment="1" applyProtection="1">
      <alignment horizontal="center" wrapText="1"/>
    </xf>
    <xf numFmtId="3" fontId="0" fillId="0" borderId="1" xfId="1" applyNumberFormat="1" applyFont="1" applyFill="1" applyBorder="1" applyAlignment="1" applyProtection="1">
      <alignment wrapText="1"/>
    </xf>
    <xf numFmtId="165" fontId="0" fillId="0" borderId="1" xfId="2" applyNumberFormat="1" applyFont="1" applyBorder="1" applyAlignment="1" applyProtection="1">
      <alignment horizontal="center" wrapText="1"/>
    </xf>
    <xf numFmtId="164" fontId="0" fillId="0" borderId="1" xfId="0" applyNumberFormat="1" applyBorder="1" applyAlignment="1" applyProtection="1">
      <alignment wrapText="1"/>
    </xf>
    <xf numFmtId="3" fontId="0" fillId="0" borderId="0" xfId="0" applyNumberFormat="1" applyProtection="1"/>
    <xf numFmtId="165" fontId="0" fillId="2" borderId="1" xfId="2" applyNumberFormat="1" applyFont="1" applyFill="1" applyBorder="1" applyProtection="1">
      <protection locked="0"/>
    </xf>
    <xf numFmtId="165" fontId="0" fillId="2" borderId="1" xfId="2" applyNumberFormat="1" applyFont="1" applyFill="1" applyBorder="1" applyAlignment="1" applyProtection="1">
      <protection locked="0"/>
    </xf>
    <xf numFmtId="165" fontId="32" fillId="0" borderId="0" xfId="2" applyNumberFormat="1" applyFont="1" applyAlignment="1" applyProtection="1">
      <alignment horizontal="right"/>
      <protection locked="0"/>
    </xf>
    <xf numFmtId="165" fontId="1" fillId="5" borderId="1" xfId="2" applyNumberFormat="1" applyFont="1" applyFill="1" applyBorder="1" applyAlignment="1" applyProtection="1">
      <alignment wrapText="1"/>
    </xf>
    <xf numFmtId="3" fontId="2" fillId="0" borderId="1" xfId="1" applyNumberFormat="1" applyFont="1" applyFill="1" applyBorder="1" applyAlignment="1" applyProtection="1">
      <alignment horizontal="right" wrapText="1"/>
    </xf>
    <xf numFmtId="3" fontId="0" fillId="0" borderId="1" xfId="1" applyNumberFormat="1" applyFont="1" applyFill="1" applyBorder="1" applyAlignment="1" applyProtection="1">
      <alignment horizontal="right"/>
    </xf>
    <xf numFmtId="3" fontId="2" fillId="0" borderId="1" xfId="1" applyNumberFormat="1" applyFont="1" applyFill="1" applyBorder="1" applyAlignment="1" applyProtection="1">
      <alignment horizontal="right"/>
    </xf>
    <xf numFmtId="0" fontId="0" fillId="0" borderId="1" xfId="1" applyNumberFormat="1" applyFont="1" applyFill="1" applyBorder="1" applyAlignment="1" applyProtection="1">
      <alignment horizontal="right"/>
    </xf>
    <xf numFmtId="0" fontId="2" fillId="0" borderId="1" xfId="1" applyNumberFormat="1" applyFont="1" applyFill="1" applyBorder="1" applyAlignment="1" applyProtection="1">
      <alignment horizontal="right"/>
    </xf>
    <xf numFmtId="165" fontId="0" fillId="0" borderId="0" xfId="2" applyNumberFormat="1" applyFont="1" applyProtection="1"/>
    <xf numFmtId="0" fontId="0" fillId="2" borderId="17" xfId="0" applyFill="1" applyBorder="1" applyProtection="1"/>
    <xf numFmtId="165" fontId="0" fillId="2" borderId="1" xfId="2" applyNumberFormat="1" applyFont="1" applyFill="1" applyBorder="1" applyProtection="1"/>
    <xf numFmtId="165" fontId="0" fillId="2" borderId="1" xfId="2" applyNumberFormat="1" applyFont="1" applyFill="1" applyBorder="1" applyAlignment="1" applyProtection="1">
      <alignment wrapText="1"/>
    </xf>
    <xf numFmtId="165" fontId="2" fillId="0" borderId="1" xfId="2" applyNumberFormat="1" applyFont="1" applyFill="1" applyBorder="1" applyProtection="1"/>
    <xf numFmtId="165" fontId="3" fillId="0" borderId="0" xfId="0" applyNumberFormat="1" applyFont="1" applyProtection="1"/>
    <xf numFmtId="0" fontId="14" fillId="2" borderId="1" xfId="0" applyFont="1" applyFill="1" applyBorder="1" applyProtection="1"/>
    <xf numFmtId="0" fontId="14" fillId="0" borderId="1" xfId="0" applyFont="1" applyBorder="1" applyProtection="1"/>
    <xf numFmtId="0" fontId="14" fillId="5" borderId="1" xfId="0" applyFont="1" applyFill="1" applyBorder="1" applyProtection="1"/>
    <xf numFmtId="165" fontId="28" fillId="0" borderId="1" xfId="2" applyNumberFormat="1" applyFont="1" applyFill="1" applyBorder="1" applyProtection="1"/>
    <xf numFmtId="0" fontId="13" fillId="5" borderId="1" xfId="0" applyFont="1" applyFill="1" applyBorder="1" applyProtection="1"/>
    <xf numFmtId="0" fontId="14" fillId="0" borderId="0" xfId="0" applyFont="1" applyProtection="1">
      <protection locked="0"/>
    </xf>
    <xf numFmtId="165" fontId="0" fillId="5" borderId="1" xfId="2" applyNumberFormat="1" applyFont="1" applyFill="1" applyBorder="1" applyAlignment="1" applyProtection="1">
      <alignment horizontal="center"/>
    </xf>
    <xf numFmtId="164" fontId="0" fillId="0" borderId="1" xfId="1" applyNumberFormat="1" applyFont="1" applyFill="1" applyBorder="1" applyAlignment="1" applyProtection="1">
      <alignment horizontal="right" wrapText="1"/>
    </xf>
    <xf numFmtId="0" fontId="0" fillId="0" borderId="1" xfId="0" applyBorder="1" applyAlignment="1" applyProtection="1">
      <alignment horizontal="right" wrapText="1"/>
    </xf>
    <xf numFmtId="0" fontId="0" fillId="5" borderId="9" xfId="0" applyFill="1" applyBorder="1" applyAlignment="1" applyProtection="1">
      <alignment wrapText="1"/>
    </xf>
    <xf numFmtId="164" fontId="0" fillId="0" borderId="1" xfId="1" applyNumberFormat="1" applyFont="1" applyBorder="1" applyAlignment="1" applyProtection="1">
      <alignment textRotation="90" wrapText="1"/>
    </xf>
    <xf numFmtId="164" fontId="0" fillId="0" borderId="1" xfId="1" applyNumberFormat="1" applyFont="1" applyFill="1" applyBorder="1" applyAlignment="1" applyProtection="1">
      <alignment textRotation="90" wrapText="1"/>
    </xf>
    <xf numFmtId="0" fontId="2" fillId="5" borderId="9" xfId="0" applyFont="1" applyFill="1" applyBorder="1" applyProtection="1"/>
    <xf numFmtId="164" fontId="0" fillId="0" borderId="1" xfId="1" applyNumberFormat="1" applyFont="1" applyBorder="1" applyAlignment="1" applyProtection="1">
      <alignment wrapText="1"/>
    </xf>
    <xf numFmtId="164" fontId="3" fillId="0" borderId="1" xfId="1" applyNumberFormat="1" applyFont="1" applyBorder="1" applyAlignment="1" applyProtection="1">
      <alignment horizontal="right"/>
    </xf>
    <xf numFmtId="165" fontId="0" fillId="0" borderId="1" xfId="2" applyNumberFormat="1" applyFont="1" applyBorder="1" applyAlignment="1" applyProtection="1">
      <alignment wrapText="1"/>
    </xf>
    <xf numFmtId="0" fontId="0" fillId="0" borderId="1" xfId="1" applyNumberFormat="1" applyFont="1" applyFill="1" applyBorder="1" applyAlignment="1" applyProtection="1">
      <alignment wrapText="1"/>
    </xf>
    <xf numFmtId="3" fontId="3" fillId="0" borderId="1" xfId="0" applyNumberFormat="1" applyFont="1" applyBorder="1" applyAlignment="1" applyProtection="1">
      <alignment horizontal="right"/>
    </xf>
    <xf numFmtId="164" fontId="3" fillId="0" borderId="1" xfId="1" applyNumberFormat="1" applyFont="1" applyFill="1" applyBorder="1" applyAlignment="1" applyProtection="1">
      <alignment horizontal="right"/>
    </xf>
    <xf numFmtId="9" fontId="0" fillId="0" borderId="0" xfId="2" applyFont="1" applyProtection="1">
      <protection locked="0"/>
    </xf>
    <xf numFmtId="9" fontId="0" fillId="0" borderId="0" xfId="2" applyFont="1" applyBorder="1" applyProtection="1"/>
    <xf numFmtId="9" fontId="0" fillId="0" borderId="0" xfId="2" applyFont="1" applyProtection="1"/>
    <xf numFmtId="0" fontId="0" fillId="0" borderId="9" xfId="0" applyBorder="1" applyProtection="1"/>
    <xf numFmtId="9" fontId="0" fillId="5" borderId="1" xfId="2" applyFont="1" applyFill="1" applyBorder="1" applyAlignment="1" applyProtection="1">
      <alignment wrapText="1"/>
    </xf>
    <xf numFmtId="9" fontId="0" fillId="5" borderId="12" xfId="2" applyFont="1" applyFill="1" applyBorder="1" applyAlignment="1" applyProtection="1">
      <alignment wrapText="1"/>
    </xf>
    <xf numFmtId="9" fontId="0" fillId="5" borderId="0" xfId="2" applyFont="1" applyFill="1" applyBorder="1" applyAlignment="1" applyProtection="1">
      <alignment wrapText="1"/>
    </xf>
    <xf numFmtId="164" fontId="2" fillId="4" borderId="1" xfId="1" applyNumberFormat="1" applyFont="1" applyFill="1" applyBorder="1" applyProtection="1"/>
    <xf numFmtId="9" fontId="0" fillId="0" borderId="0" xfId="2" applyFont="1" applyFill="1" applyBorder="1" applyAlignment="1" applyProtection="1">
      <alignment wrapText="1"/>
    </xf>
    <xf numFmtId="165" fontId="2" fillId="4" borderId="1" xfId="2" applyNumberFormat="1" applyFont="1" applyFill="1" applyBorder="1" applyProtection="1"/>
    <xf numFmtId="164" fontId="0" fillId="0" borderId="0" xfId="1" applyNumberFormat="1" applyFont="1" applyBorder="1" applyProtection="1"/>
    <xf numFmtId="0" fontId="29" fillId="5" borderId="1" xfId="0" applyFont="1" applyFill="1" applyBorder="1" applyProtection="1"/>
    <xf numFmtId="164" fontId="0" fillId="0" borderId="0" xfId="0" applyNumberFormat="1" applyAlignment="1" applyProtection="1">
      <alignment wrapText="1"/>
      <protection locked="0"/>
    </xf>
    <xf numFmtId="164" fontId="0" fillId="0" borderId="0" xfId="1" applyNumberFormat="1" applyFont="1" applyAlignment="1" applyProtection="1">
      <alignment wrapText="1"/>
      <protection locked="0"/>
    </xf>
    <xf numFmtId="164" fontId="0" fillId="0" borderId="0" xfId="0" applyNumberFormat="1" applyProtection="1">
      <protection locked="0"/>
    </xf>
    <xf numFmtId="10" fontId="0" fillId="0" borderId="0" xfId="2" applyNumberFormat="1" applyFont="1" applyAlignment="1" applyProtection="1">
      <alignment wrapText="1"/>
      <protection locked="0"/>
    </xf>
    <xf numFmtId="0" fontId="6" fillId="2" borderId="1" xfId="4" applyFont="1" applyFill="1" applyBorder="1" applyAlignment="1" applyProtection="1">
      <alignment wrapText="1"/>
    </xf>
    <xf numFmtId="0" fontId="0" fillId="4" borderId="1" xfId="0" applyFill="1" applyBorder="1" applyAlignment="1" applyProtection="1">
      <alignment wrapText="1"/>
    </xf>
    <xf numFmtId="10" fontId="0" fillId="5" borderId="1" xfId="2" applyNumberFormat="1" applyFont="1" applyFill="1" applyBorder="1" applyProtection="1"/>
    <xf numFmtId="0" fontId="9" fillId="5" borderId="1" xfId="0" applyFont="1" applyFill="1" applyBorder="1" applyAlignment="1" applyProtection="1">
      <alignment wrapText="1"/>
    </xf>
    <xf numFmtId="0" fontId="3" fillId="0" borderId="1" xfId="0" applyFont="1" applyBorder="1" applyAlignment="1" applyProtection="1">
      <alignment horizontal="center" wrapText="1"/>
    </xf>
    <xf numFmtId="0" fontId="3" fillId="0" borderId="1" xfId="0" applyFont="1" applyBorder="1" applyAlignment="1" applyProtection="1">
      <alignment wrapText="1"/>
    </xf>
    <xf numFmtId="0" fontId="3" fillId="0" borderId="1" xfId="0" applyFont="1" applyBorder="1" applyAlignment="1" applyProtection="1">
      <alignment horizontal="left" wrapText="1"/>
    </xf>
    <xf numFmtId="164" fontId="0" fillId="0" borderId="1" xfId="1" applyNumberFormat="1" applyFont="1" applyBorder="1" applyAlignment="1" applyProtection="1">
      <alignment horizontal="right"/>
    </xf>
    <xf numFmtId="0" fontId="3" fillId="0" borderId="0" xfId="0" applyFont="1" applyProtection="1">
      <protection locked="0"/>
    </xf>
    <xf numFmtId="165" fontId="0" fillId="0" borderId="1" xfId="2" applyNumberFormat="1" applyFont="1" applyBorder="1" applyAlignment="1" applyProtection="1">
      <alignment horizontal="right"/>
    </xf>
    <xf numFmtId="165" fontId="0" fillId="0" borderId="1" xfId="2" applyNumberFormat="1" applyFont="1" applyBorder="1" applyAlignment="1" applyProtection="1"/>
    <xf numFmtId="165" fontId="3" fillId="0" borderId="1" xfId="2" applyNumberFormat="1" applyFont="1" applyBorder="1" applyAlignment="1" applyProtection="1">
      <alignment horizontal="right"/>
    </xf>
    <xf numFmtId="0" fontId="1" fillId="3" borderId="1" xfId="0" applyFont="1" applyFill="1" applyBorder="1" applyAlignment="1">
      <alignment wrapText="1"/>
    </xf>
    <xf numFmtId="166" fontId="1" fillId="0" borderId="1" xfId="3" applyNumberFormat="1" applyFont="1" applyBorder="1"/>
    <xf numFmtId="164" fontId="43" fillId="0" borderId="0" xfId="4" applyNumberFormat="1" applyFont="1" applyAlignment="1" applyProtection="1">
      <alignment horizontal="right"/>
      <protection locked="0"/>
    </xf>
    <xf numFmtId="0" fontId="0" fillId="3" borderId="1" xfId="0" applyFill="1" applyBorder="1" applyAlignment="1" applyProtection="1">
      <alignment wrapText="1"/>
    </xf>
    <xf numFmtId="166" fontId="0" fillId="0" borderId="1" xfId="1" applyNumberFormat="1" applyFont="1" applyBorder="1" applyProtection="1"/>
    <xf numFmtId="166" fontId="3" fillId="0" borderId="1" xfId="1" applyNumberFormat="1" applyFont="1" applyBorder="1" applyProtection="1"/>
    <xf numFmtId="166" fontId="3" fillId="0" borderId="0" xfId="1" applyNumberFormat="1" applyFont="1" applyProtection="1"/>
    <xf numFmtId="43" fontId="27" fillId="0" borderId="0" xfId="1" applyFont="1" applyFill="1" applyBorder="1" applyProtection="1"/>
    <xf numFmtId="0" fontId="6" fillId="2" borderId="1" xfId="4" applyFont="1" applyFill="1" applyBorder="1" applyProtection="1"/>
    <xf numFmtId="44" fontId="0" fillId="0" borderId="1" xfId="3" applyFont="1" applyBorder="1" applyProtection="1"/>
    <xf numFmtId="0" fontId="27" fillId="0" borderId="0" xfId="0" applyFont="1" applyProtection="1">
      <protection locked="0"/>
    </xf>
    <xf numFmtId="164" fontId="0" fillId="5" borderId="1" xfId="1" applyNumberFormat="1" applyFont="1" applyFill="1" applyBorder="1" applyProtection="1"/>
    <xf numFmtId="0" fontId="0" fillId="5" borderId="1" xfId="5" applyFont="1" applyFill="1" applyBorder="1" applyAlignment="1" applyProtection="1">
      <alignment horizontal="center" vertical="center" wrapText="1"/>
    </xf>
    <xf numFmtId="0" fontId="1" fillId="5" borderId="1" xfId="5" applyFont="1" applyFill="1" applyBorder="1" applyAlignment="1" applyProtection="1">
      <alignment horizontal="center" vertical="center" wrapText="1"/>
    </xf>
    <xf numFmtId="164" fontId="1" fillId="0" borderId="1" xfId="1" applyNumberFormat="1" applyFont="1" applyBorder="1" applyProtection="1"/>
    <xf numFmtId="0" fontId="0" fillId="0" borderId="1" xfId="1" applyNumberFormat="1" applyFont="1" applyBorder="1" applyAlignment="1" applyProtection="1">
      <alignment wrapText="1"/>
    </xf>
    <xf numFmtId="3" fontId="0" fillId="0" borderId="0" xfId="0" applyNumberFormat="1" applyAlignment="1" applyProtection="1">
      <alignment horizontal="center"/>
    </xf>
    <xf numFmtId="0" fontId="0" fillId="0" borderId="0" xfId="0" applyAlignment="1" applyProtection="1">
      <alignment horizontal="center"/>
    </xf>
    <xf numFmtId="3" fontId="0" fillId="0" borderId="0" xfId="0" applyNumberFormat="1" applyAlignment="1" applyProtection="1">
      <alignment horizontal="center"/>
    </xf>
    <xf numFmtId="0" fontId="0" fillId="0" borderId="0" xfId="0" applyAlignment="1" applyProtection="1">
      <alignment horizontal="center"/>
    </xf>
    <xf numFmtId="164" fontId="0" fillId="0" borderId="0" xfId="0" applyNumberFormat="1" applyProtection="1"/>
    <xf numFmtId="0" fontId="0" fillId="6" borderId="5" xfId="0" applyFill="1" applyBorder="1" applyAlignment="1" applyProtection="1">
      <alignment horizontal="center" vertical="center" wrapText="1"/>
    </xf>
    <xf numFmtId="0" fontId="0" fillId="6" borderId="6" xfId="0" applyFill="1" applyBorder="1" applyAlignment="1" applyProtection="1">
      <alignment horizontal="center" vertical="center" wrapText="1"/>
    </xf>
    <xf numFmtId="0" fontId="3" fillId="6" borderId="7" xfId="0" applyFont="1" applyFill="1" applyBorder="1" applyAlignment="1" applyProtection="1">
      <alignment horizontal="center" vertical="center" wrapText="1"/>
    </xf>
    <xf numFmtId="165" fontId="0" fillId="0" borderId="1" xfId="0" applyNumberFormat="1" applyBorder="1" applyProtection="1"/>
    <xf numFmtId="0" fontId="2" fillId="5" borderId="2" xfId="5" applyFont="1" applyFill="1" applyBorder="1" applyAlignment="1" applyProtection="1">
      <alignment horizontal="center" vertical="center" wrapText="1"/>
    </xf>
    <xf numFmtId="0" fontId="2" fillId="5" borderId="3" xfId="5" applyFont="1" applyFill="1" applyBorder="1" applyAlignment="1" applyProtection="1">
      <alignment horizontal="center" vertical="center" wrapText="1"/>
    </xf>
    <xf numFmtId="0" fontId="0" fillId="7" borderId="14" xfId="5" applyFont="1" applyFill="1" applyBorder="1" applyAlignment="1" applyProtection="1">
      <alignment horizontal="center" vertical="center" wrapText="1"/>
    </xf>
    <xf numFmtId="164" fontId="0" fillId="0" borderId="0" xfId="1" applyNumberFormat="1" applyFont="1" applyFill="1" applyProtection="1"/>
    <xf numFmtId="10" fontId="0" fillId="0" borderId="1" xfId="2" applyNumberFormat="1" applyFont="1" applyBorder="1" applyProtection="1"/>
    <xf numFmtId="3" fontId="0" fillId="0" borderId="1" xfId="0" applyNumberFormat="1" applyBorder="1" applyAlignment="1" applyProtection="1">
      <alignment wrapText="1"/>
    </xf>
    <xf numFmtId="164" fontId="9" fillId="0" borderId="0" xfId="1" applyNumberFormat="1" applyFont="1" applyFill="1" applyBorder="1" applyProtection="1"/>
    <xf numFmtId="3" fontId="2" fillId="0" borderId="1" xfId="1" applyNumberFormat="1" applyFont="1" applyFill="1" applyBorder="1" applyProtection="1"/>
    <xf numFmtId="0" fontId="2" fillId="0" borderId="1" xfId="1" applyNumberFormat="1" applyFont="1" applyFill="1" applyBorder="1" applyProtection="1"/>
    <xf numFmtId="3" fontId="0" fillId="0" borderId="0" xfId="0" applyNumberFormat="1" applyAlignment="1" applyProtection="1">
      <alignment wrapText="1"/>
    </xf>
    <xf numFmtId="0" fontId="35" fillId="0" borderId="0" xfId="0" applyFont="1" applyProtection="1">
      <protection locked="0"/>
    </xf>
    <xf numFmtId="2" fontId="0" fillId="7" borderId="1" xfId="0" applyNumberFormat="1" applyFill="1" applyBorder="1" applyAlignment="1" applyProtection="1">
      <alignment wrapText="1"/>
    </xf>
    <xf numFmtId="164" fontId="0" fillId="0" borderId="1" xfId="1" applyNumberFormat="1" applyFont="1" applyBorder="1" applyAlignment="1" applyProtection="1"/>
    <xf numFmtId="164" fontId="3" fillId="7" borderId="1" xfId="1" applyNumberFormat="1" applyFont="1" applyFill="1" applyBorder="1" applyAlignment="1" applyProtection="1">
      <alignment wrapText="1"/>
    </xf>
    <xf numFmtId="164" fontId="3" fillId="7" borderId="4" xfId="1" applyNumberFormat="1" applyFont="1" applyFill="1" applyBorder="1" applyAlignment="1" applyProtection="1">
      <alignment wrapText="1"/>
    </xf>
    <xf numFmtId="0" fontId="0" fillId="7" borderId="13" xfId="0" applyFill="1" applyBorder="1" applyProtection="1"/>
    <xf numFmtId="0" fontId="0" fillId="7" borderId="9" xfId="0" applyFill="1" applyBorder="1" applyProtection="1"/>
    <xf numFmtId="0" fontId="3" fillId="7" borderId="9" xfId="0" applyFont="1" applyFill="1" applyBorder="1" applyProtection="1"/>
    <xf numFmtId="166" fontId="0" fillId="0" borderId="0" xfId="3" applyNumberFormat="1" applyFont="1" applyProtection="1">
      <protection locked="0"/>
    </xf>
    <xf numFmtId="0" fontId="34" fillId="0" borderId="0" xfId="0" applyFont="1" applyProtection="1">
      <protection locked="0"/>
    </xf>
    <xf numFmtId="166" fontId="0" fillId="2" borderId="1" xfId="3" applyNumberFormat="1" applyFont="1" applyFill="1" applyBorder="1" applyAlignment="1" applyProtection="1">
      <alignment wrapText="1"/>
    </xf>
    <xf numFmtId="0" fontId="0" fillId="2" borderId="1" xfId="3" applyNumberFormat="1" applyFont="1" applyFill="1" applyBorder="1" applyAlignment="1" applyProtection="1">
      <alignment horizontal="center" wrapText="1"/>
    </xf>
    <xf numFmtId="166" fontId="2" fillId="0" borderId="1" xfId="3" applyNumberFormat="1" applyFont="1" applyBorder="1" applyAlignment="1" applyProtection="1">
      <alignment horizontal="center"/>
    </xf>
    <xf numFmtId="166" fontId="0" fillId="0" borderId="1" xfId="3" applyNumberFormat="1" applyFont="1" applyFill="1" applyBorder="1" applyAlignment="1" applyProtection="1">
      <alignment horizontal="center"/>
    </xf>
    <xf numFmtId="164" fontId="2" fillId="0" borderId="1" xfId="1" applyNumberFormat="1" applyFont="1" applyBorder="1" applyAlignment="1" applyProtection="1">
      <alignment horizontal="center"/>
    </xf>
    <xf numFmtId="166" fontId="2" fillId="0" borderId="1" xfId="3" applyNumberFormat="1" applyFont="1" applyFill="1" applyBorder="1" applyAlignment="1" applyProtection="1">
      <alignment horizontal="center"/>
    </xf>
    <xf numFmtId="166" fontId="2" fillId="7" borderId="1" xfId="3" applyNumberFormat="1" applyFont="1" applyFill="1" applyBorder="1" applyAlignment="1" applyProtection="1">
      <alignment horizontal="center"/>
    </xf>
    <xf numFmtId="166" fontId="41" fillId="7" borderId="1" xfId="3" applyNumberFormat="1" applyFont="1" applyFill="1" applyBorder="1" applyAlignment="1" applyProtection="1">
      <alignment horizontal="center"/>
    </xf>
    <xf numFmtId="166" fontId="0" fillId="7" borderId="1" xfId="3" applyNumberFormat="1" applyFont="1" applyFill="1" applyBorder="1" applyAlignment="1" applyProtection="1">
      <alignment horizontal="center"/>
    </xf>
    <xf numFmtId="164" fontId="2" fillId="7" borderId="1" xfId="1" applyNumberFormat="1" applyFont="1" applyFill="1" applyBorder="1" applyAlignment="1" applyProtection="1">
      <alignment horizontal="center"/>
    </xf>
    <xf numFmtId="164" fontId="2" fillId="0" borderId="1" xfId="1" applyNumberFormat="1" applyFont="1" applyFill="1" applyBorder="1" applyAlignment="1" applyProtection="1">
      <alignment horizontal="center"/>
    </xf>
    <xf numFmtId="165" fontId="3" fillId="0" borderId="1" xfId="2" applyNumberFormat="1" applyFont="1" applyFill="1" applyBorder="1" applyProtection="1"/>
    <xf numFmtId="166" fontId="9" fillId="0" borderId="1" xfId="3" applyNumberFormat="1" applyFont="1" applyFill="1" applyBorder="1" applyAlignment="1" applyProtection="1">
      <alignment horizontal="center"/>
    </xf>
    <xf numFmtId="166" fontId="3" fillId="0" borderId="1" xfId="3" applyNumberFormat="1" applyFont="1" applyFill="1" applyBorder="1" applyAlignment="1" applyProtection="1">
      <alignment horizontal="center"/>
    </xf>
    <xf numFmtId="164" fontId="9" fillId="0" borderId="1" xfId="1" applyNumberFormat="1" applyFont="1" applyBorder="1" applyAlignment="1" applyProtection="1">
      <alignment horizontal="center"/>
    </xf>
    <xf numFmtId="0" fontId="3" fillId="0" borderId="0" xfId="0" applyFont="1" applyProtection="1"/>
    <xf numFmtId="165" fontId="3" fillId="0" borderId="0" xfId="2" applyNumberFormat="1" applyFont="1" applyFill="1" applyBorder="1" applyProtection="1"/>
    <xf numFmtId="166" fontId="9" fillId="0" borderId="0" xfId="3" applyNumberFormat="1" applyFont="1" applyFill="1" applyBorder="1" applyAlignment="1" applyProtection="1">
      <alignment horizontal="center"/>
    </xf>
    <xf numFmtId="166" fontId="3" fillId="0" borderId="0" xfId="3" applyNumberFormat="1" applyFont="1" applyFill="1" applyBorder="1" applyAlignment="1" applyProtection="1">
      <alignment horizontal="center"/>
    </xf>
    <xf numFmtId="164" fontId="9" fillId="0" borderId="0" xfId="1" applyNumberFormat="1" applyFont="1" applyBorder="1" applyAlignment="1" applyProtection="1">
      <alignment horizontal="center"/>
    </xf>
    <xf numFmtId="0" fontId="0" fillId="5" borderId="0" xfId="0" applyFill="1" applyAlignment="1" applyProtection="1">
      <alignment horizontal="center" wrapText="1"/>
    </xf>
    <xf numFmtId="165" fontId="2" fillId="0" borderId="4" xfId="2" applyNumberFormat="1" applyFont="1" applyFill="1" applyBorder="1" applyProtection="1">
      <protection locked="0"/>
    </xf>
    <xf numFmtId="165" fontId="0" fillId="0" borderId="0" xfId="2" applyNumberFormat="1" applyFont="1" applyFill="1" applyBorder="1" applyProtection="1">
      <protection locked="0"/>
    </xf>
    <xf numFmtId="0" fontId="0" fillId="8" borderId="0" xfId="0" applyFill="1" applyProtection="1"/>
    <xf numFmtId="0" fontId="4" fillId="8" borderId="0" xfId="4" applyFill="1" applyProtection="1"/>
    <xf numFmtId="0" fontId="0" fillId="0" borderId="1" xfId="0" applyBorder="1" applyAlignment="1" applyProtection="1">
      <alignment horizontal="center" wrapText="1"/>
    </xf>
    <xf numFmtId="168" fontId="0" fillId="0" borderId="1" xfId="3" applyNumberFormat="1" applyFont="1" applyBorder="1" applyProtection="1"/>
    <xf numFmtId="10" fontId="0" fillId="0" borderId="1" xfId="2" applyNumberFormat="1" applyFont="1" applyBorder="1" applyAlignment="1" applyProtection="1">
      <alignment horizontal="right"/>
    </xf>
    <xf numFmtId="165" fontId="0" fillId="0" borderId="19" xfId="2" applyNumberFormat="1" applyFont="1" applyBorder="1" applyProtection="1"/>
    <xf numFmtId="168" fontId="2" fillId="0" borderId="1" xfId="3" applyNumberFormat="1" applyFont="1" applyBorder="1" applyProtection="1"/>
    <xf numFmtId="165" fontId="2" fillId="0" borderId="1" xfId="2" applyNumberFormat="1" applyFont="1" applyBorder="1" applyAlignment="1" applyProtection="1">
      <alignment horizontal="right"/>
    </xf>
    <xf numFmtId="165" fontId="2" fillId="0" borderId="1" xfId="2" applyNumberFormat="1" applyFont="1" applyBorder="1" applyProtection="1"/>
    <xf numFmtId="168" fontId="2" fillId="0" borderId="1" xfId="3" applyNumberFormat="1" applyFont="1" applyBorder="1" applyAlignment="1" applyProtection="1">
      <alignment wrapText="1"/>
    </xf>
    <xf numFmtId="168" fontId="2" fillId="0" borderId="9" xfId="3" applyNumberFormat="1" applyFont="1" applyBorder="1" applyAlignment="1" applyProtection="1">
      <alignment horizontal="center"/>
    </xf>
    <xf numFmtId="168" fontId="2" fillId="0" borderId="17" xfId="3" applyNumberFormat="1" applyFont="1" applyBorder="1" applyAlignment="1" applyProtection="1">
      <alignment horizontal="center"/>
    </xf>
    <xf numFmtId="10" fontId="0" fillId="0" borderId="0" xfId="2" applyNumberFormat="1" applyFont="1" applyProtection="1">
      <protection locked="0"/>
    </xf>
    <xf numFmtId="0" fontId="0" fillId="4" borderId="1" xfId="0" applyFill="1" applyBorder="1" applyProtection="1"/>
    <xf numFmtId="166" fontId="0" fillId="0" borderId="1" xfId="3" applyNumberFormat="1" applyFont="1" applyFill="1" applyBorder="1" applyAlignment="1" applyProtection="1">
      <alignment wrapText="1"/>
    </xf>
    <xf numFmtId="0" fontId="3" fillId="2" borderId="1" xfId="0" applyFont="1" applyFill="1" applyBorder="1" applyProtection="1"/>
    <xf numFmtId="0" fontId="3" fillId="2" borderId="4" xfId="0" applyFont="1" applyFill="1" applyBorder="1" applyProtection="1"/>
    <xf numFmtId="1" fontId="0" fillId="0" borderId="0" xfId="0" applyNumberFormat="1" applyProtection="1">
      <protection locked="0"/>
    </xf>
    <xf numFmtId="166" fontId="26" fillId="0" borderId="0" xfId="3" applyNumberFormat="1" applyFont="1" applyProtection="1">
      <protection locked="0"/>
    </xf>
    <xf numFmtId="1" fontId="26" fillId="0" borderId="0" xfId="0" applyNumberFormat="1" applyFont="1" applyProtection="1">
      <protection locked="0"/>
    </xf>
    <xf numFmtId="0" fontId="0" fillId="2" borderId="1" xfId="0" applyFill="1" applyBorder="1" applyAlignment="1" applyProtection="1">
      <alignment horizontal="center" wrapText="1"/>
    </xf>
    <xf numFmtId="1" fontId="0" fillId="2" borderId="1" xfId="3" applyNumberFormat="1" applyFont="1" applyFill="1" applyBorder="1" applyAlignment="1" applyProtection="1">
      <alignment wrapText="1"/>
    </xf>
    <xf numFmtId="164" fontId="0" fillId="0" borderId="0" xfId="1" applyNumberFormat="1" applyFont="1" applyAlignment="1" applyProtection="1">
      <alignment horizontal="center"/>
    </xf>
    <xf numFmtId="164" fontId="0" fillId="0" borderId="0" xfId="1" applyNumberFormat="1" applyFont="1" applyFill="1" applyAlignment="1" applyProtection="1">
      <alignment horizontal="center"/>
    </xf>
    <xf numFmtId="165" fontId="9" fillId="0" borderId="1" xfId="2" applyNumberFormat="1" applyFont="1" applyFill="1" applyBorder="1" applyProtection="1"/>
    <xf numFmtId="166" fontId="9" fillId="0" borderId="1" xfId="3" applyNumberFormat="1" applyFont="1" applyBorder="1" applyAlignment="1" applyProtection="1">
      <alignment horizontal="center"/>
    </xf>
    <xf numFmtId="166" fontId="0" fillId="0" borderId="0" xfId="0" applyNumberFormat="1" applyProtection="1">
      <protection locked="0"/>
    </xf>
    <xf numFmtId="164" fontId="0" fillId="0" borderId="1" xfId="1" applyNumberFormat="1" applyFont="1" applyFill="1" applyBorder="1" applyAlignment="1" applyProtection="1">
      <alignment horizontal="center" vertical="center"/>
    </xf>
    <xf numFmtId="164" fontId="0" fillId="0" borderId="4" xfId="1" applyNumberFormat="1" applyFont="1" applyFill="1" applyBorder="1" applyAlignment="1" applyProtection="1">
      <alignment horizontal="center" vertical="center"/>
    </xf>
    <xf numFmtId="0" fontId="0" fillId="2" borderId="0" xfId="0" applyFill="1" applyProtection="1"/>
    <xf numFmtId="0" fontId="0" fillId="2" borderId="0" xfId="0" applyFill="1" applyAlignment="1" applyProtection="1">
      <alignment wrapText="1"/>
    </xf>
    <xf numFmtId="0" fontId="0" fillId="5" borderId="0" xfId="0" applyFill="1" applyProtection="1"/>
    <xf numFmtId="164" fontId="0" fillId="0" borderId="0" xfId="1" applyNumberFormat="1" applyFont="1" applyFill="1" applyAlignment="1" applyProtection="1">
      <alignment horizontal="right"/>
    </xf>
    <xf numFmtId="0" fontId="6" fillId="0" borderId="1" xfId="4" applyFont="1" applyFill="1" applyBorder="1" applyProtection="1"/>
  </cellXfs>
  <cellStyles count="10">
    <cellStyle name="Comma" xfId="1" builtinId="3"/>
    <cellStyle name="Comma 2" xfId="8" xr:uid="{BE8A2E68-39C2-4381-B7E7-5686EF7ADA45}"/>
    <cellStyle name="Currency" xfId="3" builtinId="4"/>
    <cellStyle name="Currency 2" xfId="7" xr:uid="{BF5A20B9-94A8-493C-9B3A-72D4808D30A3}"/>
    <cellStyle name="Hyperlink" xfId="4" builtinId="8"/>
    <cellStyle name="Hyperlink 2" xfId="9" xr:uid="{BC20CB2C-2D57-4831-A853-20A6205D1158}"/>
    <cellStyle name="Normal" xfId="0" builtinId="0"/>
    <cellStyle name="Normal 2" xfId="5" xr:uid="{44EC52B6-C447-46A1-B2C8-E8848646D56D}"/>
    <cellStyle name="Percent" xfId="2" builtinId="5"/>
    <cellStyle name="Percent 2" xfId="6" xr:uid="{633AA8B4-F86E-4564-9324-837DD876541E}"/>
  </cellStyles>
  <dxfs count="6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CD26A"/>
      <color rgb="FF00918F"/>
      <color rgb="FF0099CC"/>
      <color rgb="FF33CC33"/>
      <color rgb="FF009999"/>
      <color rgb="FF008000"/>
      <color rgb="FF006699"/>
      <color rgb="FF57FF57"/>
      <color rgb="FFB9FFB9"/>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calcChain" Target="calcChain.xml"/><Relationship Id="rId68"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onnections" Target="connections.xml"/><Relationship Id="rId58" Type="http://schemas.microsoft.com/office/2017/06/relationships/rdRichValue" Target="richData/rdrichvalue.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powerPivotData" Target="model/item.data"/><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eetMetadata" Target="metadata.xml"/><Relationship Id="rId64" Type="http://schemas.openxmlformats.org/officeDocument/2006/relationships/customXml" Target="../customXml/item1.xml"/><Relationship Id="rId69" Type="http://schemas.openxmlformats.org/officeDocument/2006/relationships/customXml" Target="../customXml/item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microsoft.com/office/2017/06/relationships/rdRichValueStructure" Target="richData/rdrichvaluestructure.xml"/><Relationship Id="rId67"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62"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microsoft.com/office/2022/10/relationships/richValueRel" Target="richData/richValueRel.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60" Type="http://schemas.microsoft.com/office/2017/06/relationships/rdRichValueTypes" Target="richData/rdRichValueTypes.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Stephanie Gonzales" id="{DFE015AB-2610-4A69-A5FC-72D2513D78F9}" userId="sgonzales@housingnm.org" providerId="PeoplePicker"/>
  <person displayName="Sonja Unrau" id="{9274A982-06D9-4390-9256-A52033363E8E}" userId="S::sunrau@housingnm.org::a6e171b9-5cb8-494f-a935-cf2a7bf5af7e" providerId="AD"/>
  <person displayName="Stephanie Gonzales" id="{D15FFF38-A4DD-4716-934C-90E0FB45AE2B}" userId="S::sgonzales@housingnm.org::a935739c-9d3d-4d50-9b96-ce17d7997793"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Custom 7">
      <a:dk1>
        <a:sysClr val="windowText" lastClr="000000"/>
      </a:dk1>
      <a:lt1>
        <a:sysClr val="window" lastClr="FFFFFF"/>
      </a:lt1>
      <a:dk2>
        <a:srgbClr val="212121"/>
      </a:dk2>
      <a:lt2>
        <a:srgbClr val="DADADA"/>
      </a:lt2>
      <a:accent1>
        <a:srgbClr val="F0EA00"/>
      </a:accent1>
      <a:accent2>
        <a:srgbClr val="0CB9C6"/>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21" dT="2025-06-02T18:34:18.61" personId="{9274A982-06D9-4390-9256-A52033363E8E}" id="{A3265C72-FE22-4C8E-BF3F-B86327C1A79B}">
    <text>@Stephanie Gonzales 
Is this right? Seems really high. Could be a decimal issue?</text>
    <mentions>
      <mention mentionpersonId="{DFE015AB-2610-4A69-A5FC-72D2513D78F9}" mentionId="{A2D13E53-6F40-4EEF-81EF-3239106F5717}" startIndex="0" length="19"/>
    </mentions>
  </threadedComment>
  <threadedComment ref="A156" dT="2025-05-19T21:04:00.61" personId="{9274A982-06D9-4390-9256-A52033363E8E}" id="{A3D50B33-1B3F-4F0E-A5B5-DD699809F610}">
    <text xml:space="preserve">Is this - “Number if Renter Households who can afford the median home price? </text>
  </threadedComment>
  <threadedComment ref="A156" dT="2025-05-22T14:59:33.07" personId="{D15FFF38-A4DD-4716-934C-90E0FB45AE2B}" id="{B760DD47-9FBC-4133-982E-5077B7D2207F}" parentId="{A3D50B33-1B3F-4F0E-A5B5-DD699809F610}">
    <text>Yes it’s the income needed for renters to become homeowners. Do you think there is a better way to state it?</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census.gov/construction/bps/statemonthly.html"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census.gov/construction/bps/statemonthly.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nlihc.org/oor"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housingnm.org/the-new-mexico-housing-strategy"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data.census.gov/table/ACSST5Y2018.S2503?q=s2503%20new%20mexico"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huduser.gov/portal/sites/default/files/pdf/2024-AHAR-Part-1.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BB1B-5BED-44BD-908A-4BE4D2110146}">
  <dimension ref="A1:A21"/>
  <sheetViews>
    <sheetView zoomScale="55" zoomScaleNormal="85" zoomScalePageLayoutView="85" workbookViewId="0">
      <selection activeCell="A26" sqref="A26"/>
    </sheetView>
  </sheetViews>
  <sheetFormatPr defaultRowHeight="14.5" x14ac:dyDescent="0.35"/>
  <cols>
    <col min="1" max="1" width="123" customWidth="1"/>
  </cols>
  <sheetData>
    <row r="1" spans="1:1" ht="52.5" customHeight="1" x14ac:dyDescent="0.5">
      <c r="A1" s="86" t="e" vm="1">
        <v>#VALUE!</v>
      </c>
    </row>
    <row r="2" spans="1:1" ht="9.75" customHeight="1" x14ac:dyDescent="0.35"/>
    <row r="3" spans="1:1" ht="21" x14ac:dyDescent="0.5">
      <c r="A3" s="88" t="s">
        <v>0</v>
      </c>
    </row>
    <row r="4" spans="1:1" ht="21" x14ac:dyDescent="0.5">
      <c r="A4" s="70"/>
    </row>
    <row r="5" spans="1:1" ht="18.5" x14ac:dyDescent="0.45">
      <c r="A5" s="89" t="s">
        <v>1</v>
      </c>
    </row>
    <row r="6" spans="1:1" ht="18.5" x14ac:dyDescent="0.45">
      <c r="A6" s="89"/>
    </row>
    <row r="7" spans="1:1" ht="18.5" x14ac:dyDescent="0.45">
      <c r="A7" s="90" t="s">
        <v>2</v>
      </c>
    </row>
    <row r="8" spans="1:1" ht="37" x14ac:dyDescent="0.45">
      <c r="A8" s="89" t="s">
        <v>3</v>
      </c>
    </row>
    <row r="9" spans="1:1" ht="18.5" x14ac:dyDescent="0.45">
      <c r="A9" s="89" t="s">
        <v>4</v>
      </c>
    </row>
    <row r="10" spans="1:1" ht="18.5" x14ac:dyDescent="0.45">
      <c r="A10" s="89"/>
    </row>
    <row r="11" spans="1:1" ht="18.5" x14ac:dyDescent="0.45">
      <c r="A11" s="90" t="s">
        <v>5</v>
      </c>
    </row>
    <row r="12" spans="1:1" ht="18.5" x14ac:dyDescent="0.45">
      <c r="A12" s="89" t="s">
        <v>6</v>
      </c>
    </row>
    <row r="13" spans="1:1" ht="18.5" x14ac:dyDescent="0.45">
      <c r="A13" s="89" t="s">
        <v>7</v>
      </c>
    </row>
    <row r="14" spans="1:1" ht="18.5" x14ac:dyDescent="0.45">
      <c r="A14" s="89" t="s">
        <v>8</v>
      </c>
    </row>
    <row r="15" spans="1:1" ht="18.5" x14ac:dyDescent="0.45">
      <c r="A15" s="89"/>
    </row>
    <row r="16" spans="1:1" ht="18.5" x14ac:dyDescent="0.45">
      <c r="A16" s="90" t="s">
        <v>9</v>
      </c>
    </row>
    <row r="17" spans="1:1" ht="18.5" x14ac:dyDescent="0.45">
      <c r="A17" s="89" t="s">
        <v>10</v>
      </c>
    </row>
    <row r="18" spans="1:1" ht="18.5" x14ac:dyDescent="0.45">
      <c r="A18" s="89" t="s">
        <v>11</v>
      </c>
    </row>
    <row r="19" spans="1:1" ht="18.5" x14ac:dyDescent="0.45">
      <c r="A19" s="89" t="s">
        <v>12</v>
      </c>
    </row>
    <row r="20" spans="1:1" ht="18.5" x14ac:dyDescent="0.45">
      <c r="A20" s="61"/>
    </row>
    <row r="21" spans="1:1" ht="74" x14ac:dyDescent="0.35">
      <c r="A21" s="91" t="s">
        <v>13</v>
      </c>
    </row>
  </sheetData>
  <sheetProtection algorithmName="SHA-512" hashValue="8+xPrdyEU2eweLb5thHih5XxuzhbEZn4Aoy6Tn9BkjZZGjJlBrccGrwVe3y2IV1Oa/K+ULF+0iPnFE/AXU9ViQ==" saltValue="+bRhgbVsFxlW57RKIW1vGg==" spinCount="100000" sheet="1" objects="1" scenarios="1"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D18DC-BBD3-4C84-8A5C-27B791B3CC5D}">
  <dimension ref="A2:D12"/>
  <sheetViews>
    <sheetView view="pageLayout" zoomScale="65" zoomScaleNormal="130" zoomScalePageLayoutView="65" workbookViewId="0">
      <selection activeCell="B7" sqref="A2:D12"/>
    </sheetView>
  </sheetViews>
  <sheetFormatPr defaultRowHeight="14.5" x14ac:dyDescent="0.35"/>
  <cols>
    <col min="1" max="1" width="32.81640625" customWidth="1"/>
    <col min="2" max="2" width="19.7265625" customWidth="1"/>
    <col min="3" max="3" width="20.81640625" customWidth="1"/>
    <col min="4" max="4" width="21" customWidth="1"/>
    <col min="7" max="7" width="12.81640625" customWidth="1"/>
  </cols>
  <sheetData>
    <row r="2" spans="1:4" x14ac:dyDescent="0.35">
      <c r="A2" s="153"/>
      <c r="B2" s="153"/>
      <c r="C2" s="153"/>
      <c r="D2" s="155" t="s">
        <v>220</v>
      </c>
    </row>
    <row r="3" spans="1:4" x14ac:dyDescent="0.35">
      <c r="A3" s="162" t="s">
        <v>299</v>
      </c>
      <c r="B3" s="162" t="s">
        <v>337</v>
      </c>
      <c r="C3" s="162" t="s">
        <v>337</v>
      </c>
      <c r="D3" s="162" t="s">
        <v>338</v>
      </c>
    </row>
    <row r="4" spans="1:4" ht="58" x14ac:dyDescent="0.35">
      <c r="A4" s="162" t="s">
        <v>301</v>
      </c>
      <c r="B4" s="181" t="s">
        <v>339</v>
      </c>
      <c r="C4" s="181" t="s">
        <v>340</v>
      </c>
      <c r="D4" s="181" t="s">
        <v>341</v>
      </c>
    </row>
    <row r="5" spans="1:4" ht="29" x14ac:dyDescent="0.35">
      <c r="A5" s="168" t="s">
        <v>342</v>
      </c>
      <c r="B5" s="182"/>
      <c r="C5" s="182" t="s">
        <v>313</v>
      </c>
      <c r="D5" s="182" t="s">
        <v>343</v>
      </c>
    </row>
    <row r="6" spans="1:4" x14ac:dyDescent="0.35">
      <c r="A6" s="162" t="s">
        <v>331</v>
      </c>
      <c r="B6" s="188">
        <v>390414</v>
      </c>
      <c r="C6" s="189">
        <v>0.126</v>
      </c>
      <c r="D6" s="190">
        <v>75561</v>
      </c>
    </row>
    <row r="7" spans="1:4" x14ac:dyDescent="0.35">
      <c r="A7" s="162" t="s">
        <v>332</v>
      </c>
      <c r="B7" s="188">
        <v>28516</v>
      </c>
      <c r="C7" s="189">
        <v>8.5999999999999993E-2</v>
      </c>
      <c r="D7" s="190">
        <v>91750</v>
      </c>
    </row>
    <row r="8" spans="1:4" x14ac:dyDescent="0.35">
      <c r="A8" s="162" t="s">
        <v>333</v>
      </c>
      <c r="B8" s="188">
        <v>534188</v>
      </c>
      <c r="C8" s="189">
        <v>9.4E-2</v>
      </c>
      <c r="D8" s="190">
        <v>87598</v>
      </c>
    </row>
    <row r="9" spans="1:4" x14ac:dyDescent="0.35">
      <c r="A9" s="162" t="s">
        <v>334</v>
      </c>
      <c r="B9" s="188">
        <v>907125</v>
      </c>
      <c r="C9" s="189">
        <v>0.128</v>
      </c>
      <c r="D9" s="190">
        <v>76872</v>
      </c>
    </row>
    <row r="10" spans="1:4" x14ac:dyDescent="0.35">
      <c r="A10" s="162" t="s">
        <v>335</v>
      </c>
      <c r="B10" s="188">
        <v>593820</v>
      </c>
      <c r="C10" s="189">
        <v>0.153</v>
      </c>
      <c r="D10" s="190">
        <v>63603</v>
      </c>
    </row>
    <row r="11" spans="1:4" x14ac:dyDescent="0.35">
      <c r="A11" s="162" t="s">
        <v>336</v>
      </c>
      <c r="B11" s="188">
        <v>4005417</v>
      </c>
      <c r="C11" s="189">
        <v>0.13800000000000001</v>
      </c>
      <c r="D11" s="190">
        <v>76292</v>
      </c>
    </row>
    <row r="12" spans="1:4" x14ac:dyDescent="0.35">
      <c r="A12" s="187" t="s">
        <v>117</v>
      </c>
      <c r="B12" s="191">
        <v>375381</v>
      </c>
      <c r="C12" s="192">
        <v>0.18099999999999999</v>
      </c>
      <c r="D12" s="193">
        <v>62125</v>
      </c>
    </row>
  </sheetData>
  <sheetProtection algorithmName="SHA-512" hashValue="xzmPGduY9G4X4J12D40SUHsIxQKOC07fOmFk9Xen3lsnzLVRIGr6L8DjqirN6phY6skypoj0ofQWJ6b+aYfn7A==" saltValue="8KMofca/XhBziGmaCHSTbQ==" spinCount="100000" sheet="1" objects="1" scenarios="1"/>
  <hyperlinks>
    <hyperlink ref="D2" location="'Appendix Table Menu'!A1" display="Return to the Appendix Table Menu" xr:uid="{EAB827B8-FC5D-4D13-BDDF-297B490FE32E}"/>
  </hyperlinks>
  <printOptions horizontalCentered="1" verticalCentered="1"/>
  <pageMargins left="0.25" right="0.25" top="0.5" bottom="0.5" header="0.5" footer="0.5"/>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8CAB8-B2D8-41C9-94E4-9452F4C2DB8F}">
  <dimension ref="A1:J40"/>
  <sheetViews>
    <sheetView view="pageLayout" zoomScale="76" zoomScaleNormal="79" zoomScalePageLayoutView="76" workbookViewId="0">
      <selection activeCell="C12" sqref="C12"/>
    </sheetView>
  </sheetViews>
  <sheetFormatPr defaultRowHeight="18.5" x14ac:dyDescent="0.45"/>
  <cols>
    <col min="1" max="1" width="29.26953125" style="61" customWidth="1"/>
    <col min="2" max="2" width="31.1796875" style="61" customWidth="1"/>
    <col min="3" max="3" width="32.1796875" style="61" customWidth="1"/>
    <col min="4" max="4" width="8" customWidth="1"/>
    <col min="5" max="5" width="3.54296875" customWidth="1"/>
    <col min="6" max="6" width="3.26953125" customWidth="1"/>
    <col min="7" max="7" width="6.26953125" customWidth="1"/>
  </cols>
  <sheetData>
    <row r="1" spans="1:10" ht="14.5" x14ac:dyDescent="0.35">
      <c r="A1" s="153"/>
      <c r="B1" s="153"/>
      <c r="C1" s="155" t="s">
        <v>220</v>
      </c>
    </row>
    <row r="2" spans="1:10" ht="14.5" x14ac:dyDescent="0.35">
      <c r="A2" s="162" t="s">
        <v>299</v>
      </c>
      <c r="B2" s="162" t="s">
        <v>337</v>
      </c>
      <c r="C2" s="162" t="s">
        <v>337</v>
      </c>
    </row>
    <row r="3" spans="1:10" ht="43.5" x14ac:dyDescent="0.35">
      <c r="A3" s="162" t="s">
        <v>301</v>
      </c>
      <c r="B3" s="168" t="s">
        <v>229</v>
      </c>
      <c r="C3" s="168" t="s">
        <v>230</v>
      </c>
    </row>
    <row r="4" spans="1:10" ht="14.5" x14ac:dyDescent="0.35">
      <c r="A4" s="162" t="s">
        <v>344</v>
      </c>
      <c r="B4" s="162"/>
      <c r="C4" s="182" t="s">
        <v>313</v>
      </c>
    </row>
    <row r="5" spans="1:10" ht="14.5" x14ac:dyDescent="0.35">
      <c r="A5" s="162" t="s">
        <v>116</v>
      </c>
      <c r="B5" s="194">
        <v>105164</v>
      </c>
      <c r="C5" s="186">
        <v>0.158</v>
      </c>
    </row>
    <row r="6" spans="1:10" ht="14.5" x14ac:dyDescent="0.35">
      <c r="A6" s="162" t="s">
        <v>266</v>
      </c>
      <c r="B6" s="163">
        <v>772</v>
      </c>
      <c r="C6" s="186">
        <v>0.21199999999999999</v>
      </c>
    </row>
    <row r="7" spans="1:10" ht="14.5" x14ac:dyDescent="0.35">
      <c r="A7" s="162" t="s">
        <v>267</v>
      </c>
      <c r="B7" s="194">
        <v>13763</v>
      </c>
      <c r="C7" s="186">
        <v>0.223</v>
      </c>
    </row>
    <row r="8" spans="1:10" ht="14.5" x14ac:dyDescent="0.35">
      <c r="A8" s="162" t="s">
        <v>268</v>
      </c>
      <c r="B8" s="194">
        <v>7041</v>
      </c>
      <c r="C8" s="186">
        <v>0.27600000000000002</v>
      </c>
    </row>
    <row r="9" spans="1:10" ht="14.5" x14ac:dyDescent="0.35">
      <c r="A9" s="162" t="s">
        <v>269</v>
      </c>
      <c r="B9" s="194">
        <v>1985</v>
      </c>
      <c r="C9" s="186">
        <v>0.17</v>
      </c>
    </row>
    <row r="10" spans="1:10" x14ac:dyDescent="0.45">
      <c r="A10" s="162" t="s">
        <v>270</v>
      </c>
      <c r="B10" s="194">
        <v>9743</v>
      </c>
      <c r="C10" s="186">
        <v>0.20899999999999999</v>
      </c>
      <c r="J10" s="61"/>
    </row>
    <row r="11" spans="1:10" ht="14.5" x14ac:dyDescent="0.35">
      <c r="A11" s="162" t="s">
        <v>271</v>
      </c>
      <c r="B11" s="163">
        <v>322</v>
      </c>
      <c r="C11" s="186">
        <v>0.20599999999999999</v>
      </c>
    </row>
    <row r="12" spans="1:10" ht="14.5" x14ac:dyDescent="0.35">
      <c r="A12" s="162" t="s">
        <v>272</v>
      </c>
      <c r="B12" s="194">
        <v>47947</v>
      </c>
      <c r="C12" s="186">
        <v>0.222</v>
      </c>
    </row>
    <row r="13" spans="1:10" ht="14.5" x14ac:dyDescent="0.35">
      <c r="A13" s="162" t="s">
        <v>273</v>
      </c>
      <c r="B13" s="194">
        <v>7519</v>
      </c>
      <c r="C13" s="186">
        <v>0.124</v>
      </c>
    </row>
    <row r="14" spans="1:10" ht="14.5" x14ac:dyDescent="0.35">
      <c r="A14" s="162" t="s">
        <v>274</v>
      </c>
      <c r="B14" s="194">
        <v>5273</v>
      </c>
      <c r="C14" s="186">
        <v>0.19500000000000001</v>
      </c>
    </row>
    <row r="15" spans="1:10" ht="14.5" x14ac:dyDescent="0.35">
      <c r="A15" s="162" t="s">
        <v>275</v>
      </c>
      <c r="B15" s="163">
        <v>904</v>
      </c>
      <c r="C15" s="186">
        <v>0.23</v>
      </c>
    </row>
    <row r="16" spans="1:10" ht="14.5" x14ac:dyDescent="0.35">
      <c r="A16" s="162" t="s">
        <v>276</v>
      </c>
      <c r="B16" s="163">
        <v>140</v>
      </c>
      <c r="C16" s="186">
        <v>0.187</v>
      </c>
    </row>
    <row r="17" spans="1:3" ht="14.5" x14ac:dyDescent="0.35">
      <c r="A17" s="162" t="s">
        <v>277</v>
      </c>
      <c r="B17" s="163">
        <v>823</v>
      </c>
      <c r="C17" s="186">
        <v>0.20499999999999999</v>
      </c>
    </row>
    <row r="18" spans="1:3" ht="14.5" x14ac:dyDescent="0.35">
      <c r="A18" s="162" t="s">
        <v>278</v>
      </c>
      <c r="B18" s="194">
        <v>13178</v>
      </c>
      <c r="C18" s="186">
        <v>0.187</v>
      </c>
    </row>
    <row r="19" spans="1:3" ht="14.5" x14ac:dyDescent="0.35">
      <c r="A19" s="162" t="s">
        <v>279</v>
      </c>
      <c r="B19" s="194">
        <v>3205</v>
      </c>
      <c r="C19" s="186">
        <v>0.16</v>
      </c>
    </row>
    <row r="20" spans="1:3" ht="14.5" x14ac:dyDescent="0.35">
      <c r="A20" s="162" t="s">
        <v>280</v>
      </c>
      <c r="B20" s="163">
        <v>564</v>
      </c>
      <c r="C20" s="186">
        <v>2.9000000000000001E-2</v>
      </c>
    </row>
    <row r="21" spans="1:3" ht="14.5" x14ac:dyDescent="0.35">
      <c r="A21" s="162" t="s">
        <v>281</v>
      </c>
      <c r="B21" s="194">
        <v>6517</v>
      </c>
      <c r="C21" s="186">
        <v>0.26100000000000001</v>
      </c>
    </row>
    <row r="22" spans="1:3" ht="14.5" x14ac:dyDescent="0.35">
      <c r="A22" s="162" t="s">
        <v>282</v>
      </c>
      <c r="B22" s="194">
        <v>25117</v>
      </c>
      <c r="C22" s="186">
        <v>0.35699999999999998</v>
      </c>
    </row>
    <row r="23" spans="1:3" ht="14.5" x14ac:dyDescent="0.35">
      <c r="A23" s="162" t="s">
        <v>283</v>
      </c>
      <c r="B23" s="163">
        <v>782</v>
      </c>
      <c r="C23" s="186">
        <v>0.188</v>
      </c>
    </row>
    <row r="24" spans="1:3" ht="14.5" x14ac:dyDescent="0.35">
      <c r="A24" s="162" t="s">
        <v>284</v>
      </c>
      <c r="B24" s="194">
        <v>12903</v>
      </c>
      <c r="C24" s="186">
        <v>0.2</v>
      </c>
    </row>
    <row r="25" spans="1:3" ht="14.5" x14ac:dyDescent="0.35">
      <c r="A25" s="162" t="s">
        <v>285</v>
      </c>
      <c r="B25" s="194">
        <v>2138</v>
      </c>
      <c r="C25" s="186">
        <v>0.254</v>
      </c>
    </row>
    <row r="26" spans="1:3" ht="14.5" x14ac:dyDescent="0.35">
      <c r="A26" s="162" t="s">
        <v>286</v>
      </c>
      <c r="B26" s="194">
        <v>8033</v>
      </c>
      <c r="C26" s="186">
        <v>0.20100000000000001</v>
      </c>
    </row>
    <row r="27" spans="1:3" ht="14.5" x14ac:dyDescent="0.35">
      <c r="A27" s="162" t="s">
        <v>287</v>
      </c>
      <c r="B27" s="194">
        <v>3856</v>
      </c>
      <c r="C27" s="186">
        <v>0.216</v>
      </c>
    </row>
    <row r="28" spans="1:3" ht="14.5" x14ac:dyDescent="0.35">
      <c r="A28" s="162" t="s">
        <v>290</v>
      </c>
      <c r="B28" s="194">
        <v>15123</v>
      </c>
      <c r="C28" s="186">
        <v>0.1</v>
      </c>
    </row>
    <row r="29" spans="1:3" ht="14.5" x14ac:dyDescent="0.35">
      <c r="A29" s="162" t="s">
        <v>288</v>
      </c>
      <c r="B29" s="194">
        <v>27779</v>
      </c>
      <c r="C29" s="186">
        <v>0.23200000000000001</v>
      </c>
    </row>
    <row r="30" spans="1:3" ht="14.5" x14ac:dyDescent="0.35">
      <c r="A30" s="162" t="s">
        <v>289</v>
      </c>
      <c r="B30" s="194">
        <v>5689</v>
      </c>
      <c r="C30" s="186">
        <v>0.22</v>
      </c>
    </row>
    <row r="31" spans="1:3" ht="14.5" x14ac:dyDescent="0.35">
      <c r="A31" s="162" t="s">
        <v>291</v>
      </c>
      <c r="B31" s="194">
        <v>19103</v>
      </c>
      <c r="C31" s="186">
        <v>0.125</v>
      </c>
    </row>
    <row r="32" spans="1:3" ht="14.5" x14ac:dyDescent="0.35">
      <c r="A32" s="162" t="s">
        <v>292</v>
      </c>
      <c r="B32" s="194">
        <v>2810</v>
      </c>
      <c r="C32" s="186">
        <v>0.249</v>
      </c>
    </row>
    <row r="33" spans="1:3" ht="14.5" x14ac:dyDescent="0.35">
      <c r="A33" s="162" t="s">
        <v>293</v>
      </c>
      <c r="B33" s="194">
        <v>4502</v>
      </c>
      <c r="C33" s="186">
        <v>0.28999999999999998</v>
      </c>
    </row>
    <row r="34" spans="1:3" ht="14.5" x14ac:dyDescent="0.35">
      <c r="A34" s="162" t="s">
        <v>294</v>
      </c>
      <c r="B34" s="194">
        <v>4943</v>
      </c>
      <c r="C34" s="186">
        <v>0.14399999999999999</v>
      </c>
    </row>
    <row r="35" spans="1:3" ht="14.5" x14ac:dyDescent="0.35">
      <c r="A35" s="162" t="s">
        <v>295</v>
      </c>
      <c r="B35" s="194">
        <v>3100</v>
      </c>
      <c r="C35" s="186">
        <v>0.20399999999999999</v>
      </c>
    </row>
    <row r="36" spans="1:3" ht="14.5" x14ac:dyDescent="0.35">
      <c r="A36" s="162" t="s">
        <v>296</v>
      </c>
      <c r="B36" s="163">
        <v>702</v>
      </c>
      <c r="C36" s="186">
        <v>0.19500000000000001</v>
      </c>
    </row>
    <row r="37" spans="1:3" ht="14.5" x14ac:dyDescent="0.35">
      <c r="A37" s="162" t="s">
        <v>297</v>
      </c>
      <c r="B37" s="194">
        <v>13941</v>
      </c>
      <c r="C37" s="186">
        <v>0.184</v>
      </c>
    </row>
    <row r="38" spans="1:3" ht="14.5" x14ac:dyDescent="0.35">
      <c r="A38" s="187" t="s">
        <v>117</v>
      </c>
      <c r="B38" s="195">
        <v>375381</v>
      </c>
      <c r="C38" s="196">
        <v>0.18099999999999999</v>
      </c>
    </row>
    <row r="39" spans="1:3" ht="14.5" x14ac:dyDescent="0.35">
      <c r="A39" s="187" t="s">
        <v>118</v>
      </c>
      <c r="B39" s="191">
        <v>4039045</v>
      </c>
      <c r="C39" s="196">
        <v>0.124</v>
      </c>
    </row>
    <row r="40" spans="1:3" x14ac:dyDescent="0.45">
      <c r="A40" s="197"/>
      <c r="B40" s="197"/>
      <c r="C40" s="197"/>
    </row>
  </sheetData>
  <sheetProtection algorithmName="SHA-512" hashValue="FHPRbniM6rjxeiy0tukFICBwEU2v+k25ugpfuJtqy+Q7RtcQpo563UszaZ2XnOwaAxmvzzgYbM9tkWhyhc+9Jw==" saltValue="Fag5+IEHbarDqzbPkAJ05A==" spinCount="100000" sheet="1" objects="1" scenarios="1"/>
  <autoFilter ref="A4:C4" xr:uid="{B8D8CAB8-B2D8-41C9-94E4-9452F4C2DB8F}">
    <sortState xmlns:xlrd2="http://schemas.microsoft.com/office/spreadsheetml/2017/richdata2" ref="A5:C37">
      <sortCondition ref="A4"/>
    </sortState>
  </autoFilter>
  <sortState xmlns:xlrd2="http://schemas.microsoft.com/office/spreadsheetml/2017/richdata2" ref="A5:C37">
    <sortCondition ref="C5:C37"/>
  </sortState>
  <hyperlinks>
    <hyperlink ref="C1" location="'Appendix Table Menu'!A1" display="Return to the Appendix Table Menu" xr:uid="{895CCD06-F107-4A62-89BB-5A3E68999079}"/>
  </hyperlinks>
  <printOptions horizontalCentered="1" verticalCentered="1"/>
  <pageMargins left="0.25" right="0.25" top="0.5" bottom="0.5" header="0.5" footer="0.5"/>
  <pageSetup scale="105"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6F050-9373-403E-BD4B-66ED2ED45540}">
  <dimension ref="A1:B39"/>
  <sheetViews>
    <sheetView view="pageLayout" zoomScale="96" zoomScaleNormal="100" zoomScalePageLayoutView="96" workbookViewId="0">
      <selection activeCell="A2" sqref="A2:B39"/>
    </sheetView>
  </sheetViews>
  <sheetFormatPr defaultRowHeight="14.5" x14ac:dyDescent="0.35"/>
  <cols>
    <col min="1" max="1" width="45.1796875" customWidth="1"/>
    <col min="2" max="2" width="34.81640625" style="5" customWidth="1"/>
  </cols>
  <sheetData>
    <row r="1" spans="1:2" x14ac:dyDescent="0.35">
      <c r="A1" s="153"/>
      <c r="B1" s="155" t="s">
        <v>220</v>
      </c>
    </row>
    <row r="2" spans="1:2" x14ac:dyDescent="0.35">
      <c r="A2" s="162" t="s">
        <v>299</v>
      </c>
      <c r="B2" s="198" t="s">
        <v>338</v>
      </c>
    </row>
    <row r="3" spans="1:2" ht="29" x14ac:dyDescent="0.35">
      <c r="A3" s="162" t="s">
        <v>301</v>
      </c>
      <c r="B3" s="199" t="s">
        <v>345</v>
      </c>
    </row>
    <row r="4" spans="1:2" x14ac:dyDescent="0.35">
      <c r="A4" s="200" t="s">
        <v>346</v>
      </c>
      <c r="B4" s="201" t="s">
        <v>343</v>
      </c>
    </row>
    <row r="5" spans="1:2" x14ac:dyDescent="0.35">
      <c r="A5" s="202" t="s">
        <v>116</v>
      </c>
      <c r="B5" s="190">
        <v>66514</v>
      </c>
    </row>
    <row r="6" spans="1:2" x14ac:dyDescent="0.35">
      <c r="A6" s="203" t="s">
        <v>266</v>
      </c>
      <c r="B6" s="190">
        <v>46439</v>
      </c>
    </row>
    <row r="7" spans="1:2" x14ac:dyDescent="0.35">
      <c r="A7" s="203" t="s">
        <v>267</v>
      </c>
      <c r="B7" s="190">
        <v>52029</v>
      </c>
    </row>
    <row r="8" spans="1:2" x14ac:dyDescent="0.35">
      <c r="A8" s="203" t="s">
        <v>268</v>
      </c>
      <c r="B8" s="190">
        <v>51765</v>
      </c>
    </row>
    <row r="9" spans="1:2" x14ac:dyDescent="0.35">
      <c r="A9" s="203" t="s">
        <v>269</v>
      </c>
      <c r="B9" s="190">
        <v>52690</v>
      </c>
    </row>
    <row r="10" spans="1:2" x14ac:dyDescent="0.35">
      <c r="A10" s="203" t="s">
        <v>270</v>
      </c>
      <c r="B10" s="190">
        <v>56259</v>
      </c>
    </row>
    <row r="11" spans="1:2" x14ac:dyDescent="0.35">
      <c r="A11" s="203" t="s">
        <v>271</v>
      </c>
      <c r="B11" s="190">
        <v>40804</v>
      </c>
    </row>
    <row r="12" spans="1:2" x14ac:dyDescent="0.35">
      <c r="A12" s="202" t="s">
        <v>272</v>
      </c>
      <c r="B12" s="190">
        <v>55663</v>
      </c>
    </row>
    <row r="13" spans="1:2" x14ac:dyDescent="0.35">
      <c r="A13" s="203" t="s">
        <v>273</v>
      </c>
      <c r="B13" s="190">
        <v>79605</v>
      </c>
    </row>
    <row r="14" spans="1:2" x14ac:dyDescent="0.35">
      <c r="A14" s="203" t="s">
        <v>274</v>
      </c>
      <c r="B14" s="190">
        <v>45921</v>
      </c>
    </row>
    <row r="15" spans="1:2" x14ac:dyDescent="0.35">
      <c r="A15" s="203" t="s">
        <v>275</v>
      </c>
      <c r="B15" s="190">
        <v>40149</v>
      </c>
    </row>
    <row r="16" spans="1:2" x14ac:dyDescent="0.35">
      <c r="A16" s="203" t="s">
        <v>276</v>
      </c>
      <c r="B16" s="190">
        <v>41250</v>
      </c>
    </row>
    <row r="17" spans="1:2" x14ac:dyDescent="0.35">
      <c r="A17" s="203" t="s">
        <v>277</v>
      </c>
      <c r="B17" s="190">
        <v>49076</v>
      </c>
    </row>
    <row r="18" spans="1:2" x14ac:dyDescent="0.35">
      <c r="A18" s="202" t="s">
        <v>278</v>
      </c>
      <c r="B18" s="190">
        <v>68750</v>
      </c>
    </row>
    <row r="19" spans="1:2" x14ac:dyDescent="0.35">
      <c r="A19" s="203" t="s">
        <v>279</v>
      </c>
      <c r="B19" s="190">
        <v>51643</v>
      </c>
    </row>
    <row r="20" spans="1:2" x14ac:dyDescent="0.35">
      <c r="A20" s="204" t="s">
        <v>280</v>
      </c>
      <c r="B20" s="190">
        <v>143188</v>
      </c>
    </row>
    <row r="21" spans="1:2" x14ac:dyDescent="0.35">
      <c r="A21" s="203" t="s">
        <v>281</v>
      </c>
      <c r="B21" s="190">
        <v>37917</v>
      </c>
    </row>
    <row r="22" spans="1:2" x14ac:dyDescent="0.35">
      <c r="A22" s="202" t="s">
        <v>282</v>
      </c>
      <c r="B22" s="190">
        <v>44496</v>
      </c>
    </row>
    <row r="23" spans="1:2" x14ac:dyDescent="0.35">
      <c r="A23" s="203" t="s">
        <v>283</v>
      </c>
      <c r="B23" s="190">
        <v>50178</v>
      </c>
    </row>
    <row r="24" spans="1:2" x14ac:dyDescent="0.35">
      <c r="A24" s="202" t="s">
        <v>284</v>
      </c>
      <c r="B24" s="190">
        <v>52717</v>
      </c>
    </row>
    <row r="25" spans="1:2" x14ac:dyDescent="0.35">
      <c r="A25" s="203" t="s">
        <v>285</v>
      </c>
      <c r="B25" s="190">
        <v>43698</v>
      </c>
    </row>
    <row r="26" spans="1:2" x14ac:dyDescent="0.35">
      <c r="A26" s="203" t="s">
        <v>286</v>
      </c>
      <c r="B26" s="190">
        <v>53901</v>
      </c>
    </row>
    <row r="27" spans="1:2" x14ac:dyDescent="0.35">
      <c r="A27" s="203" t="s">
        <v>287</v>
      </c>
      <c r="B27" s="190">
        <v>52445</v>
      </c>
    </row>
    <row r="28" spans="1:2" x14ac:dyDescent="0.35">
      <c r="A28" s="202" t="s">
        <v>290</v>
      </c>
      <c r="B28" s="190">
        <v>84053</v>
      </c>
    </row>
    <row r="29" spans="1:2" x14ac:dyDescent="0.35">
      <c r="A29" s="202" t="s">
        <v>288</v>
      </c>
      <c r="B29" s="190">
        <v>53020</v>
      </c>
    </row>
    <row r="30" spans="1:2" x14ac:dyDescent="0.35">
      <c r="A30" s="203" t="s">
        <v>289</v>
      </c>
      <c r="B30" s="190">
        <v>47400</v>
      </c>
    </row>
    <row r="31" spans="1:2" x14ac:dyDescent="0.35">
      <c r="A31" s="202" t="s">
        <v>291</v>
      </c>
      <c r="B31" s="190">
        <v>74689</v>
      </c>
    </row>
    <row r="32" spans="1:2" x14ac:dyDescent="0.35">
      <c r="A32" s="203" t="s">
        <v>292</v>
      </c>
      <c r="B32" s="190">
        <v>37840</v>
      </c>
    </row>
    <row r="33" spans="1:2" x14ac:dyDescent="0.35">
      <c r="A33" s="203" t="s">
        <v>293</v>
      </c>
      <c r="B33" s="190">
        <v>47556</v>
      </c>
    </row>
    <row r="34" spans="1:2" x14ac:dyDescent="0.35">
      <c r="A34" s="203" t="s">
        <v>294</v>
      </c>
      <c r="B34" s="190">
        <v>58908</v>
      </c>
    </row>
    <row r="35" spans="1:2" x14ac:dyDescent="0.35">
      <c r="A35" s="203" t="s">
        <v>295</v>
      </c>
      <c r="B35" s="190">
        <v>46250</v>
      </c>
    </row>
    <row r="36" spans="1:2" x14ac:dyDescent="0.35">
      <c r="A36" s="203" t="s">
        <v>296</v>
      </c>
      <c r="B36" s="190">
        <v>45319</v>
      </c>
    </row>
    <row r="37" spans="1:2" x14ac:dyDescent="0.35">
      <c r="A37" s="202" t="s">
        <v>297</v>
      </c>
      <c r="B37" s="190">
        <v>58333</v>
      </c>
    </row>
    <row r="38" spans="1:2" x14ac:dyDescent="0.35">
      <c r="A38" s="205" t="s">
        <v>117</v>
      </c>
      <c r="B38" s="193">
        <v>62125</v>
      </c>
    </row>
    <row r="39" spans="1:2" x14ac:dyDescent="0.35">
      <c r="A39" s="205" t="s">
        <v>118</v>
      </c>
      <c r="B39" s="193">
        <v>78538</v>
      </c>
    </row>
  </sheetData>
  <sheetProtection algorithmName="SHA-512" hashValue="WZiwQ+pTALT+DB7RCXmcF9HHpx6m6cLjFGsb7XlkDb3WK7hM5t3/0Xmp2EhjV+3hrZh8JXHYXg2LLMMAPeJG3Q==" saltValue="zsVnbdEeyvU9JX4kyrfQ2g==" spinCount="100000" sheet="1" objects="1" scenarios="1"/>
  <autoFilter ref="A4:B4" xr:uid="{A6E6F050-9373-403E-BD4B-66ED2ED45540}">
    <sortState xmlns:xlrd2="http://schemas.microsoft.com/office/spreadsheetml/2017/richdata2" ref="A5:B37">
      <sortCondition ref="A4"/>
    </sortState>
  </autoFilter>
  <sortState xmlns:xlrd2="http://schemas.microsoft.com/office/spreadsheetml/2017/richdata2" ref="A5:B37">
    <sortCondition ref="B5:B37"/>
  </sortState>
  <conditionalFormatting sqref="A5:A39">
    <cfRule type="duplicateValues" dxfId="65" priority="32"/>
  </conditionalFormatting>
  <hyperlinks>
    <hyperlink ref="B1" location="'Appendix Table Menu'!A1" display="Return to the Appendix Table Menu" xr:uid="{CE87B6C4-D002-46F6-99FA-B25BFE9E884C}"/>
  </hyperlinks>
  <printOptions horizontalCentered="1" verticalCentered="1"/>
  <pageMargins left="0.25" right="0.25" top="0.5" bottom="0.5" header="0.5" footer="0.5"/>
  <pageSetup scale="105"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2AB18-2F40-400E-9F60-2A6DD2D8E49A}">
  <dimension ref="A1:K23"/>
  <sheetViews>
    <sheetView view="pageLayout" topLeftCell="A12" zoomScale="85" zoomScaleNormal="100" zoomScalePageLayoutView="85" workbookViewId="0">
      <selection activeCell="A21" sqref="A2:C21"/>
    </sheetView>
  </sheetViews>
  <sheetFormatPr defaultRowHeight="14.5" x14ac:dyDescent="0.35"/>
  <cols>
    <col min="1" max="1" width="28.453125" style="153" customWidth="1"/>
    <col min="2" max="2" width="20.26953125" style="153" customWidth="1"/>
    <col min="3" max="3" width="30.26953125" style="153" customWidth="1"/>
    <col min="4" max="5" width="8.7265625" style="153"/>
    <col min="6" max="6" width="14.26953125" style="153" bestFit="1" customWidth="1"/>
    <col min="7" max="16384" width="8.7265625" style="153"/>
  </cols>
  <sheetData>
    <row r="1" spans="1:11" ht="18.5" x14ac:dyDescent="0.45">
      <c r="C1" s="155" t="s">
        <v>220</v>
      </c>
      <c r="K1" s="206"/>
    </row>
    <row r="2" spans="1:11" x14ac:dyDescent="0.35">
      <c r="A2" s="162" t="s">
        <v>299</v>
      </c>
      <c r="B2" s="162"/>
      <c r="C2" s="162" t="s">
        <v>300</v>
      </c>
    </row>
    <row r="3" spans="1:11" ht="60" customHeight="1" x14ac:dyDescent="0.35">
      <c r="A3" s="162" t="s">
        <v>301</v>
      </c>
      <c r="B3" s="162"/>
      <c r="C3" s="168" t="s">
        <v>347</v>
      </c>
    </row>
    <row r="4" spans="1:11" x14ac:dyDescent="0.35">
      <c r="A4" s="163"/>
      <c r="B4" s="163"/>
      <c r="C4" s="163"/>
    </row>
    <row r="5" spans="1:11" x14ac:dyDescent="0.35">
      <c r="A5" s="209" t="s">
        <v>117</v>
      </c>
      <c r="B5" s="209"/>
      <c r="C5" s="209"/>
      <c r="F5" s="207"/>
      <c r="G5" s="207"/>
    </row>
    <row r="6" spans="1:11" x14ac:dyDescent="0.35">
      <c r="A6" s="162" t="s">
        <v>348</v>
      </c>
      <c r="B6" s="188">
        <v>1018321</v>
      </c>
      <c r="C6" s="210">
        <v>0.48199999999999998</v>
      </c>
      <c r="F6" s="207"/>
      <c r="G6" s="207"/>
    </row>
    <row r="7" spans="1:11" x14ac:dyDescent="0.35">
      <c r="A7" s="162" t="s">
        <v>130</v>
      </c>
      <c r="B7" s="188">
        <v>772482</v>
      </c>
      <c r="C7" s="189">
        <v>0.36499999999999999</v>
      </c>
      <c r="F7" s="207"/>
    </row>
    <row r="8" spans="1:11" x14ac:dyDescent="0.35">
      <c r="A8" s="162" t="s">
        <v>349</v>
      </c>
      <c r="B8" s="188">
        <v>38382</v>
      </c>
      <c r="C8" s="189">
        <v>1.7999999999999999E-2</v>
      </c>
    </row>
    <row r="9" spans="1:11" ht="29" x14ac:dyDescent="0.35">
      <c r="A9" s="168" t="s">
        <v>133</v>
      </c>
      <c r="B9" s="188">
        <v>181771</v>
      </c>
      <c r="C9" s="189">
        <v>8.5999999999999993E-2</v>
      </c>
    </row>
    <row r="10" spans="1:11" x14ac:dyDescent="0.35">
      <c r="A10" s="162" t="s">
        <v>134</v>
      </c>
      <c r="B10" s="188">
        <v>33725</v>
      </c>
      <c r="C10" s="189">
        <v>1.6E-2</v>
      </c>
    </row>
    <row r="11" spans="1:11" ht="29" x14ac:dyDescent="0.35">
      <c r="A11" s="168" t="s">
        <v>135</v>
      </c>
      <c r="B11" s="188">
        <v>1248</v>
      </c>
      <c r="C11" s="189">
        <v>1E-3</v>
      </c>
    </row>
    <row r="12" spans="1:11" x14ac:dyDescent="0.35">
      <c r="A12" s="162" t="s">
        <v>136</v>
      </c>
      <c r="B12" s="188">
        <v>68839</v>
      </c>
      <c r="C12" s="189">
        <v>3.2000000000000001E-2</v>
      </c>
    </row>
    <row r="13" spans="1:11" x14ac:dyDescent="0.35">
      <c r="A13" s="163"/>
      <c r="B13" s="163"/>
      <c r="C13" s="163"/>
    </row>
    <row r="14" spans="1:11" x14ac:dyDescent="0.35">
      <c r="A14" s="209" t="s">
        <v>118</v>
      </c>
      <c r="B14" s="209"/>
      <c r="C14" s="209"/>
    </row>
    <row r="15" spans="1:11" x14ac:dyDescent="0.35">
      <c r="A15" s="162" t="s">
        <v>348</v>
      </c>
      <c r="B15" s="188">
        <v>63131589</v>
      </c>
      <c r="C15" s="211">
        <v>0.19</v>
      </c>
    </row>
    <row r="16" spans="1:11" x14ac:dyDescent="0.35">
      <c r="A16" s="162" t="s">
        <v>350</v>
      </c>
      <c r="B16" s="188">
        <v>193338267</v>
      </c>
      <c r="C16" s="189">
        <v>0.58199999999999996</v>
      </c>
    </row>
    <row r="17" spans="1:7" x14ac:dyDescent="0.35">
      <c r="A17" s="162" t="s">
        <v>351</v>
      </c>
      <c r="B17" s="188">
        <v>39981609</v>
      </c>
      <c r="C17" s="189">
        <v>0.12</v>
      </c>
    </row>
    <row r="18" spans="1:7" ht="29" x14ac:dyDescent="0.35">
      <c r="A18" s="168" t="s">
        <v>133</v>
      </c>
      <c r="B18" s="188">
        <v>1751338</v>
      </c>
      <c r="C18" s="189">
        <v>5.0000000000000001E-3</v>
      </c>
    </row>
    <row r="19" spans="1:7" x14ac:dyDescent="0.35">
      <c r="A19" s="162" t="s">
        <v>352</v>
      </c>
      <c r="B19" s="188">
        <v>19106873</v>
      </c>
      <c r="C19" s="189">
        <v>5.7000000000000002E-2</v>
      </c>
    </row>
    <row r="20" spans="1:7" ht="29" x14ac:dyDescent="0.35">
      <c r="A20" s="168" t="s">
        <v>135</v>
      </c>
      <c r="B20" s="188">
        <v>565623</v>
      </c>
      <c r="C20" s="189">
        <v>2E-3</v>
      </c>
    </row>
    <row r="21" spans="1:7" x14ac:dyDescent="0.35">
      <c r="A21" s="162" t="s">
        <v>136</v>
      </c>
      <c r="B21" s="188">
        <v>14512241</v>
      </c>
      <c r="C21" s="189">
        <v>4.3999999999999997E-2</v>
      </c>
    </row>
    <row r="23" spans="1:7" x14ac:dyDescent="0.35">
      <c r="B23" s="208"/>
      <c r="C23" s="208"/>
      <c r="D23" s="208"/>
      <c r="E23" s="208"/>
      <c r="F23" s="208"/>
      <c r="G23" s="208"/>
    </row>
  </sheetData>
  <sheetProtection algorithmName="SHA-512" hashValue="WRHEoOvFOAu5MN2OrzKLswzouckCootGFMPp/DFKsINzxUzcNfw3zqajO5qx/wnlJxyNQnbze5XHBqFw/MlumQ==" saltValue="MW7WgONRCYby4M17RSOvLQ==" spinCount="100000" sheet="1" objects="1" scenarios="1"/>
  <mergeCells count="2">
    <mergeCell ref="A5:C5"/>
    <mergeCell ref="A14:C14"/>
  </mergeCells>
  <hyperlinks>
    <hyperlink ref="C1" location="'Appendix Table Menu'!A1" display="Return to the Appendix Table Menu" xr:uid="{C86B4E40-429A-4D18-A0A8-3740EF9B612E}"/>
  </hyperlinks>
  <printOptions horizontalCentered="1" verticalCentered="1"/>
  <pageMargins left="0.25" right="0.25" top="0.5" bottom="0.5" header="0.5" footer="0.5"/>
  <pageSetup scale="105"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2CE58-1B77-4030-BBB8-6E997BFCA281}">
  <dimension ref="A1:I105"/>
  <sheetViews>
    <sheetView view="pageLayout" zoomScale="62" zoomScaleNormal="50" zoomScaleSheetLayoutView="55" zoomScalePageLayoutView="62" workbookViewId="0">
      <selection activeCell="A2" sqref="A2:I105"/>
    </sheetView>
  </sheetViews>
  <sheetFormatPr defaultRowHeight="14.5" x14ac:dyDescent="0.35"/>
  <cols>
    <col min="1" max="1" width="24.26953125" customWidth="1"/>
    <col min="2" max="2" width="15.81640625" customWidth="1"/>
    <col min="3" max="3" width="16.453125" customWidth="1"/>
    <col min="4" max="4" width="14.1796875" customWidth="1"/>
    <col min="5" max="5" width="13" customWidth="1"/>
    <col min="6" max="6" width="12" customWidth="1"/>
    <col min="7" max="7" width="14.7265625" customWidth="1"/>
    <col min="8" max="8" width="11.81640625" customWidth="1"/>
    <col min="9" max="9" width="14" customWidth="1"/>
  </cols>
  <sheetData>
    <row r="1" spans="1:9" x14ac:dyDescent="0.35">
      <c r="A1" s="212" t="s">
        <v>299</v>
      </c>
      <c r="B1" s="212" t="s">
        <v>300</v>
      </c>
      <c r="C1" s="153"/>
      <c r="D1" s="153"/>
      <c r="E1" s="153"/>
      <c r="F1" s="153"/>
      <c r="G1" s="153"/>
      <c r="H1" s="153"/>
      <c r="I1" s="155" t="s">
        <v>220</v>
      </c>
    </row>
    <row r="2" spans="1:9" ht="58.5" customHeight="1" x14ac:dyDescent="0.35">
      <c r="A2" s="213" t="s">
        <v>301</v>
      </c>
      <c r="B2" s="214" t="s">
        <v>347</v>
      </c>
      <c r="C2" s="215"/>
      <c r="D2" s="179"/>
      <c r="E2" s="179"/>
      <c r="F2" s="179"/>
      <c r="G2" s="179"/>
      <c r="H2" s="179"/>
      <c r="I2" s="179"/>
    </row>
    <row r="3" spans="1:9" ht="63" customHeight="1" x14ac:dyDescent="0.35">
      <c r="A3" s="216" t="s">
        <v>265</v>
      </c>
      <c r="B3" s="168" t="s">
        <v>348</v>
      </c>
      <c r="C3" s="168" t="s">
        <v>130</v>
      </c>
      <c r="D3" s="168" t="s">
        <v>349</v>
      </c>
      <c r="E3" s="168" t="s">
        <v>133</v>
      </c>
      <c r="F3" s="168" t="s">
        <v>134</v>
      </c>
      <c r="G3" s="168" t="s">
        <v>135</v>
      </c>
      <c r="H3" s="168" t="s">
        <v>136</v>
      </c>
      <c r="I3" s="162" t="s">
        <v>353</v>
      </c>
    </row>
    <row r="4" spans="1:9" x14ac:dyDescent="0.35">
      <c r="A4" s="217" t="s">
        <v>116</v>
      </c>
      <c r="B4" s="218">
        <v>329949</v>
      </c>
      <c r="C4" s="218">
        <v>254583</v>
      </c>
      <c r="D4" s="218">
        <v>17205</v>
      </c>
      <c r="E4" s="218">
        <v>26758</v>
      </c>
      <c r="F4" s="218">
        <v>18315</v>
      </c>
      <c r="G4" s="218">
        <v>346</v>
      </c>
      <c r="H4" s="218">
        <v>27201</v>
      </c>
      <c r="I4" s="164">
        <f>SUM(B4:H4)</f>
        <v>674357</v>
      </c>
    </row>
    <row r="5" spans="1:9" x14ac:dyDescent="0.35">
      <c r="A5" s="219" t="s">
        <v>266</v>
      </c>
      <c r="B5" s="218">
        <v>559</v>
      </c>
      <c r="C5" s="218">
        <v>2909</v>
      </c>
      <c r="D5" s="218">
        <v>14</v>
      </c>
      <c r="E5" s="218">
        <v>81</v>
      </c>
      <c r="F5" s="218">
        <v>13</v>
      </c>
      <c r="G5" s="218">
        <v>0</v>
      </c>
      <c r="H5" s="218">
        <v>109</v>
      </c>
      <c r="I5" s="164">
        <f t="shared" ref="I5:I38" si="0">SUM(B5:H5)</f>
        <v>3685</v>
      </c>
    </row>
    <row r="6" spans="1:9" x14ac:dyDescent="0.35">
      <c r="A6" s="219" t="s">
        <v>267</v>
      </c>
      <c r="B6" s="218">
        <v>37329</v>
      </c>
      <c r="C6" s="218">
        <v>23882</v>
      </c>
      <c r="D6" s="218">
        <v>915</v>
      </c>
      <c r="E6" s="218">
        <v>337</v>
      </c>
      <c r="F6" s="218">
        <v>728</v>
      </c>
      <c r="G6" s="218">
        <v>49</v>
      </c>
      <c r="H6" s="218">
        <v>1206</v>
      </c>
      <c r="I6" s="164">
        <f t="shared" si="0"/>
        <v>64446</v>
      </c>
    </row>
    <row r="7" spans="1:9" x14ac:dyDescent="0.35">
      <c r="A7" s="219" t="s">
        <v>268</v>
      </c>
      <c r="B7" s="218">
        <v>8925</v>
      </c>
      <c r="C7" s="218">
        <v>5330</v>
      </c>
      <c r="D7" s="218">
        <v>522</v>
      </c>
      <c r="E7" s="218">
        <v>11502</v>
      </c>
      <c r="F7" s="218">
        <v>172</v>
      </c>
      <c r="G7" s="218">
        <v>6</v>
      </c>
      <c r="H7" s="218">
        <v>602</v>
      </c>
      <c r="I7" s="164">
        <f t="shared" si="0"/>
        <v>27059</v>
      </c>
    </row>
    <row r="8" spans="1:9" x14ac:dyDescent="0.35">
      <c r="A8" s="219" t="s">
        <v>269</v>
      </c>
      <c r="B8" s="218">
        <v>5849</v>
      </c>
      <c r="C8" s="218">
        <v>5894</v>
      </c>
      <c r="D8" s="218">
        <v>67</v>
      </c>
      <c r="E8" s="218">
        <v>133</v>
      </c>
      <c r="F8" s="218">
        <v>26</v>
      </c>
      <c r="G8" s="218">
        <v>0</v>
      </c>
      <c r="H8" s="218">
        <v>367</v>
      </c>
      <c r="I8" s="164">
        <f t="shared" si="0"/>
        <v>12336</v>
      </c>
    </row>
    <row r="9" spans="1:9" x14ac:dyDescent="0.35">
      <c r="A9" s="219" t="s">
        <v>270</v>
      </c>
      <c r="B9" s="218">
        <v>21782</v>
      </c>
      <c r="C9" s="218">
        <v>20987</v>
      </c>
      <c r="D9" s="218">
        <v>2305</v>
      </c>
      <c r="E9" s="218">
        <v>183</v>
      </c>
      <c r="F9" s="218">
        <v>725</v>
      </c>
      <c r="G9" s="218">
        <v>44</v>
      </c>
      <c r="H9" s="218">
        <v>1906</v>
      </c>
      <c r="I9" s="164">
        <f t="shared" si="0"/>
        <v>47932</v>
      </c>
    </row>
    <row r="10" spans="1:9" x14ac:dyDescent="0.35">
      <c r="A10" s="219" t="s">
        <v>271</v>
      </c>
      <c r="B10" s="218">
        <v>1004</v>
      </c>
      <c r="C10" s="218">
        <v>539</v>
      </c>
      <c r="D10" s="218">
        <v>1</v>
      </c>
      <c r="E10" s="218">
        <v>1</v>
      </c>
      <c r="F10" s="218">
        <v>0</v>
      </c>
      <c r="G10" s="218">
        <v>0</v>
      </c>
      <c r="H10" s="218">
        <v>35</v>
      </c>
      <c r="I10" s="164">
        <f t="shared" si="0"/>
        <v>1580</v>
      </c>
    </row>
    <row r="11" spans="1:9" x14ac:dyDescent="0.35">
      <c r="A11" s="217" t="s">
        <v>272</v>
      </c>
      <c r="B11" s="218">
        <v>149893</v>
      </c>
      <c r="C11" s="218">
        <v>60117</v>
      </c>
      <c r="D11" s="218">
        <v>3130</v>
      </c>
      <c r="E11" s="218">
        <v>1198</v>
      </c>
      <c r="F11" s="218">
        <v>2575</v>
      </c>
      <c r="G11" s="218">
        <v>183</v>
      </c>
      <c r="H11" s="218">
        <v>4569</v>
      </c>
      <c r="I11" s="164">
        <f t="shared" si="0"/>
        <v>221665</v>
      </c>
    </row>
    <row r="12" spans="1:9" x14ac:dyDescent="0.35">
      <c r="A12" s="219" t="s">
        <v>273</v>
      </c>
      <c r="B12" s="218">
        <v>31104</v>
      </c>
      <c r="C12" s="218">
        <v>26692</v>
      </c>
      <c r="D12" s="218">
        <v>720</v>
      </c>
      <c r="E12" s="218">
        <v>571</v>
      </c>
      <c r="F12" s="218">
        <v>381</v>
      </c>
      <c r="G12" s="218">
        <v>0</v>
      </c>
      <c r="H12" s="218">
        <v>1646</v>
      </c>
      <c r="I12" s="164">
        <f t="shared" si="0"/>
        <v>61114</v>
      </c>
    </row>
    <row r="13" spans="1:9" x14ac:dyDescent="0.35">
      <c r="A13" s="219" t="s">
        <v>274</v>
      </c>
      <c r="B13" s="218">
        <v>13373</v>
      </c>
      <c r="C13" s="218">
        <v>13221</v>
      </c>
      <c r="D13" s="218">
        <v>186</v>
      </c>
      <c r="E13" s="218">
        <v>276</v>
      </c>
      <c r="F13" s="218">
        <v>241</v>
      </c>
      <c r="G13" s="218">
        <v>0</v>
      </c>
      <c r="H13" s="218">
        <v>559</v>
      </c>
      <c r="I13" s="164">
        <f t="shared" si="0"/>
        <v>27856</v>
      </c>
    </row>
    <row r="14" spans="1:9" x14ac:dyDescent="0.35">
      <c r="A14" s="219" t="s">
        <v>275</v>
      </c>
      <c r="B14" s="218">
        <v>3263</v>
      </c>
      <c r="C14" s="218">
        <v>739</v>
      </c>
      <c r="D14" s="218">
        <v>75</v>
      </c>
      <c r="E14" s="218">
        <v>226</v>
      </c>
      <c r="F14" s="218">
        <v>10</v>
      </c>
      <c r="G14" s="218">
        <v>0</v>
      </c>
      <c r="H14" s="218">
        <v>66</v>
      </c>
      <c r="I14" s="164">
        <f t="shared" si="0"/>
        <v>4379</v>
      </c>
    </row>
    <row r="15" spans="1:9" x14ac:dyDescent="0.35">
      <c r="A15" s="219" t="s">
        <v>276</v>
      </c>
      <c r="B15" s="218">
        <v>304</v>
      </c>
      <c r="C15" s="218">
        <v>346</v>
      </c>
      <c r="D15" s="218">
        <v>13</v>
      </c>
      <c r="E15" s="218">
        <v>0</v>
      </c>
      <c r="F15" s="218">
        <v>0</v>
      </c>
      <c r="G15" s="218">
        <v>0</v>
      </c>
      <c r="H15" s="218">
        <v>85</v>
      </c>
      <c r="I15" s="164">
        <f t="shared" si="0"/>
        <v>748</v>
      </c>
    </row>
    <row r="16" spans="1:9" x14ac:dyDescent="0.35">
      <c r="A16" s="219" t="s">
        <v>277</v>
      </c>
      <c r="B16" s="218">
        <v>2343</v>
      </c>
      <c r="C16" s="218">
        <v>1568</v>
      </c>
      <c r="D16" s="218">
        <v>0</v>
      </c>
      <c r="E16" s="218">
        <v>18</v>
      </c>
      <c r="F16" s="218">
        <v>34</v>
      </c>
      <c r="G16" s="218">
        <v>0</v>
      </c>
      <c r="H16" s="218">
        <v>134</v>
      </c>
      <c r="I16" s="164">
        <f t="shared" si="0"/>
        <v>4097</v>
      </c>
    </row>
    <row r="17" spans="1:9" x14ac:dyDescent="0.35">
      <c r="A17" s="217" t="s">
        <v>278</v>
      </c>
      <c r="B17" s="218">
        <v>45091</v>
      </c>
      <c r="C17" s="218">
        <v>23474</v>
      </c>
      <c r="D17" s="218">
        <v>2507</v>
      </c>
      <c r="E17" s="218">
        <v>347</v>
      </c>
      <c r="F17" s="218">
        <v>459</v>
      </c>
      <c r="G17" s="218">
        <v>18</v>
      </c>
      <c r="H17" s="218">
        <v>1258</v>
      </c>
      <c r="I17" s="164">
        <f t="shared" si="0"/>
        <v>73154</v>
      </c>
    </row>
    <row r="18" spans="1:9" x14ac:dyDescent="0.35">
      <c r="A18" s="219" t="s">
        <v>279</v>
      </c>
      <c r="B18" s="218">
        <v>6591</v>
      </c>
      <c r="C18" s="218">
        <v>12262</v>
      </c>
      <c r="D18" s="218">
        <v>126</v>
      </c>
      <c r="E18" s="218">
        <v>620</v>
      </c>
      <c r="F18" s="218">
        <v>106</v>
      </c>
      <c r="G18" s="218">
        <v>0</v>
      </c>
      <c r="H18" s="218">
        <v>522</v>
      </c>
      <c r="I18" s="164">
        <f t="shared" si="0"/>
        <v>20227</v>
      </c>
    </row>
    <row r="19" spans="1:9" x14ac:dyDescent="0.35">
      <c r="A19" s="219" t="s">
        <v>280</v>
      </c>
      <c r="B19" s="218">
        <v>3465</v>
      </c>
      <c r="C19" s="218">
        <v>13614</v>
      </c>
      <c r="D19" s="218">
        <v>233</v>
      </c>
      <c r="E19" s="218">
        <v>144</v>
      </c>
      <c r="F19" s="218">
        <v>964</v>
      </c>
      <c r="G19" s="218">
        <v>0</v>
      </c>
      <c r="H19" s="218">
        <v>954</v>
      </c>
      <c r="I19" s="164">
        <f t="shared" si="0"/>
        <v>19374</v>
      </c>
    </row>
    <row r="20" spans="1:9" x14ac:dyDescent="0.35">
      <c r="A20" s="219" t="s">
        <v>281</v>
      </c>
      <c r="B20" s="218">
        <v>16917</v>
      </c>
      <c r="C20" s="218">
        <v>7392</v>
      </c>
      <c r="D20" s="218">
        <v>385</v>
      </c>
      <c r="E20" s="218">
        <v>83</v>
      </c>
      <c r="F20" s="218">
        <v>233</v>
      </c>
      <c r="G20" s="218">
        <v>14</v>
      </c>
      <c r="H20" s="218">
        <v>396</v>
      </c>
      <c r="I20" s="164">
        <f t="shared" si="0"/>
        <v>25420</v>
      </c>
    </row>
    <row r="21" spans="1:9" x14ac:dyDescent="0.35">
      <c r="A21" s="217" t="s">
        <v>282</v>
      </c>
      <c r="B21" s="218">
        <v>8649</v>
      </c>
      <c r="C21" s="218">
        <v>5699</v>
      </c>
      <c r="D21" s="218">
        <v>313</v>
      </c>
      <c r="E21" s="218">
        <v>53427</v>
      </c>
      <c r="F21" s="218">
        <v>926</v>
      </c>
      <c r="G21" s="218">
        <v>57</v>
      </c>
      <c r="H21" s="218">
        <v>2101</v>
      </c>
      <c r="I21" s="164">
        <f t="shared" si="0"/>
        <v>71172</v>
      </c>
    </row>
    <row r="22" spans="1:9" x14ac:dyDescent="0.35">
      <c r="A22" s="219" t="s">
        <v>283</v>
      </c>
      <c r="B22" s="218">
        <v>3178</v>
      </c>
      <c r="C22" s="218">
        <v>917</v>
      </c>
      <c r="D22" s="218">
        <v>0</v>
      </c>
      <c r="E22" s="218">
        <v>73</v>
      </c>
      <c r="F22" s="218">
        <v>0</v>
      </c>
      <c r="G22" s="218">
        <v>0</v>
      </c>
      <c r="H22" s="218">
        <v>8</v>
      </c>
      <c r="I22" s="164">
        <f t="shared" si="0"/>
        <v>4176</v>
      </c>
    </row>
    <row r="23" spans="1:9" x14ac:dyDescent="0.35">
      <c r="A23" s="217" t="s">
        <v>284</v>
      </c>
      <c r="B23" s="218">
        <v>26683</v>
      </c>
      <c r="C23" s="218">
        <v>31781</v>
      </c>
      <c r="D23" s="218">
        <v>2340</v>
      </c>
      <c r="E23" s="218">
        <v>3988</v>
      </c>
      <c r="F23" s="218">
        <v>974</v>
      </c>
      <c r="G23" s="218">
        <v>79</v>
      </c>
      <c r="H23" s="218">
        <v>2390</v>
      </c>
      <c r="I23" s="164">
        <f t="shared" si="0"/>
        <v>68235</v>
      </c>
    </row>
    <row r="24" spans="1:9" x14ac:dyDescent="0.35">
      <c r="A24" s="219" t="s">
        <v>285</v>
      </c>
      <c r="B24" s="218">
        <v>3842</v>
      </c>
      <c r="C24" s="218">
        <v>4165</v>
      </c>
      <c r="D24" s="218">
        <v>96</v>
      </c>
      <c r="E24" s="218">
        <v>34</v>
      </c>
      <c r="F24" s="218">
        <v>0</v>
      </c>
      <c r="G24" s="218">
        <v>18</v>
      </c>
      <c r="H24" s="218">
        <v>461</v>
      </c>
      <c r="I24" s="164">
        <f t="shared" si="0"/>
        <v>8616</v>
      </c>
    </row>
    <row r="25" spans="1:9" x14ac:dyDescent="0.35">
      <c r="A25" s="219" t="s">
        <v>286</v>
      </c>
      <c r="B25" s="218">
        <v>27038</v>
      </c>
      <c r="C25" s="218">
        <v>5665</v>
      </c>
      <c r="D25" s="218">
        <v>264</v>
      </c>
      <c r="E25" s="218">
        <v>6266</v>
      </c>
      <c r="F25" s="218">
        <v>236</v>
      </c>
      <c r="G25" s="218">
        <v>64</v>
      </c>
      <c r="H25" s="218">
        <v>632</v>
      </c>
      <c r="I25" s="164">
        <f t="shared" si="0"/>
        <v>40165</v>
      </c>
    </row>
    <row r="26" spans="1:9" x14ac:dyDescent="0.35">
      <c r="A26" s="219" t="s">
        <v>287</v>
      </c>
      <c r="B26" s="218">
        <v>8440</v>
      </c>
      <c r="C26" s="218">
        <v>9283</v>
      </c>
      <c r="D26" s="218">
        <v>176</v>
      </c>
      <c r="E26" s="218">
        <v>158</v>
      </c>
      <c r="F26" s="218">
        <v>83</v>
      </c>
      <c r="G26" s="218">
        <v>33</v>
      </c>
      <c r="H26" s="218">
        <v>829</v>
      </c>
      <c r="I26" s="164">
        <f t="shared" si="0"/>
        <v>19002</v>
      </c>
    </row>
    <row r="27" spans="1:9" ht="22.5" customHeight="1" x14ac:dyDescent="0.35">
      <c r="A27" s="217" t="s">
        <v>290</v>
      </c>
      <c r="B27" s="218">
        <v>59922</v>
      </c>
      <c r="C27" s="218">
        <v>63454</v>
      </c>
      <c r="D27" s="218">
        <v>3097</v>
      </c>
      <c r="E27" s="218">
        <v>16896</v>
      </c>
      <c r="F27" s="218">
        <v>2237</v>
      </c>
      <c r="G27" s="218">
        <v>177</v>
      </c>
      <c r="H27" s="218">
        <v>5755</v>
      </c>
      <c r="I27" s="164">
        <f>SUM(B27:H27)</f>
        <v>151538</v>
      </c>
    </row>
    <row r="28" spans="1:9" x14ac:dyDescent="0.35">
      <c r="A28" s="217" t="s">
        <v>288</v>
      </c>
      <c r="B28" s="218">
        <v>23890</v>
      </c>
      <c r="C28" s="218">
        <v>44466</v>
      </c>
      <c r="D28" s="218">
        <v>739</v>
      </c>
      <c r="E28" s="218">
        <v>46701</v>
      </c>
      <c r="F28" s="218">
        <v>823</v>
      </c>
      <c r="G28" s="218">
        <v>19</v>
      </c>
      <c r="H28" s="218">
        <v>4540</v>
      </c>
      <c r="I28" s="164">
        <f>SUM(B28:H28)</f>
        <v>121178</v>
      </c>
    </row>
    <row r="29" spans="1:9" x14ac:dyDescent="0.35">
      <c r="A29" s="219" t="s">
        <v>289</v>
      </c>
      <c r="B29" s="218">
        <v>20367</v>
      </c>
      <c r="C29" s="218">
        <v>4699</v>
      </c>
      <c r="D29" s="218">
        <v>326</v>
      </c>
      <c r="E29" s="218">
        <v>481</v>
      </c>
      <c r="F29" s="218">
        <v>107</v>
      </c>
      <c r="G29" s="218">
        <v>0</v>
      </c>
      <c r="H29" s="218">
        <v>1056</v>
      </c>
      <c r="I29" s="164">
        <f>SUM(B29:H29)</f>
        <v>27036</v>
      </c>
    </row>
    <row r="30" spans="1:9" x14ac:dyDescent="0.35">
      <c r="A30" s="217" t="s">
        <v>291</v>
      </c>
      <c r="B30" s="218">
        <v>74485</v>
      </c>
      <c r="C30" s="218">
        <v>68374</v>
      </c>
      <c r="D30" s="218">
        <v>1251</v>
      </c>
      <c r="E30" s="218">
        <v>3995</v>
      </c>
      <c r="F30" s="218">
        <v>2197</v>
      </c>
      <c r="G30" s="218">
        <v>70</v>
      </c>
      <c r="H30" s="218">
        <v>4803</v>
      </c>
      <c r="I30" s="164">
        <f t="shared" si="0"/>
        <v>155175</v>
      </c>
    </row>
    <row r="31" spans="1:9" x14ac:dyDescent="0.35">
      <c r="A31" s="219" t="s">
        <v>292</v>
      </c>
      <c r="B31" s="218">
        <v>3386</v>
      </c>
      <c r="C31" s="218">
        <v>7349</v>
      </c>
      <c r="D31" s="218">
        <v>20</v>
      </c>
      <c r="E31" s="218">
        <v>280</v>
      </c>
      <c r="F31" s="218">
        <v>28</v>
      </c>
      <c r="G31" s="218">
        <v>0</v>
      </c>
      <c r="H31" s="218">
        <v>448</v>
      </c>
      <c r="I31" s="164">
        <f t="shared" si="0"/>
        <v>11511</v>
      </c>
    </row>
    <row r="32" spans="1:9" x14ac:dyDescent="0.35">
      <c r="A32" s="219" t="s">
        <v>293</v>
      </c>
      <c r="B32" s="218">
        <v>8196</v>
      </c>
      <c r="C32" s="218">
        <v>5372</v>
      </c>
      <c r="D32" s="218">
        <v>37</v>
      </c>
      <c r="E32" s="218">
        <v>1967</v>
      </c>
      <c r="F32" s="218">
        <v>301</v>
      </c>
      <c r="G32" s="218">
        <v>0</v>
      </c>
      <c r="H32" s="218">
        <v>435</v>
      </c>
      <c r="I32" s="164">
        <f t="shared" si="0"/>
        <v>16308</v>
      </c>
    </row>
    <row r="33" spans="1:9" x14ac:dyDescent="0.35">
      <c r="A33" s="219" t="s">
        <v>294</v>
      </c>
      <c r="B33" s="218">
        <v>17530</v>
      </c>
      <c r="C33" s="218">
        <v>13962</v>
      </c>
      <c r="D33" s="218">
        <v>89</v>
      </c>
      <c r="E33" s="218">
        <v>1735</v>
      </c>
      <c r="F33" s="218">
        <v>254</v>
      </c>
      <c r="G33" s="218">
        <v>6</v>
      </c>
      <c r="H33" s="218">
        <v>940</v>
      </c>
      <c r="I33" s="164">
        <f t="shared" si="0"/>
        <v>34516</v>
      </c>
    </row>
    <row r="34" spans="1:9" x14ac:dyDescent="0.35">
      <c r="A34" s="219" t="s">
        <v>295</v>
      </c>
      <c r="B34" s="218">
        <v>6499</v>
      </c>
      <c r="C34" s="218">
        <v>7476</v>
      </c>
      <c r="D34" s="218">
        <v>263</v>
      </c>
      <c r="E34" s="218">
        <v>332</v>
      </c>
      <c r="F34" s="218">
        <v>92</v>
      </c>
      <c r="G34" s="218">
        <v>0</v>
      </c>
      <c r="H34" s="218">
        <v>628</v>
      </c>
      <c r="I34" s="164">
        <f t="shared" si="0"/>
        <v>15290</v>
      </c>
    </row>
    <row r="35" spans="1:9" x14ac:dyDescent="0.35">
      <c r="A35" s="219" t="s">
        <v>296</v>
      </c>
      <c r="B35" s="218">
        <v>1603</v>
      </c>
      <c r="C35" s="218">
        <v>2180</v>
      </c>
      <c r="D35" s="218">
        <v>33</v>
      </c>
      <c r="E35" s="218">
        <v>81</v>
      </c>
      <c r="F35" s="218">
        <v>0</v>
      </c>
      <c r="G35" s="218">
        <v>0</v>
      </c>
      <c r="H35" s="218">
        <v>142</v>
      </c>
      <c r="I35" s="164">
        <f t="shared" si="0"/>
        <v>4039</v>
      </c>
    </row>
    <row r="36" spans="1:9" x14ac:dyDescent="0.35">
      <c r="A36" s="217" t="s">
        <v>297</v>
      </c>
      <c r="B36" s="218">
        <v>46872</v>
      </c>
      <c r="C36" s="218">
        <v>24091</v>
      </c>
      <c r="D36" s="218">
        <v>934</v>
      </c>
      <c r="E36" s="218">
        <v>2879</v>
      </c>
      <c r="F36" s="218">
        <v>485</v>
      </c>
      <c r="G36" s="218">
        <v>65</v>
      </c>
      <c r="H36" s="218">
        <v>2056</v>
      </c>
      <c r="I36" s="164">
        <f t="shared" si="0"/>
        <v>77382</v>
      </c>
    </row>
    <row r="37" spans="1:9" s="65" customFormat="1" x14ac:dyDescent="0.35">
      <c r="A37" s="220" t="s">
        <v>117</v>
      </c>
      <c r="B37" s="221">
        <v>1018321</v>
      </c>
      <c r="C37" s="221">
        <v>772482</v>
      </c>
      <c r="D37" s="221">
        <v>38382</v>
      </c>
      <c r="E37" s="221">
        <v>181771</v>
      </c>
      <c r="F37" s="221">
        <v>33725</v>
      </c>
      <c r="G37" s="221">
        <v>1248</v>
      </c>
      <c r="H37" s="221">
        <v>68839</v>
      </c>
      <c r="I37" s="164">
        <f t="shared" si="0"/>
        <v>2114768</v>
      </c>
    </row>
    <row r="38" spans="1:9" s="65" customFormat="1" x14ac:dyDescent="0.35">
      <c r="A38" s="220" t="s">
        <v>118</v>
      </c>
      <c r="B38" s="222">
        <v>61755866</v>
      </c>
      <c r="C38" s="222">
        <v>194886464</v>
      </c>
      <c r="D38" s="222">
        <v>40146392</v>
      </c>
      <c r="E38" s="223">
        <v>1826286</v>
      </c>
      <c r="F38" s="222">
        <v>18873442</v>
      </c>
      <c r="G38" s="222">
        <v>561561</v>
      </c>
      <c r="H38" s="222">
        <v>13047582</v>
      </c>
      <c r="I38" s="164">
        <f t="shared" si="0"/>
        <v>331097593</v>
      </c>
    </row>
    <row r="39" spans="1:9" x14ac:dyDescent="0.35">
      <c r="A39" s="179"/>
      <c r="B39" s="179"/>
      <c r="C39" s="179"/>
      <c r="D39" s="224"/>
      <c r="E39" s="225"/>
      <c r="F39" s="179"/>
      <c r="G39" s="179"/>
      <c r="H39" s="179"/>
      <c r="I39" s="226"/>
    </row>
    <row r="40" spans="1:9" x14ac:dyDescent="0.35">
      <c r="A40" s="179"/>
      <c r="B40" s="179"/>
      <c r="C40" s="179"/>
      <c r="D40" s="224"/>
      <c r="E40" s="225"/>
      <c r="F40" s="179"/>
      <c r="G40" s="179"/>
      <c r="H40" s="179"/>
      <c r="I40" s="226"/>
    </row>
    <row r="41" spans="1:9" x14ac:dyDescent="0.35">
      <c r="A41" s="179"/>
      <c r="B41" s="179"/>
      <c r="C41" s="179"/>
      <c r="D41" s="224"/>
      <c r="E41" s="225"/>
      <c r="F41" s="179"/>
      <c r="G41" s="179"/>
      <c r="H41" s="179"/>
      <c r="I41" s="226"/>
    </row>
    <row r="42" spans="1:9" x14ac:dyDescent="0.35">
      <c r="A42" s="179"/>
      <c r="B42" s="179"/>
      <c r="C42" s="179"/>
      <c r="D42" s="224"/>
      <c r="E42" s="225"/>
      <c r="F42" s="179"/>
      <c r="G42" s="179"/>
      <c r="H42" s="179"/>
      <c r="I42" s="226"/>
    </row>
    <row r="43" spans="1:9" x14ac:dyDescent="0.35">
      <c r="A43" s="179"/>
      <c r="B43" s="179"/>
      <c r="C43" s="179"/>
      <c r="D43" s="224"/>
      <c r="E43" s="225"/>
      <c r="F43" s="179"/>
      <c r="G43" s="179"/>
      <c r="H43" s="179"/>
      <c r="I43" s="226"/>
    </row>
    <row r="44" spans="1:9" x14ac:dyDescent="0.35">
      <c r="A44" s="179"/>
      <c r="B44" s="179"/>
      <c r="C44" s="179"/>
      <c r="D44" s="224"/>
      <c r="E44" s="225"/>
      <c r="F44" s="179"/>
      <c r="G44" s="179"/>
      <c r="H44" s="179"/>
      <c r="I44" s="226"/>
    </row>
    <row r="45" spans="1:9" x14ac:dyDescent="0.35">
      <c r="A45" s="179"/>
      <c r="B45" s="179"/>
      <c r="C45" s="179"/>
      <c r="D45" s="224"/>
      <c r="E45" s="225"/>
      <c r="F45" s="179"/>
      <c r="G45" s="179"/>
      <c r="H45" s="179"/>
      <c r="I45" s="226"/>
    </row>
    <row r="46" spans="1:9" x14ac:dyDescent="0.35">
      <c r="A46" s="179"/>
      <c r="B46" s="179"/>
      <c r="C46" s="179"/>
      <c r="D46" s="224"/>
      <c r="E46" s="225"/>
      <c r="F46" s="179"/>
      <c r="G46" s="179"/>
      <c r="H46" s="179"/>
      <c r="I46" s="226"/>
    </row>
    <row r="47" spans="1:9" x14ac:dyDescent="0.35">
      <c r="A47" s="179"/>
      <c r="B47" s="179"/>
      <c r="C47" s="179"/>
      <c r="D47" s="224"/>
      <c r="E47" s="225"/>
      <c r="F47" s="179"/>
      <c r="G47" s="179"/>
      <c r="H47" s="179"/>
      <c r="I47" s="226"/>
    </row>
    <row r="48" spans="1:9" x14ac:dyDescent="0.35">
      <c r="A48" s="179"/>
      <c r="B48" s="179"/>
      <c r="C48" s="179"/>
      <c r="D48" s="224"/>
      <c r="E48" s="225"/>
      <c r="F48" s="179"/>
      <c r="G48" s="179"/>
      <c r="H48" s="179"/>
      <c r="I48" s="226"/>
    </row>
    <row r="49" spans="1:9" x14ac:dyDescent="0.35">
      <c r="A49" s="179"/>
      <c r="B49" s="179"/>
      <c r="C49" s="179"/>
      <c r="D49" s="224"/>
      <c r="E49" s="225"/>
      <c r="F49" s="179"/>
      <c r="G49" s="179"/>
      <c r="H49" s="179"/>
      <c r="I49" s="226"/>
    </row>
    <row r="50" spans="1:9" x14ac:dyDescent="0.35">
      <c r="A50" s="179"/>
      <c r="B50" s="179"/>
      <c r="C50" s="179"/>
      <c r="D50" s="224"/>
      <c r="E50" s="225"/>
      <c r="F50" s="179"/>
      <c r="G50" s="179"/>
      <c r="H50" s="179"/>
      <c r="I50" s="226"/>
    </row>
    <row r="51" spans="1:9" x14ac:dyDescent="0.35">
      <c r="A51" s="179"/>
      <c r="B51" s="179"/>
      <c r="C51" s="179"/>
      <c r="D51" s="224"/>
      <c r="E51" s="225"/>
      <c r="F51" s="179"/>
      <c r="G51" s="179"/>
      <c r="H51" s="179"/>
      <c r="I51" s="226"/>
    </row>
    <row r="52" spans="1:9" x14ac:dyDescent="0.35">
      <c r="A52" s="179"/>
      <c r="B52" s="179"/>
      <c r="C52" s="179"/>
      <c r="D52" s="224"/>
      <c r="E52" s="225"/>
      <c r="F52" s="179"/>
      <c r="G52" s="179"/>
      <c r="H52" s="179"/>
      <c r="I52" s="226"/>
    </row>
    <row r="53" spans="1:9" x14ac:dyDescent="0.35">
      <c r="A53" s="179"/>
      <c r="B53" s="179"/>
      <c r="C53" s="179"/>
      <c r="D53" s="224"/>
      <c r="E53" s="225"/>
      <c r="F53" s="179"/>
      <c r="G53" s="179"/>
      <c r="H53" s="179"/>
      <c r="I53" s="226"/>
    </row>
    <row r="54" spans="1:9" x14ac:dyDescent="0.35">
      <c r="A54" s="179"/>
      <c r="B54" s="179"/>
      <c r="C54" s="179"/>
      <c r="D54" s="224"/>
      <c r="E54" s="225"/>
      <c r="F54" s="179"/>
      <c r="G54" s="179"/>
      <c r="H54" s="179"/>
      <c r="I54" s="226"/>
    </row>
    <row r="55" spans="1:9" x14ac:dyDescent="0.35">
      <c r="A55" s="179"/>
      <c r="B55" s="179"/>
      <c r="C55" s="179"/>
      <c r="D55" s="224"/>
      <c r="E55" s="225"/>
      <c r="F55" s="179"/>
      <c r="G55" s="179"/>
      <c r="H55" s="179"/>
      <c r="I55" s="226"/>
    </row>
    <row r="56" spans="1:9" x14ac:dyDescent="0.35">
      <c r="A56" s="179"/>
      <c r="B56" s="179"/>
      <c r="C56" s="179"/>
      <c r="D56" s="224"/>
      <c r="E56" s="225"/>
      <c r="F56" s="179"/>
      <c r="G56" s="179"/>
      <c r="H56" s="179"/>
      <c r="I56" s="226"/>
    </row>
    <row r="57" spans="1:9" x14ac:dyDescent="0.35">
      <c r="A57" s="179"/>
      <c r="B57" s="179"/>
      <c r="C57" s="179"/>
      <c r="D57" s="224"/>
      <c r="E57" s="225"/>
      <c r="F57" s="179"/>
      <c r="G57" s="179"/>
      <c r="H57" s="179"/>
      <c r="I57" s="226"/>
    </row>
    <row r="58" spans="1:9" x14ac:dyDescent="0.35">
      <c r="A58" s="179"/>
      <c r="B58" s="179"/>
      <c r="C58" s="179"/>
      <c r="D58" s="224"/>
      <c r="E58" s="225"/>
      <c r="F58" s="179"/>
      <c r="G58" s="179"/>
      <c r="H58" s="179"/>
      <c r="I58" s="226"/>
    </row>
    <row r="59" spans="1:9" x14ac:dyDescent="0.35">
      <c r="A59" s="179"/>
      <c r="B59" s="179"/>
      <c r="C59" s="179"/>
      <c r="D59" s="224"/>
      <c r="E59" s="225"/>
      <c r="F59" s="179"/>
      <c r="G59" s="179"/>
      <c r="H59" s="179"/>
      <c r="I59" s="226"/>
    </row>
    <row r="60" spans="1:9" x14ac:dyDescent="0.35">
      <c r="A60" s="179"/>
      <c r="B60" s="179"/>
      <c r="C60" s="179"/>
      <c r="D60" s="224"/>
      <c r="E60" s="225"/>
      <c r="F60" s="179"/>
      <c r="G60" s="179"/>
      <c r="H60" s="179"/>
      <c r="I60" s="226"/>
    </row>
    <row r="61" spans="1:9" x14ac:dyDescent="0.35">
      <c r="A61" s="179"/>
      <c r="B61" s="179"/>
      <c r="C61" s="179"/>
      <c r="D61" s="224"/>
      <c r="E61" s="225"/>
      <c r="F61" s="179"/>
      <c r="G61" s="179"/>
      <c r="H61" s="179"/>
      <c r="I61" s="226"/>
    </row>
    <row r="62" spans="1:9" x14ac:dyDescent="0.35">
      <c r="A62" s="179"/>
      <c r="B62" s="179"/>
      <c r="C62" s="179"/>
      <c r="D62" s="224"/>
      <c r="E62" s="225"/>
      <c r="F62" s="179"/>
      <c r="G62" s="179"/>
      <c r="H62" s="179"/>
      <c r="I62" s="226"/>
    </row>
    <row r="63" spans="1:9" x14ac:dyDescent="0.35">
      <c r="A63" s="179"/>
      <c r="B63" s="179"/>
      <c r="C63" s="179"/>
      <c r="D63" s="224"/>
      <c r="E63" s="225"/>
      <c r="F63" s="179"/>
      <c r="G63" s="179"/>
      <c r="H63" s="179"/>
      <c r="I63" s="226"/>
    </row>
    <row r="64" spans="1:9" x14ac:dyDescent="0.35">
      <c r="A64" s="179"/>
      <c r="B64" s="179"/>
      <c r="C64" s="179"/>
      <c r="D64" s="224"/>
      <c r="E64" s="225"/>
      <c r="F64" s="179"/>
      <c r="G64" s="179"/>
      <c r="H64" s="179"/>
      <c r="I64" s="226"/>
    </row>
    <row r="65" spans="1:9" x14ac:dyDescent="0.35">
      <c r="A65" s="179"/>
      <c r="B65" s="179"/>
      <c r="C65" s="179"/>
      <c r="D65" s="224"/>
      <c r="E65" s="225"/>
      <c r="F65" s="179"/>
      <c r="G65" s="179"/>
      <c r="H65" s="179"/>
      <c r="I65" s="226"/>
    </row>
    <row r="66" spans="1:9" x14ac:dyDescent="0.35">
      <c r="A66" s="179"/>
      <c r="B66" s="179"/>
      <c r="C66" s="179"/>
      <c r="D66" s="224"/>
      <c r="E66" s="225"/>
      <c r="F66" s="179"/>
      <c r="G66" s="179"/>
      <c r="H66" s="179"/>
      <c r="I66" s="226"/>
    </row>
    <row r="67" spans="1:9" x14ac:dyDescent="0.35">
      <c r="A67" s="179"/>
      <c r="B67" s="179"/>
      <c r="C67" s="179"/>
      <c r="D67" s="224"/>
      <c r="E67" s="225"/>
      <c r="F67" s="179"/>
      <c r="G67" s="179"/>
      <c r="H67" s="179"/>
      <c r="I67" s="226"/>
    </row>
    <row r="68" spans="1:9" x14ac:dyDescent="0.35">
      <c r="A68" s="213" t="s">
        <v>299</v>
      </c>
      <c r="B68" s="213" t="s">
        <v>300</v>
      </c>
      <c r="C68" s="179"/>
      <c r="D68" s="179"/>
      <c r="E68" s="179"/>
      <c r="F68" s="179"/>
      <c r="G68" s="179"/>
      <c r="H68" s="179"/>
      <c r="I68" s="179"/>
    </row>
    <row r="69" spans="1:9" x14ac:dyDescent="0.35">
      <c r="A69" s="213" t="s">
        <v>301</v>
      </c>
      <c r="B69" s="227" t="s">
        <v>347</v>
      </c>
      <c r="C69" s="228"/>
      <c r="D69" s="179"/>
      <c r="E69" s="179"/>
      <c r="F69" s="179"/>
      <c r="G69" s="179"/>
      <c r="H69" s="179"/>
      <c r="I69" s="179"/>
    </row>
    <row r="70" spans="1:9" ht="60.75" customHeight="1" x14ac:dyDescent="0.35">
      <c r="A70" s="216" t="s">
        <v>265</v>
      </c>
      <c r="B70" s="168" t="s">
        <v>348</v>
      </c>
      <c r="C70" s="168" t="s">
        <v>130</v>
      </c>
      <c r="D70" s="168" t="s">
        <v>349</v>
      </c>
      <c r="E70" s="168" t="s">
        <v>133</v>
      </c>
      <c r="F70" s="168" t="s">
        <v>134</v>
      </c>
      <c r="G70" s="168" t="s">
        <v>135</v>
      </c>
      <c r="H70" s="168" t="s">
        <v>136</v>
      </c>
      <c r="I70" s="179"/>
    </row>
    <row r="71" spans="1:9" x14ac:dyDescent="0.35">
      <c r="A71" s="217" t="s">
        <v>116</v>
      </c>
      <c r="B71" s="229">
        <f t="shared" ref="B71:B96" si="1">B4/I4</f>
        <v>0.48927941728194413</v>
      </c>
      <c r="C71" s="229">
        <f t="shared" ref="C71:C96" si="2">C4/I4</f>
        <v>0.37751962239585263</v>
      </c>
      <c r="D71" s="229">
        <f t="shared" ref="D71:D96" si="3">D4/I4</f>
        <v>2.5513192567141737E-2</v>
      </c>
      <c r="E71" s="229">
        <f t="shared" ref="E71:E96" si="4">E4/I4</f>
        <v>3.9679279669373936E-2</v>
      </c>
      <c r="F71" s="229">
        <f t="shared" ref="F71:F96" si="5">F4/I4</f>
        <v>2.7159204990828301E-2</v>
      </c>
      <c r="G71" s="229">
        <f t="shared" ref="G71:G96" si="6">G4/I4</f>
        <v>5.1308135008608195E-4</v>
      </c>
      <c r="H71" s="229">
        <f t="shared" ref="H71:H96" si="7">H4/I4</f>
        <v>4.0336201744773169E-2</v>
      </c>
      <c r="I71" s="230"/>
    </row>
    <row r="72" spans="1:9" x14ac:dyDescent="0.35">
      <c r="A72" s="219" t="s">
        <v>266</v>
      </c>
      <c r="B72" s="229">
        <f t="shared" si="1"/>
        <v>0.15169606512890094</v>
      </c>
      <c r="C72" s="229">
        <f t="shared" si="2"/>
        <v>0.7894165535956581</v>
      </c>
      <c r="D72" s="229">
        <f t="shared" si="3"/>
        <v>3.7991858887381274E-3</v>
      </c>
      <c r="E72" s="229">
        <f t="shared" si="4"/>
        <v>2.1981004070556309E-2</v>
      </c>
      <c r="F72" s="229">
        <f t="shared" si="5"/>
        <v>3.5278154681139757E-3</v>
      </c>
      <c r="G72" s="229">
        <f t="shared" si="6"/>
        <v>0</v>
      </c>
      <c r="H72" s="229">
        <f t="shared" si="7"/>
        <v>2.9579375848032566E-2</v>
      </c>
      <c r="I72" s="230"/>
    </row>
    <row r="73" spans="1:9" x14ac:dyDescent="0.35">
      <c r="A73" s="219" t="s">
        <v>267</v>
      </c>
      <c r="B73" s="229">
        <f t="shared" si="1"/>
        <v>0.57922912205567456</v>
      </c>
      <c r="C73" s="229">
        <f t="shared" si="2"/>
        <v>0.3705738137355305</v>
      </c>
      <c r="D73" s="229">
        <f t="shared" si="3"/>
        <v>1.4197933153337679E-2</v>
      </c>
      <c r="E73" s="229">
        <f t="shared" si="4"/>
        <v>5.2291841231418548E-3</v>
      </c>
      <c r="F73" s="229">
        <f t="shared" si="5"/>
        <v>1.1296279055333147E-2</v>
      </c>
      <c r="G73" s="229">
        <f t="shared" si="6"/>
        <v>7.6032647487819262E-4</v>
      </c>
      <c r="H73" s="229">
        <f t="shared" si="7"/>
        <v>1.8713341402104088E-2</v>
      </c>
      <c r="I73" s="230"/>
    </row>
    <row r="74" spans="1:9" x14ac:dyDescent="0.35">
      <c r="A74" s="219" t="s">
        <v>268</v>
      </c>
      <c r="B74" s="229">
        <f t="shared" si="1"/>
        <v>0.32983480542518201</v>
      </c>
      <c r="C74" s="229">
        <f t="shared" si="2"/>
        <v>0.1969769762371115</v>
      </c>
      <c r="D74" s="229">
        <f t="shared" si="3"/>
        <v>1.9291178535792156E-2</v>
      </c>
      <c r="E74" s="229">
        <f t="shared" si="4"/>
        <v>0.42507114084038583</v>
      </c>
      <c r="F74" s="229">
        <f t="shared" si="5"/>
        <v>6.3564802838242361E-3</v>
      </c>
      <c r="G74" s="229">
        <f t="shared" si="6"/>
        <v>2.217376843194501E-4</v>
      </c>
      <c r="H74" s="229">
        <f t="shared" si="7"/>
        <v>2.2247680993384825E-2</v>
      </c>
      <c r="I74" s="230"/>
    </row>
    <row r="75" spans="1:9" x14ac:dyDescent="0.35">
      <c r="A75" s="219" t="s">
        <v>269</v>
      </c>
      <c r="B75" s="229">
        <f t="shared" si="1"/>
        <v>0.47414072632944226</v>
      </c>
      <c r="C75" s="229">
        <f t="shared" si="2"/>
        <v>0.47778858625162129</v>
      </c>
      <c r="D75" s="229">
        <f t="shared" si="3"/>
        <v>5.4312581063553824E-3</v>
      </c>
      <c r="E75" s="229">
        <f t="shared" si="4"/>
        <v>1.0781452658884565E-2</v>
      </c>
      <c r="F75" s="229">
        <f t="shared" si="5"/>
        <v>2.1076523994811931E-3</v>
      </c>
      <c r="G75" s="229">
        <f t="shared" si="6"/>
        <v>0</v>
      </c>
      <c r="H75" s="229">
        <f t="shared" si="7"/>
        <v>2.9750324254215303E-2</v>
      </c>
      <c r="I75" s="230"/>
    </row>
    <row r="76" spans="1:9" x14ac:dyDescent="0.35">
      <c r="A76" s="219" t="s">
        <v>270</v>
      </c>
      <c r="B76" s="229">
        <f t="shared" si="1"/>
        <v>0.45443545022114662</v>
      </c>
      <c r="C76" s="229">
        <f t="shared" si="2"/>
        <v>0.43784945339230574</v>
      </c>
      <c r="D76" s="229">
        <f t="shared" si="3"/>
        <v>4.8088959359092048E-2</v>
      </c>
      <c r="E76" s="229">
        <f t="shared" si="4"/>
        <v>3.8179087039973297E-3</v>
      </c>
      <c r="F76" s="229">
        <f t="shared" si="5"/>
        <v>1.5125594592339147E-2</v>
      </c>
      <c r="G76" s="229">
        <f t="shared" si="6"/>
        <v>9.1796712008678958E-4</v>
      </c>
      <c r="H76" s="229">
        <f t="shared" si="7"/>
        <v>3.9764666611032298E-2</v>
      </c>
      <c r="I76" s="230"/>
    </row>
    <row r="77" spans="1:9" x14ac:dyDescent="0.35">
      <c r="A77" s="219" t="s">
        <v>271</v>
      </c>
      <c r="B77" s="229">
        <f t="shared" si="1"/>
        <v>0.63544303797468349</v>
      </c>
      <c r="C77" s="229">
        <f t="shared" si="2"/>
        <v>0.3411392405063291</v>
      </c>
      <c r="D77" s="229">
        <f t="shared" si="3"/>
        <v>6.329113924050633E-4</v>
      </c>
      <c r="E77" s="229">
        <f t="shared" si="4"/>
        <v>6.329113924050633E-4</v>
      </c>
      <c r="F77" s="229">
        <f t="shared" si="5"/>
        <v>0</v>
      </c>
      <c r="G77" s="229">
        <f t="shared" si="6"/>
        <v>0</v>
      </c>
      <c r="H77" s="229">
        <f t="shared" si="7"/>
        <v>2.2151898734177215E-2</v>
      </c>
      <c r="I77" s="230"/>
    </row>
    <row r="78" spans="1:9" x14ac:dyDescent="0.35">
      <c r="A78" s="217" t="s">
        <v>272</v>
      </c>
      <c r="B78" s="229">
        <f t="shared" si="1"/>
        <v>0.676214106872984</v>
      </c>
      <c r="C78" s="229">
        <f t="shared" si="2"/>
        <v>0.27120655042519115</v>
      </c>
      <c r="D78" s="229">
        <f t="shared" si="3"/>
        <v>1.4120406920352784E-2</v>
      </c>
      <c r="E78" s="229">
        <f t="shared" si="4"/>
        <v>5.4045519139241651E-3</v>
      </c>
      <c r="F78" s="229">
        <f t="shared" si="5"/>
        <v>1.1616628696456365E-2</v>
      </c>
      <c r="G78" s="229">
        <f t="shared" si="6"/>
        <v>8.2557011706854938E-4</v>
      </c>
      <c r="H78" s="229">
        <f t="shared" si="7"/>
        <v>2.0612185054022961E-2</v>
      </c>
      <c r="I78" s="230"/>
    </row>
    <row r="79" spans="1:9" x14ac:dyDescent="0.35">
      <c r="A79" s="219" t="s">
        <v>273</v>
      </c>
      <c r="B79" s="229">
        <f t="shared" si="1"/>
        <v>0.50895048597702652</v>
      </c>
      <c r="C79" s="229">
        <f t="shared" si="2"/>
        <v>0.43675753509834081</v>
      </c>
      <c r="D79" s="229">
        <f t="shared" si="3"/>
        <v>1.1781261249468208E-2</v>
      </c>
      <c r="E79" s="229">
        <f t="shared" si="4"/>
        <v>9.3431946853421467E-3</v>
      </c>
      <c r="F79" s="229">
        <f t="shared" si="5"/>
        <v>6.2342507445102592E-3</v>
      </c>
      <c r="G79" s="229">
        <f t="shared" si="6"/>
        <v>0</v>
      </c>
      <c r="H79" s="229">
        <f t="shared" si="7"/>
        <v>2.6933272245312039E-2</v>
      </c>
      <c r="I79" s="230"/>
    </row>
    <row r="80" spans="1:9" x14ac:dyDescent="0.35">
      <c r="A80" s="219" t="s">
        <v>274</v>
      </c>
      <c r="B80" s="229">
        <f t="shared" si="1"/>
        <v>0.48007610568638714</v>
      </c>
      <c r="C80" s="229">
        <f t="shared" si="2"/>
        <v>0.47461947156806433</v>
      </c>
      <c r="D80" s="229">
        <f t="shared" si="3"/>
        <v>6.6771970132107981E-3</v>
      </c>
      <c r="E80" s="229">
        <f t="shared" si="4"/>
        <v>9.9080987937966679E-3</v>
      </c>
      <c r="F80" s="229">
        <f t="shared" si="5"/>
        <v>8.6516369902354968E-3</v>
      </c>
      <c r="G80" s="229">
        <f t="shared" si="6"/>
        <v>0</v>
      </c>
      <c r="H80" s="229">
        <f t="shared" si="7"/>
        <v>2.006748994830557E-2</v>
      </c>
      <c r="I80" s="230"/>
    </row>
    <row r="81" spans="1:9" x14ac:dyDescent="0.35">
      <c r="A81" s="219" t="s">
        <v>275</v>
      </c>
      <c r="B81" s="229">
        <f t="shared" si="1"/>
        <v>0.7451472939027175</v>
      </c>
      <c r="C81" s="229">
        <f t="shared" si="2"/>
        <v>0.1687599908654944</v>
      </c>
      <c r="D81" s="229">
        <f t="shared" si="3"/>
        <v>1.7127197990408769E-2</v>
      </c>
      <c r="E81" s="229">
        <f t="shared" si="4"/>
        <v>5.1609956611098427E-2</v>
      </c>
      <c r="F81" s="229">
        <f t="shared" si="5"/>
        <v>2.2836263987211693E-3</v>
      </c>
      <c r="G81" s="229">
        <f t="shared" si="6"/>
        <v>0</v>
      </c>
      <c r="H81" s="229">
        <f t="shared" si="7"/>
        <v>1.5071934231559716E-2</v>
      </c>
      <c r="I81" s="230"/>
    </row>
    <row r="82" spans="1:9" x14ac:dyDescent="0.35">
      <c r="A82" s="219" t="s">
        <v>276</v>
      </c>
      <c r="B82" s="229">
        <f t="shared" si="1"/>
        <v>0.40641711229946526</v>
      </c>
      <c r="C82" s="229">
        <f t="shared" si="2"/>
        <v>0.46256684491978611</v>
      </c>
      <c r="D82" s="229">
        <f t="shared" si="3"/>
        <v>1.7379679144385027E-2</v>
      </c>
      <c r="E82" s="229">
        <f t="shared" si="4"/>
        <v>0</v>
      </c>
      <c r="F82" s="229">
        <f t="shared" si="5"/>
        <v>0</v>
      </c>
      <c r="G82" s="229">
        <f t="shared" si="6"/>
        <v>0</v>
      </c>
      <c r="H82" s="229">
        <f t="shared" si="7"/>
        <v>0.11363636363636363</v>
      </c>
      <c r="I82" s="230"/>
    </row>
    <row r="83" spans="1:9" x14ac:dyDescent="0.35">
      <c r="A83" s="219" t="s">
        <v>277</v>
      </c>
      <c r="B83" s="229">
        <f t="shared" si="1"/>
        <v>0.57188186477910663</v>
      </c>
      <c r="C83" s="229">
        <f t="shared" si="2"/>
        <v>0.38271906272882594</v>
      </c>
      <c r="D83" s="229">
        <f t="shared" si="3"/>
        <v>0</v>
      </c>
      <c r="E83" s="229">
        <f t="shared" si="4"/>
        <v>4.3934586282645838E-3</v>
      </c>
      <c r="F83" s="229">
        <f t="shared" si="5"/>
        <v>8.2987551867219917E-3</v>
      </c>
      <c r="G83" s="229">
        <f t="shared" si="6"/>
        <v>0</v>
      </c>
      <c r="H83" s="229">
        <f t="shared" si="7"/>
        <v>3.2706858677080793E-2</v>
      </c>
      <c r="I83" s="230"/>
    </row>
    <row r="84" spans="1:9" x14ac:dyDescent="0.35">
      <c r="A84" s="217" t="s">
        <v>278</v>
      </c>
      <c r="B84" s="229">
        <f t="shared" si="1"/>
        <v>0.61638461328157035</v>
      </c>
      <c r="C84" s="229">
        <f t="shared" si="2"/>
        <v>0.32088470897011784</v>
      </c>
      <c r="D84" s="229">
        <f t="shared" si="3"/>
        <v>3.4270169778822759E-2</v>
      </c>
      <c r="E84" s="229">
        <f t="shared" si="4"/>
        <v>4.7434179949148369E-3</v>
      </c>
      <c r="F84" s="229">
        <f t="shared" si="5"/>
        <v>6.2744347540804333E-3</v>
      </c>
      <c r="G84" s="229">
        <f t="shared" si="6"/>
        <v>2.4605626486589932E-4</v>
      </c>
      <c r="H84" s="229">
        <f t="shared" si="7"/>
        <v>1.7196598955627855E-2</v>
      </c>
      <c r="I84" s="230"/>
    </row>
    <row r="85" spans="1:9" x14ac:dyDescent="0.35">
      <c r="A85" s="219" t="s">
        <v>279</v>
      </c>
      <c r="B85" s="229">
        <f t="shared" si="1"/>
        <v>0.32585158451574631</v>
      </c>
      <c r="C85" s="229">
        <f t="shared" si="2"/>
        <v>0.60621940969990606</v>
      </c>
      <c r="D85" s="229">
        <f t="shared" si="3"/>
        <v>6.2292974736738024E-3</v>
      </c>
      <c r="E85" s="229">
        <f t="shared" si="4"/>
        <v>3.0652098679982202E-2</v>
      </c>
      <c r="F85" s="229">
        <f t="shared" si="5"/>
        <v>5.2405200969001826E-3</v>
      </c>
      <c r="G85" s="229">
        <f t="shared" si="6"/>
        <v>0</v>
      </c>
      <c r="H85" s="229">
        <f t="shared" si="7"/>
        <v>2.5807089533791468E-2</v>
      </c>
      <c r="I85" s="230"/>
    </row>
    <row r="86" spans="1:9" x14ac:dyDescent="0.35">
      <c r="A86" s="219" t="s">
        <v>280</v>
      </c>
      <c r="B86" s="229">
        <f t="shared" si="1"/>
        <v>0.17884794053886652</v>
      </c>
      <c r="C86" s="229">
        <f t="shared" si="2"/>
        <v>0.70269433261071534</v>
      </c>
      <c r="D86" s="229">
        <f t="shared" si="3"/>
        <v>1.2026427170434603E-2</v>
      </c>
      <c r="E86" s="229">
        <f t="shared" si="4"/>
        <v>7.432641684732115E-3</v>
      </c>
      <c r="F86" s="229">
        <f t="shared" si="5"/>
        <v>4.9757406833901105E-2</v>
      </c>
      <c r="G86" s="229">
        <f t="shared" si="6"/>
        <v>0</v>
      </c>
      <c r="H86" s="229">
        <f t="shared" si="7"/>
        <v>4.9241251161350266E-2</v>
      </c>
      <c r="I86" s="230"/>
    </row>
    <row r="87" spans="1:9" x14ac:dyDescent="0.35">
      <c r="A87" s="219" t="s">
        <v>281</v>
      </c>
      <c r="B87" s="229">
        <f t="shared" si="1"/>
        <v>0.66549960660896934</v>
      </c>
      <c r="C87" s="229">
        <f t="shared" si="2"/>
        <v>0.29079464988198267</v>
      </c>
      <c r="D87" s="229">
        <f t="shared" si="3"/>
        <v>1.5145554681353266E-2</v>
      </c>
      <c r="E87" s="229">
        <f t="shared" si="4"/>
        <v>3.2651455546813535E-3</v>
      </c>
      <c r="F87" s="229">
        <f t="shared" si="5"/>
        <v>9.1660110149488598E-3</v>
      </c>
      <c r="G87" s="229">
        <f t="shared" si="6"/>
        <v>5.5074744295830055E-4</v>
      </c>
      <c r="H87" s="229">
        <f t="shared" si="7"/>
        <v>1.5578284815106216E-2</v>
      </c>
      <c r="I87" s="230"/>
    </row>
    <row r="88" spans="1:9" x14ac:dyDescent="0.35">
      <c r="A88" s="217" t="s">
        <v>282</v>
      </c>
      <c r="B88" s="229">
        <f t="shared" si="1"/>
        <v>0.12152250885179565</v>
      </c>
      <c r="C88" s="229">
        <f t="shared" si="2"/>
        <v>8.0073624459056927E-2</v>
      </c>
      <c r="D88" s="229">
        <f t="shared" si="3"/>
        <v>4.3977968864160064E-3</v>
      </c>
      <c r="E88" s="229">
        <f t="shared" si="4"/>
        <v>0.75067442252571237</v>
      </c>
      <c r="F88" s="229">
        <f t="shared" si="5"/>
        <v>1.3010734558534255E-2</v>
      </c>
      <c r="G88" s="229">
        <f t="shared" si="6"/>
        <v>8.0087674928342606E-4</v>
      </c>
      <c r="H88" s="229">
        <f t="shared" si="7"/>
        <v>2.9520035969201372E-2</v>
      </c>
      <c r="I88" s="230"/>
    </row>
    <row r="89" spans="1:9" x14ac:dyDescent="0.35">
      <c r="A89" s="219" t="s">
        <v>283</v>
      </c>
      <c r="B89" s="229">
        <f t="shared" si="1"/>
        <v>0.76101532567049812</v>
      </c>
      <c r="C89" s="229">
        <f t="shared" si="2"/>
        <v>0.21958812260536398</v>
      </c>
      <c r="D89" s="229">
        <f t="shared" si="3"/>
        <v>0</v>
      </c>
      <c r="E89" s="229">
        <f t="shared" si="4"/>
        <v>1.7480842911877393E-2</v>
      </c>
      <c r="F89" s="229">
        <f t="shared" si="5"/>
        <v>0</v>
      </c>
      <c r="G89" s="229">
        <f t="shared" si="6"/>
        <v>0</v>
      </c>
      <c r="H89" s="229">
        <f t="shared" si="7"/>
        <v>1.9157088122605363E-3</v>
      </c>
      <c r="I89" s="230"/>
    </row>
    <row r="90" spans="1:9" x14ac:dyDescent="0.35">
      <c r="A90" s="217" t="s">
        <v>284</v>
      </c>
      <c r="B90" s="229">
        <f t="shared" si="1"/>
        <v>0.39104565105884076</v>
      </c>
      <c r="C90" s="229">
        <f t="shared" si="2"/>
        <v>0.46575804206052612</v>
      </c>
      <c r="D90" s="229">
        <f t="shared" si="3"/>
        <v>3.4293251264014071E-2</v>
      </c>
      <c r="E90" s="229">
        <f t="shared" si="4"/>
        <v>5.8445079504653039E-2</v>
      </c>
      <c r="F90" s="229">
        <f t="shared" si="5"/>
        <v>1.4274199457756284E-2</v>
      </c>
      <c r="G90" s="229">
        <f t="shared" si="6"/>
        <v>1.1577636110500476E-3</v>
      </c>
      <c r="H90" s="229">
        <f t="shared" si="7"/>
        <v>3.5026013043159672E-2</v>
      </c>
      <c r="I90" s="230"/>
    </row>
    <row r="91" spans="1:9" x14ac:dyDescent="0.35">
      <c r="A91" s="219" t="s">
        <v>285</v>
      </c>
      <c r="B91" s="229">
        <f t="shared" si="1"/>
        <v>0.44591457753017644</v>
      </c>
      <c r="C91" s="229">
        <f t="shared" si="2"/>
        <v>0.48340297121634168</v>
      </c>
      <c r="D91" s="229">
        <f t="shared" si="3"/>
        <v>1.1142061281337047E-2</v>
      </c>
      <c r="E91" s="229">
        <f t="shared" si="4"/>
        <v>3.9461467038068706E-3</v>
      </c>
      <c r="F91" s="229">
        <f t="shared" si="5"/>
        <v>0</v>
      </c>
      <c r="G91" s="229">
        <f t="shared" si="6"/>
        <v>2.0891364902506965E-3</v>
      </c>
      <c r="H91" s="229">
        <f t="shared" si="7"/>
        <v>5.3505106778087279E-2</v>
      </c>
      <c r="I91" s="230"/>
    </row>
    <row r="92" spans="1:9" x14ac:dyDescent="0.35">
      <c r="A92" s="219" t="s">
        <v>286</v>
      </c>
      <c r="B92" s="229">
        <f t="shared" si="1"/>
        <v>0.67317316071206279</v>
      </c>
      <c r="C92" s="229">
        <f t="shared" si="2"/>
        <v>0.14104319681314578</v>
      </c>
      <c r="D92" s="229">
        <f t="shared" si="3"/>
        <v>6.5728868417776675E-3</v>
      </c>
      <c r="E92" s="229">
        <f t="shared" si="4"/>
        <v>0.15600647329764722</v>
      </c>
      <c r="F92" s="229">
        <f t="shared" si="5"/>
        <v>5.8757624797709448E-3</v>
      </c>
      <c r="G92" s="229">
        <f t="shared" si="6"/>
        <v>1.5934271131582223E-3</v>
      </c>
      <c r="H92" s="229">
        <f t="shared" si="7"/>
        <v>1.5735092742437444E-2</v>
      </c>
      <c r="I92" s="230"/>
    </row>
    <row r="93" spans="1:9" x14ac:dyDescent="0.35">
      <c r="A93" s="219" t="s">
        <v>287</v>
      </c>
      <c r="B93" s="229">
        <f t="shared" si="1"/>
        <v>0.44416377223450165</v>
      </c>
      <c r="C93" s="229">
        <f t="shared" si="2"/>
        <v>0.48852752341858752</v>
      </c>
      <c r="D93" s="229">
        <f t="shared" si="3"/>
        <v>9.2621829281128304E-3</v>
      </c>
      <c r="E93" s="229">
        <f t="shared" si="4"/>
        <v>8.3149142195558367E-3</v>
      </c>
      <c r="F93" s="229">
        <f t="shared" si="5"/>
        <v>4.3679612672350276E-3</v>
      </c>
      <c r="G93" s="229">
        <f t="shared" si="6"/>
        <v>1.7366592990211557E-3</v>
      </c>
      <c r="H93" s="229">
        <f t="shared" si="7"/>
        <v>4.3626986632986003E-2</v>
      </c>
      <c r="I93" s="230"/>
    </row>
    <row r="94" spans="1:9" x14ac:dyDescent="0.35">
      <c r="A94" s="217" t="s">
        <v>290</v>
      </c>
      <c r="B94" s="229">
        <f t="shared" si="1"/>
        <v>0.39542556982407051</v>
      </c>
      <c r="C94" s="229">
        <f t="shared" si="2"/>
        <v>0.41873325502514219</v>
      </c>
      <c r="D94" s="229">
        <f t="shared" si="3"/>
        <v>2.0437118082593145E-2</v>
      </c>
      <c r="E94" s="229">
        <f t="shared" si="4"/>
        <v>0.11149678628462828</v>
      </c>
      <c r="F94" s="229">
        <f t="shared" si="5"/>
        <v>1.4761973894336734E-2</v>
      </c>
      <c r="G94" s="229">
        <f t="shared" si="6"/>
        <v>1.1680238620016101E-3</v>
      </c>
      <c r="H94" s="229">
        <f t="shared" si="7"/>
        <v>3.7977273027227497E-2</v>
      </c>
      <c r="I94" s="230"/>
    </row>
    <row r="95" spans="1:9" x14ac:dyDescent="0.35">
      <c r="A95" s="217" t="s">
        <v>288</v>
      </c>
      <c r="B95" s="229">
        <f t="shared" si="1"/>
        <v>0.19714799716120088</v>
      </c>
      <c r="C95" s="229">
        <f t="shared" si="2"/>
        <v>0.36694779580451897</v>
      </c>
      <c r="D95" s="229">
        <f t="shared" si="3"/>
        <v>6.0984667183812246E-3</v>
      </c>
      <c r="E95" s="229">
        <f t="shared" si="4"/>
        <v>0.38539173777418345</v>
      </c>
      <c r="F95" s="229">
        <f t="shared" si="5"/>
        <v>6.7916618528115662E-3</v>
      </c>
      <c r="G95" s="229">
        <f t="shared" si="6"/>
        <v>1.5679413754972023E-4</v>
      </c>
      <c r="H95" s="229">
        <f t="shared" si="7"/>
        <v>3.7465546551354208E-2</v>
      </c>
      <c r="I95" s="230"/>
    </row>
    <row r="96" spans="1:9" x14ac:dyDescent="0.35">
      <c r="A96" s="219" t="s">
        <v>289</v>
      </c>
      <c r="B96" s="229">
        <f t="shared" si="1"/>
        <v>0.75332889480692411</v>
      </c>
      <c r="C96" s="229">
        <f t="shared" si="2"/>
        <v>0.17380529664151501</v>
      </c>
      <c r="D96" s="229">
        <f t="shared" si="3"/>
        <v>1.2057996745080634E-2</v>
      </c>
      <c r="E96" s="229">
        <f t="shared" si="4"/>
        <v>1.7791093357005475E-2</v>
      </c>
      <c r="F96" s="229">
        <f t="shared" si="5"/>
        <v>3.9576860482319872E-3</v>
      </c>
      <c r="G96" s="229">
        <f t="shared" si="6"/>
        <v>0</v>
      </c>
      <c r="H96" s="229">
        <f t="shared" si="7"/>
        <v>3.9059032401242789E-2</v>
      </c>
      <c r="I96" s="230"/>
    </row>
    <row r="97" spans="1:9" x14ac:dyDescent="0.35">
      <c r="A97" s="217" t="s">
        <v>291</v>
      </c>
      <c r="B97" s="229">
        <f t="shared" ref="B97:B104" si="8">B30/I30</f>
        <v>0.48000644433703882</v>
      </c>
      <c r="C97" s="229">
        <f t="shared" ref="C97:C104" si="9">C30/I30</f>
        <v>0.44062510069276623</v>
      </c>
      <c r="D97" s="229">
        <f t="shared" ref="D97:D104" si="10">D30/I30</f>
        <v>8.0618656355727399E-3</v>
      </c>
      <c r="E97" s="229">
        <f t="shared" ref="E97:E104" si="11">E30/I30</f>
        <v>2.5745126470114389E-2</v>
      </c>
      <c r="F97" s="229">
        <f t="shared" ref="F97:F104" si="12">F30/I30</f>
        <v>1.4158208474303206E-2</v>
      </c>
      <c r="G97" s="229">
        <f t="shared" ref="G97:G104" si="13">G30/I30</f>
        <v>4.5110359271789913E-4</v>
      </c>
      <c r="H97" s="229">
        <f t="shared" ref="H97:H104" si="14">H30/I30</f>
        <v>3.095215079748671E-2</v>
      </c>
      <c r="I97" s="230"/>
    </row>
    <row r="98" spans="1:9" x14ac:dyDescent="0.35">
      <c r="A98" s="219" t="s">
        <v>292</v>
      </c>
      <c r="B98" s="229">
        <f t="shared" si="8"/>
        <v>0.29415341846929022</v>
      </c>
      <c r="C98" s="229">
        <f t="shared" si="9"/>
        <v>0.63843280340543829</v>
      </c>
      <c r="D98" s="229">
        <f t="shared" si="10"/>
        <v>1.7374685083832856E-3</v>
      </c>
      <c r="E98" s="229">
        <f t="shared" si="11"/>
        <v>2.4324559117365998E-2</v>
      </c>
      <c r="F98" s="229">
        <f t="shared" si="12"/>
        <v>2.4324559117365999E-3</v>
      </c>
      <c r="G98" s="229">
        <f t="shared" si="13"/>
        <v>0</v>
      </c>
      <c r="H98" s="229">
        <f t="shared" si="14"/>
        <v>3.8919294587785598E-2</v>
      </c>
      <c r="I98" s="230"/>
    </row>
    <row r="99" spans="1:9" x14ac:dyDescent="0.35">
      <c r="A99" s="219" t="s">
        <v>293</v>
      </c>
      <c r="B99" s="229">
        <f t="shared" si="8"/>
        <v>0.50257542310522441</v>
      </c>
      <c r="C99" s="229">
        <f t="shared" si="9"/>
        <v>0.32940887907775324</v>
      </c>
      <c r="D99" s="229">
        <f t="shared" si="10"/>
        <v>2.2688251165072356E-3</v>
      </c>
      <c r="E99" s="229">
        <f t="shared" si="11"/>
        <v>0.12061564876134413</v>
      </c>
      <c r="F99" s="229">
        <f t="shared" si="12"/>
        <v>1.8457198920775079E-2</v>
      </c>
      <c r="G99" s="229">
        <f t="shared" si="13"/>
        <v>0</v>
      </c>
      <c r="H99" s="229">
        <f t="shared" si="14"/>
        <v>2.6674025018395879E-2</v>
      </c>
      <c r="I99" s="230"/>
    </row>
    <row r="100" spans="1:9" x14ac:dyDescent="0.35">
      <c r="A100" s="219" t="s">
        <v>294</v>
      </c>
      <c r="B100" s="229">
        <f t="shared" si="8"/>
        <v>0.5078804032912273</v>
      </c>
      <c r="C100" s="229">
        <f t="shared" si="9"/>
        <v>0.40450805423571679</v>
      </c>
      <c r="D100" s="229">
        <f t="shared" si="10"/>
        <v>2.5785143122030361E-3</v>
      </c>
      <c r="E100" s="229">
        <f t="shared" si="11"/>
        <v>5.0266543052497392E-2</v>
      </c>
      <c r="F100" s="229">
        <f t="shared" si="12"/>
        <v>7.358906014601924E-3</v>
      </c>
      <c r="G100" s="229">
        <f t="shared" si="13"/>
        <v>1.7383242554177772E-4</v>
      </c>
      <c r="H100" s="229">
        <f t="shared" si="14"/>
        <v>2.7233746668211843E-2</v>
      </c>
      <c r="I100" s="230"/>
    </row>
    <row r="101" spans="1:9" x14ac:dyDescent="0.35">
      <c r="A101" s="219" t="s">
        <v>295</v>
      </c>
      <c r="B101" s="229">
        <f t="shared" si="8"/>
        <v>0.42504905166775669</v>
      </c>
      <c r="C101" s="229">
        <f t="shared" si="9"/>
        <v>0.48894702419882274</v>
      </c>
      <c r="D101" s="229">
        <f t="shared" si="10"/>
        <v>1.7200784826684107E-2</v>
      </c>
      <c r="E101" s="229">
        <f t="shared" si="11"/>
        <v>2.1713538260300851E-2</v>
      </c>
      <c r="F101" s="229">
        <f t="shared" si="12"/>
        <v>6.0170045781556573E-3</v>
      </c>
      <c r="G101" s="229">
        <f t="shared" si="13"/>
        <v>0</v>
      </c>
      <c r="H101" s="229">
        <f t="shared" si="14"/>
        <v>4.1072596468279925E-2</v>
      </c>
      <c r="I101" s="230"/>
    </row>
    <row r="102" spans="1:9" x14ac:dyDescent="0.35">
      <c r="A102" s="219" t="s">
        <v>296</v>
      </c>
      <c r="B102" s="229">
        <f t="shared" si="8"/>
        <v>0.39688041594454071</v>
      </c>
      <c r="C102" s="229">
        <f t="shared" si="9"/>
        <v>0.53973755880168361</v>
      </c>
      <c r="D102" s="229">
        <f t="shared" si="10"/>
        <v>8.1703391928695229E-3</v>
      </c>
      <c r="E102" s="229">
        <f t="shared" si="11"/>
        <v>2.0054468927952464E-2</v>
      </c>
      <c r="F102" s="229">
        <f t="shared" si="12"/>
        <v>0</v>
      </c>
      <c r="G102" s="229">
        <f t="shared" si="13"/>
        <v>0</v>
      </c>
      <c r="H102" s="229">
        <f t="shared" si="14"/>
        <v>3.5157217132953701E-2</v>
      </c>
      <c r="I102" s="230"/>
    </row>
    <row r="103" spans="1:9" x14ac:dyDescent="0.35">
      <c r="A103" s="217" t="s">
        <v>297</v>
      </c>
      <c r="B103" s="229">
        <f t="shared" si="8"/>
        <v>0.60572226099092807</v>
      </c>
      <c r="C103" s="229">
        <f t="shared" si="9"/>
        <v>0.31132563128376106</v>
      </c>
      <c r="D103" s="229">
        <f t="shared" si="10"/>
        <v>1.2069990437052544E-2</v>
      </c>
      <c r="E103" s="229">
        <f t="shared" si="11"/>
        <v>3.7205034762606289E-2</v>
      </c>
      <c r="F103" s="229">
        <f t="shared" si="12"/>
        <v>6.2676074539298543E-3</v>
      </c>
      <c r="G103" s="229">
        <f t="shared" si="13"/>
        <v>8.3998862784626918E-4</v>
      </c>
      <c r="H103" s="229">
        <f t="shared" si="14"/>
        <v>2.6569486443875835E-2</v>
      </c>
      <c r="I103" s="230"/>
    </row>
    <row r="104" spans="1:9" x14ac:dyDescent="0.35">
      <c r="A104" s="220" t="s">
        <v>117</v>
      </c>
      <c r="B104" s="229">
        <f t="shared" si="8"/>
        <v>0.48152847026245904</v>
      </c>
      <c r="C104" s="229">
        <f t="shared" si="9"/>
        <v>0.36527978482746098</v>
      </c>
      <c r="D104" s="229">
        <f t="shared" si="10"/>
        <v>1.8149508598579136E-2</v>
      </c>
      <c r="E104" s="229">
        <f t="shared" si="11"/>
        <v>8.5953163656722634E-2</v>
      </c>
      <c r="F104" s="229">
        <f t="shared" si="12"/>
        <v>1.5947375787793271E-2</v>
      </c>
      <c r="G104" s="229">
        <f t="shared" si="13"/>
        <v>5.9013565554235736E-4</v>
      </c>
      <c r="H104" s="229">
        <f t="shared" si="14"/>
        <v>3.2551561211442578E-2</v>
      </c>
      <c r="I104" s="231"/>
    </row>
    <row r="105" spans="1:9" x14ac:dyDescent="0.35">
      <c r="A105" s="220" t="s">
        <v>118</v>
      </c>
      <c r="B105" s="229">
        <f>B38/I38</f>
        <v>0.18651861960228747</v>
      </c>
      <c r="C105" s="229">
        <f t="shared" ref="C105" si="15">C38/I38</f>
        <v>0.58860731131923394</v>
      </c>
      <c r="D105" s="229">
        <f t="shared" ref="D105" si="16">D38/I38</f>
        <v>0.12125244293153167</v>
      </c>
      <c r="E105" s="229">
        <f t="shared" ref="E105" si="17">E38/I38</f>
        <v>5.5158540521313909E-3</v>
      </c>
      <c r="F105" s="229">
        <f t="shared" ref="F105" si="18">F38/I38</f>
        <v>5.7002655407404304E-2</v>
      </c>
      <c r="G105" s="229">
        <f t="shared" ref="G105" si="19">G38/I38</f>
        <v>1.6960588414788023E-3</v>
      </c>
      <c r="H105" s="229">
        <f>H38/I38</f>
        <v>3.9407057845932451E-2</v>
      </c>
      <c r="I105" s="179"/>
    </row>
  </sheetData>
  <sheetProtection algorithmName="SHA-512" hashValue="BzrO3dmxmiQPr6nLZ54CW4TylPi/jpnKlEqHzKtISazrpYAluNO9k/n1EQKK4o5BJ2qM7HBFWqHmtZHo+jX20Q==" saltValue="AYAE0P5BgatDML90OFjKVw==" spinCount="100000" sheet="1" objects="1" scenarios="1"/>
  <autoFilter ref="A3:I3" xr:uid="{14E2CE58-1B77-4030-BBB8-6E997BFCA281}">
    <sortState xmlns:xlrd2="http://schemas.microsoft.com/office/spreadsheetml/2017/richdata2" ref="A4:I37">
      <sortCondition ref="A3"/>
    </sortState>
  </autoFilter>
  <mergeCells count="2">
    <mergeCell ref="B2:C2"/>
    <mergeCell ref="B69:C69"/>
  </mergeCells>
  <conditionalFormatting sqref="A36:A38 A4:A34">
    <cfRule type="duplicateValues" dxfId="64" priority="3"/>
  </conditionalFormatting>
  <conditionalFormatting sqref="A103:A104 A71:A101">
    <cfRule type="duplicateValues" dxfId="63" priority="2"/>
  </conditionalFormatting>
  <conditionalFormatting sqref="A105">
    <cfRule type="duplicateValues" dxfId="62" priority="1"/>
  </conditionalFormatting>
  <hyperlinks>
    <hyperlink ref="I1" location="'Appendix Table Menu'!A1" display="Return to the Appendix Table Menu" xr:uid="{DDA5BC91-1557-411C-91A5-71F30220C172}"/>
  </hyperlinks>
  <pageMargins left="0.7" right="0.7" top="0.75" bottom="0.75" header="0.3" footer="0.3"/>
  <pageSetup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2ED6-BFFC-4889-A844-6523C911F85A}">
  <dimension ref="A1:C41"/>
  <sheetViews>
    <sheetView view="pageLayout" zoomScale="56" zoomScaleNormal="100" zoomScalePageLayoutView="56" workbookViewId="0">
      <selection activeCell="A2" sqref="A2:B40"/>
    </sheetView>
  </sheetViews>
  <sheetFormatPr defaultRowHeight="14.5" x14ac:dyDescent="0.35"/>
  <cols>
    <col min="1" max="1" width="36.54296875" customWidth="1"/>
    <col min="2" max="2" width="30.26953125" customWidth="1"/>
  </cols>
  <sheetData>
    <row r="1" spans="1:3" ht="25.5" customHeight="1" x14ac:dyDescent="0.35">
      <c r="B1" s="69" t="s">
        <v>220</v>
      </c>
    </row>
    <row r="2" spans="1:3" s="62" customFormat="1" ht="15" customHeight="1" x14ac:dyDescent="0.5">
      <c r="A2" s="213" t="s">
        <v>299</v>
      </c>
      <c r="B2" s="213" t="s">
        <v>354</v>
      </c>
      <c r="C2"/>
    </row>
    <row r="3" spans="1:3" s="62" customFormat="1" ht="15" customHeight="1" x14ac:dyDescent="0.5">
      <c r="A3" s="213" t="s">
        <v>301</v>
      </c>
      <c r="B3" s="213" t="s">
        <v>355</v>
      </c>
      <c r="C3"/>
    </row>
    <row r="4" spans="1:3" s="62" customFormat="1" ht="15" customHeight="1" x14ac:dyDescent="0.5">
      <c r="A4" s="163"/>
      <c r="B4" s="163"/>
      <c r="C4"/>
    </row>
    <row r="5" spans="1:3" s="62" customFormat="1" ht="15" customHeight="1" x14ac:dyDescent="0.5">
      <c r="A5" s="216" t="s">
        <v>265</v>
      </c>
      <c r="B5" s="216" t="s">
        <v>355</v>
      </c>
      <c r="C5"/>
    </row>
    <row r="6" spans="1:3" s="62" customFormat="1" ht="15" customHeight="1" x14ac:dyDescent="0.5">
      <c r="A6" s="217" t="s">
        <v>116</v>
      </c>
      <c r="B6" s="181">
        <v>39.299999999999997</v>
      </c>
      <c r="C6"/>
    </row>
    <row r="7" spans="1:3" s="62" customFormat="1" ht="15" customHeight="1" x14ac:dyDescent="0.5">
      <c r="A7" s="219" t="s">
        <v>266</v>
      </c>
      <c r="B7" s="181">
        <v>62.6</v>
      </c>
      <c r="C7"/>
    </row>
    <row r="8" spans="1:3" s="62" customFormat="1" ht="15" customHeight="1" x14ac:dyDescent="0.5">
      <c r="A8" s="219" t="s">
        <v>267</v>
      </c>
      <c r="B8" s="181">
        <v>36.9</v>
      </c>
      <c r="C8"/>
    </row>
    <row r="9" spans="1:3" s="62" customFormat="1" ht="15" customHeight="1" x14ac:dyDescent="0.5">
      <c r="A9" s="219" t="s">
        <v>268</v>
      </c>
      <c r="B9" s="181">
        <v>38.4</v>
      </c>
      <c r="C9"/>
    </row>
    <row r="10" spans="1:3" s="62" customFormat="1" ht="15" customHeight="1" x14ac:dyDescent="0.5">
      <c r="A10" s="219" t="s">
        <v>269</v>
      </c>
      <c r="B10" s="181">
        <v>49.1</v>
      </c>
      <c r="C10"/>
    </row>
    <row r="11" spans="1:3" s="62" customFormat="1" ht="15" customHeight="1" x14ac:dyDescent="0.5">
      <c r="A11" s="219" t="s">
        <v>270</v>
      </c>
      <c r="B11" s="181">
        <v>31.9</v>
      </c>
      <c r="C11"/>
    </row>
    <row r="12" spans="1:3" s="62" customFormat="1" ht="15" customHeight="1" x14ac:dyDescent="0.5">
      <c r="A12" s="219" t="s">
        <v>271</v>
      </c>
      <c r="B12" s="181">
        <v>35.1</v>
      </c>
      <c r="C12"/>
    </row>
    <row r="13" spans="1:3" s="62" customFormat="1" ht="15" customHeight="1" x14ac:dyDescent="0.5">
      <c r="A13" s="217" t="s">
        <v>272</v>
      </c>
      <c r="B13" s="181">
        <v>34</v>
      </c>
      <c r="C13"/>
    </row>
    <row r="14" spans="1:3" s="62" customFormat="1" ht="15" customHeight="1" x14ac:dyDescent="0.5">
      <c r="A14" s="219" t="s">
        <v>273</v>
      </c>
      <c r="B14" s="181">
        <v>35.9</v>
      </c>
      <c r="C14"/>
    </row>
    <row r="15" spans="1:3" s="62" customFormat="1" ht="15" customHeight="1" x14ac:dyDescent="0.5">
      <c r="A15" s="219" t="s">
        <v>274</v>
      </c>
      <c r="B15" s="181">
        <v>49</v>
      </c>
      <c r="C15"/>
    </row>
    <row r="16" spans="1:3" s="62" customFormat="1" ht="15" customHeight="1" x14ac:dyDescent="0.5">
      <c r="A16" s="219" t="s">
        <v>275</v>
      </c>
      <c r="B16" s="181">
        <v>41.6</v>
      </c>
      <c r="C16"/>
    </row>
    <row r="17" spans="1:3" s="62" customFormat="1" ht="15" customHeight="1" x14ac:dyDescent="0.5">
      <c r="A17" s="219" t="s">
        <v>276</v>
      </c>
      <c r="B17" s="181">
        <v>43.1</v>
      </c>
      <c r="C17"/>
    </row>
    <row r="18" spans="1:3" s="62" customFormat="1" ht="15" customHeight="1" x14ac:dyDescent="0.5">
      <c r="A18" s="219" t="s">
        <v>277</v>
      </c>
      <c r="B18" s="181">
        <v>42.3</v>
      </c>
      <c r="C18"/>
    </row>
    <row r="19" spans="1:3" s="62" customFormat="1" ht="15" customHeight="1" x14ac:dyDescent="0.5">
      <c r="A19" s="217" t="s">
        <v>278</v>
      </c>
      <c r="B19" s="181">
        <v>32.5</v>
      </c>
      <c r="C19"/>
    </row>
    <row r="20" spans="1:3" s="62" customFormat="1" ht="15" customHeight="1" x14ac:dyDescent="0.5">
      <c r="A20" s="219" t="s">
        <v>279</v>
      </c>
      <c r="B20" s="181">
        <v>52.7</v>
      </c>
      <c r="C20"/>
    </row>
    <row r="21" spans="1:3" s="62" customFormat="1" ht="15" customHeight="1" x14ac:dyDescent="0.5">
      <c r="A21" s="219" t="s">
        <v>280</v>
      </c>
      <c r="B21" s="181">
        <v>41.1</v>
      </c>
      <c r="C21"/>
    </row>
    <row r="22" spans="1:3" s="62" customFormat="1" ht="15" customHeight="1" x14ac:dyDescent="0.5">
      <c r="A22" s="219" t="s">
        <v>281</v>
      </c>
      <c r="B22" s="181">
        <v>36.6</v>
      </c>
      <c r="C22"/>
    </row>
    <row r="23" spans="1:3" s="62" customFormat="1" ht="15" customHeight="1" x14ac:dyDescent="0.5">
      <c r="A23" s="217" t="s">
        <v>282</v>
      </c>
      <c r="B23" s="181">
        <v>34.1</v>
      </c>
      <c r="C23"/>
    </row>
    <row r="24" spans="1:3" s="62" customFormat="1" ht="15" customHeight="1" x14ac:dyDescent="0.5">
      <c r="A24" s="219" t="s">
        <v>283</v>
      </c>
      <c r="B24" s="181">
        <v>58.5</v>
      </c>
      <c r="C24"/>
    </row>
    <row r="25" spans="1:3" s="62" customFormat="1" ht="15" customHeight="1" x14ac:dyDescent="0.5">
      <c r="A25" s="217" t="s">
        <v>284</v>
      </c>
      <c r="B25" s="181">
        <v>36.299999999999997</v>
      </c>
      <c r="C25"/>
    </row>
    <row r="26" spans="1:3" s="62" customFormat="1" ht="15" customHeight="1" x14ac:dyDescent="0.5">
      <c r="A26" s="219" t="s">
        <v>285</v>
      </c>
      <c r="B26" s="181">
        <v>48.1</v>
      </c>
      <c r="C26"/>
    </row>
    <row r="27" spans="1:3" s="62" customFormat="1" ht="15" customHeight="1" x14ac:dyDescent="0.5">
      <c r="A27" s="219" t="s">
        <v>286</v>
      </c>
      <c r="B27" s="181">
        <v>42.4</v>
      </c>
      <c r="C27"/>
    </row>
    <row r="28" spans="1:3" s="62" customFormat="1" ht="15" customHeight="1" x14ac:dyDescent="0.5">
      <c r="A28" s="219" t="s">
        <v>287</v>
      </c>
      <c r="B28" s="181">
        <v>32</v>
      </c>
      <c r="C28"/>
    </row>
    <row r="29" spans="1:3" s="62" customFormat="1" ht="15" customHeight="1" x14ac:dyDescent="0.5">
      <c r="A29" s="217" t="s">
        <v>290</v>
      </c>
      <c r="B29" s="181">
        <v>41.1</v>
      </c>
      <c r="C29"/>
    </row>
    <row r="30" spans="1:3" s="62" customFormat="1" ht="15" customHeight="1" x14ac:dyDescent="0.5">
      <c r="A30" s="219" t="s">
        <v>288</v>
      </c>
      <c r="B30" s="232">
        <v>38</v>
      </c>
      <c r="C30"/>
    </row>
    <row r="31" spans="1:3" s="62" customFormat="1" ht="15" customHeight="1" x14ac:dyDescent="0.5">
      <c r="A31" s="217" t="s">
        <v>356</v>
      </c>
      <c r="B31" s="181">
        <v>46.8</v>
      </c>
      <c r="C31"/>
    </row>
    <row r="32" spans="1:3" s="62" customFormat="1" ht="15" customHeight="1" x14ac:dyDescent="0.5">
      <c r="A32" s="217" t="s">
        <v>291</v>
      </c>
      <c r="B32" s="181">
        <v>48.5</v>
      </c>
      <c r="C32"/>
    </row>
    <row r="33" spans="1:3" s="62" customFormat="1" ht="15" customHeight="1" x14ac:dyDescent="0.5">
      <c r="A33" s="219" t="s">
        <v>292</v>
      </c>
      <c r="B33" s="181">
        <v>57.3</v>
      </c>
      <c r="C33"/>
    </row>
    <row r="34" spans="1:3" s="62" customFormat="1" ht="15" customHeight="1" x14ac:dyDescent="0.5">
      <c r="A34" s="219" t="s">
        <v>293</v>
      </c>
      <c r="B34" s="181">
        <v>39.700000000000003</v>
      </c>
      <c r="C34"/>
    </row>
    <row r="35" spans="1:3" s="62" customFormat="1" ht="15" customHeight="1" x14ac:dyDescent="0.5">
      <c r="A35" s="219" t="s">
        <v>294</v>
      </c>
      <c r="B35" s="181">
        <v>51.9</v>
      </c>
      <c r="C35"/>
    </row>
    <row r="36" spans="1:3" s="62" customFormat="1" ht="15" customHeight="1" x14ac:dyDescent="0.5">
      <c r="A36" s="219" t="s">
        <v>295</v>
      </c>
      <c r="B36" s="181">
        <v>42.5</v>
      </c>
      <c r="C36"/>
    </row>
    <row r="37" spans="1:3" s="62" customFormat="1" ht="15" customHeight="1" x14ac:dyDescent="0.5">
      <c r="A37" s="219" t="s">
        <v>296</v>
      </c>
      <c r="B37" s="181">
        <v>40.299999999999997</v>
      </c>
      <c r="C37"/>
    </row>
    <row r="38" spans="1:3" s="62" customFormat="1" ht="15" customHeight="1" x14ac:dyDescent="0.5">
      <c r="A38" s="217" t="s">
        <v>297</v>
      </c>
      <c r="B38" s="181">
        <v>39</v>
      </c>
      <c r="C38"/>
    </row>
    <row r="39" spans="1:3" ht="15" customHeight="1" x14ac:dyDescent="0.35">
      <c r="A39" s="233" t="s">
        <v>117</v>
      </c>
      <c r="B39" s="234">
        <v>39.200000000000003</v>
      </c>
    </row>
    <row r="40" spans="1:3" ht="15" customHeight="1" x14ac:dyDescent="0.35">
      <c r="A40" s="220" t="s">
        <v>118</v>
      </c>
      <c r="B40" s="234">
        <v>38.5</v>
      </c>
    </row>
    <row r="41" spans="1:3" ht="15" customHeight="1" x14ac:dyDescent="0.35"/>
  </sheetData>
  <sheetProtection algorithmName="SHA-512" hashValue="3XOwP9zZFkgTjENU3fh4l4wjjZvlAzsqFyGJkqB6h80clTzRbWgEf88hJjGXM/N2rLz7TzRO4KELDGvV3VFu7A==" saltValue="RHO/2RNq3hB/32eh1ZaXnQ==" spinCount="100000" sheet="1" objects="1" scenarios="1"/>
  <autoFilter ref="A5:B5" xr:uid="{7A172ED6-BFFC-4889-A844-6523C911F85A}">
    <sortState xmlns:xlrd2="http://schemas.microsoft.com/office/spreadsheetml/2017/richdata2" ref="A6:B40">
      <sortCondition ref="A5"/>
    </sortState>
  </autoFilter>
  <sortState xmlns:xlrd2="http://schemas.microsoft.com/office/spreadsheetml/2017/richdata2" ref="A6:B37">
    <sortCondition ref="B6:B37"/>
  </sortState>
  <conditionalFormatting sqref="A3">
    <cfRule type="duplicateValues" dxfId="61" priority="2"/>
  </conditionalFormatting>
  <hyperlinks>
    <hyperlink ref="B1" location="'Appendix Table Menu'!A1" display="Return to the Appendix Table Menu" xr:uid="{9275A7A0-59B2-48A7-B3FD-2F2C405617CE}"/>
  </hyperlinks>
  <printOptions horizontalCentered="1" verticalCentered="1"/>
  <pageMargins left="0.25" right="0.25" top="0.5" bottom="0.5" header="0.5" footer="0.5"/>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8B702-D2D0-4568-89AA-6BE2A03E630A}">
  <dimension ref="A1:B40"/>
  <sheetViews>
    <sheetView view="pageLayout" zoomScale="70" zoomScaleNormal="100" zoomScalePageLayoutView="70" workbookViewId="0">
      <selection sqref="A1:B39"/>
    </sheetView>
  </sheetViews>
  <sheetFormatPr defaultRowHeight="14.5" x14ac:dyDescent="0.35"/>
  <cols>
    <col min="1" max="1" width="30.1796875" customWidth="1"/>
    <col min="2" max="2" width="40.54296875" customWidth="1"/>
  </cols>
  <sheetData>
    <row r="1" spans="1:2" x14ac:dyDescent="0.35">
      <c r="A1" s="179"/>
      <c r="B1" s="180" t="s">
        <v>220</v>
      </c>
    </row>
    <row r="2" spans="1:2" ht="18.75" customHeight="1" x14ac:dyDescent="0.35">
      <c r="A2" s="213" t="s">
        <v>299</v>
      </c>
      <c r="B2" s="213" t="s">
        <v>357</v>
      </c>
    </row>
    <row r="3" spans="1:2" ht="18.75" customHeight="1" x14ac:dyDescent="0.35">
      <c r="A3" s="213" t="s">
        <v>301</v>
      </c>
      <c r="B3" s="213" t="s">
        <v>358</v>
      </c>
    </row>
    <row r="4" spans="1:2" ht="18.75" customHeight="1" x14ac:dyDescent="0.35">
      <c r="A4" s="235" t="s">
        <v>265</v>
      </c>
      <c r="B4" s="235" t="s">
        <v>140</v>
      </c>
    </row>
    <row r="5" spans="1:2" ht="18.75" customHeight="1" x14ac:dyDescent="0.35">
      <c r="A5" s="217" t="s">
        <v>116</v>
      </c>
      <c r="B5" s="232">
        <v>2.34</v>
      </c>
    </row>
    <row r="6" spans="1:2" ht="18.75" customHeight="1" x14ac:dyDescent="0.35">
      <c r="A6" s="219" t="s">
        <v>266</v>
      </c>
      <c r="B6" s="232">
        <v>2.12</v>
      </c>
    </row>
    <row r="7" spans="1:2" ht="18.75" customHeight="1" x14ac:dyDescent="0.35">
      <c r="A7" s="219" t="s">
        <v>267</v>
      </c>
      <c r="B7" s="232">
        <v>2.62</v>
      </c>
    </row>
    <row r="8" spans="1:2" ht="18.75" customHeight="1" x14ac:dyDescent="0.35">
      <c r="A8" s="219" t="s">
        <v>268</v>
      </c>
      <c r="B8" s="232">
        <v>3.05</v>
      </c>
    </row>
    <row r="9" spans="1:2" ht="18.75" customHeight="1" x14ac:dyDescent="0.35">
      <c r="A9" s="219" t="s">
        <v>269</v>
      </c>
      <c r="B9" s="232">
        <v>2.16</v>
      </c>
    </row>
    <row r="10" spans="1:2" ht="18.75" customHeight="1" x14ac:dyDescent="0.35">
      <c r="A10" s="219" t="s">
        <v>270</v>
      </c>
      <c r="B10" s="232">
        <v>2.54</v>
      </c>
    </row>
    <row r="11" spans="1:2" ht="18.75" customHeight="1" x14ac:dyDescent="0.35">
      <c r="A11" s="219" t="s">
        <v>271</v>
      </c>
      <c r="B11" s="232">
        <v>2.15</v>
      </c>
    </row>
    <row r="12" spans="1:2" ht="18.75" customHeight="1" x14ac:dyDescent="0.35">
      <c r="A12" s="217" t="s">
        <v>272</v>
      </c>
      <c r="B12" s="232">
        <v>2.59</v>
      </c>
    </row>
    <row r="13" spans="1:2" ht="18.75" customHeight="1" x14ac:dyDescent="0.35">
      <c r="A13" s="219" t="s">
        <v>273</v>
      </c>
      <c r="B13" s="232">
        <v>2.59</v>
      </c>
    </row>
    <row r="14" spans="1:2" ht="18.75" customHeight="1" x14ac:dyDescent="0.35">
      <c r="A14" s="219" t="s">
        <v>274</v>
      </c>
      <c r="B14" s="232">
        <v>2.44</v>
      </c>
    </row>
    <row r="15" spans="1:2" ht="18.75" customHeight="1" x14ac:dyDescent="0.35">
      <c r="A15" s="219" t="s">
        <v>275</v>
      </c>
      <c r="B15" s="232">
        <v>2.67</v>
      </c>
    </row>
    <row r="16" spans="1:2" ht="18.75" customHeight="1" x14ac:dyDescent="0.35">
      <c r="A16" s="219" t="s">
        <v>276</v>
      </c>
      <c r="B16" s="232">
        <v>2.65</v>
      </c>
    </row>
    <row r="17" spans="1:2" ht="18.75" customHeight="1" x14ac:dyDescent="0.35">
      <c r="A17" s="219" t="s">
        <v>277</v>
      </c>
      <c r="B17" s="232">
        <v>2.67</v>
      </c>
    </row>
    <row r="18" spans="1:2" ht="18.75" customHeight="1" x14ac:dyDescent="0.35">
      <c r="A18" s="217" t="s">
        <v>278</v>
      </c>
      <c r="B18" s="232">
        <v>2.89</v>
      </c>
    </row>
    <row r="19" spans="1:2" ht="18.75" customHeight="1" x14ac:dyDescent="0.35">
      <c r="A19" s="219" t="s">
        <v>279</v>
      </c>
      <c r="B19" s="232">
        <v>2.14</v>
      </c>
    </row>
    <row r="20" spans="1:2" ht="18.75" customHeight="1" x14ac:dyDescent="0.35">
      <c r="A20" s="219" t="s">
        <v>280</v>
      </c>
      <c r="B20" s="232">
        <v>2.35</v>
      </c>
    </row>
    <row r="21" spans="1:2" ht="18.75" customHeight="1" x14ac:dyDescent="0.35">
      <c r="A21" s="219" t="s">
        <v>281</v>
      </c>
      <c r="B21" s="232">
        <v>2.74</v>
      </c>
    </row>
    <row r="22" spans="1:2" ht="18.75" customHeight="1" x14ac:dyDescent="0.35">
      <c r="A22" s="217" t="s">
        <v>282</v>
      </c>
      <c r="B22" s="232">
        <v>3.33</v>
      </c>
    </row>
    <row r="23" spans="1:2" ht="18.75" customHeight="1" x14ac:dyDescent="0.35">
      <c r="A23" s="219" t="s">
        <v>283</v>
      </c>
      <c r="B23" s="232">
        <v>2.09</v>
      </c>
    </row>
    <row r="24" spans="1:2" ht="18.75" customHeight="1" x14ac:dyDescent="0.35">
      <c r="A24" s="217" t="s">
        <v>284</v>
      </c>
      <c r="B24" s="232">
        <v>2.66</v>
      </c>
    </row>
    <row r="25" spans="1:2" ht="18.75" customHeight="1" x14ac:dyDescent="0.35">
      <c r="A25" s="219" t="s">
        <v>285</v>
      </c>
      <c r="B25" s="232">
        <v>2.08</v>
      </c>
    </row>
    <row r="26" spans="1:2" ht="18.75" customHeight="1" x14ac:dyDescent="0.35">
      <c r="A26" s="219" t="s">
        <v>286</v>
      </c>
      <c r="B26" s="232">
        <v>2.65</v>
      </c>
    </row>
    <row r="27" spans="1:2" ht="18.75" customHeight="1" x14ac:dyDescent="0.35">
      <c r="A27" s="219" t="s">
        <v>287</v>
      </c>
      <c r="B27" s="232">
        <v>2.48</v>
      </c>
    </row>
    <row r="28" spans="1:2" ht="18.75" customHeight="1" x14ac:dyDescent="0.35">
      <c r="A28" s="217" t="s">
        <v>290</v>
      </c>
      <c r="B28" s="232">
        <v>2.7</v>
      </c>
    </row>
    <row r="29" spans="1:2" ht="18.75" customHeight="1" x14ac:dyDescent="0.35">
      <c r="A29" s="219" t="s">
        <v>288</v>
      </c>
      <c r="B29" s="232">
        <v>2.91</v>
      </c>
    </row>
    <row r="30" spans="1:2" ht="18.75" customHeight="1" x14ac:dyDescent="0.35">
      <c r="A30" s="217" t="s">
        <v>289</v>
      </c>
      <c r="B30" s="232">
        <v>2.16</v>
      </c>
    </row>
    <row r="31" spans="1:2" ht="18.75" customHeight="1" x14ac:dyDescent="0.35">
      <c r="A31" s="217" t="s">
        <v>291</v>
      </c>
      <c r="B31" s="232">
        <v>2.2000000000000002</v>
      </c>
    </row>
    <row r="32" spans="1:2" ht="18.75" customHeight="1" x14ac:dyDescent="0.35">
      <c r="A32" s="219" t="s">
        <v>292</v>
      </c>
      <c r="B32" s="232">
        <v>2.08</v>
      </c>
    </row>
    <row r="33" spans="1:2" ht="18.75" customHeight="1" x14ac:dyDescent="0.35">
      <c r="A33" s="219" t="s">
        <v>293</v>
      </c>
      <c r="B33" s="232">
        <v>2.99</v>
      </c>
    </row>
    <row r="34" spans="1:2" ht="18.75" customHeight="1" x14ac:dyDescent="0.35">
      <c r="A34" s="219" t="s">
        <v>294</v>
      </c>
      <c r="B34" s="232">
        <v>2.36</v>
      </c>
    </row>
    <row r="35" spans="1:2" ht="18.75" customHeight="1" x14ac:dyDescent="0.35">
      <c r="A35" s="219" t="s">
        <v>295</v>
      </c>
      <c r="B35" s="232">
        <v>2.64</v>
      </c>
    </row>
    <row r="36" spans="1:2" ht="18.75" customHeight="1" x14ac:dyDescent="0.35">
      <c r="A36" s="219" t="s">
        <v>296</v>
      </c>
      <c r="B36" s="232">
        <v>2.4</v>
      </c>
    </row>
    <row r="37" spans="1:2" ht="18.75" customHeight="1" x14ac:dyDescent="0.35">
      <c r="A37" s="217" t="s">
        <v>297</v>
      </c>
      <c r="B37" s="232">
        <v>2.83</v>
      </c>
    </row>
    <row r="38" spans="1:2" ht="18.75" customHeight="1" x14ac:dyDescent="0.35">
      <c r="A38" s="220" t="s">
        <v>117</v>
      </c>
      <c r="B38" s="232">
        <v>2.5099999999999998</v>
      </c>
    </row>
    <row r="39" spans="1:2" ht="18.75" customHeight="1" x14ac:dyDescent="0.35">
      <c r="A39" s="220" t="s">
        <v>118</v>
      </c>
      <c r="B39" s="232">
        <v>2.54</v>
      </c>
    </row>
    <row r="40" spans="1:2" ht="22" customHeight="1" x14ac:dyDescent="0.35"/>
  </sheetData>
  <sheetProtection algorithmName="SHA-512" hashValue="UTiuGS4WbrYVzAyZr3YawxqdSelseaTeETB3YvbihRqBiluARwhBPZR49OPYrjFwZfi8Zewkrljr3QPUsvEAkg==" saltValue="72194hFOdSTm+WKHXQN7BA==" spinCount="100000" sheet="1" objects="1" scenarios="1"/>
  <autoFilter ref="A4:B4" xr:uid="{0B28B702-D2D0-4568-89AA-6BE2A03E630A}">
    <sortState xmlns:xlrd2="http://schemas.microsoft.com/office/spreadsheetml/2017/richdata2" ref="A5:B39">
      <sortCondition ref="A4"/>
    </sortState>
  </autoFilter>
  <sortState xmlns:xlrd2="http://schemas.microsoft.com/office/spreadsheetml/2017/richdata2" ref="A5:B37">
    <sortCondition ref="B5:B37"/>
  </sortState>
  <conditionalFormatting sqref="A5:A39">
    <cfRule type="duplicateValues" dxfId="60" priority="26"/>
  </conditionalFormatting>
  <conditionalFormatting sqref="A3">
    <cfRule type="duplicateValues" dxfId="59" priority="42"/>
  </conditionalFormatting>
  <hyperlinks>
    <hyperlink ref="B1" location="'Appendix Table Menu'!A1" display="Return to the Appendix Table Menu" xr:uid="{A2D8482B-1133-42F1-BB6D-B046FACDDE65}"/>
  </hyperlinks>
  <printOptions horizontalCentered="1" verticalCentered="1"/>
  <pageMargins left="0.25" right="0.25" top="0.5" bottom="0.5" header="0.5" footer="0.5"/>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DED73-9C28-4860-9A9F-061AD50D9DAD}">
  <dimension ref="A2:D31"/>
  <sheetViews>
    <sheetView view="pageLayout" zoomScale="70" zoomScaleNormal="100" zoomScalePageLayoutView="70" workbookViewId="0">
      <selection activeCell="A3" sqref="A3:D31"/>
    </sheetView>
  </sheetViews>
  <sheetFormatPr defaultRowHeight="14.5" x14ac:dyDescent="0.35"/>
  <cols>
    <col min="1" max="1" width="25.81640625" style="153" customWidth="1"/>
    <col min="2" max="2" width="13.54296875" style="153" customWidth="1"/>
    <col min="3" max="3" width="18.54296875" style="153" customWidth="1"/>
    <col min="4" max="4" width="49.81640625" style="153" customWidth="1"/>
    <col min="5" max="16384" width="8.7265625" style="153"/>
  </cols>
  <sheetData>
    <row r="2" spans="1:4" x14ac:dyDescent="0.35">
      <c r="A2" s="212" t="s">
        <v>299</v>
      </c>
      <c r="B2" s="212"/>
      <c r="C2" s="212" t="s">
        <v>359</v>
      </c>
      <c r="D2" s="155" t="s">
        <v>220</v>
      </c>
    </row>
    <row r="3" spans="1:4" ht="29" x14ac:dyDescent="0.35">
      <c r="A3" s="213" t="s">
        <v>301</v>
      </c>
      <c r="B3" s="213"/>
      <c r="C3" s="237" t="s">
        <v>360</v>
      </c>
      <c r="D3" s="163"/>
    </row>
    <row r="4" spans="1:4" x14ac:dyDescent="0.35">
      <c r="A4" s="163"/>
      <c r="B4" s="163"/>
      <c r="C4" s="163"/>
      <c r="D4" s="163"/>
    </row>
    <row r="5" spans="1:4" x14ac:dyDescent="0.35">
      <c r="A5" s="238" t="s">
        <v>361</v>
      </c>
      <c r="B5" s="239"/>
      <c r="C5" s="239"/>
      <c r="D5" s="240"/>
    </row>
    <row r="6" spans="1:4" x14ac:dyDescent="0.35">
      <c r="A6" s="163"/>
      <c r="B6" s="163"/>
      <c r="C6" s="163"/>
      <c r="D6" s="163"/>
    </row>
    <row r="7" spans="1:4" ht="29" x14ac:dyDescent="0.35">
      <c r="A7" s="241" t="s">
        <v>362</v>
      </c>
      <c r="B7" s="235"/>
      <c r="C7" s="242" t="s">
        <v>313</v>
      </c>
      <c r="D7" s="241" t="s">
        <v>363</v>
      </c>
    </row>
    <row r="8" spans="1:4" ht="29" x14ac:dyDescent="0.35">
      <c r="A8" s="241" t="s">
        <v>364</v>
      </c>
      <c r="B8" s="188">
        <v>286114</v>
      </c>
      <c r="C8" s="243">
        <v>0.5</v>
      </c>
      <c r="D8" s="241" t="s">
        <v>365</v>
      </c>
    </row>
    <row r="9" spans="1:4" ht="29" x14ac:dyDescent="0.35">
      <c r="A9" s="241" t="s">
        <v>366</v>
      </c>
      <c r="B9" s="188">
        <v>33046</v>
      </c>
      <c r="C9" s="243">
        <v>5.8000000000000003E-2</v>
      </c>
      <c r="D9" s="241" t="s">
        <v>367</v>
      </c>
    </row>
    <row r="10" spans="1:4" ht="29" x14ac:dyDescent="0.35">
      <c r="A10" s="241" t="s">
        <v>368</v>
      </c>
      <c r="B10" s="188">
        <v>66582</v>
      </c>
      <c r="C10" s="243">
        <v>0.11600000000000001</v>
      </c>
      <c r="D10" s="241" t="s">
        <v>369</v>
      </c>
    </row>
    <row r="11" spans="1:4" ht="29" x14ac:dyDescent="0.35">
      <c r="A11" s="241" t="s">
        <v>370</v>
      </c>
      <c r="B11" s="188">
        <v>186322</v>
      </c>
      <c r="C11" s="243">
        <v>0.32600000000000001</v>
      </c>
      <c r="D11" s="241" t="s">
        <v>371</v>
      </c>
    </row>
    <row r="12" spans="1:4" x14ac:dyDescent="0.35">
      <c r="A12" s="163"/>
      <c r="B12" s="163"/>
      <c r="C12" s="243"/>
      <c r="D12" s="181"/>
    </row>
    <row r="13" spans="1:4" ht="29" x14ac:dyDescent="0.35">
      <c r="A13" s="241" t="s">
        <v>372</v>
      </c>
      <c r="B13" s="163"/>
      <c r="C13" s="243"/>
      <c r="D13" s="181"/>
    </row>
    <row r="14" spans="1:4" ht="29" x14ac:dyDescent="0.35">
      <c r="A14" s="241" t="s">
        <v>364</v>
      </c>
      <c r="B14" s="163">
        <v>55478</v>
      </c>
      <c r="C14" s="243">
        <v>0.219</v>
      </c>
      <c r="D14" s="241" t="s">
        <v>373</v>
      </c>
    </row>
    <row r="15" spans="1:4" ht="29" x14ac:dyDescent="0.35">
      <c r="A15" s="241" t="s">
        <v>366</v>
      </c>
      <c r="B15" s="163">
        <v>17834</v>
      </c>
      <c r="C15" s="243">
        <v>7.0999999999999994E-2</v>
      </c>
      <c r="D15" s="241" t="s">
        <v>374</v>
      </c>
    </row>
    <row r="16" spans="1:4" ht="29" x14ac:dyDescent="0.35">
      <c r="A16" s="241" t="s">
        <v>368</v>
      </c>
      <c r="B16" s="163">
        <v>47450</v>
      </c>
      <c r="C16" s="243">
        <v>0.188</v>
      </c>
      <c r="D16" s="241" t="s">
        <v>375</v>
      </c>
    </row>
    <row r="17" spans="1:4" ht="29" x14ac:dyDescent="0.35">
      <c r="A17" s="241" t="s">
        <v>370</v>
      </c>
      <c r="B17" s="163">
        <v>132195</v>
      </c>
      <c r="C17" s="243">
        <v>0.52300000000000002</v>
      </c>
      <c r="D17" s="241" t="s">
        <v>376</v>
      </c>
    </row>
    <row r="18" spans="1:4" x14ac:dyDescent="0.35">
      <c r="A18" s="163"/>
      <c r="B18" s="163"/>
      <c r="C18" s="243"/>
      <c r="D18" s="181"/>
    </row>
    <row r="19" spans="1:4" x14ac:dyDescent="0.35">
      <c r="A19" s="238" t="s">
        <v>377</v>
      </c>
      <c r="B19" s="239"/>
      <c r="C19" s="239"/>
      <c r="D19" s="240"/>
    </row>
    <row r="20" spans="1:4" x14ac:dyDescent="0.35">
      <c r="A20" s="163"/>
      <c r="B20" s="163"/>
      <c r="C20" s="189"/>
      <c r="D20" s="181"/>
    </row>
    <row r="21" spans="1:4" ht="29" x14ac:dyDescent="0.35">
      <c r="A21" s="241" t="s">
        <v>362</v>
      </c>
      <c r="B21" s="235"/>
      <c r="C21" s="242" t="s">
        <v>313</v>
      </c>
      <c r="D21" s="241" t="s">
        <v>363</v>
      </c>
    </row>
    <row r="22" spans="1:4" ht="29" x14ac:dyDescent="0.35">
      <c r="A22" s="241" t="s">
        <v>364</v>
      </c>
      <c r="B22" s="164">
        <v>48406362</v>
      </c>
      <c r="C22" s="243">
        <v>0.59399999999999997</v>
      </c>
      <c r="D22" s="241" t="s">
        <v>365</v>
      </c>
    </row>
    <row r="23" spans="1:4" ht="29" x14ac:dyDescent="0.35">
      <c r="A23" s="241" t="s">
        <v>366</v>
      </c>
      <c r="B23" s="164">
        <v>3549710</v>
      </c>
      <c r="C23" s="243">
        <v>4.3999999999999997E-2</v>
      </c>
      <c r="D23" s="241" t="s">
        <v>367</v>
      </c>
    </row>
    <row r="24" spans="1:4" ht="29" x14ac:dyDescent="0.35">
      <c r="A24" s="241" t="s">
        <v>368</v>
      </c>
      <c r="B24" s="164">
        <v>7413243</v>
      </c>
      <c r="C24" s="243">
        <v>9.0999999999999998E-2</v>
      </c>
      <c r="D24" s="241" t="s">
        <v>369</v>
      </c>
    </row>
    <row r="25" spans="1:4" ht="29" x14ac:dyDescent="0.35">
      <c r="A25" s="241" t="s">
        <v>370</v>
      </c>
      <c r="B25" s="164">
        <v>22128445</v>
      </c>
      <c r="C25" s="243">
        <v>0.27200000000000002</v>
      </c>
      <c r="D25" s="241" t="s">
        <v>371</v>
      </c>
    </row>
    <row r="26" spans="1:4" x14ac:dyDescent="0.35">
      <c r="A26" s="163"/>
      <c r="B26" s="164"/>
      <c r="C26" s="243"/>
      <c r="D26" s="181"/>
    </row>
    <row r="27" spans="1:4" ht="29" x14ac:dyDescent="0.35">
      <c r="A27" s="241" t="s">
        <v>372</v>
      </c>
      <c r="B27" s="164"/>
      <c r="C27" s="243"/>
      <c r="D27" s="181"/>
    </row>
    <row r="28" spans="1:4" ht="29" x14ac:dyDescent="0.35">
      <c r="A28" s="241" t="s">
        <v>364</v>
      </c>
      <c r="B28" s="164">
        <v>11354219</v>
      </c>
      <c r="C28" s="243">
        <v>0.25700000000000001</v>
      </c>
      <c r="D28" s="241" t="s">
        <v>373</v>
      </c>
    </row>
    <row r="29" spans="1:4" ht="29" x14ac:dyDescent="0.35">
      <c r="A29" s="241" t="s">
        <v>366</v>
      </c>
      <c r="B29" s="164">
        <v>2748897</v>
      </c>
      <c r="C29" s="243">
        <v>6.2E-2</v>
      </c>
      <c r="D29" s="241" t="s">
        <v>374</v>
      </c>
    </row>
    <row r="30" spans="1:4" ht="29" x14ac:dyDescent="0.35">
      <c r="A30" s="241" t="s">
        <v>368</v>
      </c>
      <c r="B30" s="164">
        <v>7960477</v>
      </c>
      <c r="C30" s="243">
        <v>0.18</v>
      </c>
      <c r="D30" s="241" t="s">
        <v>375</v>
      </c>
    </row>
    <row r="31" spans="1:4" ht="29" x14ac:dyDescent="0.35">
      <c r="A31" s="241" t="s">
        <v>370</v>
      </c>
      <c r="B31" s="164">
        <v>22175000</v>
      </c>
      <c r="C31" s="243">
        <v>0.501</v>
      </c>
      <c r="D31" s="241" t="s">
        <v>376</v>
      </c>
    </row>
  </sheetData>
  <sheetProtection algorithmName="SHA-512" hashValue="hIGaOtho2w7SpeKF0h63kICnNEyOjY0nwR9RK9L5I/vL2SGaEiNTXd3OFsBaTlNA0+roMb4vt8wpad7kTMV8fQ==" saltValue="gN6gzbeA3Ytk8kALE4gzqQ==" spinCount="100000" sheet="1" objects="1" scenarios="1"/>
  <mergeCells count="2">
    <mergeCell ref="A19:D19"/>
    <mergeCell ref="A5:D5"/>
  </mergeCells>
  <conditionalFormatting sqref="A3:B3">
    <cfRule type="duplicateValues" dxfId="58" priority="1"/>
  </conditionalFormatting>
  <hyperlinks>
    <hyperlink ref="D2" location="'Appendix Table Menu'!A1" display="Return to the Appendix Table Menu" xr:uid="{87DA6045-EC46-4A59-B377-D5C13D628B3B}"/>
  </hyperlinks>
  <printOptions horizontalCentered="1" verticalCentered="1"/>
  <pageMargins left="0.25" right="0.25" top="0.5" bottom="0.5" header="0.5" footer="0.5"/>
  <pageSetup scale="90"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4B993-4237-4E3D-BF37-E90754F1A262}">
  <dimension ref="A1:I82"/>
  <sheetViews>
    <sheetView view="pageLayout" zoomScale="85" zoomScaleNormal="55" zoomScaleSheetLayoutView="55" zoomScalePageLayoutView="85" workbookViewId="0">
      <selection activeCell="A2" sqref="A2:H82"/>
    </sheetView>
  </sheetViews>
  <sheetFormatPr defaultColWidth="43.26953125" defaultRowHeight="14.5" x14ac:dyDescent="0.35"/>
  <cols>
    <col min="1" max="1" width="19.7265625" style="153" customWidth="1"/>
    <col min="2" max="2" width="13.26953125" style="248" customWidth="1"/>
    <col min="3" max="3" width="13.26953125" style="245" customWidth="1"/>
    <col min="4" max="4" width="10.453125" style="245" customWidth="1"/>
    <col min="5" max="5" width="11.26953125" style="245" customWidth="1"/>
    <col min="6" max="6" width="9.54296875" style="245" customWidth="1"/>
    <col min="7" max="7" width="14" style="245" customWidth="1"/>
    <col min="8" max="8" width="10.7265625" style="153" customWidth="1"/>
    <col min="9" max="9" width="9.54296875" style="153" customWidth="1"/>
    <col min="10" max="16384" width="43.26953125" style="153"/>
  </cols>
  <sheetData>
    <row r="1" spans="1:9" x14ac:dyDescent="0.35">
      <c r="A1" s="212" t="s">
        <v>299</v>
      </c>
      <c r="B1" s="244" t="s">
        <v>378</v>
      </c>
      <c r="I1" s="155" t="s">
        <v>220</v>
      </c>
    </row>
    <row r="2" spans="1:9" ht="58" x14ac:dyDescent="0.35">
      <c r="A2" s="213" t="s">
        <v>301</v>
      </c>
      <c r="B2" s="249" t="s">
        <v>47</v>
      </c>
      <c r="C2" s="250"/>
      <c r="D2" s="250"/>
      <c r="E2" s="250"/>
      <c r="F2" s="250"/>
      <c r="G2" s="250"/>
      <c r="H2" s="179"/>
    </row>
    <row r="3" spans="1:9" x14ac:dyDescent="0.35">
      <c r="A3" s="163"/>
      <c r="B3" s="251"/>
      <c r="C3" s="250"/>
      <c r="D3" s="250"/>
      <c r="E3" s="250"/>
      <c r="F3" s="250"/>
      <c r="G3" s="250"/>
      <c r="H3" s="179"/>
    </row>
    <row r="4" spans="1:9" ht="60" customHeight="1" x14ac:dyDescent="0.35">
      <c r="A4" s="235" t="s">
        <v>265</v>
      </c>
      <c r="B4" s="168" t="s">
        <v>348</v>
      </c>
      <c r="C4" s="168" t="s">
        <v>130</v>
      </c>
      <c r="D4" s="168" t="s">
        <v>349</v>
      </c>
      <c r="E4" s="168" t="s">
        <v>133</v>
      </c>
      <c r="F4" s="168" t="s">
        <v>134</v>
      </c>
      <c r="G4" s="168" t="s">
        <v>135</v>
      </c>
      <c r="H4" s="168" t="s">
        <v>136</v>
      </c>
      <c r="I4" s="158" t="s">
        <v>353</v>
      </c>
    </row>
    <row r="5" spans="1:9" ht="18" customHeight="1" x14ac:dyDescent="0.35">
      <c r="A5" s="217" t="s">
        <v>116</v>
      </c>
      <c r="B5" s="188">
        <v>77550</v>
      </c>
      <c r="C5" s="188">
        <v>88682</v>
      </c>
      <c r="D5" s="188">
        <v>2934</v>
      </c>
      <c r="E5" s="188">
        <v>4906</v>
      </c>
      <c r="F5" s="188">
        <v>3864</v>
      </c>
      <c r="G5" s="188">
        <v>66</v>
      </c>
      <c r="H5" s="164">
        <v>53769</v>
      </c>
      <c r="I5" s="157">
        <f>SUM(B5:H5)</f>
        <v>231771</v>
      </c>
    </row>
    <row r="6" spans="1:9" ht="18" customHeight="1" x14ac:dyDescent="0.35">
      <c r="A6" s="219" t="s">
        <v>266</v>
      </c>
      <c r="B6" s="188">
        <v>181</v>
      </c>
      <c r="C6" s="188">
        <v>1181</v>
      </c>
      <c r="D6" s="188">
        <v>0</v>
      </c>
      <c r="E6" s="188">
        <v>14</v>
      </c>
      <c r="F6" s="188">
        <v>0</v>
      </c>
      <c r="G6" s="188">
        <v>0</v>
      </c>
      <c r="H6" s="164">
        <v>195</v>
      </c>
      <c r="I6" s="157">
        <f t="shared" ref="I6:I38" si="0">SUM(B6:H6)</f>
        <v>1571</v>
      </c>
    </row>
    <row r="7" spans="1:9" ht="18" customHeight="1" x14ac:dyDescent="0.35">
      <c r="A7" s="219" t="s">
        <v>267</v>
      </c>
      <c r="B7" s="188">
        <v>8125</v>
      </c>
      <c r="C7" s="188">
        <v>7527</v>
      </c>
      <c r="D7" s="188">
        <v>127</v>
      </c>
      <c r="E7" s="188">
        <v>115</v>
      </c>
      <c r="F7" s="188">
        <v>153</v>
      </c>
      <c r="G7" s="188">
        <v>0</v>
      </c>
      <c r="H7" s="164">
        <v>4320</v>
      </c>
      <c r="I7" s="157">
        <f t="shared" si="0"/>
        <v>20367</v>
      </c>
    </row>
    <row r="8" spans="1:9" ht="18" customHeight="1" x14ac:dyDescent="0.35">
      <c r="A8" s="219" t="s">
        <v>268</v>
      </c>
      <c r="B8" s="188">
        <v>2066</v>
      </c>
      <c r="C8" s="188">
        <v>1729</v>
      </c>
      <c r="D8" s="188">
        <v>176</v>
      </c>
      <c r="E8" s="188">
        <v>1859</v>
      </c>
      <c r="F8" s="188">
        <v>1</v>
      </c>
      <c r="G8" s="188">
        <v>0</v>
      </c>
      <c r="H8" s="164">
        <v>1090</v>
      </c>
      <c r="I8" s="157">
        <f t="shared" si="0"/>
        <v>6921</v>
      </c>
    </row>
    <row r="9" spans="1:9" ht="18" customHeight="1" x14ac:dyDescent="0.35">
      <c r="A9" s="219" t="s">
        <v>269</v>
      </c>
      <c r="B9" s="188">
        <v>1523</v>
      </c>
      <c r="C9" s="188">
        <v>2319</v>
      </c>
      <c r="D9" s="188">
        <v>0</v>
      </c>
      <c r="E9" s="188">
        <v>11</v>
      </c>
      <c r="F9" s="188">
        <v>0</v>
      </c>
      <c r="G9" s="188">
        <v>0</v>
      </c>
      <c r="H9" s="164">
        <v>841</v>
      </c>
      <c r="I9" s="157">
        <f t="shared" si="0"/>
        <v>4694</v>
      </c>
    </row>
    <row r="10" spans="1:9" ht="18" customHeight="1" x14ac:dyDescent="0.35">
      <c r="A10" s="219" t="s">
        <v>270</v>
      </c>
      <c r="B10" s="188">
        <v>3963</v>
      </c>
      <c r="C10" s="188">
        <v>6546</v>
      </c>
      <c r="D10" s="188">
        <v>407</v>
      </c>
      <c r="E10" s="188">
        <v>138</v>
      </c>
      <c r="F10" s="188">
        <v>127</v>
      </c>
      <c r="G10" s="188">
        <v>0</v>
      </c>
      <c r="H10" s="164">
        <v>2934</v>
      </c>
      <c r="I10" s="157">
        <f t="shared" si="0"/>
        <v>14115</v>
      </c>
    </row>
    <row r="11" spans="1:9" ht="18" customHeight="1" x14ac:dyDescent="0.35">
      <c r="A11" s="219" t="s">
        <v>271</v>
      </c>
      <c r="B11" s="188">
        <v>241</v>
      </c>
      <c r="C11" s="188">
        <v>261</v>
      </c>
      <c r="D11" s="188">
        <v>0</v>
      </c>
      <c r="E11" s="188">
        <v>0</v>
      </c>
      <c r="F11" s="188">
        <v>0</v>
      </c>
      <c r="G11" s="188">
        <v>0</v>
      </c>
      <c r="H11" s="164">
        <v>219</v>
      </c>
      <c r="I11" s="157">
        <f t="shared" si="0"/>
        <v>721</v>
      </c>
    </row>
    <row r="12" spans="1:9" ht="18" customHeight="1" x14ac:dyDescent="0.35">
      <c r="A12" s="217" t="s">
        <v>272</v>
      </c>
      <c r="B12" s="188">
        <v>32823</v>
      </c>
      <c r="C12" s="188">
        <v>19623</v>
      </c>
      <c r="D12" s="188">
        <v>654</v>
      </c>
      <c r="E12" s="188">
        <v>430</v>
      </c>
      <c r="F12" s="188">
        <v>341</v>
      </c>
      <c r="G12" s="188">
        <v>0</v>
      </c>
      <c r="H12" s="164">
        <v>22785</v>
      </c>
      <c r="I12" s="157">
        <f t="shared" si="0"/>
        <v>76656</v>
      </c>
    </row>
    <row r="13" spans="1:9" ht="18" customHeight="1" x14ac:dyDescent="0.35">
      <c r="A13" s="219" t="s">
        <v>273</v>
      </c>
      <c r="B13" s="188">
        <v>7191</v>
      </c>
      <c r="C13" s="188">
        <v>9209</v>
      </c>
      <c r="D13" s="188">
        <v>165</v>
      </c>
      <c r="E13" s="188">
        <v>198</v>
      </c>
      <c r="F13" s="188">
        <v>50</v>
      </c>
      <c r="G13" s="188">
        <v>0</v>
      </c>
      <c r="H13" s="164">
        <v>4908</v>
      </c>
      <c r="I13" s="157">
        <f t="shared" si="0"/>
        <v>21721</v>
      </c>
    </row>
    <row r="14" spans="1:9" ht="18" customHeight="1" x14ac:dyDescent="0.35">
      <c r="A14" s="219" t="s">
        <v>274</v>
      </c>
      <c r="B14" s="188">
        <v>3249</v>
      </c>
      <c r="C14" s="188">
        <v>4510</v>
      </c>
      <c r="D14" s="188">
        <v>84</v>
      </c>
      <c r="E14" s="188">
        <v>92</v>
      </c>
      <c r="F14" s="188">
        <v>20</v>
      </c>
      <c r="G14" s="188">
        <v>0</v>
      </c>
      <c r="H14" s="164">
        <v>2263</v>
      </c>
      <c r="I14" s="157">
        <f t="shared" si="0"/>
        <v>10218</v>
      </c>
    </row>
    <row r="15" spans="1:9" ht="18" customHeight="1" x14ac:dyDescent="0.35">
      <c r="A15" s="219" t="s">
        <v>275</v>
      </c>
      <c r="B15" s="188">
        <v>898</v>
      </c>
      <c r="C15" s="188">
        <v>184</v>
      </c>
      <c r="D15" s="188">
        <v>0</v>
      </c>
      <c r="E15" s="188">
        <v>53</v>
      </c>
      <c r="F15" s="188">
        <v>4</v>
      </c>
      <c r="G15" s="188">
        <v>0</v>
      </c>
      <c r="H15" s="164">
        <v>606</v>
      </c>
      <c r="I15" s="157">
        <f t="shared" si="0"/>
        <v>1745</v>
      </c>
    </row>
    <row r="16" spans="1:9" ht="18" customHeight="1" x14ac:dyDescent="0.35">
      <c r="A16" s="219" t="s">
        <v>276</v>
      </c>
      <c r="B16" s="188">
        <v>86</v>
      </c>
      <c r="C16" s="188">
        <v>112</v>
      </c>
      <c r="D16" s="188">
        <v>13</v>
      </c>
      <c r="E16" s="188">
        <v>2</v>
      </c>
      <c r="F16" s="188">
        <v>0</v>
      </c>
      <c r="G16" s="188">
        <v>0</v>
      </c>
      <c r="H16" s="164">
        <v>87</v>
      </c>
      <c r="I16" s="157">
        <f t="shared" si="0"/>
        <v>300</v>
      </c>
    </row>
    <row r="17" spans="1:9" ht="18" customHeight="1" x14ac:dyDescent="0.35">
      <c r="A17" s="219" t="s">
        <v>277</v>
      </c>
      <c r="B17" s="188">
        <v>546</v>
      </c>
      <c r="C17" s="188">
        <v>528</v>
      </c>
      <c r="D17" s="188">
        <v>0</v>
      </c>
      <c r="E17" s="188">
        <v>6</v>
      </c>
      <c r="F17" s="188">
        <v>16</v>
      </c>
      <c r="G17" s="188">
        <v>0</v>
      </c>
      <c r="H17" s="164">
        <v>391</v>
      </c>
      <c r="I17" s="157">
        <f t="shared" si="0"/>
        <v>1487</v>
      </c>
    </row>
    <row r="18" spans="1:9" ht="18" customHeight="1" x14ac:dyDescent="0.35">
      <c r="A18" s="217" t="s">
        <v>278</v>
      </c>
      <c r="B18" s="188">
        <v>8626</v>
      </c>
      <c r="C18" s="188">
        <v>7617</v>
      </c>
      <c r="D18" s="188">
        <v>520</v>
      </c>
      <c r="E18" s="188">
        <v>94</v>
      </c>
      <c r="F18" s="188">
        <v>31</v>
      </c>
      <c r="G18" s="188">
        <v>0</v>
      </c>
      <c r="H18" s="164">
        <v>6005</v>
      </c>
      <c r="I18" s="157">
        <f t="shared" si="0"/>
        <v>22893</v>
      </c>
    </row>
    <row r="19" spans="1:9" ht="18" customHeight="1" x14ac:dyDescent="0.35">
      <c r="A19" s="219" t="s">
        <v>279</v>
      </c>
      <c r="B19" s="188">
        <v>1792</v>
      </c>
      <c r="C19" s="188">
        <v>5231</v>
      </c>
      <c r="D19" s="188">
        <v>0</v>
      </c>
      <c r="E19" s="188">
        <v>140</v>
      </c>
      <c r="F19" s="188">
        <v>33</v>
      </c>
      <c r="G19" s="188">
        <v>0</v>
      </c>
      <c r="H19" s="164">
        <v>1191</v>
      </c>
      <c r="I19" s="157">
        <f t="shared" si="0"/>
        <v>8387</v>
      </c>
    </row>
    <row r="20" spans="1:9" ht="18" customHeight="1" x14ac:dyDescent="0.35">
      <c r="A20" s="219" t="s">
        <v>280</v>
      </c>
      <c r="B20" s="188">
        <v>848</v>
      </c>
      <c r="C20" s="188">
        <v>4742</v>
      </c>
      <c r="D20" s="188">
        <v>78</v>
      </c>
      <c r="E20" s="188">
        <v>8</v>
      </c>
      <c r="F20" s="188">
        <v>187</v>
      </c>
      <c r="G20" s="188">
        <v>0</v>
      </c>
      <c r="H20" s="164">
        <v>870</v>
      </c>
      <c r="I20" s="157">
        <f t="shared" si="0"/>
        <v>6733</v>
      </c>
    </row>
    <row r="21" spans="1:9" ht="18" customHeight="1" x14ac:dyDescent="0.35">
      <c r="A21" s="219" t="s">
        <v>281</v>
      </c>
      <c r="B21" s="188">
        <v>3469</v>
      </c>
      <c r="C21" s="188">
        <v>2520</v>
      </c>
      <c r="D21" s="188">
        <v>110</v>
      </c>
      <c r="E21" s="188">
        <v>84</v>
      </c>
      <c r="F21" s="188">
        <v>50</v>
      </c>
      <c r="G21" s="188">
        <v>14</v>
      </c>
      <c r="H21" s="164">
        <v>2251</v>
      </c>
      <c r="I21" s="157">
        <f t="shared" si="0"/>
        <v>8498</v>
      </c>
    </row>
    <row r="22" spans="1:9" ht="18" customHeight="1" x14ac:dyDescent="0.35">
      <c r="A22" s="217" t="s">
        <v>282</v>
      </c>
      <c r="B22" s="188">
        <v>1377</v>
      </c>
      <c r="C22" s="188">
        <v>1533</v>
      </c>
      <c r="D22" s="188">
        <v>44</v>
      </c>
      <c r="E22" s="188">
        <v>11280</v>
      </c>
      <c r="F22" s="188">
        <v>60</v>
      </c>
      <c r="G22" s="188">
        <v>37</v>
      </c>
      <c r="H22" s="164">
        <v>1265</v>
      </c>
      <c r="I22" s="157">
        <f t="shared" si="0"/>
        <v>15596</v>
      </c>
    </row>
    <row r="23" spans="1:9" ht="18" customHeight="1" x14ac:dyDescent="0.35">
      <c r="A23" s="219" t="s">
        <v>283</v>
      </c>
      <c r="B23" s="188">
        <v>1383</v>
      </c>
      <c r="C23" s="188">
        <v>355</v>
      </c>
      <c r="D23" s="188">
        <v>0</v>
      </c>
      <c r="E23" s="188">
        <v>53</v>
      </c>
      <c r="F23" s="188">
        <v>0</v>
      </c>
      <c r="G23" s="188">
        <v>0</v>
      </c>
      <c r="H23" s="164">
        <v>900</v>
      </c>
      <c r="I23" s="157">
        <f t="shared" si="0"/>
        <v>2691</v>
      </c>
    </row>
    <row r="24" spans="1:9" ht="18" customHeight="1" x14ac:dyDescent="0.35">
      <c r="A24" s="217" t="s">
        <v>284</v>
      </c>
      <c r="B24" s="188">
        <v>4802</v>
      </c>
      <c r="C24" s="188">
        <v>9215</v>
      </c>
      <c r="D24" s="188">
        <v>516</v>
      </c>
      <c r="E24" s="188">
        <v>644</v>
      </c>
      <c r="F24" s="188">
        <v>146</v>
      </c>
      <c r="G24" s="188">
        <v>13</v>
      </c>
      <c r="H24" s="164">
        <v>3480</v>
      </c>
      <c r="I24" s="157">
        <f t="shared" si="0"/>
        <v>18816</v>
      </c>
    </row>
    <row r="25" spans="1:9" ht="18" customHeight="1" x14ac:dyDescent="0.35">
      <c r="A25" s="219" t="s">
        <v>285</v>
      </c>
      <c r="B25" s="188">
        <v>1053</v>
      </c>
      <c r="C25" s="188">
        <v>1658</v>
      </c>
      <c r="D25" s="188">
        <v>15</v>
      </c>
      <c r="E25" s="188">
        <v>68</v>
      </c>
      <c r="F25" s="188">
        <v>0</v>
      </c>
      <c r="G25" s="188">
        <v>0</v>
      </c>
      <c r="H25" s="164">
        <v>756</v>
      </c>
      <c r="I25" s="157">
        <f t="shared" si="0"/>
        <v>3550</v>
      </c>
    </row>
    <row r="26" spans="1:9" ht="18" customHeight="1" x14ac:dyDescent="0.35">
      <c r="A26" s="219" t="s">
        <v>286</v>
      </c>
      <c r="B26" s="188">
        <v>8129</v>
      </c>
      <c r="C26" s="188">
        <v>1987</v>
      </c>
      <c r="D26" s="188">
        <v>7</v>
      </c>
      <c r="E26" s="188">
        <v>1539</v>
      </c>
      <c r="F26" s="188">
        <v>10</v>
      </c>
      <c r="G26" s="188">
        <v>4</v>
      </c>
      <c r="H26" s="164">
        <v>6660</v>
      </c>
      <c r="I26" s="157">
        <f t="shared" si="0"/>
        <v>18336</v>
      </c>
    </row>
    <row r="27" spans="1:9" ht="18" customHeight="1" x14ac:dyDescent="0.35">
      <c r="A27" s="219" t="s">
        <v>287</v>
      </c>
      <c r="B27" s="188">
        <v>1734</v>
      </c>
      <c r="C27" s="188">
        <v>2537</v>
      </c>
      <c r="D27" s="188">
        <v>2</v>
      </c>
      <c r="E27" s="188">
        <v>64</v>
      </c>
      <c r="F27" s="188">
        <v>0</v>
      </c>
      <c r="G27" s="188">
        <v>0</v>
      </c>
      <c r="H27" s="164">
        <v>1110</v>
      </c>
      <c r="I27" s="157">
        <f t="shared" si="0"/>
        <v>5447</v>
      </c>
    </row>
    <row r="28" spans="1:9" ht="18" customHeight="1" x14ac:dyDescent="0.35">
      <c r="A28" s="217" t="s">
        <v>290</v>
      </c>
      <c r="B28" s="188">
        <v>15735</v>
      </c>
      <c r="C28" s="188">
        <v>24417</v>
      </c>
      <c r="D28" s="188">
        <v>651</v>
      </c>
      <c r="E28" s="188">
        <v>3792</v>
      </c>
      <c r="F28" s="188">
        <v>677</v>
      </c>
      <c r="G28" s="188">
        <v>121</v>
      </c>
      <c r="H28" s="164">
        <v>10641</v>
      </c>
      <c r="I28" s="157">
        <f t="shared" si="0"/>
        <v>56034</v>
      </c>
    </row>
    <row r="29" spans="1:9" ht="18" customHeight="1" x14ac:dyDescent="0.35">
      <c r="A29" s="219" t="s">
        <v>288</v>
      </c>
      <c r="B29" s="188">
        <v>4299</v>
      </c>
      <c r="C29" s="188">
        <v>14887</v>
      </c>
      <c r="D29" s="188">
        <v>74</v>
      </c>
      <c r="E29" s="188">
        <v>8632</v>
      </c>
      <c r="F29" s="188">
        <v>143</v>
      </c>
      <c r="G29" s="188">
        <v>0</v>
      </c>
      <c r="H29" s="164">
        <v>3968</v>
      </c>
      <c r="I29" s="157">
        <f t="shared" si="0"/>
        <v>32003</v>
      </c>
    </row>
    <row r="30" spans="1:9" ht="18" customHeight="1" x14ac:dyDescent="0.35">
      <c r="A30" s="219" t="s">
        <v>289</v>
      </c>
      <c r="B30" s="188">
        <v>6579</v>
      </c>
      <c r="C30" s="188">
        <v>1798</v>
      </c>
      <c r="D30" s="188">
        <v>26</v>
      </c>
      <c r="E30" s="188">
        <v>146</v>
      </c>
      <c r="F30" s="188">
        <v>20</v>
      </c>
      <c r="G30" s="188">
        <v>0</v>
      </c>
      <c r="H30" s="164">
        <v>3980</v>
      </c>
      <c r="I30" s="157">
        <f t="shared" si="0"/>
        <v>12549</v>
      </c>
    </row>
    <row r="31" spans="1:9" ht="18" customHeight="1" x14ac:dyDescent="0.35">
      <c r="A31" s="217" t="s">
        <v>291</v>
      </c>
      <c r="B31" s="188">
        <v>18709</v>
      </c>
      <c r="C31" s="188">
        <v>27130</v>
      </c>
      <c r="D31" s="188">
        <v>172</v>
      </c>
      <c r="E31" s="188">
        <v>1168</v>
      </c>
      <c r="F31" s="188">
        <v>602</v>
      </c>
      <c r="G31" s="188">
        <v>0</v>
      </c>
      <c r="H31" s="164">
        <v>12853</v>
      </c>
      <c r="I31" s="157">
        <f t="shared" si="0"/>
        <v>60634</v>
      </c>
    </row>
    <row r="32" spans="1:9" ht="18" customHeight="1" x14ac:dyDescent="0.35">
      <c r="A32" s="219" t="s">
        <v>292</v>
      </c>
      <c r="B32" s="188">
        <v>827</v>
      </c>
      <c r="C32" s="188">
        <v>2892</v>
      </c>
      <c r="D32" s="188">
        <v>0</v>
      </c>
      <c r="E32" s="188">
        <v>18</v>
      </c>
      <c r="F32" s="188">
        <v>0</v>
      </c>
      <c r="G32" s="188">
        <v>0</v>
      </c>
      <c r="H32" s="164">
        <v>569</v>
      </c>
      <c r="I32" s="157">
        <f t="shared" si="0"/>
        <v>4306</v>
      </c>
    </row>
    <row r="33" spans="1:9" ht="18" customHeight="1" x14ac:dyDescent="0.35">
      <c r="A33" s="219" t="s">
        <v>293</v>
      </c>
      <c r="B33" s="188">
        <v>1877</v>
      </c>
      <c r="C33" s="188">
        <v>1639</v>
      </c>
      <c r="D33" s="188">
        <v>0</v>
      </c>
      <c r="E33" s="188">
        <v>230</v>
      </c>
      <c r="F33" s="188">
        <v>83</v>
      </c>
      <c r="G33" s="188">
        <v>0</v>
      </c>
      <c r="H33" s="164">
        <v>1160</v>
      </c>
      <c r="I33" s="157">
        <f t="shared" si="0"/>
        <v>4989</v>
      </c>
    </row>
    <row r="34" spans="1:9" ht="18" customHeight="1" x14ac:dyDescent="0.35">
      <c r="A34" s="219" t="s">
        <v>294</v>
      </c>
      <c r="B34" s="188">
        <v>4999</v>
      </c>
      <c r="C34" s="188">
        <v>5707</v>
      </c>
      <c r="D34" s="188">
        <v>4</v>
      </c>
      <c r="E34" s="188">
        <v>533</v>
      </c>
      <c r="F34" s="188">
        <v>83</v>
      </c>
      <c r="G34" s="188">
        <v>0</v>
      </c>
      <c r="H34" s="164">
        <v>2843</v>
      </c>
      <c r="I34" s="157">
        <f t="shared" si="0"/>
        <v>14169</v>
      </c>
    </row>
    <row r="35" spans="1:9" ht="18" customHeight="1" x14ac:dyDescent="0.35">
      <c r="A35" s="219" t="s">
        <v>295</v>
      </c>
      <c r="B35" s="188">
        <v>1705</v>
      </c>
      <c r="C35" s="188">
        <v>2539</v>
      </c>
      <c r="D35" s="188">
        <v>0</v>
      </c>
      <c r="E35" s="188">
        <v>166</v>
      </c>
      <c r="F35" s="188">
        <v>0</v>
      </c>
      <c r="G35" s="188">
        <v>0</v>
      </c>
      <c r="H35" s="164">
        <v>1591</v>
      </c>
      <c r="I35" s="157">
        <f t="shared" si="0"/>
        <v>6001</v>
      </c>
    </row>
    <row r="36" spans="1:9" ht="18" customHeight="1" x14ac:dyDescent="0.35">
      <c r="A36" s="219" t="s">
        <v>296</v>
      </c>
      <c r="B36" s="188">
        <v>310</v>
      </c>
      <c r="C36" s="188">
        <v>669</v>
      </c>
      <c r="D36" s="188">
        <v>0</v>
      </c>
      <c r="E36" s="188">
        <v>14</v>
      </c>
      <c r="F36" s="188">
        <v>0</v>
      </c>
      <c r="G36" s="188">
        <v>0</v>
      </c>
      <c r="H36" s="164">
        <v>202</v>
      </c>
      <c r="I36" s="157">
        <f t="shared" si="0"/>
        <v>1195</v>
      </c>
    </row>
    <row r="37" spans="1:9" ht="18" customHeight="1" x14ac:dyDescent="0.35">
      <c r="A37" s="217" t="s">
        <v>297</v>
      </c>
      <c r="B37" s="188">
        <v>11947</v>
      </c>
      <c r="C37" s="188">
        <v>8682</v>
      </c>
      <c r="D37" s="188">
        <v>132</v>
      </c>
      <c r="E37" s="188">
        <v>654</v>
      </c>
      <c r="F37" s="188">
        <v>90</v>
      </c>
      <c r="G37" s="188">
        <v>17</v>
      </c>
      <c r="H37" s="164">
        <v>7944</v>
      </c>
      <c r="I37" s="157">
        <f t="shared" si="0"/>
        <v>29466</v>
      </c>
    </row>
    <row r="38" spans="1:9" ht="18" customHeight="1" x14ac:dyDescent="0.35">
      <c r="A38" s="220" t="s">
        <v>117</v>
      </c>
      <c r="B38" s="178">
        <v>238642</v>
      </c>
      <c r="C38" s="178">
        <v>270166</v>
      </c>
      <c r="D38" s="178">
        <v>6911</v>
      </c>
      <c r="E38" s="178">
        <v>37151</v>
      </c>
      <c r="F38" s="178">
        <v>6791</v>
      </c>
      <c r="G38" s="178">
        <v>272</v>
      </c>
      <c r="H38" s="178">
        <v>164647</v>
      </c>
      <c r="I38" s="159">
        <f t="shared" si="0"/>
        <v>724580</v>
      </c>
    </row>
    <row r="39" spans="1:9" ht="18" customHeight="1" x14ac:dyDescent="0.35">
      <c r="A39" s="220" t="s">
        <v>379</v>
      </c>
      <c r="B39" s="178">
        <v>9272852</v>
      </c>
      <c r="C39" s="178">
        <v>60060911</v>
      </c>
      <c r="D39" s="178">
        <v>6782072</v>
      </c>
      <c r="E39" s="178">
        <v>510579</v>
      </c>
      <c r="F39" s="178">
        <v>4100873</v>
      </c>
      <c r="G39" s="178">
        <v>76284</v>
      </c>
      <c r="H39" s="178">
        <v>8522999</v>
      </c>
      <c r="I39" s="159">
        <f>SUM(B39:H39)</f>
        <v>89326570</v>
      </c>
    </row>
    <row r="40" spans="1:9" ht="18" customHeight="1" x14ac:dyDescent="0.35">
      <c r="A40" s="252"/>
      <c r="B40" s="253"/>
      <c r="C40" s="253"/>
      <c r="D40" s="253"/>
      <c r="E40" s="253"/>
      <c r="F40" s="253"/>
      <c r="G40" s="253"/>
      <c r="H40" s="253"/>
      <c r="I40" s="246"/>
    </row>
    <row r="41" spans="1:9" ht="18" customHeight="1" x14ac:dyDescent="0.35">
      <c r="A41" s="252"/>
      <c r="B41" s="253"/>
      <c r="C41" s="253"/>
      <c r="D41" s="253"/>
      <c r="E41" s="253"/>
      <c r="F41" s="253"/>
      <c r="G41" s="253"/>
      <c r="H41" s="253"/>
      <c r="I41" s="246"/>
    </row>
    <row r="42" spans="1:9" ht="18" customHeight="1" x14ac:dyDescent="0.35">
      <c r="A42" s="252"/>
      <c r="B42" s="253"/>
      <c r="C42" s="253"/>
      <c r="D42" s="253"/>
      <c r="E42" s="253"/>
      <c r="F42" s="253"/>
      <c r="G42" s="253"/>
      <c r="H42" s="253"/>
      <c r="I42" s="246"/>
    </row>
    <row r="43" spans="1:9" ht="18" customHeight="1" x14ac:dyDescent="0.35">
      <c r="A43" s="252"/>
      <c r="B43" s="253"/>
      <c r="C43" s="253"/>
      <c r="D43" s="253"/>
      <c r="E43" s="253"/>
      <c r="F43" s="253"/>
      <c r="G43" s="253"/>
      <c r="H43" s="253"/>
      <c r="I43" s="246"/>
    </row>
    <row r="44" spans="1:9" ht="18" customHeight="1" x14ac:dyDescent="0.35">
      <c r="A44" s="252"/>
      <c r="B44" s="253"/>
      <c r="C44" s="253"/>
      <c r="D44" s="253"/>
      <c r="E44" s="253"/>
      <c r="F44" s="253"/>
      <c r="G44" s="253"/>
      <c r="H44" s="253"/>
      <c r="I44" s="246"/>
    </row>
    <row r="45" spans="1:9" ht="18" customHeight="1" x14ac:dyDescent="0.35">
      <c r="A45" s="252"/>
      <c r="B45" s="253"/>
      <c r="C45" s="253"/>
      <c r="D45" s="253"/>
      <c r="E45" s="253"/>
      <c r="F45" s="253"/>
      <c r="G45" s="253"/>
      <c r="H45" s="253"/>
      <c r="I45" s="246"/>
    </row>
    <row r="46" spans="1:9" ht="18" customHeight="1" x14ac:dyDescent="0.35">
      <c r="A46" s="252"/>
      <c r="B46" s="253"/>
      <c r="C46" s="253"/>
      <c r="D46" s="253"/>
      <c r="E46" s="253"/>
      <c r="F46" s="253"/>
      <c r="G46" s="253"/>
      <c r="H46" s="253"/>
      <c r="I46" s="246"/>
    </row>
    <row r="47" spans="1:9" ht="58" x14ac:dyDescent="0.35">
      <c r="A47" s="235" t="s">
        <v>265</v>
      </c>
      <c r="B47" s="168" t="s">
        <v>348</v>
      </c>
      <c r="C47" s="168" t="s">
        <v>130</v>
      </c>
      <c r="D47" s="168" t="s">
        <v>349</v>
      </c>
      <c r="E47" s="168" t="s">
        <v>133</v>
      </c>
      <c r="F47" s="168" t="s">
        <v>134</v>
      </c>
      <c r="G47" s="168" t="s">
        <v>135</v>
      </c>
      <c r="H47" s="168" t="s">
        <v>136</v>
      </c>
      <c r="I47" s="247"/>
    </row>
    <row r="48" spans="1:9" x14ac:dyDescent="0.35">
      <c r="A48" s="217" t="s">
        <v>116</v>
      </c>
      <c r="B48" s="186">
        <f>B5/I5</f>
        <v>0.33459751219954181</v>
      </c>
      <c r="C48" s="186">
        <f>C5/I5</f>
        <v>0.38262767990818525</v>
      </c>
      <c r="D48" s="186">
        <f>D5/I5</f>
        <v>1.2659047076640305E-2</v>
      </c>
      <c r="E48" s="186">
        <f>E5/I5</f>
        <v>2.1167445452623494E-2</v>
      </c>
      <c r="F48" s="186">
        <f>F5/I5</f>
        <v>1.6671628460851445E-2</v>
      </c>
      <c r="G48" s="186">
        <f>G5/I5</f>
        <v>2.8476384016982282E-4</v>
      </c>
      <c r="H48" s="189">
        <f>H5/I5</f>
        <v>0.2319919230619879</v>
      </c>
    </row>
    <row r="49" spans="1:8" x14ac:dyDescent="0.35">
      <c r="A49" s="219" t="s">
        <v>266</v>
      </c>
      <c r="B49" s="186">
        <f t="shared" ref="B49:B81" si="1">B6/I6</f>
        <v>0.11521323997453851</v>
      </c>
      <c r="C49" s="186">
        <f t="shared" ref="C49:C81" si="2">C6/I6</f>
        <v>0.75175047740292811</v>
      </c>
      <c r="D49" s="186">
        <f t="shared" ref="D49:D81" si="3">D6/I6</f>
        <v>0</v>
      </c>
      <c r="E49" s="186">
        <f t="shared" ref="E49:E81" si="4">E6/I6</f>
        <v>8.9115213239974542E-3</v>
      </c>
      <c r="F49" s="186">
        <f t="shared" ref="F49:F81" si="5">F6/I6</f>
        <v>0</v>
      </c>
      <c r="G49" s="186">
        <f t="shared" ref="G49:G81" si="6">G6/I6</f>
        <v>0</v>
      </c>
      <c r="H49" s="189">
        <f t="shared" ref="H49:H81" si="7">H6/I6</f>
        <v>0.12412476129853596</v>
      </c>
    </row>
    <row r="50" spans="1:8" x14ac:dyDescent="0.35">
      <c r="A50" s="219" t="s">
        <v>267</v>
      </c>
      <c r="B50" s="186">
        <f t="shared" si="1"/>
        <v>0.3989296410860706</v>
      </c>
      <c r="C50" s="186">
        <f t="shared" si="2"/>
        <v>0.36956841950213581</v>
      </c>
      <c r="D50" s="186">
        <f t="shared" si="3"/>
        <v>6.2355771591299652E-3</v>
      </c>
      <c r="E50" s="186">
        <f t="shared" si="4"/>
        <v>5.6463887661413071E-3</v>
      </c>
      <c r="F50" s="186">
        <f t="shared" si="5"/>
        <v>7.5121520106053909E-3</v>
      </c>
      <c r="G50" s="186">
        <f t="shared" si="6"/>
        <v>0</v>
      </c>
      <c r="H50" s="189">
        <f t="shared" si="7"/>
        <v>0.21210782147591692</v>
      </c>
    </row>
    <row r="51" spans="1:8" x14ac:dyDescent="0.35">
      <c r="A51" s="219" t="s">
        <v>268</v>
      </c>
      <c r="B51" s="186">
        <f t="shared" si="1"/>
        <v>0.29851177575494869</v>
      </c>
      <c r="C51" s="186">
        <f t="shared" si="2"/>
        <v>0.24981939026152289</v>
      </c>
      <c r="D51" s="186">
        <f t="shared" si="3"/>
        <v>2.5429851177575496E-2</v>
      </c>
      <c r="E51" s="186">
        <f t="shared" si="4"/>
        <v>0.26860280306314116</v>
      </c>
      <c r="F51" s="186">
        <f t="shared" si="5"/>
        <v>1.4448779078167894E-4</v>
      </c>
      <c r="G51" s="186">
        <f t="shared" si="6"/>
        <v>0</v>
      </c>
      <c r="H51" s="189">
        <f t="shared" si="7"/>
        <v>0.15749169195203006</v>
      </c>
    </row>
    <row r="52" spans="1:8" x14ac:dyDescent="0.35">
      <c r="A52" s="219" t="s">
        <v>269</v>
      </c>
      <c r="B52" s="186">
        <f t="shared" si="1"/>
        <v>0.32445675330208779</v>
      </c>
      <c r="C52" s="186">
        <f t="shared" si="2"/>
        <v>0.49403493821900296</v>
      </c>
      <c r="D52" s="186">
        <f t="shared" si="3"/>
        <v>0</v>
      </c>
      <c r="E52" s="186">
        <f t="shared" si="4"/>
        <v>2.3434171282488282E-3</v>
      </c>
      <c r="F52" s="186">
        <f t="shared" si="5"/>
        <v>0</v>
      </c>
      <c r="G52" s="186">
        <f t="shared" si="6"/>
        <v>0</v>
      </c>
      <c r="H52" s="189">
        <f t="shared" si="7"/>
        <v>0.17916489135066041</v>
      </c>
    </row>
    <row r="53" spans="1:8" x14ac:dyDescent="0.35">
      <c r="A53" s="219" t="s">
        <v>270</v>
      </c>
      <c r="B53" s="186">
        <f t="shared" si="1"/>
        <v>0.28076514346439957</v>
      </c>
      <c r="C53" s="186">
        <f t="shared" si="2"/>
        <v>0.46376195536663123</v>
      </c>
      <c r="D53" s="186">
        <f t="shared" si="3"/>
        <v>2.8834573149132129E-2</v>
      </c>
      <c r="E53" s="186">
        <f t="shared" si="4"/>
        <v>9.7768331562167899E-3</v>
      </c>
      <c r="F53" s="186">
        <f t="shared" si="5"/>
        <v>8.9975203684024094E-3</v>
      </c>
      <c r="G53" s="186">
        <f t="shared" si="6"/>
        <v>0</v>
      </c>
      <c r="H53" s="189">
        <f t="shared" si="7"/>
        <v>0.20786397449521785</v>
      </c>
    </row>
    <row r="54" spans="1:8" x14ac:dyDescent="0.35">
      <c r="A54" s="219" t="s">
        <v>271</v>
      </c>
      <c r="B54" s="186">
        <f t="shared" si="1"/>
        <v>0.33425797503467408</v>
      </c>
      <c r="C54" s="186">
        <f t="shared" si="2"/>
        <v>0.36199722607489598</v>
      </c>
      <c r="D54" s="186">
        <f t="shared" si="3"/>
        <v>0</v>
      </c>
      <c r="E54" s="186">
        <f t="shared" si="4"/>
        <v>0</v>
      </c>
      <c r="F54" s="186">
        <f t="shared" si="5"/>
        <v>0</v>
      </c>
      <c r="G54" s="186">
        <f t="shared" si="6"/>
        <v>0</v>
      </c>
      <c r="H54" s="189">
        <f t="shared" si="7"/>
        <v>0.30374479889042993</v>
      </c>
    </row>
    <row r="55" spans="1:8" x14ac:dyDescent="0.35">
      <c r="A55" s="217" t="s">
        <v>272</v>
      </c>
      <c r="B55" s="186">
        <f t="shared" si="1"/>
        <v>0.4281856606136506</v>
      </c>
      <c r="C55" s="186">
        <f t="shared" si="2"/>
        <v>0.25598778960551033</v>
      </c>
      <c r="D55" s="186">
        <f t="shared" si="3"/>
        <v>8.531621790857858E-3</v>
      </c>
      <c r="E55" s="186">
        <f t="shared" si="4"/>
        <v>5.6094761010227513E-3</v>
      </c>
      <c r="F55" s="186">
        <f t="shared" si="5"/>
        <v>4.4484450010436232E-3</v>
      </c>
      <c r="G55" s="186">
        <f t="shared" si="6"/>
        <v>0</v>
      </c>
      <c r="H55" s="189">
        <f t="shared" si="7"/>
        <v>0.29723700688791482</v>
      </c>
    </row>
    <row r="56" spans="1:8" x14ac:dyDescent="0.35">
      <c r="A56" s="219" t="s">
        <v>273</v>
      </c>
      <c r="B56" s="186">
        <f t="shared" si="1"/>
        <v>0.33106210579623407</v>
      </c>
      <c r="C56" s="186">
        <f t="shared" si="2"/>
        <v>0.42396758896920034</v>
      </c>
      <c r="D56" s="186">
        <f t="shared" si="3"/>
        <v>7.5963353436766263E-3</v>
      </c>
      <c r="E56" s="186">
        <f t="shared" si="4"/>
        <v>9.1156024124119522E-3</v>
      </c>
      <c r="F56" s="186">
        <f t="shared" si="5"/>
        <v>2.3019198011141294E-3</v>
      </c>
      <c r="G56" s="186">
        <f t="shared" si="6"/>
        <v>0</v>
      </c>
      <c r="H56" s="189">
        <f t="shared" si="7"/>
        <v>0.22595644767736292</v>
      </c>
    </row>
    <row r="57" spans="1:8" x14ac:dyDescent="0.35">
      <c r="A57" s="219" t="s">
        <v>274</v>
      </c>
      <c r="B57" s="186">
        <f t="shared" si="1"/>
        <v>0.317968291250734</v>
      </c>
      <c r="C57" s="186">
        <f t="shared" si="2"/>
        <v>0.44137796046192995</v>
      </c>
      <c r="D57" s="186">
        <f t="shared" si="3"/>
        <v>8.2207868467410444E-3</v>
      </c>
      <c r="E57" s="186">
        <f t="shared" si="4"/>
        <v>9.0037189273830497E-3</v>
      </c>
      <c r="F57" s="186">
        <f t="shared" si="5"/>
        <v>1.9573302016050106E-3</v>
      </c>
      <c r="G57" s="186">
        <f t="shared" si="6"/>
        <v>0</v>
      </c>
      <c r="H57" s="189">
        <f t="shared" si="7"/>
        <v>0.22147191231160696</v>
      </c>
    </row>
    <row r="58" spans="1:8" x14ac:dyDescent="0.35">
      <c r="A58" s="219" t="s">
        <v>275</v>
      </c>
      <c r="B58" s="186">
        <f t="shared" si="1"/>
        <v>0.51461318051575933</v>
      </c>
      <c r="C58" s="186">
        <f t="shared" si="2"/>
        <v>0.10544412607449857</v>
      </c>
      <c r="D58" s="186">
        <f t="shared" si="3"/>
        <v>0</v>
      </c>
      <c r="E58" s="186">
        <f t="shared" si="4"/>
        <v>3.0372492836676219E-2</v>
      </c>
      <c r="F58" s="186">
        <f t="shared" si="5"/>
        <v>2.2922636103151861E-3</v>
      </c>
      <c r="G58" s="186">
        <f t="shared" si="6"/>
        <v>0</v>
      </c>
      <c r="H58" s="189">
        <f t="shared" si="7"/>
        <v>0.34727793696275072</v>
      </c>
    </row>
    <row r="59" spans="1:8" x14ac:dyDescent="0.35">
      <c r="A59" s="219" t="s">
        <v>276</v>
      </c>
      <c r="B59" s="186">
        <f t="shared" si="1"/>
        <v>0.28666666666666668</v>
      </c>
      <c r="C59" s="186">
        <f t="shared" si="2"/>
        <v>0.37333333333333335</v>
      </c>
      <c r="D59" s="186">
        <f t="shared" si="3"/>
        <v>4.3333333333333335E-2</v>
      </c>
      <c r="E59" s="186">
        <f t="shared" si="4"/>
        <v>6.6666666666666671E-3</v>
      </c>
      <c r="F59" s="186">
        <f t="shared" si="5"/>
        <v>0</v>
      </c>
      <c r="G59" s="186">
        <f t="shared" si="6"/>
        <v>0</v>
      </c>
      <c r="H59" s="189">
        <f t="shared" si="7"/>
        <v>0.28999999999999998</v>
      </c>
    </row>
    <row r="60" spans="1:8" x14ac:dyDescent="0.35">
      <c r="A60" s="219" t="s">
        <v>277</v>
      </c>
      <c r="B60" s="186">
        <f t="shared" si="1"/>
        <v>0.36718224613315398</v>
      </c>
      <c r="C60" s="186">
        <f t="shared" si="2"/>
        <v>0.35507733691997312</v>
      </c>
      <c r="D60" s="186">
        <f t="shared" si="3"/>
        <v>0</v>
      </c>
      <c r="E60" s="186">
        <f t="shared" si="4"/>
        <v>4.0349697377269674E-3</v>
      </c>
      <c r="F60" s="186">
        <f t="shared" si="5"/>
        <v>1.0759919300605245E-2</v>
      </c>
      <c r="G60" s="186">
        <f t="shared" si="6"/>
        <v>0</v>
      </c>
      <c r="H60" s="189">
        <f t="shared" si="7"/>
        <v>0.2629455279085407</v>
      </c>
    </row>
    <row r="61" spans="1:8" x14ac:dyDescent="0.35">
      <c r="A61" s="217" t="s">
        <v>278</v>
      </c>
      <c r="B61" s="186">
        <f t="shared" si="1"/>
        <v>0.37679640064648584</v>
      </c>
      <c r="C61" s="186">
        <f t="shared" si="2"/>
        <v>0.33272179268772112</v>
      </c>
      <c r="D61" s="186">
        <f t="shared" si="3"/>
        <v>2.2714366837024418E-2</v>
      </c>
      <c r="E61" s="186">
        <f t="shared" si="4"/>
        <v>4.1060586205390291E-3</v>
      </c>
      <c r="F61" s="186">
        <f t="shared" si="5"/>
        <v>1.354125715284148E-3</v>
      </c>
      <c r="G61" s="186">
        <f t="shared" si="6"/>
        <v>0</v>
      </c>
      <c r="H61" s="189">
        <f t="shared" si="7"/>
        <v>0.26230725549294542</v>
      </c>
    </row>
    <row r="62" spans="1:8" x14ac:dyDescent="0.35">
      <c r="A62" s="219" t="s">
        <v>279</v>
      </c>
      <c r="B62" s="186">
        <f t="shared" si="1"/>
        <v>0.21366400381542863</v>
      </c>
      <c r="C62" s="186">
        <f t="shared" si="2"/>
        <v>0.62370335042327407</v>
      </c>
      <c r="D62" s="186">
        <f t="shared" si="3"/>
        <v>0</v>
      </c>
      <c r="E62" s="186">
        <f t="shared" si="4"/>
        <v>1.6692500298080361E-2</v>
      </c>
      <c r="F62" s="186">
        <f t="shared" si="5"/>
        <v>3.9346607845475142E-3</v>
      </c>
      <c r="G62" s="186">
        <f t="shared" si="6"/>
        <v>0</v>
      </c>
      <c r="H62" s="189">
        <f t="shared" si="7"/>
        <v>0.14200548467866936</v>
      </c>
    </row>
    <row r="63" spans="1:8" x14ac:dyDescent="0.35">
      <c r="A63" s="219" t="s">
        <v>280</v>
      </c>
      <c r="B63" s="186">
        <f t="shared" si="1"/>
        <v>0.12594682905094312</v>
      </c>
      <c r="C63" s="186">
        <f t="shared" si="2"/>
        <v>0.70429229169760876</v>
      </c>
      <c r="D63" s="186">
        <f t="shared" si="3"/>
        <v>1.1584731917421655E-2</v>
      </c>
      <c r="E63" s="186">
        <f t="shared" si="4"/>
        <v>1.1881776325560671E-3</v>
      </c>
      <c r="F63" s="186">
        <f t="shared" si="5"/>
        <v>2.7773652160998068E-2</v>
      </c>
      <c r="G63" s="186">
        <f t="shared" si="6"/>
        <v>0</v>
      </c>
      <c r="H63" s="189">
        <f t="shared" si="7"/>
        <v>0.1292143175404723</v>
      </c>
    </row>
    <row r="64" spans="1:8" x14ac:dyDescent="0.35">
      <c r="A64" s="219" t="s">
        <v>281</v>
      </c>
      <c r="B64" s="186">
        <f t="shared" si="1"/>
        <v>0.40821369734055074</v>
      </c>
      <c r="C64" s="186">
        <f t="shared" si="2"/>
        <v>0.29654036243822074</v>
      </c>
      <c r="D64" s="186">
        <f t="shared" si="3"/>
        <v>1.2944222169922335E-2</v>
      </c>
      <c r="E64" s="186">
        <f t="shared" si="4"/>
        <v>9.8846787479406912E-3</v>
      </c>
      <c r="F64" s="186">
        <f t="shared" si="5"/>
        <v>5.8837373499646978E-3</v>
      </c>
      <c r="G64" s="186">
        <f t="shared" si="6"/>
        <v>1.6474464579901153E-3</v>
      </c>
      <c r="H64" s="189">
        <f t="shared" si="7"/>
        <v>0.26488585549541066</v>
      </c>
    </row>
    <row r="65" spans="1:8" x14ac:dyDescent="0.35">
      <c r="A65" s="217" t="s">
        <v>282</v>
      </c>
      <c r="B65" s="186">
        <f t="shared" si="1"/>
        <v>8.8291869710182103E-2</v>
      </c>
      <c r="C65" s="186">
        <f t="shared" si="2"/>
        <v>9.8294434470377015E-2</v>
      </c>
      <c r="D65" s="186">
        <f t="shared" si="3"/>
        <v>2.8212362144139523E-3</v>
      </c>
      <c r="E65" s="186">
        <f t="shared" si="4"/>
        <v>0.72326237496794055</v>
      </c>
      <c r="F65" s="186">
        <f t="shared" si="5"/>
        <v>3.8471402923826621E-3</v>
      </c>
      <c r="G65" s="186">
        <f t="shared" si="6"/>
        <v>2.3724031803026417E-3</v>
      </c>
      <c r="H65" s="189">
        <f t="shared" si="7"/>
        <v>8.1110541164401126E-2</v>
      </c>
    </row>
    <row r="66" spans="1:8" x14ac:dyDescent="0.35">
      <c r="A66" s="219" t="s">
        <v>283</v>
      </c>
      <c r="B66" s="186">
        <f t="shared" si="1"/>
        <v>0.51393534002229657</v>
      </c>
      <c r="C66" s="186">
        <f t="shared" si="2"/>
        <v>0.13192121887774061</v>
      </c>
      <c r="D66" s="186">
        <f t="shared" si="3"/>
        <v>0</v>
      </c>
      <c r="E66" s="186">
        <f t="shared" si="4"/>
        <v>1.9695280564845784E-2</v>
      </c>
      <c r="F66" s="186">
        <f t="shared" si="5"/>
        <v>0</v>
      </c>
      <c r="G66" s="186">
        <f t="shared" si="6"/>
        <v>0</v>
      </c>
      <c r="H66" s="189">
        <f t="shared" si="7"/>
        <v>0.33444816053511706</v>
      </c>
    </row>
    <row r="67" spans="1:8" x14ac:dyDescent="0.35">
      <c r="A67" s="217" t="s">
        <v>284</v>
      </c>
      <c r="B67" s="186">
        <f t="shared" si="1"/>
        <v>0.25520833333333331</v>
      </c>
      <c r="C67" s="186">
        <f t="shared" si="2"/>
        <v>0.48974277210884354</v>
      </c>
      <c r="D67" s="186">
        <f t="shared" si="3"/>
        <v>2.7423469387755101E-2</v>
      </c>
      <c r="E67" s="186">
        <f t="shared" si="4"/>
        <v>3.4226190476190479E-2</v>
      </c>
      <c r="F67" s="186">
        <f t="shared" si="5"/>
        <v>7.7593537414965986E-3</v>
      </c>
      <c r="G67" s="186">
        <f t="shared" si="6"/>
        <v>6.909013605442177E-4</v>
      </c>
      <c r="H67" s="189">
        <f t="shared" si="7"/>
        <v>0.18494897959183673</v>
      </c>
    </row>
    <row r="68" spans="1:8" x14ac:dyDescent="0.35">
      <c r="A68" s="219" t="s">
        <v>285</v>
      </c>
      <c r="B68" s="186">
        <f t="shared" si="1"/>
        <v>0.29661971830985917</v>
      </c>
      <c r="C68" s="186">
        <f t="shared" si="2"/>
        <v>0.46704225352112677</v>
      </c>
      <c r="D68" s="186">
        <f t="shared" si="3"/>
        <v>4.2253521126760559E-3</v>
      </c>
      <c r="E68" s="186">
        <f t="shared" si="4"/>
        <v>1.9154929577464789E-2</v>
      </c>
      <c r="F68" s="186">
        <f t="shared" si="5"/>
        <v>0</v>
      </c>
      <c r="G68" s="186">
        <f t="shared" si="6"/>
        <v>0</v>
      </c>
      <c r="H68" s="189">
        <f t="shared" si="7"/>
        <v>0.21295774647887325</v>
      </c>
    </row>
    <row r="69" spans="1:8" x14ac:dyDescent="0.35">
      <c r="A69" s="219" t="s">
        <v>286</v>
      </c>
      <c r="B69" s="186">
        <f t="shared" si="1"/>
        <v>0.44333551483420591</v>
      </c>
      <c r="C69" s="186">
        <f t="shared" si="2"/>
        <v>0.10836605584642234</v>
      </c>
      <c r="D69" s="186">
        <f t="shared" si="3"/>
        <v>3.8176265270506107E-4</v>
      </c>
      <c r="E69" s="186">
        <f t="shared" si="4"/>
        <v>8.3933246073298426E-2</v>
      </c>
      <c r="F69" s="186">
        <f t="shared" si="5"/>
        <v>5.4537521815008726E-4</v>
      </c>
      <c r="G69" s="186">
        <f t="shared" si="6"/>
        <v>2.1815008726003491E-4</v>
      </c>
      <c r="H69" s="189">
        <f t="shared" si="7"/>
        <v>0.36321989528795812</v>
      </c>
    </row>
    <row r="70" spans="1:8" x14ac:dyDescent="0.35">
      <c r="A70" s="219" t="s">
        <v>287</v>
      </c>
      <c r="B70" s="186">
        <f t="shared" si="1"/>
        <v>0.31834037084633743</v>
      </c>
      <c r="C70" s="186">
        <f t="shared" si="2"/>
        <v>0.46576096934092159</v>
      </c>
      <c r="D70" s="186">
        <f t="shared" si="3"/>
        <v>3.6717459151826694E-4</v>
      </c>
      <c r="E70" s="186">
        <f t="shared" si="4"/>
        <v>1.1749586928584542E-2</v>
      </c>
      <c r="F70" s="186">
        <f t="shared" si="5"/>
        <v>0</v>
      </c>
      <c r="G70" s="186">
        <f t="shared" si="6"/>
        <v>0</v>
      </c>
      <c r="H70" s="189">
        <f t="shared" si="7"/>
        <v>0.20378189829263815</v>
      </c>
    </row>
    <row r="71" spans="1:8" x14ac:dyDescent="0.35">
      <c r="A71" s="217" t="s">
        <v>290</v>
      </c>
      <c r="B71" s="186">
        <f t="shared" si="1"/>
        <v>0.28081165006960063</v>
      </c>
      <c r="C71" s="186">
        <f t="shared" si="2"/>
        <v>0.43575329264375201</v>
      </c>
      <c r="D71" s="186">
        <f t="shared" si="3"/>
        <v>1.1617946246921512E-2</v>
      </c>
      <c r="E71" s="186">
        <f t="shared" si="4"/>
        <v>6.7673198415247882E-2</v>
      </c>
      <c r="F71" s="186">
        <f t="shared" si="5"/>
        <v>1.2081950244494414E-2</v>
      </c>
      <c r="G71" s="186">
        <f t="shared" si="6"/>
        <v>2.1594032194738907E-3</v>
      </c>
      <c r="H71" s="189">
        <f t="shared" si="7"/>
        <v>0.18990255916050969</v>
      </c>
    </row>
    <row r="72" spans="1:8" x14ac:dyDescent="0.35">
      <c r="A72" s="219" t="s">
        <v>288</v>
      </c>
      <c r="B72" s="186">
        <f t="shared" si="1"/>
        <v>0.13433115645408242</v>
      </c>
      <c r="C72" s="186">
        <f t="shared" si="2"/>
        <v>0.4651751398306409</v>
      </c>
      <c r="D72" s="186">
        <f t="shared" si="3"/>
        <v>2.312283223447802E-3</v>
      </c>
      <c r="E72" s="186">
        <f t="shared" si="4"/>
        <v>0.26972471330812736</v>
      </c>
      <c r="F72" s="186">
        <f t="shared" si="5"/>
        <v>4.4683310939599413E-3</v>
      </c>
      <c r="G72" s="186">
        <f t="shared" si="6"/>
        <v>0</v>
      </c>
      <c r="H72" s="189">
        <f t="shared" si="7"/>
        <v>0.12398837608974159</v>
      </c>
    </row>
    <row r="73" spans="1:8" x14ac:dyDescent="0.35">
      <c r="A73" s="219" t="s">
        <v>289</v>
      </c>
      <c r="B73" s="186">
        <f t="shared" si="1"/>
        <v>0.52426488166387764</v>
      </c>
      <c r="C73" s="186">
        <f t="shared" si="2"/>
        <v>0.14327834887242011</v>
      </c>
      <c r="D73" s="186">
        <f t="shared" si="3"/>
        <v>2.0718782373097457E-3</v>
      </c>
      <c r="E73" s="186">
        <f t="shared" si="4"/>
        <v>1.1634393178739343E-2</v>
      </c>
      <c r="F73" s="186">
        <f t="shared" si="5"/>
        <v>1.5937524902382659E-3</v>
      </c>
      <c r="G73" s="186">
        <f t="shared" si="6"/>
        <v>0</v>
      </c>
      <c r="H73" s="189">
        <f t="shared" si="7"/>
        <v>0.31715674555741491</v>
      </c>
    </row>
    <row r="74" spans="1:8" x14ac:dyDescent="0.35">
      <c r="A74" s="217" t="s">
        <v>291</v>
      </c>
      <c r="B74" s="186">
        <f t="shared" si="1"/>
        <v>0.30855625556618399</v>
      </c>
      <c r="C74" s="186">
        <f t="shared" si="2"/>
        <v>0.44743873074512652</v>
      </c>
      <c r="D74" s="186">
        <f t="shared" si="3"/>
        <v>2.8366922848566812E-3</v>
      </c>
      <c r="E74" s="186">
        <f t="shared" si="4"/>
        <v>1.926311970181746E-2</v>
      </c>
      <c r="F74" s="186">
        <f t="shared" si="5"/>
        <v>9.9284229969983841E-3</v>
      </c>
      <c r="G74" s="186">
        <f t="shared" si="6"/>
        <v>0</v>
      </c>
      <c r="H74" s="189">
        <f t="shared" si="7"/>
        <v>0.21197677870501699</v>
      </c>
    </row>
    <row r="75" spans="1:8" x14ac:dyDescent="0.35">
      <c r="A75" s="219" t="s">
        <v>292</v>
      </c>
      <c r="B75" s="186">
        <f t="shared" si="1"/>
        <v>0.19205759405480724</v>
      </c>
      <c r="C75" s="186">
        <f t="shared" si="2"/>
        <v>0.67162099396191366</v>
      </c>
      <c r="D75" s="186">
        <f t="shared" si="3"/>
        <v>0</v>
      </c>
      <c r="E75" s="186">
        <f t="shared" si="4"/>
        <v>4.1802136553646075E-3</v>
      </c>
      <c r="F75" s="186">
        <f t="shared" si="5"/>
        <v>0</v>
      </c>
      <c r="G75" s="186">
        <f t="shared" si="6"/>
        <v>0</v>
      </c>
      <c r="H75" s="189">
        <f t="shared" si="7"/>
        <v>0.13214119832791454</v>
      </c>
    </row>
    <row r="76" spans="1:8" x14ac:dyDescent="0.35">
      <c r="A76" s="219" t="s">
        <v>293</v>
      </c>
      <c r="B76" s="186">
        <f t="shared" si="1"/>
        <v>0.37622770094207258</v>
      </c>
      <c r="C76" s="186">
        <f t="shared" si="2"/>
        <v>0.32852275005011022</v>
      </c>
      <c r="D76" s="186">
        <f t="shared" si="3"/>
        <v>0</v>
      </c>
      <c r="E76" s="186">
        <f t="shared" si="4"/>
        <v>4.6101423130887956E-2</v>
      </c>
      <c r="F76" s="186">
        <f t="shared" si="5"/>
        <v>1.6636600521146523E-2</v>
      </c>
      <c r="G76" s="186">
        <f t="shared" si="6"/>
        <v>0</v>
      </c>
      <c r="H76" s="189">
        <f t="shared" si="7"/>
        <v>0.23251152535578273</v>
      </c>
    </row>
    <row r="77" spans="1:8" x14ac:dyDescent="0.35">
      <c r="A77" s="219" t="s">
        <v>294</v>
      </c>
      <c r="B77" s="186">
        <f t="shared" si="1"/>
        <v>0.35281247794480908</v>
      </c>
      <c r="C77" s="186">
        <f t="shared" si="2"/>
        <v>0.4027807184698991</v>
      </c>
      <c r="D77" s="186">
        <f t="shared" si="3"/>
        <v>2.8230644364457617E-4</v>
      </c>
      <c r="E77" s="186">
        <f t="shared" si="4"/>
        <v>3.7617333615639778E-2</v>
      </c>
      <c r="F77" s="186">
        <f t="shared" si="5"/>
        <v>5.8578587056249557E-3</v>
      </c>
      <c r="G77" s="186">
        <f t="shared" si="6"/>
        <v>0</v>
      </c>
      <c r="H77" s="189">
        <f t="shared" si="7"/>
        <v>0.20064930482038251</v>
      </c>
    </row>
    <row r="78" spans="1:8" x14ac:dyDescent="0.35">
      <c r="A78" s="254" t="s">
        <v>295</v>
      </c>
      <c r="B78" s="186">
        <f t="shared" si="1"/>
        <v>0.2841193134477587</v>
      </c>
      <c r="C78" s="186">
        <f t="shared" si="2"/>
        <v>0.42309615064155975</v>
      </c>
      <c r="D78" s="186">
        <f t="shared" si="3"/>
        <v>0</v>
      </c>
      <c r="E78" s="186">
        <f t="shared" si="4"/>
        <v>2.766205632394601E-2</v>
      </c>
      <c r="F78" s="186">
        <f t="shared" si="5"/>
        <v>0</v>
      </c>
      <c r="G78" s="186">
        <f t="shared" si="6"/>
        <v>0</v>
      </c>
      <c r="H78" s="189">
        <f t="shared" si="7"/>
        <v>0.26512247958673557</v>
      </c>
    </row>
    <row r="79" spans="1:8" x14ac:dyDescent="0.35">
      <c r="A79" s="255" t="s">
        <v>296</v>
      </c>
      <c r="B79" s="186">
        <f t="shared" si="1"/>
        <v>0.2594142259414226</v>
      </c>
      <c r="C79" s="186">
        <f t="shared" si="2"/>
        <v>0.5598326359832636</v>
      </c>
      <c r="D79" s="186">
        <f t="shared" si="3"/>
        <v>0</v>
      </c>
      <c r="E79" s="186">
        <f t="shared" si="4"/>
        <v>1.1715481171548118E-2</v>
      </c>
      <c r="F79" s="186">
        <f t="shared" si="5"/>
        <v>0</v>
      </c>
      <c r="G79" s="186">
        <f t="shared" si="6"/>
        <v>0</v>
      </c>
      <c r="H79" s="189">
        <f t="shared" si="7"/>
        <v>0.16903765690376568</v>
      </c>
    </row>
    <row r="80" spans="1:8" x14ac:dyDescent="0.35">
      <c r="A80" s="256" t="s">
        <v>297</v>
      </c>
      <c r="B80" s="186">
        <f t="shared" si="1"/>
        <v>0.40545034955541981</v>
      </c>
      <c r="C80" s="186">
        <f t="shared" si="2"/>
        <v>0.29464467521889637</v>
      </c>
      <c r="D80" s="186">
        <f t="shared" si="3"/>
        <v>4.4797393606190181E-3</v>
      </c>
      <c r="E80" s="186">
        <f t="shared" si="4"/>
        <v>2.2195072286703321E-2</v>
      </c>
      <c r="F80" s="186">
        <f t="shared" si="5"/>
        <v>3.0543677458766036E-3</v>
      </c>
      <c r="G80" s="186">
        <f t="shared" si="6"/>
        <v>5.7693612977669179E-4</v>
      </c>
      <c r="H80" s="189">
        <f t="shared" si="7"/>
        <v>0.26959885970270819</v>
      </c>
    </row>
    <row r="81" spans="1:8" x14ac:dyDescent="0.35">
      <c r="A81" s="257" t="s">
        <v>117</v>
      </c>
      <c r="B81" s="186">
        <f t="shared" si="1"/>
        <v>0.3293521764332441</v>
      </c>
      <c r="C81" s="186">
        <f t="shared" si="2"/>
        <v>0.37285875955726078</v>
      </c>
      <c r="D81" s="186">
        <f t="shared" si="3"/>
        <v>9.5379392199619085E-3</v>
      </c>
      <c r="E81" s="186">
        <f t="shared" si="4"/>
        <v>5.1272461287918521E-2</v>
      </c>
      <c r="F81" s="186">
        <f t="shared" si="5"/>
        <v>9.3723260371525573E-3</v>
      </c>
      <c r="G81" s="186">
        <f t="shared" si="6"/>
        <v>3.7538988103453033E-4</v>
      </c>
      <c r="H81" s="189">
        <f t="shared" si="7"/>
        <v>0.22723094758342763</v>
      </c>
    </row>
    <row r="82" spans="1:8" x14ac:dyDescent="0.35">
      <c r="A82" s="220" t="s">
        <v>118</v>
      </c>
      <c r="B82" s="186">
        <f t="shared" ref="B82:H82" si="8">B39/$I$39</f>
        <v>0.10380844131818785</v>
      </c>
      <c r="C82" s="186">
        <f t="shared" si="8"/>
        <v>0.67237453537060698</v>
      </c>
      <c r="D82" s="186">
        <f t="shared" si="8"/>
        <v>7.5924464579799719E-2</v>
      </c>
      <c r="E82" s="186">
        <f t="shared" si="8"/>
        <v>5.71586930965781E-3</v>
      </c>
      <c r="F82" s="186">
        <f t="shared" si="8"/>
        <v>4.5908770481168149E-2</v>
      </c>
      <c r="G82" s="186">
        <f t="shared" si="8"/>
        <v>8.5399002782710672E-4</v>
      </c>
      <c r="H82" s="186">
        <f t="shared" si="8"/>
        <v>9.5413928912752383E-2</v>
      </c>
    </row>
  </sheetData>
  <sheetProtection algorithmName="SHA-512" hashValue="Rmn5AUeKdj6jJ0Dq81XKwqMZut/xm6PK/BHTuR2+SHHxnVFYbe6pO6ZzZ44+446/kkZLQCNsotwnPEM0G4cuhQ==" saltValue="xok2dfyWB4wgwVDM/GPVgQ==" spinCount="100000" sheet="1" objects="1" scenarios="1"/>
  <conditionalFormatting sqref="A2:A3">
    <cfRule type="duplicateValues" dxfId="57" priority="4"/>
  </conditionalFormatting>
  <conditionalFormatting sqref="A5:A46">
    <cfRule type="duplicateValues" dxfId="56" priority="36"/>
  </conditionalFormatting>
  <conditionalFormatting sqref="A48:A70 A74:A82">
    <cfRule type="duplicateValues" dxfId="55" priority="2"/>
  </conditionalFormatting>
  <conditionalFormatting sqref="A71:A73">
    <cfRule type="duplicateValues" dxfId="54" priority="1"/>
  </conditionalFormatting>
  <hyperlinks>
    <hyperlink ref="I1" location="'Appendix Table Menu'!A1" display="Return to the Appendix Table Menu" xr:uid="{47D9812D-3D89-4D7B-888B-41846074E003}"/>
  </hyperlinks>
  <pageMargins left="0.7" right="0.7" top="0.75" bottom="0.75" header="0.3" footer="0.3"/>
  <pageSetup scale="8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8187B-5BAF-4661-802D-2CAFB0796C38}">
  <dimension ref="A1:I85"/>
  <sheetViews>
    <sheetView view="pageLayout" topLeftCell="A73" zoomScale="85" zoomScaleNormal="55" zoomScaleSheetLayoutView="25" zoomScalePageLayoutView="85" workbookViewId="0">
      <selection activeCell="A85" sqref="A2:I85"/>
    </sheetView>
  </sheetViews>
  <sheetFormatPr defaultColWidth="43.26953125" defaultRowHeight="14.5" x14ac:dyDescent="0.35"/>
  <cols>
    <col min="1" max="1" width="19.1796875" customWidth="1"/>
    <col min="2" max="2" width="11.81640625" customWidth="1"/>
    <col min="3" max="3" width="10.453125" customWidth="1"/>
    <col min="4" max="4" width="10.1796875" customWidth="1"/>
    <col min="5" max="5" width="10.81640625" customWidth="1"/>
    <col min="6" max="6" width="9.81640625" customWidth="1"/>
    <col min="7" max="7" width="12.453125" customWidth="1"/>
    <col min="8" max="8" width="11" customWidth="1"/>
    <col min="9" max="9" width="9.1796875" customWidth="1"/>
  </cols>
  <sheetData>
    <row r="1" spans="1:9" x14ac:dyDescent="0.35">
      <c r="A1" s="212" t="s">
        <v>299</v>
      </c>
      <c r="B1" s="212" t="s">
        <v>378</v>
      </c>
      <c r="C1" s="153"/>
      <c r="D1" s="153"/>
      <c r="E1" s="153"/>
      <c r="F1" s="153"/>
      <c r="G1" s="153"/>
      <c r="H1" s="153"/>
      <c r="I1" s="155" t="s">
        <v>220</v>
      </c>
    </row>
    <row r="2" spans="1:9" ht="15.75" customHeight="1" x14ac:dyDescent="0.35">
      <c r="A2" s="213" t="s">
        <v>301</v>
      </c>
      <c r="B2" s="213" t="s">
        <v>49</v>
      </c>
      <c r="C2" s="179"/>
      <c r="D2" s="179"/>
      <c r="E2" s="179"/>
      <c r="F2" s="179"/>
      <c r="G2" s="179"/>
      <c r="H2" s="179"/>
      <c r="I2" s="179"/>
    </row>
    <row r="3" spans="1:9" x14ac:dyDescent="0.35">
      <c r="A3" s="163"/>
      <c r="B3" s="163"/>
      <c r="C3" s="179"/>
      <c r="D3" s="179"/>
      <c r="E3" s="179"/>
      <c r="F3" s="179"/>
      <c r="G3" s="179"/>
      <c r="H3" s="179"/>
      <c r="I3" s="179"/>
    </row>
    <row r="4" spans="1:9" ht="69.75" customHeight="1" x14ac:dyDescent="0.35">
      <c r="A4" s="235" t="s">
        <v>265</v>
      </c>
      <c r="B4" s="168" t="s">
        <v>348</v>
      </c>
      <c r="C4" s="168" t="s">
        <v>130</v>
      </c>
      <c r="D4" s="168" t="s">
        <v>349</v>
      </c>
      <c r="E4" s="168" t="s">
        <v>133</v>
      </c>
      <c r="F4" s="168" t="s">
        <v>134</v>
      </c>
      <c r="G4" s="168" t="s">
        <v>135</v>
      </c>
      <c r="H4" s="168" t="s">
        <v>136</v>
      </c>
      <c r="I4" s="168" t="s">
        <v>353</v>
      </c>
    </row>
    <row r="5" spans="1:9" x14ac:dyDescent="0.35">
      <c r="A5" s="217" t="s">
        <v>116</v>
      </c>
      <c r="B5" s="188">
        <v>41820</v>
      </c>
      <c r="C5" s="188">
        <v>41875</v>
      </c>
      <c r="D5" s="188">
        <v>5789</v>
      </c>
      <c r="E5" s="188">
        <v>7270</v>
      </c>
      <c r="F5" s="188">
        <v>2748</v>
      </c>
      <c r="G5" s="188">
        <v>171</v>
      </c>
      <c r="H5" s="164">
        <v>28127</v>
      </c>
      <c r="I5" s="258">
        <f>SUM(B5:H5)</f>
        <v>127800</v>
      </c>
    </row>
    <row r="6" spans="1:9" x14ac:dyDescent="0.35">
      <c r="A6" s="219" t="s">
        <v>266</v>
      </c>
      <c r="B6" s="188">
        <v>41</v>
      </c>
      <c r="C6" s="188">
        <v>161</v>
      </c>
      <c r="D6" s="188">
        <v>0</v>
      </c>
      <c r="E6" s="188">
        <v>0</v>
      </c>
      <c r="F6" s="188">
        <v>0</v>
      </c>
      <c r="G6" s="188">
        <v>0</v>
      </c>
      <c r="H6" s="164">
        <v>16</v>
      </c>
      <c r="I6" s="258">
        <f t="shared" ref="I6:I39" si="0">SUM(B6:H6)</f>
        <v>218</v>
      </c>
    </row>
    <row r="7" spans="1:9" x14ac:dyDescent="0.35">
      <c r="A7" s="219" t="s">
        <v>267</v>
      </c>
      <c r="B7" s="188">
        <v>4023</v>
      </c>
      <c r="C7" s="188">
        <v>2967</v>
      </c>
      <c r="D7" s="188">
        <v>158</v>
      </c>
      <c r="E7" s="188">
        <v>55</v>
      </c>
      <c r="F7" s="188">
        <v>77</v>
      </c>
      <c r="G7" s="188">
        <v>0</v>
      </c>
      <c r="H7" s="164">
        <v>2236</v>
      </c>
      <c r="I7" s="258">
        <f t="shared" si="0"/>
        <v>9516</v>
      </c>
    </row>
    <row r="8" spans="1:9" x14ac:dyDescent="0.35">
      <c r="A8" s="219" t="s">
        <v>268</v>
      </c>
      <c r="B8" s="188">
        <v>664</v>
      </c>
      <c r="C8" s="188">
        <v>696</v>
      </c>
      <c r="D8" s="188">
        <v>48</v>
      </c>
      <c r="E8" s="188">
        <v>959</v>
      </c>
      <c r="F8" s="188">
        <v>41</v>
      </c>
      <c r="G8" s="188">
        <v>0</v>
      </c>
      <c r="H8" s="164">
        <v>441</v>
      </c>
      <c r="I8" s="258">
        <f t="shared" si="0"/>
        <v>2849</v>
      </c>
    </row>
    <row r="9" spans="1:9" x14ac:dyDescent="0.35">
      <c r="A9" s="219" t="s">
        <v>269</v>
      </c>
      <c r="B9" s="188">
        <v>680</v>
      </c>
      <c r="C9" s="188">
        <v>735</v>
      </c>
      <c r="D9" s="188">
        <v>15</v>
      </c>
      <c r="E9" s="188">
        <v>27</v>
      </c>
      <c r="F9" s="188">
        <v>23</v>
      </c>
      <c r="G9" s="188">
        <v>0</v>
      </c>
      <c r="H9" s="164">
        <v>509</v>
      </c>
      <c r="I9" s="258">
        <f t="shared" si="0"/>
        <v>1989</v>
      </c>
    </row>
    <row r="10" spans="1:9" x14ac:dyDescent="0.35">
      <c r="A10" s="219" t="s">
        <v>270</v>
      </c>
      <c r="B10" s="188">
        <v>2688</v>
      </c>
      <c r="C10" s="188">
        <v>3269</v>
      </c>
      <c r="D10" s="188">
        <v>832</v>
      </c>
      <c r="E10" s="188">
        <v>72</v>
      </c>
      <c r="F10" s="188">
        <v>65</v>
      </c>
      <c r="G10" s="188">
        <v>41</v>
      </c>
      <c r="H10" s="164">
        <v>1744</v>
      </c>
      <c r="I10" s="258">
        <f t="shared" si="0"/>
        <v>8711</v>
      </c>
    </row>
    <row r="11" spans="1:9" x14ac:dyDescent="0.35">
      <c r="A11" s="219" t="s">
        <v>271</v>
      </c>
      <c r="B11" s="188">
        <v>153</v>
      </c>
      <c r="C11" s="188">
        <v>63</v>
      </c>
      <c r="D11" s="188">
        <v>0</v>
      </c>
      <c r="E11" s="188">
        <v>0</v>
      </c>
      <c r="F11" s="188">
        <v>0</v>
      </c>
      <c r="G11" s="188">
        <v>0</v>
      </c>
      <c r="H11" s="164">
        <v>136</v>
      </c>
      <c r="I11" s="258">
        <f t="shared" si="0"/>
        <v>352</v>
      </c>
    </row>
    <row r="12" spans="1:9" x14ac:dyDescent="0.35">
      <c r="A12" s="217" t="s">
        <v>272</v>
      </c>
      <c r="B12" s="188">
        <v>18071</v>
      </c>
      <c r="C12" s="188">
        <v>8319</v>
      </c>
      <c r="D12" s="188">
        <v>1027</v>
      </c>
      <c r="E12" s="188">
        <v>389</v>
      </c>
      <c r="F12" s="188">
        <v>740</v>
      </c>
      <c r="G12" s="188">
        <v>94</v>
      </c>
      <c r="H12" s="164">
        <v>12058</v>
      </c>
      <c r="I12" s="258">
        <f t="shared" si="0"/>
        <v>40698</v>
      </c>
    </row>
    <row r="13" spans="1:9" x14ac:dyDescent="0.35">
      <c r="A13" s="219" t="s">
        <v>273</v>
      </c>
      <c r="B13" s="188">
        <v>2923</v>
      </c>
      <c r="C13" s="188">
        <v>2409</v>
      </c>
      <c r="D13" s="188">
        <v>165</v>
      </c>
      <c r="E13" s="188">
        <v>193</v>
      </c>
      <c r="F13" s="188">
        <v>61</v>
      </c>
      <c r="G13" s="188">
        <v>0</v>
      </c>
      <c r="H13" s="164">
        <v>1786</v>
      </c>
      <c r="I13" s="258">
        <f t="shared" si="0"/>
        <v>7537</v>
      </c>
    </row>
    <row r="14" spans="1:9" x14ac:dyDescent="0.35">
      <c r="A14" s="219" t="s">
        <v>274</v>
      </c>
      <c r="B14" s="188">
        <v>1116</v>
      </c>
      <c r="C14" s="188">
        <v>1667</v>
      </c>
      <c r="D14" s="188">
        <v>23</v>
      </c>
      <c r="E14" s="188">
        <v>56</v>
      </c>
      <c r="F14" s="188">
        <v>36</v>
      </c>
      <c r="G14" s="188">
        <v>0</v>
      </c>
      <c r="H14" s="164">
        <v>893</v>
      </c>
      <c r="I14" s="258">
        <f t="shared" si="0"/>
        <v>3791</v>
      </c>
    </row>
    <row r="15" spans="1:9" x14ac:dyDescent="0.35">
      <c r="A15" s="219" t="s">
        <v>275</v>
      </c>
      <c r="B15" s="188">
        <v>137</v>
      </c>
      <c r="C15" s="188">
        <v>177</v>
      </c>
      <c r="D15" s="188">
        <v>0</v>
      </c>
      <c r="E15" s="188">
        <v>0</v>
      </c>
      <c r="F15" s="188">
        <v>0</v>
      </c>
      <c r="G15" s="188">
        <v>0</v>
      </c>
      <c r="H15" s="164">
        <v>72</v>
      </c>
      <c r="I15" s="258">
        <f t="shared" si="0"/>
        <v>386</v>
      </c>
    </row>
    <row r="16" spans="1:9" x14ac:dyDescent="0.35">
      <c r="A16" s="219" t="s">
        <v>276</v>
      </c>
      <c r="B16" s="188">
        <v>3</v>
      </c>
      <c r="C16" s="188">
        <v>40</v>
      </c>
      <c r="D16" s="188">
        <v>0</v>
      </c>
      <c r="E16" s="188">
        <v>0</v>
      </c>
      <c r="F16" s="188">
        <v>0</v>
      </c>
      <c r="G16" s="188">
        <v>0</v>
      </c>
      <c r="H16" s="164">
        <v>21</v>
      </c>
      <c r="I16" s="258">
        <f t="shared" si="0"/>
        <v>64</v>
      </c>
    </row>
    <row r="17" spans="1:9" x14ac:dyDescent="0.35">
      <c r="A17" s="219" t="s">
        <v>277</v>
      </c>
      <c r="B17" s="188">
        <v>230</v>
      </c>
      <c r="C17" s="188">
        <v>140</v>
      </c>
      <c r="D17" s="188">
        <v>0</v>
      </c>
      <c r="E17" s="188">
        <v>0</v>
      </c>
      <c r="F17" s="188">
        <v>0</v>
      </c>
      <c r="G17" s="188">
        <v>0</v>
      </c>
      <c r="H17" s="164">
        <v>89</v>
      </c>
      <c r="I17" s="258">
        <f t="shared" si="0"/>
        <v>459</v>
      </c>
    </row>
    <row r="18" spans="1:9" x14ac:dyDescent="0.35">
      <c r="A18" s="217" t="s">
        <v>278</v>
      </c>
      <c r="B18" s="188">
        <v>4309</v>
      </c>
      <c r="C18" s="188">
        <v>2508</v>
      </c>
      <c r="D18" s="188">
        <v>444</v>
      </c>
      <c r="E18" s="188">
        <v>49</v>
      </c>
      <c r="F18" s="188">
        <v>102</v>
      </c>
      <c r="G18" s="188">
        <v>0</v>
      </c>
      <c r="H18" s="164">
        <v>3136</v>
      </c>
      <c r="I18" s="258">
        <f t="shared" si="0"/>
        <v>10548</v>
      </c>
    </row>
    <row r="19" spans="1:9" x14ac:dyDescent="0.35">
      <c r="A19" s="219" t="s">
        <v>279</v>
      </c>
      <c r="B19" s="188">
        <v>740</v>
      </c>
      <c r="C19" s="188">
        <v>1029</v>
      </c>
      <c r="D19" s="188">
        <v>45</v>
      </c>
      <c r="E19" s="188">
        <v>95</v>
      </c>
      <c r="F19" s="188">
        <v>0</v>
      </c>
      <c r="G19" s="188">
        <v>0</v>
      </c>
      <c r="H19" s="164">
        <v>400</v>
      </c>
      <c r="I19" s="258">
        <f t="shared" si="0"/>
        <v>2309</v>
      </c>
    </row>
    <row r="20" spans="1:9" x14ac:dyDescent="0.35">
      <c r="A20" s="219" t="s">
        <v>280</v>
      </c>
      <c r="B20" s="188">
        <v>394</v>
      </c>
      <c r="C20" s="188">
        <v>1180</v>
      </c>
      <c r="D20" s="188">
        <v>0</v>
      </c>
      <c r="E20" s="188">
        <v>16</v>
      </c>
      <c r="F20" s="188">
        <v>394</v>
      </c>
      <c r="G20" s="188">
        <v>0</v>
      </c>
      <c r="H20" s="164">
        <v>324</v>
      </c>
      <c r="I20" s="258">
        <f t="shared" si="0"/>
        <v>2308</v>
      </c>
    </row>
    <row r="21" spans="1:9" x14ac:dyDescent="0.35">
      <c r="A21" s="219" t="s">
        <v>281</v>
      </c>
      <c r="B21" s="188">
        <v>1855</v>
      </c>
      <c r="C21" s="188">
        <v>864</v>
      </c>
      <c r="D21" s="188">
        <v>139</v>
      </c>
      <c r="E21" s="188">
        <v>0</v>
      </c>
      <c r="F21" s="188">
        <v>7</v>
      </c>
      <c r="G21" s="188">
        <v>0</v>
      </c>
      <c r="H21" s="164">
        <v>896</v>
      </c>
      <c r="I21" s="258">
        <f t="shared" si="0"/>
        <v>3761</v>
      </c>
    </row>
    <row r="22" spans="1:9" x14ac:dyDescent="0.35">
      <c r="A22" s="217" t="s">
        <v>282</v>
      </c>
      <c r="B22" s="188">
        <v>754</v>
      </c>
      <c r="C22" s="188">
        <v>1060</v>
      </c>
      <c r="D22" s="188">
        <v>79</v>
      </c>
      <c r="E22" s="188">
        <v>4378</v>
      </c>
      <c r="F22" s="188">
        <v>167</v>
      </c>
      <c r="G22" s="188">
        <v>29</v>
      </c>
      <c r="H22" s="164">
        <v>794</v>
      </c>
      <c r="I22" s="258">
        <f t="shared" si="0"/>
        <v>7261</v>
      </c>
    </row>
    <row r="23" spans="1:9" x14ac:dyDescent="0.35">
      <c r="A23" s="219" t="s">
        <v>283</v>
      </c>
      <c r="B23" s="188">
        <v>135</v>
      </c>
      <c r="C23" s="188">
        <v>45</v>
      </c>
      <c r="D23" s="188">
        <v>0</v>
      </c>
      <c r="E23" s="188">
        <v>40</v>
      </c>
      <c r="F23" s="188">
        <v>0</v>
      </c>
      <c r="G23" s="188">
        <v>0</v>
      </c>
      <c r="H23" s="164">
        <v>65</v>
      </c>
      <c r="I23" s="258">
        <f t="shared" si="0"/>
        <v>285</v>
      </c>
    </row>
    <row r="24" spans="1:9" x14ac:dyDescent="0.35">
      <c r="A24" s="217" t="s">
        <v>284</v>
      </c>
      <c r="B24" s="188">
        <v>2577</v>
      </c>
      <c r="C24" s="188">
        <v>4561</v>
      </c>
      <c r="D24" s="188">
        <v>577</v>
      </c>
      <c r="E24" s="188">
        <v>519</v>
      </c>
      <c r="F24" s="188">
        <v>148</v>
      </c>
      <c r="G24" s="188">
        <v>0</v>
      </c>
      <c r="H24" s="164">
        <v>1669</v>
      </c>
      <c r="I24" s="258">
        <f t="shared" si="0"/>
        <v>10051</v>
      </c>
    </row>
    <row r="25" spans="1:9" x14ac:dyDescent="0.35">
      <c r="A25" s="219" t="s">
        <v>285</v>
      </c>
      <c r="B25" s="188">
        <v>589</v>
      </c>
      <c r="C25" s="188">
        <v>478</v>
      </c>
      <c r="D25" s="188">
        <v>0</v>
      </c>
      <c r="E25" s="188">
        <v>0</v>
      </c>
      <c r="F25" s="188">
        <v>0</v>
      </c>
      <c r="G25" s="188">
        <v>0</v>
      </c>
      <c r="H25" s="164">
        <v>358</v>
      </c>
      <c r="I25" s="258">
        <f t="shared" si="0"/>
        <v>1425</v>
      </c>
    </row>
    <row r="26" spans="1:9" x14ac:dyDescent="0.35">
      <c r="A26" s="219" t="s">
        <v>286</v>
      </c>
      <c r="B26" s="188">
        <v>1942</v>
      </c>
      <c r="C26" s="188">
        <v>704</v>
      </c>
      <c r="D26" s="188">
        <v>51</v>
      </c>
      <c r="E26" s="188">
        <v>493</v>
      </c>
      <c r="F26" s="188">
        <v>14</v>
      </c>
      <c r="G26" s="188">
        <v>0</v>
      </c>
      <c r="H26" s="164">
        <v>1548</v>
      </c>
      <c r="I26" s="258">
        <f t="shared" si="0"/>
        <v>4752</v>
      </c>
    </row>
    <row r="27" spans="1:9" x14ac:dyDescent="0.35">
      <c r="A27" s="219" t="s">
        <v>287</v>
      </c>
      <c r="B27" s="188">
        <v>1173</v>
      </c>
      <c r="C27" s="188">
        <v>1349</v>
      </c>
      <c r="D27" s="188">
        <v>0</v>
      </c>
      <c r="E27" s="188">
        <v>70</v>
      </c>
      <c r="F27" s="188">
        <v>22</v>
      </c>
      <c r="G27" s="188">
        <v>0</v>
      </c>
      <c r="H27" s="164">
        <v>619</v>
      </c>
      <c r="I27" s="258">
        <f t="shared" si="0"/>
        <v>3233</v>
      </c>
    </row>
    <row r="28" spans="1:9" x14ac:dyDescent="0.35">
      <c r="A28" s="217" t="s">
        <v>290</v>
      </c>
      <c r="B28" s="188">
        <v>3588</v>
      </c>
      <c r="C28" s="188">
        <v>3756</v>
      </c>
      <c r="D28" s="188">
        <v>459</v>
      </c>
      <c r="E28" s="188">
        <v>955</v>
      </c>
      <c r="F28" s="188">
        <v>114</v>
      </c>
      <c r="G28" s="188">
        <v>0</v>
      </c>
      <c r="H28" s="164">
        <v>2447</v>
      </c>
      <c r="I28" s="258">
        <f t="shared" si="0"/>
        <v>11319</v>
      </c>
    </row>
    <row r="29" spans="1:9" x14ac:dyDescent="0.35">
      <c r="A29" s="219" t="s">
        <v>288</v>
      </c>
      <c r="B29" s="188">
        <v>1838</v>
      </c>
      <c r="C29" s="188">
        <v>4482</v>
      </c>
      <c r="D29" s="188">
        <v>104</v>
      </c>
      <c r="E29" s="188">
        <v>5412</v>
      </c>
      <c r="F29" s="188">
        <v>152</v>
      </c>
      <c r="G29" s="188">
        <v>0</v>
      </c>
      <c r="H29" s="164">
        <v>1293</v>
      </c>
      <c r="I29" s="258">
        <f t="shared" si="0"/>
        <v>13281</v>
      </c>
    </row>
    <row r="30" spans="1:9" x14ac:dyDescent="0.35">
      <c r="A30" s="219" t="s">
        <v>289</v>
      </c>
      <c r="B30" s="188">
        <v>2251</v>
      </c>
      <c r="C30" s="188">
        <v>702</v>
      </c>
      <c r="D30" s="188">
        <v>66</v>
      </c>
      <c r="E30" s="188">
        <v>50</v>
      </c>
      <c r="F30" s="188">
        <v>0</v>
      </c>
      <c r="G30" s="188">
        <v>0</v>
      </c>
      <c r="H30" s="164">
        <v>1469</v>
      </c>
      <c r="I30" s="258">
        <f t="shared" si="0"/>
        <v>4538</v>
      </c>
    </row>
    <row r="31" spans="1:9" x14ac:dyDescent="0.35">
      <c r="A31" s="217" t="s">
        <v>291</v>
      </c>
      <c r="B31" s="188">
        <v>8217</v>
      </c>
      <c r="C31" s="188">
        <v>10268</v>
      </c>
      <c r="D31" s="188">
        <v>381</v>
      </c>
      <c r="E31" s="188">
        <v>638</v>
      </c>
      <c r="F31" s="188">
        <v>263</v>
      </c>
      <c r="G31" s="188">
        <v>11</v>
      </c>
      <c r="H31" s="164">
        <v>5988</v>
      </c>
      <c r="I31" s="258">
        <f t="shared" si="0"/>
        <v>25766</v>
      </c>
    </row>
    <row r="32" spans="1:9" x14ac:dyDescent="0.35">
      <c r="A32" s="219" t="s">
        <v>292</v>
      </c>
      <c r="B32" s="188">
        <v>323</v>
      </c>
      <c r="C32" s="188">
        <v>1127</v>
      </c>
      <c r="D32" s="188">
        <v>0</v>
      </c>
      <c r="E32" s="188">
        <v>41</v>
      </c>
      <c r="F32" s="188">
        <v>23</v>
      </c>
      <c r="G32" s="188">
        <v>0</v>
      </c>
      <c r="H32" s="164">
        <v>340</v>
      </c>
      <c r="I32" s="258">
        <f t="shared" si="0"/>
        <v>1854</v>
      </c>
    </row>
    <row r="33" spans="1:9" x14ac:dyDescent="0.35">
      <c r="A33" s="219" t="s">
        <v>293</v>
      </c>
      <c r="B33" s="188">
        <v>592</v>
      </c>
      <c r="C33" s="188">
        <v>474</v>
      </c>
      <c r="D33" s="188">
        <v>0</v>
      </c>
      <c r="E33" s="188">
        <v>241</v>
      </c>
      <c r="F33" s="188">
        <v>21</v>
      </c>
      <c r="G33" s="188">
        <v>0</v>
      </c>
      <c r="H33" s="164">
        <v>424</v>
      </c>
      <c r="I33" s="258">
        <f t="shared" si="0"/>
        <v>1752</v>
      </c>
    </row>
    <row r="34" spans="1:9" x14ac:dyDescent="0.35">
      <c r="A34" s="219" t="s">
        <v>294</v>
      </c>
      <c r="B34" s="188">
        <v>1032</v>
      </c>
      <c r="C34" s="188">
        <v>1704</v>
      </c>
      <c r="D34" s="188">
        <v>6</v>
      </c>
      <c r="E34" s="188">
        <v>190</v>
      </c>
      <c r="F34" s="188">
        <v>25</v>
      </c>
      <c r="G34" s="188">
        <v>0</v>
      </c>
      <c r="H34" s="164">
        <v>753</v>
      </c>
      <c r="I34" s="258">
        <f t="shared" si="0"/>
        <v>3710</v>
      </c>
    </row>
    <row r="35" spans="1:9" x14ac:dyDescent="0.35">
      <c r="A35" s="219" t="s">
        <v>295</v>
      </c>
      <c r="B35" s="188">
        <v>426</v>
      </c>
      <c r="C35" s="188">
        <v>481</v>
      </c>
      <c r="D35" s="188">
        <v>103</v>
      </c>
      <c r="E35" s="188">
        <v>30</v>
      </c>
      <c r="F35" s="188">
        <v>0</v>
      </c>
      <c r="G35" s="188">
        <v>0</v>
      </c>
      <c r="H35" s="164">
        <v>301</v>
      </c>
      <c r="I35" s="258">
        <f t="shared" si="0"/>
        <v>1341</v>
      </c>
    </row>
    <row r="36" spans="1:9" x14ac:dyDescent="0.35">
      <c r="A36" s="219" t="s">
        <v>296</v>
      </c>
      <c r="B36" s="188">
        <v>107</v>
      </c>
      <c r="C36" s="188">
        <v>317</v>
      </c>
      <c r="D36" s="188">
        <v>0</v>
      </c>
      <c r="E36" s="188">
        <v>55</v>
      </c>
      <c r="F36" s="188">
        <v>0</v>
      </c>
      <c r="G36" s="188">
        <v>0</v>
      </c>
      <c r="H36" s="164">
        <v>86</v>
      </c>
      <c r="I36" s="258">
        <f t="shared" si="0"/>
        <v>565</v>
      </c>
    </row>
    <row r="37" spans="1:9" x14ac:dyDescent="0.35">
      <c r="A37" s="217" t="s">
        <v>297</v>
      </c>
      <c r="B37" s="188">
        <v>2560</v>
      </c>
      <c r="C37" s="188">
        <v>1867</v>
      </c>
      <c r="D37" s="188">
        <v>13</v>
      </c>
      <c r="E37" s="188">
        <v>183</v>
      </c>
      <c r="F37" s="188">
        <v>44</v>
      </c>
      <c r="G37" s="188">
        <v>65</v>
      </c>
      <c r="H37" s="164">
        <v>1450</v>
      </c>
      <c r="I37" s="258">
        <f t="shared" si="0"/>
        <v>6182</v>
      </c>
    </row>
    <row r="38" spans="1:9" x14ac:dyDescent="0.35">
      <c r="A38" s="220" t="s">
        <v>117</v>
      </c>
      <c r="B38" s="259">
        <v>107951</v>
      </c>
      <c r="C38" s="259">
        <v>101474</v>
      </c>
      <c r="D38" s="259">
        <v>10524</v>
      </c>
      <c r="E38" s="191">
        <v>22476</v>
      </c>
      <c r="F38" s="259">
        <v>5287</v>
      </c>
      <c r="G38" s="191">
        <v>411</v>
      </c>
      <c r="H38" s="178">
        <v>72488</v>
      </c>
      <c r="I38" s="260">
        <f t="shared" si="0"/>
        <v>320611</v>
      </c>
    </row>
    <row r="39" spans="1:9" x14ac:dyDescent="0.35">
      <c r="A39" s="220" t="s">
        <v>118</v>
      </c>
      <c r="B39" s="260">
        <v>9048690</v>
      </c>
      <c r="C39" s="260">
        <v>22330938</v>
      </c>
      <c r="D39" s="260">
        <v>8774870</v>
      </c>
      <c r="E39" s="260">
        <v>421620</v>
      </c>
      <c r="F39" s="260">
        <v>2476100</v>
      </c>
      <c r="G39" s="260">
        <v>100927</v>
      </c>
      <c r="H39" s="260">
        <v>7999465</v>
      </c>
      <c r="I39" s="260">
        <f t="shared" si="0"/>
        <v>51152610</v>
      </c>
    </row>
    <row r="40" spans="1:9" x14ac:dyDescent="0.35">
      <c r="A40" s="261"/>
      <c r="B40" s="262"/>
      <c r="C40" s="262"/>
      <c r="D40" s="262"/>
      <c r="E40" s="262"/>
      <c r="F40" s="262"/>
      <c r="G40" s="262"/>
      <c r="H40" s="262"/>
      <c r="I40" s="262"/>
    </row>
    <row r="41" spans="1:9" x14ac:dyDescent="0.35">
      <c r="A41" s="261"/>
      <c r="B41" s="262"/>
      <c r="C41" s="262"/>
      <c r="D41" s="262"/>
      <c r="E41" s="262"/>
      <c r="F41" s="262"/>
      <c r="G41" s="262"/>
      <c r="H41" s="262"/>
      <c r="I41" s="262"/>
    </row>
    <row r="42" spans="1:9" x14ac:dyDescent="0.35">
      <c r="A42" s="261"/>
      <c r="B42" s="262"/>
      <c r="C42" s="262"/>
      <c r="D42" s="262"/>
      <c r="E42" s="262"/>
      <c r="F42" s="262"/>
      <c r="G42" s="262"/>
      <c r="H42" s="262"/>
      <c r="I42" s="262"/>
    </row>
    <row r="43" spans="1:9" x14ac:dyDescent="0.35">
      <c r="A43" s="261"/>
      <c r="B43" s="262"/>
      <c r="C43" s="262"/>
      <c r="D43" s="262"/>
      <c r="E43" s="262"/>
      <c r="F43" s="262"/>
      <c r="G43" s="262"/>
      <c r="H43" s="262"/>
      <c r="I43" s="262"/>
    </row>
    <row r="44" spans="1:9" x14ac:dyDescent="0.35">
      <c r="A44" s="261"/>
      <c r="B44" s="262"/>
      <c r="C44" s="262"/>
      <c r="D44" s="262"/>
      <c r="E44" s="262"/>
      <c r="F44" s="262"/>
      <c r="G44" s="262"/>
      <c r="H44" s="262"/>
      <c r="I44" s="262"/>
    </row>
    <row r="45" spans="1:9" x14ac:dyDescent="0.35">
      <c r="A45" s="261"/>
      <c r="B45" s="262"/>
      <c r="C45" s="262"/>
      <c r="D45" s="262"/>
      <c r="E45" s="262"/>
      <c r="F45" s="262"/>
      <c r="G45" s="262"/>
      <c r="H45" s="262"/>
      <c r="I45" s="262"/>
    </row>
    <row r="46" spans="1:9" x14ac:dyDescent="0.35">
      <c r="A46" s="261"/>
      <c r="B46" s="262"/>
      <c r="C46" s="262"/>
      <c r="D46" s="262"/>
      <c r="E46" s="262"/>
      <c r="F46" s="262"/>
      <c r="G46" s="262"/>
      <c r="H46" s="262"/>
      <c r="I46" s="262"/>
    </row>
    <row r="47" spans="1:9" x14ac:dyDescent="0.35">
      <c r="A47" s="261"/>
      <c r="B47" s="262"/>
      <c r="C47" s="262"/>
      <c r="D47" s="262"/>
      <c r="E47" s="262"/>
      <c r="F47" s="262"/>
      <c r="G47" s="262"/>
      <c r="H47" s="262"/>
      <c r="I47" s="262"/>
    </row>
    <row r="48" spans="1:9" x14ac:dyDescent="0.35">
      <c r="A48" s="261"/>
      <c r="B48" s="262"/>
      <c r="C48" s="262"/>
      <c r="D48" s="262"/>
      <c r="E48" s="262"/>
      <c r="F48" s="262"/>
      <c r="G48" s="262"/>
      <c r="H48" s="262"/>
      <c r="I48" s="262"/>
    </row>
    <row r="49" spans="1:9" x14ac:dyDescent="0.35">
      <c r="A49" s="179"/>
      <c r="B49" s="179"/>
      <c r="C49" s="179"/>
      <c r="D49" s="179"/>
      <c r="E49" s="179"/>
      <c r="F49" s="179"/>
      <c r="G49" s="179"/>
      <c r="H49" s="179"/>
      <c r="I49" s="179"/>
    </row>
    <row r="50" spans="1:9" ht="58" x14ac:dyDescent="0.35">
      <c r="A50" s="235" t="s">
        <v>265</v>
      </c>
      <c r="B50" s="168" t="s">
        <v>348</v>
      </c>
      <c r="C50" s="168" t="s">
        <v>130</v>
      </c>
      <c r="D50" s="168" t="s">
        <v>349</v>
      </c>
      <c r="E50" s="168" t="s">
        <v>133</v>
      </c>
      <c r="F50" s="168" t="s">
        <v>134</v>
      </c>
      <c r="G50" s="168" t="s">
        <v>135</v>
      </c>
      <c r="H50" s="168" t="s">
        <v>136</v>
      </c>
      <c r="I50" s="179"/>
    </row>
    <row r="51" spans="1:9" x14ac:dyDescent="0.35">
      <c r="A51" s="217" t="s">
        <v>116</v>
      </c>
      <c r="B51" s="186">
        <f>B5/I5</f>
        <v>0.32723004694835683</v>
      </c>
      <c r="C51" s="186">
        <f>C5/I5</f>
        <v>0.32766040688575898</v>
      </c>
      <c r="D51" s="186">
        <f>D5/I5</f>
        <v>4.5297339593114244E-2</v>
      </c>
      <c r="E51" s="186">
        <f>E5/I5</f>
        <v>5.6885758998435051E-2</v>
      </c>
      <c r="F51" s="186">
        <f>F5/I5</f>
        <v>2.1502347417840375E-2</v>
      </c>
      <c r="G51" s="186">
        <f>G5/I5</f>
        <v>1.3380281690140844E-3</v>
      </c>
      <c r="H51" s="189">
        <f>H5/I5</f>
        <v>0.22008607198748042</v>
      </c>
      <c r="I51" s="179"/>
    </row>
    <row r="52" spans="1:9" x14ac:dyDescent="0.35">
      <c r="A52" s="219" t="s">
        <v>266</v>
      </c>
      <c r="B52" s="186">
        <f t="shared" ref="B52:B85" si="1">B6/I6</f>
        <v>0.18807339449541285</v>
      </c>
      <c r="C52" s="186">
        <f t="shared" ref="C52:C85" si="2">C6/I6</f>
        <v>0.73853211009174313</v>
      </c>
      <c r="D52" s="186">
        <f t="shared" ref="D52:D85" si="3">D6/I6</f>
        <v>0</v>
      </c>
      <c r="E52" s="186">
        <f t="shared" ref="E52:E85" si="4">E6/I6</f>
        <v>0</v>
      </c>
      <c r="F52" s="186">
        <f t="shared" ref="F52:F85" si="5">F6/I6</f>
        <v>0</v>
      </c>
      <c r="G52" s="186">
        <f t="shared" ref="G52:G85" si="6">G6/I6</f>
        <v>0</v>
      </c>
      <c r="H52" s="189">
        <f t="shared" ref="H52:H85" si="7">H6/I6</f>
        <v>7.3394495412844041E-2</v>
      </c>
      <c r="I52" s="179"/>
    </row>
    <row r="53" spans="1:9" x14ac:dyDescent="0.35">
      <c r="A53" s="219" t="s">
        <v>267</v>
      </c>
      <c r="B53" s="186">
        <f t="shared" si="1"/>
        <v>0.42276166456494324</v>
      </c>
      <c r="C53" s="186">
        <f t="shared" si="2"/>
        <v>0.31179066834804542</v>
      </c>
      <c r="D53" s="186">
        <f t="shared" si="3"/>
        <v>1.6603614964270701E-2</v>
      </c>
      <c r="E53" s="186">
        <f t="shared" si="4"/>
        <v>5.7797393862967636E-3</v>
      </c>
      <c r="F53" s="186">
        <f t="shared" si="5"/>
        <v>8.0916351408154685E-3</v>
      </c>
      <c r="G53" s="186">
        <f t="shared" si="6"/>
        <v>0</v>
      </c>
      <c r="H53" s="189">
        <f t="shared" si="7"/>
        <v>0.23497267759562843</v>
      </c>
      <c r="I53" s="179"/>
    </row>
    <row r="54" spans="1:9" x14ac:dyDescent="0.35">
      <c r="A54" s="219" t="s">
        <v>268</v>
      </c>
      <c r="B54" s="186">
        <f t="shared" si="1"/>
        <v>0.23306423306423307</v>
      </c>
      <c r="C54" s="186">
        <f t="shared" si="2"/>
        <v>0.2442962442962443</v>
      </c>
      <c r="D54" s="186">
        <f t="shared" si="3"/>
        <v>1.6848016848016848E-2</v>
      </c>
      <c r="E54" s="186">
        <f t="shared" si="4"/>
        <v>0.33660933660933662</v>
      </c>
      <c r="F54" s="186">
        <f t="shared" si="5"/>
        <v>1.4391014391014392E-2</v>
      </c>
      <c r="G54" s="186">
        <f t="shared" si="6"/>
        <v>0</v>
      </c>
      <c r="H54" s="189">
        <f t="shared" si="7"/>
        <v>0.15479115479115479</v>
      </c>
      <c r="I54" s="179"/>
    </row>
    <row r="55" spans="1:9" x14ac:dyDescent="0.35">
      <c r="A55" s="219" t="s">
        <v>269</v>
      </c>
      <c r="B55" s="186">
        <f t="shared" si="1"/>
        <v>0.34188034188034189</v>
      </c>
      <c r="C55" s="186">
        <f t="shared" si="2"/>
        <v>0.36953242835595779</v>
      </c>
      <c r="D55" s="186">
        <f t="shared" si="3"/>
        <v>7.5414781297134239E-3</v>
      </c>
      <c r="E55" s="186">
        <f t="shared" si="4"/>
        <v>1.3574660633484163E-2</v>
      </c>
      <c r="F55" s="186">
        <f t="shared" si="5"/>
        <v>1.1563599798893917E-2</v>
      </c>
      <c r="G55" s="186">
        <f t="shared" si="6"/>
        <v>0</v>
      </c>
      <c r="H55" s="189">
        <f t="shared" si="7"/>
        <v>0.25590749120160883</v>
      </c>
      <c r="I55" s="179"/>
    </row>
    <row r="56" spans="1:9" x14ac:dyDescent="0.35">
      <c r="A56" s="219" t="s">
        <v>270</v>
      </c>
      <c r="B56" s="186">
        <f t="shared" si="1"/>
        <v>0.30857536448168982</v>
      </c>
      <c r="C56" s="186">
        <f t="shared" si="2"/>
        <v>0.37527264378372172</v>
      </c>
      <c r="D56" s="186">
        <f t="shared" si="3"/>
        <v>9.5511422339570662E-2</v>
      </c>
      <c r="E56" s="186">
        <f t="shared" si="4"/>
        <v>8.2654115486166923E-3</v>
      </c>
      <c r="F56" s="186">
        <f t="shared" si="5"/>
        <v>7.461829870278958E-3</v>
      </c>
      <c r="G56" s="186">
        <f t="shared" si="6"/>
        <v>4.7066926874067272E-3</v>
      </c>
      <c r="H56" s="189">
        <f t="shared" si="7"/>
        <v>0.20020663528871541</v>
      </c>
      <c r="I56" s="179"/>
    </row>
    <row r="57" spans="1:9" x14ac:dyDescent="0.35">
      <c r="A57" s="219" t="s">
        <v>271</v>
      </c>
      <c r="B57" s="186">
        <f t="shared" si="1"/>
        <v>0.43465909090909088</v>
      </c>
      <c r="C57" s="186">
        <f t="shared" si="2"/>
        <v>0.17897727272727273</v>
      </c>
      <c r="D57" s="186">
        <f t="shared" si="3"/>
        <v>0</v>
      </c>
      <c r="E57" s="186">
        <f t="shared" si="4"/>
        <v>0</v>
      </c>
      <c r="F57" s="186">
        <f t="shared" si="5"/>
        <v>0</v>
      </c>
      <c r="G57" s="186">
        <f t="shared" si="6"/>
        <v>0</v>
      </c>
      <c r="H57" s="189">
        <f t="shared" si="7"/>
        <v>0.38636363636363635</v>
      </c>
      <c r="I57" s="179"/>
    </row>
    <row r="58" spans="1:9" x14ac:dyDescent="0.35">
      <c r="A58" s="217" t="s">
        <v>272</v>
      </c>
      <c r="B58" s="186">
        <f t="shared" si="1"/>
        <v>0.44402673350041771</v>
      </c>
      <c r="C58" s="186">
        <f t="shared" si="2"/>
        <v>0.20440807902108213</v>
      </c>
      <c r="D58" s="186">
        <f t="shared" si="3"/>
        <v>2.5234655265615018E-2</v>
      </c>
      <c r="E58" s="186">
        <f t="shared" si="4"/>
        <v>9.5582092486117248E-3</v>
      </c>
      <c r="F58" s="186">
        <f t="shared" si="5"/>
        <v>1.8182711681163692E-2</v>
      </c>
      <c r="G58" s="186">
        <f t="shared" si="6"/>
        <v>2.3096958081478204E-3</v>
      </c>
      <c r="H58" s="189">
        <f t="shared" si="7"/>
        <v>0.29627991547496191</v>
      </c>
      <c r="I58" s="179"/>
    </row>
    <row r="59" spans="1:9" x14ac:dyDescent="0.35">
      <c r="A59" s="219" t="s">
        <v>273</v>
      </c>
      <c r="B59" s="186">
        <f t="shared" si="1"/>
        <v>0.38782008756799785</v>
      </c>
      <c r="C59" s="186">
        <f t="shared" si="2"/>
        <v>0.319623192251559</v>
      </c>
      <c r="D59" s="186">
        <f t="shared" si="3"/>
        <v>2.189199946928486E-2</v>
      </c>
      <c r="E59" s="186">
        <f t="shared" si="4"/>
        <v>2.5607005439830171E-2</v>
      </c>
      <c r="F59" s="186">
        <f t="shared" si="5"/>
        <v>8.0934058644022821E-3</v>
      </c>
      <c r="G59" s="186">
        <f t="shared" si="6"/>
        <v>0</v>
      </c>
      <c r="H59" s="189">
        <f t="shared" si="7"/>
        <v>0.23696430940692584</v>
      </c>
      <c r="I59" s="179"/>
    </row>
    <row r="60" spans="1:9" x14ac:dyDescent="0.35">
      <c r="A60" s="219" t="s">
        <v>274</v>
      </c>
      <c r="B60" s="186">
        <f t="shared" si="1"/>
        <v>0.2943814297019256</v>
      </c>
      <c r="C60" s="186">
        <f t="shared" si="2"/>
        <v>0.43972566605117386</v>
      </c>
      <c r="D60" s="186">
        <f t="shared" si="3"/>
        <v>6.0670007913479294E-3</v>
      </c>
      <c r="E60" s="186">
        <f t="shared" si="4"/>
        <v>1.4771828013716697E-2</v>
      </c>
      <c r="F60" s="186">
        <f t="shared" si="5"/>
        <v>9.4961751516750206E-3</v>
      </c>
      <c r="G60" s="186">
        <f t="shared" si="6"/>
        <v>0</v>
      </c>
      <c r="H60" s="189">
        <f t="shared" si="7"/>
        <v>0.23555790029016091</v>
      </c>
      <c r="I60" s="179"/>
    </row>
    <row r="61" spans="1:9" x14ac:dyDescent="0.35">
      <c r="A61" s="219" t="s">
        <v>275</v>
      </c>
      <c r="B61" s="186">
        <f t="shared" si="1"/>
        <v>0.3549222797927461</v>
      </c>
      <c r="C61" s="186">
        <f t="shared" si="2"/>
        <v>0.45854922279792748</v>
      </c>
      <c r="D61" s="186">
        <f t="shared" si="3"/>
        <v>0</v>
      </c>
      <c r="E61" s="186">
        <f t="shared" si="4"/>
        <v>0</v>
      </c>
      <c r="F61" s="186">
        <f t="shared" si="5"/>
        <v>0</v>
      </c>
      <c r="G61" s="186">
        <f t="shared" si="6"/>
        <v>0</v>
      </c>
      <c r="H61" s="189">
        <f t="shared" si="7"/>
        <v>0.18652849740932642</v>
      </c>
      <c r="I61" s="179"/>
    </row>
    <row r="62" spans="1:9" x14ac:dyDescent="0.35">
      <c r="A62" s="219" t="s">
        <v>276</v>
      </c>
      <c r="B62" s="186">
        <f t="shared" si="1"/>
        <v>4.6875E-2</v>
      </c>
      <c r="C62" s="186">
        <f t="shared" si="2"/>
        <v>0.625</v>
      </c>
      <c r="D62" s="186">
        <f t="shared" si="3"/>
        <v>0</v>
      </c>
      <c r="E62" s="186">
        <f t="shared" si="4"/>
        <v>0</v>
      </c>
      <c r="F62" s="186">
        <f t="shared" si="5"/>
        <v>0</v>
      </c>
      <c r="G62" s="186">
        <f t="shared" si="6"/>
        <v>0</v>
      </c>
      <c r="H62" s="189">
        <f t="shared" si="7"/>
        <v>0.328125</v>
      </c>
      <c r="I62" s="179"/>
    </row>
    <row r="63" spans="1:9" x14ac:dyDescent="0.35">
      <c r="A63" s="219" t="s">
        <v>277</v>
      </c>
      <c r="B63" s="186">
        <f t="shared" si="1"/>
        <v>0.50108932461873634</v>
      </c>
      <c r="C63" s="186">
        <f t="shared" si="2"/>
        <v>0.30501089324618735</v>
      </c>
      <c r="D63" s="186">
        <f t="shared" si="3"/>
        <v>0</v>
      </c>
      <c r="E63" s="186">
        <f t="shared" si="4"/>
        <v>0</v>
      </c>
      <c r="F63" s="186">
        <f t="shared" si="5"/>
        <v>0</v>
      </c>
      <c r="G63" s="186">
        <f t="shared" si="6"/>
        <v>0</v>
      </c>
      <c r="H63" s="189">
        <f t="shared" si="7"/>
        <v>0.19389978213507625</v>
      </c>
      <c r="I63" s="179"/>
    </row>
    <row r="64" spans="1:9" x14ac:dyDescent="0.35">
      <c r="A64" s="217" t="s">
        <v>278</v>
      </c>
      <c r="B64" s="186">
        <f t="shared" si="1"/>
        <v>0.4085134622677285</v>
      </c>
      <c r="C64" s="186">
        <f t="shared" si="2"/>
        <v>0.23777019340159272</v>
      </c>
      <c r="D64" s="186">
        <f t="shared" si="3"/>
        <v>4.209328782707622E-2</v>
      </c>
      <c r="E64" s="186">
        <f t="shared" si="4"/>
        <v>4.645430413348502E-3</v>
      </c>
      <c r="F64" s="186">
        <f t="shared" si="5"/>
        <v>9.6700796359499436E-3</v>
      </c>
      <c r="G64" s="186">
        <f t="shared" si="6"/>
        <v>0</v>
      </c>
      <c r="H64" s="189">
        <f t="shared" si="7"/>
        <v>0.29730754645430413</v>
      </c>
      <c r="I64" s="179"/>
    </row>
    <row r="65" spans="1:9" x14ac:dyDescent="0.35">
      <c r="A65" s="219" t="s">
        <v>279</v>
      </c>
      <c r="B65" s="186">
        <f t="shared" si="1"/>
        <v>0.32048505846686876</v>
      </c>
      <c r="C65" s="186">
        <f t="shared" si="2"/>
        <v>0.44564746643568642</v>
      </c>
      <c r="D65" s="186">
        <f t="shared" si="3"/>
        <v>1.9488956258120398E-2</v>
      </c>
      <c r="E65" s="186">
        <f t="shared" si="4"/>
        <v>4.1143352100476399E-2</v>
      </c>
      <c r="F65" s="186">
        <f t="shared" si="5"/>
        <v>0</v>
      </c>
      <c r="G65" s="186">
        <f t="shared" si="6"/>
        <v>0</v>
      </c>
      <c r="H65" s="189">
        <f t="shared" si="7"/>
        <v>0.17323516673884798</v>
      </c>
      <c r="I65" s="179"/>
    </row>
    <row r="66" spans="1:9" x14ac:dyDescent="0.35">
      <c r="A66" s="219" t="s">
        <v>280</v>
      </c>
      <c r="B66" s="186">
        <f t="shared" si="1"/>
        <v>0.1707105719237435</v>
      </c>
      <c r="C66" s="186">
        <f t="shared" si="2"/>
        <v>0.51126516464471405</v>
      </c>
      <c r="D66" s="186">
        <f t="shared" si="3"/>
        <v>0</v>
      </c>
      <c r="E66" s="186">
        <f t="shared" si="4"/>
        <v>6.9324090121317154E-3</v>
      </c>
      <c r="F66" s="186">
        <f t="shared" si="5"/>
        <v>0.1707105719237435</v>
      </c>
      <c r="G66" s="186">
        <f t="shared" si="6"/>
        <v>0</v>
      </c>
      <c r="H66" s="189">
        <f t="shared" si="7"/>
        <v>0.14038128249566725</v>
      </c>
      <c r="I66" s="179"/>
    </row>
    <row r="67" spans="1:9" x14ac:dyDescent="0.35">
      <c r="A67" s="219" t="s">
        <v>281</v>
      </c>
      <c r="B67" s="186">
        <f t="shared" si="1"/>
        <v>0.49321988832757246</v>
      </c>
      <c r="C67" s="186">
        <f t="shared" si="2"/>
        <v>0.22972613666578037</v>
      </c>
      <c r="D67" s="186">
        <f t="shared" si="3"/>
        <v>3.695825578303643E-2</v>
      </c>
      <c r="E67" s="186">
        <f t="shared" si="4"/>
        <v>0</v>
      </c>
      <c r="F67" s="186">
        <f t="shared" si="5"/>
        <v>1.8612071257644244E-3</v>
      </c>
      <c r="G67" s="186">
        <f t="shared" si="6"/>
        <v>0</v>
      </c>
      <c r="H67" s="189">
        <f t="shared" si="7"/>
        <v>0.23823451209784632</v>
      </c>
      <c r="I67" s="179"/>
    </row>
    <row r="68" spans="1:9" x14ac:dyDescent="0.35">
      <c r="A68" s="217" t="s">
        <v>282</v>
      </c>
      <c r="B68" s="186">
        <f t="shared" si="1"/>
        <v>0.10384244594408484</v>
      </c>
      <c r="C68" s="186">
        <f t="shared" si="2"/>
        <v>0.145985401459854</v>
      </c>
      <c r="D68" s="186">
        <f t="shared" si="3"/>
        <v>1.0880044071064592E-2</v>
      </c>
      <c r="E68" s="186">
        <f t="shared" si="4"/>
        <v>0.60294725244456682</v>
      </c>
      <c r="F68" s="186">
        <f t="shared" si="5"/>
        <v>2.2999586833769452E-2</v>
      </c>
      <c r="G68" s="186">
        <f t="shared" si="6"/>
        <v>3.993940228618648E-3</v>
      </c>
      <c r="H68" s="189">
        <f t="shared" si="7"/>
        <v>0.10935132901804159</v>
      </c>
      <c r="I68" s="179"/>
    </row>
    <row r="69" spans="1:9" x14ac:dyDescent="0.35">
      <c r="A69" s="219" t="s">
        <v>283</v>
      </c>
      <c r="B69" s="186">
        <f t="shared" si="1"/>
        <v>0.47368421052631576</v>
      </c>
      <c r="C69" s="186">
        <f t="shared" si="2"/>
        <v>0.15789473684210525</v>
      </c>
      <c r="D69" s="186">
        <f t="shared" si="3"/>
        <v>0</v>
      </c>
      <c r="E69" s="186">
        <f t="shared" si="4"/>
        <v>0.14035087719298245</v>
      </c>
      <c r="F69" s="186">
        <f t="shared" si="5"/>
        <v>0</v>
      </c>
      <c r="G69" s="186">
        <f t="shared" si="6"/>
        <v>0</v>
      </c>
      <c r="H69" s="189">
        <f t="shared" si="7"/>
        <v>0.22807017543859648</v>
      </c>
      <c r="I69" s="179"/>
    </row>
    <row r="70" spans="1:9" x14ac:dyDescent="0.35">
      <c r="A70" s="217" t="s">
        <v>284</v>
      </c>
      <c r="B70" s="186">
        <f t="shared" si="1"/>
        <v>0.25639239876629188</v>
      </c>
      <c r="C70" s="186">
        <f t="shared" si="2"/>
        <v>0.45378569296587407</v>
      </c>
      <c r="D70" s="186">
        <f t="shared" si="3"/>
        <v>5.7407223161874438E-2</v>
      </c>
      <c r="E70" s="186">
        <f t="shared" si="4"/>
        <v>5.1636653069346332E-2</v>
      </c>
      <c r="F70" s="186">
        <f t="shared" si="5"/>
        <v>1.4724902994726893E-2</v>
      </c>
      <c r="G70" s="186">
        <f t="shared" si="6"/>
        <v>0</v>
      </c>
      <c r="H70" s="189">
        <f t="shared" si="7"/>
        <v>0.16605312904188638</v>
      </c>
      <c r="I70" s="179"/>
    </row>
    <row r="71" spans="1:9" x14ac:dyDescent="0.35">
      <c r="A71" s="219" t="s">
        <v>285</v>
      </c>
      <c r="B71" s="186">
        <f t="shared" si="1"/>
        <v>0.41333333333333333</v>
      </c>
      <c r="C71" s="186">
        <f t="shared" si="2"/>
        <v>0.33543859649122809</v>
      </c>
      <c r="D71" s="186">
        <f t="shared" si="3"/>
        <v>0</v>
      </c>
      <c r="E71" s="186">
        <f t="shared" si="4"/>
        <v>0</v>
      </c>
      <c r="F71" s="186">
        <f t="shared" si="5"/>
        <v>0</v>
      </c>
      <c r="G71" s="186">
        <f t="shared" si="6"/>
        <v>0</v>
      </c>
      <c r="H71" s="189">
        <f t="shared" si="7"/>
        <v>0.25122807017543858</v>
      </c>
      <c r="I71" s="179"/>
    </row>
    <row r="72" spans="1:9" x14ac:dyDescent="0.35">
      <c r="A72" s="219" t="s">
        <v>286</v>
      </c>
      <c r="B72" s="186">
        <f t="shared" si="1"/>
        <v>0.40867003367003368</v>
      </c>
      <c r="C72" s="186">
        <f t="shared" si="2"/>
        <v>0.14814814814814814</v>
      </c>
      <c r="D72" s="186">
        <f t="shared" si="3"/>
        <v>1.0732323232323232E-2</v>
      </c>
      <c r="E72" s="186">
        <f t="shared" si="4"/>
        <v>0.10374579124579125</v>
      </c>
      <c r="F72" s="186">
        <f t="shared" si="5"/>
        <v>2.9461279461279462E-3</v>
      </c>
      <c r="G72" s="186">
        <f t="shared" si="6"/>
        <v>0</v>
      </c>
      <c r="H72" s="189">
        <f t="shared" si="7"/>
        <v>0.32575757575757575</v>
      </c>
      <c r="I72" s="179"/>
    </row>
    <row r="73" spans="1:9" x14ac:dyDescent="0.35">
      <c r="A73" s="219" t="s">
        <v>287</v>
      </c>
      <c r="B73" s="186">
        <f t="shared" si="1"/>
        <v>0.36282090937210021</v>
      </c>
      <c r="C73" s="186">
        <f t="shared" si="2"/>
        <v>0.41725951128982369</v>
      </c>
      <c r="D73" s="186">
        <f t="shared" si="3"/>
        <v>0</v>
      </c>
      <c r="E73" s="186">
        <f t="shared" si="4"/>
        <v>2.1651716671821836E-2</v>
      </c>
      <c r="F73" s="186">
        <f t="shared" si="5"/>
        <v>6.8048252397154346E-3</v>
      </c>
      <c r="G73" s="186">
        <f t="shared" si="6"/>
        <v>0</v>
      </c>
      <c r="H73" s="189">
        <f t="shared" si="7"/>
        <v>0.19146303742653881</v>
      </c>
      <c r="I73" s="179"/>
    </row>
    <row r="74" spans="1:9" x14ac:dyDescent="0.35">
      <c r="A74" s="217" t="s">
        <v>290</v>
      </c>
      <c r="B74" s="186">
        <f t="shared" si="1"/>
        <v>0.31698913331566392</v>
      </c>
      <c r="C74" s="186">
        <f t="shared" si="2"/>
        <v>0.33183143387225023</v>
      </c>
      <c r="D74" s="186">
        <f t="shared" si="3"/>
        <v>4.0551285449244634E-2</v>
      </c>
      <c r="E74" s="186">
        <f t="shared" si="4"/>
        <v>8.4371410902023145E-2</v>
      </c>
      <c r="F74" s="186">
        <f t="shared" si="5"/>
        <v>1.0071561091969255E-2</v>
      </c>
      <c r="G74" s="186">
        <f t="shared" si="6"/>
        <v>0</v>
      </c>
      <c r="H74" s="189">
        <f t="shared" si="7"/>
        <v>0.21618517536884885</v>
      </c>
      <c r="I74" s="179"/>
    </row>
    <row r="75" spans="1:9" x14ac:dyDescent="0.35">
      <c r="A75" s="219" t="s">
        <v>288</v>
      </c>
      <c r="B75" s="186">
        <f t="shared" si="1"/>
        <v>0.13839319328363828</v>
      </c>
      <c r="C75" s="186">
        <f t="shared" si="2"/>
        <v>0.337474587756946</v>
      </c>
      <c r="D75" s="186">
        <f t="shared" si="3"/>
        <v>7.8307356373767036E-3</v>
      </c>
      <c r="E75" s="186">
        <f t="shared" si="4"/>
        <v>0.4074994352834877</v>
      </c>
      <c r="F75" s="186">
        <f t="shared" si="5"/>
        <v>1.1444921316165951E-2</v>
      </c>
      <c r="G75" s="186">
        <f t="shared" si="6"/>
        <v>0</v>
      </c>
      <c r="H75" s="189">
        <f t="shared" si="7"/>
        <v>9.7357126722385362E-2</v>
      </c>
      <c r="I75" s="179"/>
    </row>
    <row r="76" spans="1:9" x14ac:dyDescent="0.35">
      <c r="A76" s="219" t="s">
        <v>289</v>
      </c>
      <c r="B76" s="186">
        <f t="shared" si="1"/>
        <v>0.49603349493168797</v>
      </c>
      <c r="C76" s="186">
        <f t="shared" si="2"/>
        <v>0.15469369766416924</v>
      </c>
      <c r="D76" s="186">
        <f t="shared" si="3"/>
        <v>1.4543851917144116E-2</v>
      </c>
      <c r="E76" s="186">
        <f t="shared" si="4"/>
        <v>1.1018069634200088E-2</v>
      </c>
      <c r="F76" s="186">
        <f t="shared" si="5"/>
        <v>0</v>
      </c>
      <c r="G76" s="186">
        <f t="shared" si="6"/>
        <v>0</v>
      </c>
      <c r="H76" s="189">
        <f t="shared" si="7"/>
        <v>0.32371088585279861</v>
      </c>
      <c r="I76" s="179"/>
    </row>
    <row r="77" spans="1:9" x14ac:dyDescent="0.35">
      <c r="A77" s="217" t="s">
        <v>291</v>
      </c>
      <c r="B77" s="186">
        <f t="shared" si="1"/>
        <v>0.31890863929209035</v>
      </c>
      <c r="C77" s="186">
        <f t="shared" si="2"/>
        <v>0.39850966389816039</v>
      </c>
      <c r="D77" s="186">
        <f t="shared" si="3"/>
        <v>1.4786928510440115E-2</v>
      </c>
      <c r="E77" s="186">
        <f t="shared" si="4"/>
        <v>2.4761313358689745E-2</v>
      </c>
      <c r="F77" s="186">
        <f t="shared" si="5"/>
        <v>1.0207249864162073E-2</v>
      </c>
      <c r="G77" s="186">
        <f t="shared" si="6"/>
        <v>4.2691919583947837E-4</v>
      </c>
      <c r="H77" s="189">
        <f t="shared" si="7"/>
        <v>0.23239928588061787</v>
      </c>
      <c r="I77" s="179"/>
    </row>
    <row r="78" spans="1:9" x14ac:dyDescent="0.35">
      <c r="A78" s="219" t="s">
        <v>292</v>
      </c>
      <c r="B78" s="186">
        <f t="shared" si="1"/>
        <v>0.17421790722761596</v>
      </c>
      <c r="C78" s="186">
        <f t="shared" si="2"/>
        <v>0.60787486515641853</v>
      </c>
      <c r="D78" s="186">
        <f t="shared" si="3"/>
        <v>0</v>
      </c>
      <c r="E78" s="186">
        <f t="shared" si="4"/>
        <v>2.2114347357065803E-2</v>
      </c>
      <c r="F78" s="186">
        <f t="shared" si="5"/>
        <v>1.2405609492988134E-2</v>
      </c>
      <c r="G78" s="186">
        <f t="shared" si="6"/>
        <v>0</v>
      </c>
      <c r="H78" s="189">
        <f t="shared" si="7"/>
        <v>0.18338727076591155</v>
      </c>
      <c r="I78" s="179"/>
    </row>
    <row r="79" spans="1:9" x14ac:dyDescent="0.35">
      <c r="A79" s="219" t="s">
        <v>293</v>
      </c>
      <c r="B79" s="186">
        <f t="shared" si="1"/>
        <v>0.33789954337899542</v>
      </c>
      <c r="C79" s="186">
        <f t="shared" si="2"/>
        <v>0.27054794520547948</v>
      </c>
      <c r="D79" s="186">
        <f t="shared" si="3"/>
        <v>0</v>
      </c>
      <c r="E79" s="186">
        <f t="shared" si="4"/>
        <v>0.13755707762557079</v>
      </c>
      <c r="F79" s="186">
        <f t="shared" si="5"/>
        <v>1.1986301369863013E-2</v>
      </c>
      <c r="G79" s="186">
        <f t="shared" si="6"/>
        <v>0</v>
      </c>
      <c r="H79" s="189">
        <f t="shared" si="7"/>
        <v>0.24200913242009131</v>
      </c>
      <c r="I79" s="179"/>
    </row>
    <row r="80" spans="1:9" x14ac:dyDescent="0.35">
      <c r="A80" s="219" t="s">
        <v>294</v>
      </c>
      <c r="B80" s="186">
        <f t="shared" si="1"/>
        <v>0.27816711590296495</v>
      </c>
      <c r="C80" s="186">
        <f t="shared" si="2"/>
        <v>0.45929919137466307</v>
      </c>
      <c r="D80" s="186">
        <f t="shared" si="3"/>
        <v>1.6172506738544475E-3</v>
      </c>
      <c r="E80" s="186">
        <f t="shared" si="4"/>
        <v>5.1212938005390833E-2</v>
      </c>
      <c r="F80" s="186">
        <f t="shared" si="5"/>
        <v>6.7385444743935314E-3</v>
      </c>
      <c r="G80" s="186">
        <f t="shared" si="6"/>
        <v>0</v>
      </c>
      <c r="H80" s="189">
        <f t="shared" si="7"/>
        <v>0.20296495956873314</v>
      </c>
      <c r="I80" s="179"/>
    </row>
    <row r="81" spans="1:9" x14ac:dyDescent="0.35">
      <c r="A81" s="219" t="s">
        <v>295</v>
      </c>
      <c r="B81" s="186">
        <f t="shared" si="1"/>
        <v>0.31767337807606266</v>
      </c>
      <c r="C81" s="186">
        <f t="shared" si="2"/>
        <v>0.35868754660700969</v>
      </c>
      <c r="D81" s="186">
        <f t="shared" si="3"/>
        <v>7.680835197613721E-2</v>
      </c>
      <c r="E81" s="186">
        <f t="shared" si="4"/>
        <v>2.2371364653243849E-2</v>
      </c>
      <c r="F81" s="186">
        <f t="shared" si="5"/>
        <v>0</v>
      </c>
      <c r="G81" s="186">
        <f t="shared" si="6"/>
        <v>0</v>
      </c>
      <c r="H81" s="189">
        <f t="shared" si="7"/>
        <v>0.2244593586875466</v>
      </c>
      <c r="I81" s="179"/>
    </row>
    <row r="82" spans="1:9" x14ac:dyDescent="0.35">
      <c r="A82" s="219" t="s">
        <v>296</v>
      </c>
      <c r="B82" s="186">
        <f t="shared" si="1"/>
        <v>0.18938053097345134</v>
      </c>
      <c r="C82" s="186">
        <f t="shared" si="2"/>
        <v>0.56106194690265487</v>
      </c>
      <c r="D82" s="186">
        <f t="shared" si="3"/>
        <v>0</v>
      </c>
      <c r="E82" s="186">
        <f t="shared" si="4"/>
        <v>9.7345132743362831E-2</v>
      </c>
      <c r="F82" s="186">
        <f t="shared" si="5"/>
        <v>0</v>
      </c>
      <c r="G82" s="186">
        <f t="shared" si="6"/>
        <v>0</v>
      </c>
      <c r="H82" s="189">
        <f t="shared" si="7"/>
        <v>0.15221238938053097</v>
      </c>
      <c r="I82" s="179"/>
    </row>
    <row r="83" spans="1:9" x14ac:dyDescent="0.35">
      <c r="A83" s="217" t="s">
        <v>297</v>
      </c>
      <c r="B83" s="186">
        <f t="shared" si="1"/>
        <v>0.41410546748625038</v>
      </c>
      <c r="C83" s="186">
        <f t="shared" si="2"/>
        <v>0.30200582335813653</v>
      </c>
      <c r="D83" s="186">
        <f t="shared" si="3"/>
        <v>2.1028793270786153E-3</v>
      </c>
      <c r="E83" s="186">
        <f t="shared" si="4"/>
        <v>2.9602070527337432E-2</v>
      </c>
      <c r="F83" s="186">
        <f t="shared" si="5"/>
        <v>7.1174377224199285E-3</v>
      </c>
      <c r="G83" s="186">
        <f t="shared" si="6"/>
        <v>1.0514396635393077E-2</v>
      </c>
      <c r="H83" s="189">
        <f t="shared" si="7"/>
        <v>0.234551924943384</v>
      </c>
      <c r="I83" s="179"/>
    </row>
    <row r="84" spans="1:9" ht="15.5" customHeight="1" x14ac:dyDescent="0.35">
      <c r="A84" s="220" t="s">
        <v>117</v>
      </c>
      <c r="B84" s="186">
        <f t="shared" si="1"/>
        <v>0.33670398083659014</v>
      </c>
      <c r="C84" s="186">
        <f t="shared" si="2"/>
        <v>0.31650192912906916</v>
      </c>
      <c r="D84" s="186">
        <f t="shared" si="3"/>
        <v>3.2824825099575496E-2</v>
      </c>
      <c r="E84" s="186">
        <f t="shared" si="4"/>
        <v>7.0103645851202864E-2</v>
      </c>
      <c r="F84" s="186">
        <f t="shared" si="5"/>
        <v>1.6490388664144401E-2</v>
      </c>
      <c r="G84" s="186">
        <f t="shared" si="6"/>
        <v>1.2819273200233305E-3</v>
      </c>
      <c r="H84" s="189">
        <f t="shared" si="7"/>
        <v>0.2260933030993946</v>
      </c>
      <c r="I84" s="179"/>
    </row>
    <row r="85" spans="1:9" ht="15.5" customHeight="1" x14ac:dyDescent="0.35">
      <c r="A85" s="252" t="s">
        <v>118</v>
      </c>
      <c r="B85" s="186">
        <f t="shared" si="1"/>
        <v>0.1768959589745274</v>
      </c>
      <c r="C85" s="186">
        <f t="shared" si="2"/>
        <v>0.43655520216856969</v>
      </c>
      <c r="D85" s="186">
        <f t="shared" si="3"/>
        <v>0.17154295743658046</v>
      </c>
      <c r="E85" s="186">
        <f t="shared" si="4"/>
        <v>8.2423946695975043E-3</v>
      </c>
      <c r="F85" s="186">
        <f t="shared" si="5"/>
        <v>4.8406132160216261E-2</v>
      </c>
      <c r="G85" s="186">
        <f t="shared" si="6"/>
        <v>1.9730567022875276E-3</v>
      </c>
      <c r="H85" s="189">
        <f t="shared" si="7"/>
        <v>0.15638429788822114</v>
      </c>
      <c r="I85" s="179"/>
    </row>
  </sheetData>
  <sheetProtection algorithmName="SHA-512" hashValue="G080fpfUKVShoqx1bXgqrMYlgB+LI+cy8f75k4kBrtYrisKtuxaZzIGpPyEObZvY7YtKyu14s/H7kK+isA89YQ==" saltValue="NZSTIfkQ/8l/BLnsamPtPg==" spinCount="100000" sheet="1" objects="1" scenarios="1"/>
  <autoFilter ref="A4:B4" xr:uid="{4028187B-5BAF-4661-802D-2CAFB0796C38}">
    <sortState xmlns:xlrd2="http://schemas.microsoft.com/office/spreadsheetml/2017/richdata2" ref="A5:B38">
      <sortCondition ref="A4"/>
    </sortState>
  </autoFilter>
  <conditionalFormatting sqref="A2:A3">
    <cfRule type="duplicateValues" dxfId="53" priority="4"/>
  </conditionalFormatting>
  <conditionalFormatting sqref="A5:A27 A31:A48">
    <cfRule type="duplicateValues" dxfId="52" priority="39"/>
  </conditionalFormatting>
  <conditionalFormatting sqref="A28:A30">
    <cfRule type="duplicateValues" dxfId="51" priority="2"/>
  </conditionalFormatting>
  <conditionalFormatting sqref="A51:A73 A77:A85">
    <cfRule type="duplicateValues" dxfId="50" priority="3"/>
  </conditionalFormatting>
  <conditionalFormatting sqref="A74:A76">
    <cfRule type="duplicateValues" dxfId="49" priority="1"/>
  </conditionalFormatting>
  <hyperlinks>
    <hyperlink ref="I1" location="'Appendix Table Menu'!A1" display="Return to the Appendix Table Menu" xr:uid="{93599435-8706-41AE-B4D2-BB2902ADBAFB}"/>
  </hyperlinks>
  <pageMargins left="0.7" right="0.7" top="0.75" bottom="0.75" header="0.3" footer="0.3"/>
  <pageSetup scale="8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9DBB1-7A20-4040-A8FC-AE8B9DA6AD88}">
  <dimension ref="A1:G60"/>
  <sheetViews>
    <sheetView zoomScale="60" zoomScaleNormal="160" zoomScaleSheetLayoutView="115" zoomScalePageLayoutView="130" workbookViewId="0">
      <selection sqref="A1:D1"/>
    </sheetView>
  </sheetViews>
  <sheetFormatPr defaultRowHeight="14.5" x14ac:dyDescent="0.35"/>
  <cols>
    <col min="2" max="2" width="17.453125" customWidth="1"/>
    <col min="3" max="3" width="86" customWidth="1"/>
  </cols>
  <sheetData>
    <row r="1" spans="1:4" ht="52.5" customHeight="1" x14ac:dyDescent="0.5">
      <c r="A1" s="145" t="s">
        <v>14</v>
      </c>
      <c r="B1" s="145"/>
      <c r="C1" s="145"/>
      <c r="D1" s="145"/>
    </row>
    <row r="2" spans="1:4" ht="10.5" customHeight="1" x14ac:dyDescent="0.35"/>
    <row r="3" spans="1:4" ht="15.5" x14ac:dyDescent="0.35">
      <c r="A3" s="144" t="s">
        <v>15</v>
      </c>
      <c r="B3" s="144"/>
      <c r="C3" s="144"/>
      <c r="D3" s="144"/>
    </row>
    <row r="4" spans="1:4" s="47" customFormat="1" ht="15.5" x14ac:dyDescent="0.35">
      <c r="A4" s="143" t="s">
        <v>16</v>
      </c>
      <c r="B4" s="143"/>
      <c r="C4" s="143"/>
      <c r="D4" s="143"/>
    </row>
    <row r="5" spans="1:4" x14ac:dyDescent="0.35">
      <c r="A5" s="87" t="s">
        <v>17</v>
      </c>
    </row>
    <row r="7" spans="1:4" x14ac:dyDescent="0.35">
      <c r="B7" s="50" t="s">
        <v>18</v>
      </c>
      <c r="C7" s="48" t="s">
        <v>19</v>
      </c>
    </row>
    <row r="8" spans="1:4" x14ac:dyDescent="0.35">
      <c r="B8" s="50" t="s">
        <v>20</v>
      </c>
      <c r="C8" s="71" t="s">
        <v>21</v>
      </c>
    </row>
    <row r="9" spans="1:4" x14ac:dyDescent="0.35">
      <c r="C9" s="49"/>
    </row>
    <row r="10" spans="1:4" x14ac:dyDescent="0.35">
      <c r="B10" s="51" t="s">
        <v>22</v>
      </c>
      <c r="C10" s="52" t="s">
        <v>23</v>
      </c>
    </row>
    <row r="11" spans="1:4" x14ac:dyDescent="0.35">
      <c r="B11" s="51" t="s">
        <v>24</v>
      </c>
      <c r="C11" s="52" t="s">
        <v>25</v>
      </c>
    </row>
    <row r="12" spans="1:4" x14ac:dyDescent="0.35">
      <c r="B12" s="51" t="s">
        <v>26</v>
      </c>
      <c r="C12" s="52" t="s">
        <v>27</v>
      </c>
    </row>
    <row r="13" spans="1:4" x14ac:dyDescent="0.35">
      <c r="B13" s="51" t="s">
        <v>28</v>
      </c>
      <c r="C13" s="52" t="s">
        <v>29</v>
      </c>
    </row>
    <row r="14" spans="1:4" x14ac:dyDescent="0.35">
      <c r="B14" s="51" t="s">
        <v>30</v>
      </c>
      <c r="C14" s="52" t="s">
        <v>31</v>
      </c>
    </row>
    <row r="15" spans="1:4" x14ac:dyDescent="0.35">
      <c r="C15" s="49"/>
    </row>
    <row r="16" spans="1:4" x14ac:dyDescent="0.35">
      <c r="B16" s="53" t="s">
        <v>32</v>
      </c>
      <c r="C16" s="54" t="s">
        <v>33</v>
      </c>
    </row>
    <row r="17" spans="2:3" x14ac:dyDescent="0.35">
      <c r="B17" s="53" t="s">
        <v>34</v>
      </c>
      <c r="C17" s="54" t="s">
        <v>35</v>
      </c>
    </row>
    <row r="18" spans="2:3" x14ac:dyDescent="0.35">
      <c r="B18" s="53" t="s">
        <v>36</v>
      </c>
      <c r="C18" s="71" t="s">
        <v>37</v>
      </c>
    </row>
    <row r="19" spans="2:3" x14ac:dyDescent="0.35">
      <c r="B19" s="53" t="s">
        <v>38</v>
      </c>
      <c r="C19" s="54" t="s">
        <v>39</v>
      </c>
    </row>
    <row r="20" spans="2:3" x14ac:dyDescent="0.35">
      <c r="C20" s="49"/>
    </row>
    <row r="21" spans="2:3" x14ac:dyDescent="0.35">
      <c r="B21" s="55" t="s">
        <v>40</v>
      </c>
      <c r="C21" s="56" t="s">
        <v>41</v>
      </c>
    </row>
    <row r="22" spans="2:3" x14ac:dyDescent="0.35">
      <c r="B22" s="55" t="s">
        <v>42</v>
      </c>
      <c r="C22" s="56" t="s">
        <v>43</v>
      </c>
    </row>
    <row r="23" spans="2:3" x14ac:dyDescent="0.35">
      <c r="B23" s="55" t="s">
        <v>44</v>
      </c>
      <c r="C23" s="56" t="s">
        <v>45</v>
      </c>
    </row>
    <row r="24" spans="2:3" x14ac:dyDescent="0.35">
      <c r="B24" s="55" t="s">
        <v>46</v>
      </c>
      <c r="C24" s="56" t="s">
        <v>47</v>
      </c>
    </row>
    <row r="25" spans="2:3" x14ac:dyDescent="0.35">
      <c r="B25" s="55" t="s">
        <v>48</v>
      </c>
      <c r="C25" s="56" t="s">
        <v>49</v>
      </c>
    </row>
    <row r="26" spans="2:3" x14ac:dyDescent="0.35">
      <c r="B26" s="55" t="s">
        <v>50</v>
      </c>
      <c r="C26" s="71" t="s">
        <v>51</v>
      </c>
    </row>
    <row r="27" spans="2:3" x14ac:dyDescent="0.35">
      <c r="B27" s="55" t="s">
        <v>52</v>
      </c>
      <c r="C27" s="71" t="s">
        <v>53</v>
      </c>
    </row>
    <row r="28" spans="2:3" x14ac:dyDescent="0.35">
      <c r="B28" s="55" t="s">
        <v>54</v>
      </c>
      <c r="C28" s="71" t="s">
        <v>55</v>
      </c>
    </row>
    <row r="29" spans="2:3" x14ac:dyDescent="0.35">
      <c r="B29" s="57" t="s">
        <v>56</v>
      </c>
      <c r="C29" s="71" t="s">
        <v>57</v>
      </c>
    </row>
    <row r="30" spans="2:3" x14ac:dyDescent="0.35">
      <c r="B30" s="57" t="s">
        <v>58</v>
      </c>
      <c r="C30" s="71" t="s">
        <v>59</v>
      </c>
    </row>
    <row r="31" spans="2:3" x14ac:dyDescent="0.35">
      <c r="C31" s="49"/>
    </row>
    <row r="32" spans="2:3" x14ac:dyDescent="0.35">
      <c r="B32" t="s">
        <v>60</v>
      </c>
      <c r="C32" s="71" t="s">
        <v>61</v>
      </c>
    </row>
    <row r="33" spans="2:7" x14ac:dyDescent="0.35">
      <c r="B33" t="s">
        <v>62</v>
      </c>
      <c r="C33" s="71" t="s">
        <v>63</v>
      </c>
    </row>
    <row r="34" spans="2:7" x14ac:dyDescent="0.35">
      <c r="B34" s="57" t="s">
        <v>64</v>
      </c>
      <c r="C34" s="71" t="s">
        <v>65</v>
      </c>
    </row>
    <row r="35" spans="2:7" x14ac:dyDescent="0.35">
      <c r="B35" s="57" t="s">
        <v>66</v>
      </c>
      <c r="C35" s="71" t="s">
        <v>67</v>
      </c>
      <c r="G35" s="18"/>
    </row>
    <row r="36" spans="2:7" x14ac:dyDescent="0.35">
      <c r="B36" s="57" t="s">
        <v>68</v>
      </c>
      <c r="C36" s="71" t="s">
        <v>69</v>
      </c>
    </row>
    <row r="37" spans="2:7" x14ac:dyDescent="0.35">
      <c r="B37" s="57" t="s">
        <v>70</v>
      </c>
      <c r="C37" s="71" t="s">
        <v>71</v>
      </c>
    </row>
    <row r="38" spans="2:7" x14ac:dyDescent="0.35">
      <c r="B38" s="57" t="s">
        <v>72</v>
      </c>
      <c r="C38" s="71" t="s">
        <v>73</v>
      </c>
    </row>
    <row r="39" spans="2:7" x14ac:dyDescent="0.35">
      <c r="B39" s="57" t="s">
        <v>74</v>
      </c>
      <c r="C39" s="71" t="s">
        <v>75</v>
      </c>
    </row>
    <row r="40" spans="2:7" x14ac:dyDescent="0.35">
      <c r="B40" s="58" t="s">
        <v>76</v>
      </c>
      <c r="C40" s="71" t="s">
        <v>77</v>
      </c>
    </row>
    <row r="41" spans="2:7" x14ac:dyDescent="0.35">
      <c r="B41" s="57" t="s">
        <v>78</v>
      </c>
      <c r="C41" s="71" t="s">
        <v>79</v>
      </c>
    </row>
    <row r="42" spans="2:7" x14ac:dyDescent="0.35">
      <c r="C42" s="49"/>
    </row>
    <row r="43" spans="2:7" x14ac:dyDescent="0.35">
      <c r="B43" s="58" t="s">
        <v>80</v>
      </c>
      <c r="C43" s="71" t="s">
        <v>81</v>
      </c>
    </row>
    <row r="44" spans="2:7" x14ac:dyDescent="0.35">
      <c r="B44" s="58" t="s">
        <v>82</v>
      </c>
      <c r="C44" s="71" t="s">
        <v>83</v>
      </c>
    </row>
    <row r="45" spans="2:7" x14ac:dyDescent="0.35">
      <c r="B45" s="58" t="s">
        <v>84</v>
      </c>
      <c r="C45" s="71" t="s">
        <v>85</v>
      </c>
    </row>
    <row r="46" spans="2:7" x14ac:dyDescent="0.35">
      <c r="B46" s="58" t="s">
        <v>86</v>
      </c>
      <c r="C46" s="71" t="s">
        <v>87</v>
      </c>
    </row>
    <row r="47" spans="2:7" x14ac:dyDescent="0.35">
      <c r="B47" s="58" t="s">
        <v>88</v>
      </c>
      <c r="C47" s="71" t="s">
        <v>89</v>
      </c>
    </row>
    <row r="48" spans="2:7" x14ac:dyDescent="0.35">
      <c r="B48" s="58" t="s">
        <v>90</v>
      </c>
      <c r="C48" s="71" t="s">
        <v>91</v>
      </c>
    </row>
    <row r="49" spans="2:3" x14ac:dyDescent="0.35">
      <c r="B49" s="58" t="s">
        <v>92</v>
      </c>
      <c r="C49" s="71" t="s">
        <v>93</v>
      </c>
    </row>
    <row r="50" spans="2:3" x14ac:dyDescent="0.35">
      <c r="B50" s="58" t="s">
        <v>94</v>
      </c>
      <c r="C50" s="71" t="s">
        <v>95</v>
      </c>
    </row>
    <row r="51" spans="2:3" x14ac:dyDescent="0.35">
      <c r="B51" s="58" t="s">
        <v>96</v>
      </c>
      <c r="C51" s="71" t="s">
        <v>97</v>
      </c>
    </row>
    <row r="52" spans="2:3" x14ac:dyDescent="0.35">
      <c r="B52" s="58" t="s">
        <v>98</v>
      </c>
      <c r="C52" s="71" t="s">
        <v>99</v>
      </c>
    </row>
    <row r="53" spans="2:3" x14ac:dyDescent="0.35">
      <c r="B53" s="58" t="s">
        <v>100</v>
      </c>
      <c r="C53" s="71" t="s">
        <v>101</v>
      </c>
    </row>
    <row r="54" spans="2:3" x14ac:dyDescent="0.35">
      <c r="B54" s="58" t="s">
        <v>102</v>
      </c>
      <c r="C54" s="71" t="s">
        <v>103</v>
      </c>
    </row>
    <row r="55" spans="2:3" x14ac:dyDescent="0.35">
      <c r="B55" s="59" t="s">
        <v>104</v>
      </c>
      <c r="C55" s="71" t="s">
        <v>105</v>
      </c>
    </row>
    <row r="56" spans="2:3" x14ac:dyDescent="0.35">
      <c r="B56" s="58" t="s">
        <v>106</v>
      </c>
      <c r="C56" s="71" t="s">
        <v>107</v>
      </c>
    </row>
    <row r="57" spans="2:3" x14ac:dyDescent="0.35">
      <c r="B57" s="58" t="s">
        <v>108</v>
      </c>
      <c r="C57" s="71" t="s">
        <v>109</v>
      </c>
    </row>
    <row r="58" spans="2:3" x14ac:dyDescent="0.35">
      <c r="B58" s="59" t="s">
        <v>110</v>
      </c>
      <c r="C58" s="71" t="s">
        <v>111</v>
      </c>
    </row>
    <row r="59" spans="2:3" x14ac:dyDescent="0.35">
      <c r="B59" s="59" t="s">
        <v>112</v>
      </c>
      <c r="C59" s="71" t="s">
        <v>113</v>
      </c>
    </row>
    <row r="60" spans="2:3" x14ac:dyDescent="0.35">
      <c r="B60" s="59"/>
    </row>
  </sheetData>
  <mergeCells count="3">
    <mergeCell ref="A4:D4"/>
    <mergeCell ref="A3:D3"/>
    <mergeCell ref="A1:D1"/>
  </mergeCells>
  <phoneticPr fontId="5" type="noConversion"/>
  <hyperlinks>
    <hyperlink ref="C7" location="Summary!A1" display="Select a County to view all data and compare to New Mexico" xr:uid="{6C9E8108-3D93-4C89-A770-F289816FDB09}"/>
    <hyperlink ref="C10" location="'Figure 1'!A1" display="County Level: Population growth (5 Year Trends)" xr:uid="{0826D77F-82D1-4A6D-812B-D15B6338DAA7}"/>
    <hyperlink ref="C11" location="'Figure 2'!A1" display="State Level: Employment percentage per Industry" xr:uid="{450F0BE5-FA07-4691-80F8-6D585B66C9B2}"/>
    <hyperlink ref="C12" location="'Figure 3'!A1" display="National Level: Employment percentage per Industry" xr:uid="{5EAC113E-88B5-475B-8220-488BC76E9A91}"/>
    <hyperlink ref="C13" location="'Figure 4'!A1" display="Southwest Regional Level: Population Growth (5 Year Trends)" xr:uid="{8A9F7955-5724-43D4-BD43-E58AF7E0792B}"/>
    <hyperlink ref="C14" location="'Figures 5 &amp; 6'!A1" display="Southwest Regional Level: Poverty and Median Income Rate" xr:uid="{894819BF-1D8A-4045-9ED0-259DF1DC732B}"/>
    <hyperlink ref="C16" location="'Figure 7'!A1" display="County Level: Poverty Rate " xr:uid="{C54B54B1-B8E6-4AA2-B4E9-303C8AD13A08}"/>
    <hyperlink ref="C17" location="'Figure 8'!A1" display="County Level: Median Income" xr:uid="{73E9044E-5F91-4DFC-81A2-C596C50F1855}"/>
    <hyperlink ref="C18" location="'Figure 9'!A1" display="State Level and National Level: Race and Ethnicity" xr:uid="{D6AAB222-4330-491F-991F-B25C3EFD0D5F}"/>
    <hyperlink ref="C21" location="'Figure 11'!A1" display="County Level: Median Age" xr:uid="{A89498BF-B1F0-49B2-BEA2-23869A023865}"/>
    <hyperlink ref="C22" location="'Figure 12'!A1" display="County Level: Average Household size" xr:uid="{437E7ACE-F845-4A65-91BB-F0A95B38EB07}"/>
    <hyperlink ref="C23" location="'Figure 13'!A1" display="State Level and National Level: Household Types" xr:uid="{849C48B5-90E1-4F21-B806-92D6D68AD823}"/>
    <hyperlink ref="C27" location="'Figure 16A'!A1" display="County Level: Households one or more Senior" xr:uid="{A62A2382-4BC1-49B5-B169-246E521CDA8D}"/>
    <hyperlink ref="C29" location="'Figure 17'!A1" display="State Level and National Level: Households with Disabilities" xr:uid="{5D111BDC-650E-4E85-A2F8-4C8A3696F8FA}"/>
    <hyperlink ref="C32" location="'Figure 18'!A1" display="County Level: Percentage of owner-occupied units" xr:uid="{151A1574-2E59-4A7F-BCAE-34573CB53C05}"/>
    <hyperlink ref="C33" location="'Figure 19'!A1" display="County Level: Percentage of renter-occupied units" xr:uid="{E9AD7D47-3677-4C1A-9790-7FBBE70D63BB}"/>
    <hyperlink ref="C34" location="'Figues 20 &amp; 21'!A1" display="State Level and National Level: Occupied Housing Stock" xr:uid="{21B6F509-C51C-48A8-9ED3-AFF10D716062}"/>
    <hyperlink ref="C35" location="'Figure 20A'!A1" display="County Level: Occupied Housing Stock" xr:uid="{A6B8F001-FCA9-47B0-8A15-E413FEE88C76}"/>
    <hyperlink ref="C36" location="'Figure 22'!A1" display="County Level: Percentage of Mobile Homes" xr:uid="{6232420A-256A-4E9B-B7BD-ABCD72793774}"/>
    <hyperlink ref="C37" location="'Figure 23'!A1" display="County Level: Age of Homes" xr:uid="{09DF2CFB-EDCA-4A80-94F2-CF9750B6008C}"/>
    <hyperlink ref="C38" location="'Figure 24'!A1" display="State Level: Number of Building Permits Issued " xr:uid="{53729082-3AF1-4C50-9360-0CB8C0138B88}"/>
    <hyperlink ref="C39" location="'Figure 25'!A1" display="State Level: Percentage of Building Permits Issued " xr:uid="{10F71CC2-F007-4457-B0A0-5AE78FD959F1}"/>
    <hyperlink ref="C40" location="'Figure 26'!A1" display="County Level: Number of Homes with Plumbing and Kitchen Facilities" xr:uid="{DD312B73-4CA6-44FF-81A8-33541F03D51A}"/>
    <hyperlink ref="C43" location="'Figure 27'!A1" display="County Level: Percentage of Households by Income Level" xr:uid="{531BA999-8913-4B78-8349-8C060ECA24AC}"/>
    <hyperlink ref="C44" location="'Figure 28'!A1" display="County Level: Median Income and Housing Costs" xr:uid="{8C9EEDDA-A0B7-4794-B9FC-86D1B0E5B0B7}"/>
    <hyperlink ref="C45" location="'Figure 29'!A1" display="MSA Level: Average &quot;Housing Wage&quot;" xr:uid="{DD49B903-7DC0-499C-8743-7A730B0CA62D}"/>
    <hyperlink ref="C53" location="'Figure 33'!A1" display="County Level: % of Homeownership Affordability (based on a mortgage)" xr:uid="{2D5C895F-360F-4F5E-A788-4DCC5BB9B3B2}"/>
    <hyperlink ref="C30" location="'Figure 17A'!A1" display="County Level: Households with Disabilities" xr:uid="{29BC392F-C43B-4676-B402-633031AD00D4}"/>
    <hyperlink ref="C24" location="'Figure 14A'!A1" display="Demographic Characteristics for Homeowners" xr:uid="{282EA831-598A-444D-8966-86180787BABC}"/>
    <hyperlink ref="C25" location="'Figure 14B'!A1" display="Demographic Characteristics for Renters" xr:uid="{A9D6D299-82DA-4625-87EB-24F53E885157}"/>
    <hyperlink ref="C59" location="'Figure 40'!A1" display="Percentage of New Mexico's Homeless Population by Category" xr:uid="{CB46ABA7-7797-4750-9787-938DC30E71B3}"/>
    <hyperlink ref="C46" location="'Figure 30'!A1" display="State Level: Cost Burdened Households" xr:uid="{F2AA34D4-192A-4FA6-AE74-E6D1680BDAE8}"/>
    <hyperlink ref="C47" location="'Figure 30A'!Print_Area" display="County Level: Selected Monthly Costs for Homeowners as a Percentage of Household Income" xr:uid="{F59BF86B-66D8-4441-A7D8-41B77914DAD3}"/>
    <hyperlink ref="C48" location="'Figure 30B'!A1" display="County Level: Selected Monthly Costs for Homeowners as a Percentage of Household Income- Percentages" xr:uid="{E7CB1E82-9D44-474B-859D-29D0DA9186C3}"/>
    <hyperlink ref="C51" location="'Figure 32A'!A1" display="Income Tenure by Homeowner Household Income in the Past 12 Months " xr:uid="{93AA3098-3354-4ACD-B61A-9CDB84399F35}"/>
    <hyperlink ref="C52" location="'Figure 32B'!A1" display="Income Tenure by Renter Household Income in the Past 12 Months " xr:uid="{DF43AA95-5E0C-4AC4-AD31-DAA7A7FB902C}"/>
    <hyperlink ref="C19" location="'Figure 10'!A1" display="County Level: Race and Ethnicity" xr:uid="{CE61AB2C-571E-48C5-A760-9C9E2ADE529D}"/>
    <hyperlink ref="C41" location="'Figure 26A'!A1" display="County Level: Percentage of Homes with Plumbing and Kitchen Facilities" xr:uid="{33D3691C-5660-4B3E-A888-6FDE162383E7}"/>
    <hyperlink ref="C28" location="'Figure 16B'!A1" display="County Level: Income of Senior Households (65 and older)" xr:uid="{61478873-3055-48D8-B20F-2AB44D71C4A0}"/>
    <hyperlink ref="C58" location="'Figures 38 &amp; 39'!A1" display="State Level: Total Homeless " xr:uid="{451B95E7-68E6-4E21-A0CB-7F3DEB9C601A}"/>
    <hyperlink ref="C54" location="'Figure 34'!A1" display="State Level: Financial Characteristics " xr:uid="{A9BDB6EF-16AD-4945-860E-8E0751E8EAEF}"/>
    <hyperlink ref="C57" location="'Figure 37'!A1" display="County Level: Median Gross Rent" xr:uid="{FBE0E432-B47F-405D-B418-87899B518CD8}"/>
    <hyperlink ref="C56" location="'Figure 36'!A1" display="County Level: % of Homeownership Affordability (based on gross rent)" xr:uid="{82564E7B-BD54-4BC3-8289-E3A09896A816}"/>
    <hyperlink ref="C55" location="'Figure 35'!A1" display="County Level: YTD Median Sold Price" xr:uid="{8BB5D3B4-3A0B-471D-B293-2B28DA3F31F6}"/>
    <hyperlink ref="C8" location="'Summary-Tribal'!A1" display="Tribal information " xr:uid="{C4E59F49-DF1C-44EC-8DFE-A15DE46C965B}"/>
    <hyperlink ref="C26" location="'Figure 15'!A1" display="Vacancy Status " xr:uid="{B3E05DBF-1133-408F-90B1-383318707966}"/>
    <hyperlink ref="C49" location="'Figure 31A'!A1" display="Cost Burdened Homeowner Households by Income Ranges" xr:uid="{553B2D50-4608-4856-BFB9-8EC8197EE2B8}"/>
    <hyperlink ref="C50" location="'Figure 31B'!A1" display="Cost Burdened Renter Households by Income Ranges" xr:uid="{60D7BAE4-BB52-4717-903E-226E3490A44D}"/>
  </hyperlinks>
  <printOptions horizontalCentered="1" verticalCentered="1"/>
  <pageMargins left="0.25" right="0.25" top="0.5" bottom="0.5" header="0.3" footer="0.3"/>
  <pageSetup scale="8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9181F-94DB-4341-ACA0-D999AAA58C7E}">
  <dimension ref="A1:I81"/>
  <sheetViews>
    <sheetView view="pageLayout" zoomScale="61" zoomScaleNormal="100" zoomScalePageLayoutView="61" workbookViewId="0">
      <selection activeCell="A2" sqref="A2:I81"/>
    </sheetView>
  </sheetViews>
  <sheetFormatPr defaultColWidth="21.453125" defaultRowHeight="52.5" customHeight="1" x14ac:dyDescent="0.35"/>
  <cols>
    <col min="1" max="1" width="17.1796875" customWidth="1"/>
    <col min="2" max="2" width="11.7265625" customWidth="1"/>
    <col min="3" max="3" width="11.26953125" customWidth="1"/>
    <col min="4" max="4" width="11" customWidth="1"/>
    <col min="5" max="5" width="11.26953125" customWidth="1"/>
    <col min="6" max="6" width="14" customWidth="1"/>
    <col min="7" max="7" width="14.453125" customWidth="1"/>
    <col min="8" max="8" width="10.81640625" customWidth="1"/>
    <col min="9" max="9" width="11.54296875" customWidth="1"/>
  </cols>
  <sheetData>
    <row r="1" spans="1:9" ht="14.5" x14ac:dyDescent="0.35">
      <c r="A1" s="212" t="s">
        <v>299</v>
      </c>
      <c r="B1" s="212" t="s">
        <v>380</v>
      </c>
      <c r="C1" s="153"/>
      <c r="D1" s="153"/>
      <c r="E1" s="153"/>
      <c r="F1" s="153"/>
      <c r="G1" s="153"/>
      <c r="H1" s="153"/>
      <c r="I1" s="155" t="s">
        <v>220</v>
      </c>
    </row>
    <row r="2" spans="1:9" ht="30.75" customHeight="1" x14ac:dyDescent="0.35">
      <c r="A2" s="213" t="s">
        <v>301</v>
      </c>
      <c r="B2" s="237" t="s">
        <v>381</v>
      </c>
      <c r="C2" s="179"/>
      <c r="D2" s="179"/>
      <c r="E2" s="179"/>
      <c r="F2" s="179"/>
      <c r="G2" s="179"/>
      <c r="H2" s="179"/>
      <c r="I2" s="179"/>
    </row>
    <row r="3" spans="1:9" ht="14.5" x14ac:dyDescent="0.35">
      <c r="A3" s="163"/>
      <c r="B3" s="163"/>
      <c r="C3" s="163"/>
      <c r="D3" s="179"/>
      <c r="E3" s="179"/>
      <c r="F3" s="179"/>
      <c r="G3" s="179"/>
      <c r="H3" s="179"/>
      <c r="I3" s="179"/>
    </row>
    <row r="4" spans="1:9" ht="57" customHeight="1" x14ac:dyDescent="0.35">
      <c r="A4" s="263" t="s">
        <v>265</v>
      </c>
      <c r="B4" s="242" t="s">
        <v>353</v>
      </c>
      <c r="C4" s="183" t="s">
        <v>382</v>
      </c>
      <c r="D4" s="183" t="s">
        <v>383</v>
      </c>
      <c r="E4" s="183" t="s">
        <v>384</v>
      </c>
      <c r="F4" s="183" t="s">
        <v>385</v>
      </c>
      <c r="G4" s="183" t="s">
        <v>386</v>
      </c>
      <c r="H4" s="183" t="s">
        <v>387</v>
      </c>
      <c r="I4" s="168" t="s">
        <v>388</v>
      </c>
    </row>
    <row r="5" spans="1:9" ht="14.5" x14ac:dyDescent="0.35">
      <c r="A5" s="217" t="s">
        <v>116</v>
      </c>
      <c r="B5" s="264">
        <v>17669</v>
      </c>
      <c r="C5" s="188">
        <v>5604</v>
      </c>
      <c r="D5" s="188">
        <v>872</v>
      </c>
      <c r="E5" s="188">
        <v>1202</v>
      </c>
      <c r="F5" s="188">
        <v>1101</v>
      </c>
      <c r="G5" s="188">
        <v>1779</v>
      </c>
      <c r="H5" s="188">
        <v>56</v>
      </c>
      <c r="I5" s="164">
        <v>7055</v>
      </c>
    </row>
    <row r="6" spans="1:9" ht="14.5" x14ac:dyDescent="0.35">
      <c r="A6" s="219" t="s">
        <v>266</v>
      </c>
      <c r="B6" s="265">
        <v>1688</v>
      </c>
      <c r="C6" s="188">
        <v>3</v>
      </c>
      <c r="D6" s="188">
        <v>13</v>
      </c>
      <c r="E6" s="188">
        <v>37</v>
      </c>
      <c r="F6" s="188">
        <v>0</v>
      </c>
      <c r="G6" s="188">
        <v>1144</v>
      </c>
      <c r="H6" s="188">
        <v>2</v>
      </c>
      <c r="I6" s="164">
        <v>489</v>
      </c>
    </row>
    <row r="7" spans="1:9" ht="14.5" x14ac:dyDescent="0.35">
      <c r="A7" s="219" t="s">
        <v>267</v>
      </c>
      <c r="B7" s="265">
        <v>3189</v>
      </c>
      <c r="C7" s="188">
        <v>478</v>
      </c>
      <c r="D7" s="188">
        <v>99</v>
      </c>
      <c r="E7" s="188">
        <v>156</v>
      </c>
      <c r="F7" s="188">
        <v>245</v>
      </c>
      <c r="G7" s="188">
        <v>149</v>
      </c>
      <c r="H7" s="188">
        <v>133</v>
      </c>
      <c r="I7" s="164">
        <v>1929</v>
      </c>
    </row>
    <row r="8" spans="1:9" ht="14.5" x14ac:dyDescent="0.35">
      <c r="A8" s="219" t="s">
        <v>268</v>
      </c>
      <c r="B8" s="265">
        <v>2818</v>
      </c>
      <c r="C8" s="188">
        <v>175</v>
      </c>
      <c r="D8" s="188">
        <v>0</v>
      </c>
      <c r="E8" s="188">
        <v>95</v>
      </c>
      <c r="F8" s="188">
        <v>89</v>
      </c>
      <c r="G8" s="188">
        <v>386</v>
      </c>
      <c r="H8" s="188">
        <v>0</v>
      </c>
      <c r="I8" s="164">
        <v>2073</v>
      </c>
    </row>
    <row r="9" spans="1:9" ht="14.5" x14ac:dyDescent="0.35">
      <c r="A9" s="219" t="s">
        <v>269</v>
      </c>
      <c r="B9" s="265">
        <v>4165</v>
      </c>
      <c r="C9" s="188">
        <v>119</v>
      </c>
      <c r="D9" s="188">
        <v>12</v>
      </c>
      <c r="E9" s="188">
        <v>98</v>
      </c>
      <c r="F9" s="188">
        <v>45</v>
      </c>
      <c r="G9" s="188">
        <v>3066</v>
      </c>
      <c r="H9" s="188">
        <v>30</v>
      </c>
      <c r="I9" s="164">
        <v>795</v>
      </c>
    </row>
    <row r="10" spans="1:9" ht="14.5" x14ac:dyDescent="0.35">
      <c r="A10" s="219" t="s">
        <v>270</v>
      </c>
      <c r="B10" s="265">
        <v>2795</v>
      </c>
      <c r="C10" s="188">
        <v>430</v>
      </c>
      <c r="D10" s="188">
        <v>133</v>
      </c>
      <c r="E10" s="188">
        <v>294</v>
      </c>
      <c r="F10" s="188">
        <v>135</v>
      </c>
      <c r="G10" s="188">
        <v>212</v>
      </c>
      <c r="H10" s="188">
        <v>0</v>
      </c>
      <c r="I10" s="164">
        <v>1591</v>
      </c>
    </row>
    <row r="11" spans="1:9" ht="14.5" x14ac:dyDescent="0.35">
      <c r="A11" s="219" t="s">
        <v>271</v>
      </c>
      <c r="B11" s="265">
        <v>438</v>
      </c>
      <c r="C11" s="188">
        <v>0</v>
      </c>
      <c r="D11" s="188">
        <v>7</v>
      </c>
      <c r="E11" s="188">
        <v>0</v>
      </c>
      <c r="F11" s="188">
        <v>0</v>
      </c>
      <c r="G11" s="188">
        <v>187</v>
      </c>
      <c r="H11" s="188">
        <v>0</v>
      </c>
      <c r="I11" s="164">
        <v>244</v>
      </c>
    </row>
    <row r="12" spans="1:9" ht="14.5" x14ac:dyDescent="0.35">
      <c r="A12" s="217" t="s">
        <v>272</v>
      </c>
      <c r="B12" s="264">
        <v>7872</v>
      </c>
      <c r="C12" s="188">
        <v>1564</v>
      </c>
      <c r="D12" s="188">
        <v>63</v>
      </c>
      <c r="E12" s="188">
        <v>563</v>
      </c>
      <c r="F12" s="188">
        <v>190</v>
      </c>
      <c r="G12" s="188">
        <v>1204</v>
      </c>
      <c r="H12" s="188">
        <v>24</v>
      </c>
      <c r="I12" s="164">
        <v>4264</v>
      </c>
    </row>
    <row r="13" spans="1:9" ht="14.5" x14ac:dyDescent="0.35">
      <c r="A13" s="219" t="s">
        <v>273</v>
      </c>
      <c r="B13" s="265">
        <v>3388</v>
      </c>
      <c r="C13" s="188">
        <v>591</v>
      </c>
      <c r="D13" s="188">
        <v>395</v>
      </c>
      <c r="E13" s="188">
        <v>168</v>
      </c>
      <c r="F13" s="188">
        <v>284</v>
      </c>
      <c r="G13" s="188">
        <v>533</v>
      </c>
      <c r="H13" s="188">
        <v>75</v>
      </c>
      <c r="I13" s="164">
        <v>1342</v>
      </c>
    </row>
    <row r="14" spans="1:9" ht="14.5" x14ac:dyDescent="0.35">
      <c r="A14" s="219" t="s">
        <v>274</v>
      </c>
      <c r="B14" s="265">
        <v>3595</v>
      </c>
      <c r="C14" s="188">
        <v>216</v>
      </c>
      <c r="D14" s="188">
        <v>16</v>
      </c>
      <c r="E14" s="188">
        <v>212</v>
      </c>
      <c r="F14" s="188">
        <v>0</v>
      </c>
      <c r="G14" s="188">
        <v>712</v>
      </c>
      <c r="H14" s="188">
        <v>0</v>
      </c>
      <c r="I14" s="164">
        <v>2439</v>
      </c>
    </row>
    <row r="15" spans="1:9" ht="14.5" x14ac:dyDescent="0.35">
      <c r="A15" s="219" t="s">
        <v>275</v>
      </c>
      <c r="B15" s="265">
        <v>705</v>
      </c>
      <c r="C15" s="188">
        <v>27</v>
      </c>
      <c r="D15" s="188">
        <v>18</v>
      </c>
      <c r="E15" s="188">
        <v>31</v>
      </c>
      <c r="F15" s="188">
        <v>42</v>
      </c>
      <c r="G15" s="188">
        <v>252</v>
      </c>
      <c r="H15" s="188">
        <v>0</v>
      </c>
      <c r="I15" s="164">
        <v>335</v>
      </c>
    </row>
    <row r="16" spans="1:9" ht="14.5" x14ac:dyDescent="0.35">
      <c r="A16" s="219" t="s">
        <v>276</v>
      </c>
      <c r="B16" s="265">
        <v>207</v>
      </c>
      <c r="C16" s="188">
        <v>0</v>
      </c>
      <c r="D16" s="188">
        <v>0</v>
      </c>
      <c r="E16" s="188">
        <v>8</v>
      </c>
      <c r="F16" s="188">
        <v>21</v>
      </c>
      <c r="G16" s="188">
        <v>66</v>
      </c>
      <c r="H16" s="188">
        <v>0</v>
      </c>
      <c r="I16" s="164">
        <v>112</v>
      </c>
    </row>
    <row r="17" spans="1:9" ht="14.5" x14ac:dyDescent="0.35">
      <c r="A17" s="219" t="s">
        <v>277</v>
      </c>
      <c r="B17" s="265">
        <v>718</v>
      </c>
      <c r="C17" s="188">
        <v>86</v>
      </c>
      <c r="D17" s="188">
        <v>6</v>
      </c>
      <c r="E17" s="188">
        <v>13</v>
      </c>
      <c r="F17" s="188">
        <v>26</v>
      </c>
      <c r="G17" s="188">
        <v>147</v>
      </c>
      <c r="H17" s="188">
        <v>7</v>
      </c>
      <c r="I17" s="164">
        <v>433</v>
      </c>
    </row>
    <row r="18" spans="1:9" ht="14.5" x14ac:dyDescent="0.35">
      <c r="A18" s="217" t="s">
        <v>278</v>
      </c>
      <c r="B18" s="264">
        <v>3557</v>
      </c>
      <c r="C18" s="188">
        <v>723</v>
      </c>
      <c r="D18" s="188">
        <v>171</v>
      </c>
      <c r="E18" s="188">
        <v>259</v>
      </c>
      <c r="F18" s="188">
        <v>501</v>
      </c>
      <c r="G18" s="188">
        <v>91</v>
      </c>
      <c r="H18" s="188">
        <v>6</v>
      </c>
      <c r="I18" s="164">
        <v>1806</v>
      </c>
    </row>
    <row r="19" spans="1:9" ht="14.5" x14ac:dyDescent="0.35">
      <c r="A19" s="219" t="s">
        <v>279</v>
      </c>
      <c r="B19" s="265">
        <v>8392</v>
      </c>
      <c r="C19" s="188">
        <v>634</v>
      </c>
      <c r="D19" s="188">
        <v>37</v>
      </c>
      <c r="E19" s="188">
        <v>230</v>
      </c>
      <c r="F19" s="188">
        <v>83</v>
      </c>
      <c r="G19" s="188">
        <v>6290</v>
      </c>
      <c r="H19" s="188">
        <v>17</v>
      </c>
      <c r="I19" s="164">
        <v>1101</v>
      </c>
    </row>
    <row r="20" spans="1:9" ht="14.5" x14ac:dyDescent="0.35">
      <c r="A20" s="219" t="s">
        <v>280</v>
      </c>
      <c r="B20" s="265">
        <v>449</v>
      </c>
      <c r="C20" s="188">
        <v>23</v>
      </c>
      <c r="D20" s="188">
        <v>0</v>
      </c>
      <c r="E20" s="188">
        <v>44</v>
      </c>
      <c r="F20" s="188">
        <v>68</v>
      </c>
      <c r="G20" s="188">
        <v>166</v>
      </c>
      <c r="H20" s="188">
        <v>0</v>
      </c>
      <c r="I20" s="164">
        <v>148</v>
      </c>
    </row>
    <row r="21" spans="1:9" ht="14.5" x14ac:dyDescent="0.35">
      <c r="A21" s="219" t="s">
        <v>281</v>
      </c>
      <c r="B21" s="265">
        <v>2485</v>
      </c>
      <c r="C21" s="188">
        <v>214</v>
      </c>
      <c r="D21" s="188">
        <v>140</v>
      </c>
      <c r="E21" s="188">
        <v>115</v>
      </c>
      <c r="F21" s="188">
        <v>37</v>
      </c>
      <c r="G21" s="188">
        <v>257</v>
      </c>
      <c r="H21" s="188">
        <v>0</v>
      </c>
      <c r="I21" s="164">
        <v>1722</v>
      </c>
    </row>
    <row r="22" spans="1:9" ht="14.5" x14ac:dyDescent="0.35">
      <c r="A22" s="217" t="s">
        <v>282</v>
      </c>
      <c r="B22" s="264">
        <v>4125</v>
      </c>
      <c r="C22" s="188">
        <v>135</v>
      </c>
      <c r="D22" s="188">
        <v>99</v>
      </c>
      <c r="E22" s="188">
        <v>38</v>
      </c>
      <c r="F22" s="188">
        <v>1</v>
      </c>
      <c r="G22" s="188">
        <v>955</v>
      </c>
      <c r="H22" s="188">
        <v>13</v>
      </c>
      <c r="I22" s="164">
        <v>2884</v>
      </c>
    </row>
    <row r="23" spans="1:9" ht="14.5" x14ac:dyDescent="0.35">
      <c r="A23" s="219" t="s">
        <v>283</v>
      </c>
      <c r="B23" s="265">
        <v>947</v>
      </c>
      <c r="C23" s="188">
        <v>0</v>
      </c>
      <c r="D23" s="188">
        <v>0</v>
      </c>
      <c r="E23" s="188">
        <v>23</v>
      </c>
      <c r="F23" s="188">
        <v>20</v>
      </c>
      <c r="G23" s="188">
        <v>417</v>
      </c>
      <c r="H23" s="188">
        <v>0</v>
      </c>
      <c r="I23" s="164">
        <v>487</v>
      </c>
    </row>
    <row r="24" spans="1:9" ht="14.5" x14ac:dyDescent="0.35">
      <c r="A24" s="217" t="s">
        <v>284</v>
      </c>
      <c r="B24" s="264">
        <v>8115</v>
      </c>
      <c r="C24" s="188">
        <v>715</v>
      </c>
      <c r="D24" s="188">
        <v>175</v>
      </c>
      <c r="E24" s="188">
        <v>345</v>
      </c>
      <c r="F24" s="188">
        <v>504</v>
      </c>
      <c r="G24" s="188">
        <v>3388</v>
      </c>
      <c r="H24" s="188">
        <v>21</v>
      </c>
      <c r="I24" s="164">
        <v>2967</v>
      </c>
    </row>
    <row r="25" spans="1:9" ht="14.5" x14ac:dyDescent="0.35">
      <c r="A25" s="219" t="s">
        <v>285</v>
      </c>
      <c r="B25" s="265">
        <v>1411</v>
      </c>
      <c r="C25" s="188">
        <v>51</v>
      </c>
      <c r="D25" s="188">
        <v>25</v>
      </c>
      <c r="E25" s="188">
        <v>65</v>
      </c>
      <c r="F25" s="188">
        <v>8</v>
      </c>
      <c r="G25" s="188">
        <v>786</v>
      </c>
      <c r="H25" s="188">
        <v>0</v>
      </c>
      <c r="I25" s="164">
        <v>476</v>
      </c>
    </row>
    <row r="26" spans="1:9" ht="14.5" x14ac:dyDescent="0.35">
      <c r="A26" s="219" t="s">
        <v>286</v>
      </c>
      <c r="B26" s="265">
        <v>4723</v>
      </c>
      <c r="C26" s="188">
        <v>180</v>
      </c>
      <c r="D26" s="188">
        <v>101</v>
      </c>
      <c r="E26" s="188">
        <v>70</v>
      </c>
      <c r="F26" s="188">
        <v>87</v>
      </c>
      <c r="G26" s="188">
        <v>1948</v>
      </c>
      <c r="H26" s="188">
        <v>0</v>
      </c>
      <c r="I26" s="164">
        <v>2337</v>
      </c>
    </row>
    <row r="27" spans="1:9" ht="14.5" x14ac:dyDescent="0.35">
      <c r="A27" s="219" t="s">
        <v>287</v>
      </c>
      <c r="B27" s="265">
        <v>1314</v>
      </c>
      <c r="C27" s="188">
        <v>319</v>
      </c>
      <c r="D27" s="188">
        <v>92</v>
      </c>
      <c r="E27" s="188">
        <v>53</v>
      </c>
      <c r="F27" s="188">
        <v>69</v>
      </c>
      <c r="G27" s="188">
        <v>143</v>
      </c>
      <c r="H27" s="188">
        <v>16</v>
      </c>
      <c r="I27" s="164">
        <v>622</v>
      </c>
    </row>
    <row r="28" spans="1:9" ht="14.5" x14ac:dyDescent="0.35">
      <c r="A28" s="217" t="s">
        <v>290</v>
      </c>
      <c r="B28" s="264">
        <v>4018</v>
      </c>
      <c r="C28" s="188">
        <v>750</v>
      </c>
      <c r="D28" s="188">
        <v>60</v>
      </c>
      <c r="E28" s="188">
        <v>362</v>
      </c>
      <c r="F28" s="188">
        <v>92</v>
      </c>
      <c r="G28" s="188">
        <v>1001</v>
      </c>
      <c r="H28" s="188">
        <v>0</v>
      </c>
      <c r="I28" s="164">
        <v>1753</v>
      </c>
    </row>
    <row r="29" spans="1:9" ht="14.5" x14ac:dyDescent="0.35">
      <c r="A29" s="219" t="s">
        <v>288</v>
      </c>
      <c r="B29" s="265">
        <v>7032</v>
      </c>
      <c r="C29" s="188">
        <v>1116</v>
      </c>
      <c r="D29" s="188">
        <v>77</v>
      </c>
      <c r="E29" s="188">
        <v>699</v>
      </c>
      <c r="F29" s="188">
        <v>109</v>
      </c>
      <c r="G29" s="188">
        <v>1261</v>
      </c>
      <c r="H29" s="188">
        <v>6</v>
      </c>
      <c r="I29" s="164">
        <v>3764</v>
      </c>
    </row>
    <row r="30" spans="1:9" ht="14.5" x14ac:dyDescent="0.35">
      <c r="A30" s="219" t="s">
        <v>289</v>
      </c>
      <c r="B30" s="265">
        <v>2913</v>
      </c>
      <c r="C30" s="188">
        <v>248</v>
      </c>
      <c r="D30" s="188">
        <v>14</v>
      </c>
      <c r="E30" s="188">
        <v>35</v>
      </c>
      <c r="F30" s="188">
        <v>152</v>
      </c>
      <c r="G30" s="188">
        <v>992</v>
      </c>
      <c r="H30" s="188">
        <v>16</v>
      </c>
      <c r="I30" s="164">
        <v>1456</v>
      </c>
    </row>
    <row r="31" spans="1:9" ht="14.5" x14ac:dyDescent="0.35">
      <c r="A31" s="217" t="s">
        <v>291</v>
      </c>
      <c r="B31" s="264">
        <v>8338</v>
      </c>
      <c r="C31" s="188">
        <v>945</v>
      </c>
      <c r="D31" s="188">
        <v>329</v>
      </c>
      <c r="E31" s="188">
        <v>406</v>
      </c>
      <c r="F31" s="188">
        <v>285</v>
      </c>
      <c r="G31" s="188">
        <v>3402</v>
      </c>
      <c r="H31" s="188">
        <v>0</v>
      </c>
      <c r="I31" s="164">
        <v>2971</v>
      </c>
    </row>
    <row r="32" spans="1:9" ht="14.5" x14ac:dyDescent="0.35">
      <c r="A32" s="219" t="s">
        <v>292</v>
      </c>
      <c r="B32" s="265">
        <v>2720</v>
      </c>
      <c r="C32" s="188">
        <v>207</v>
      </c>
      <c r="D32" s="188">
        <v>0</v>
      </c>
      <c r="E32" s="188">
        <v>124</v>
      </c>
      <c r="F32" s="188">
        <v>9</v>
      </c>
      <c r="G32" s="188">
        <v>1289</v>
      </c>
      <c r="H32" s="188">
        <v>0</v>
      </c>
      <c r="I32" s="164">
        <v>1091</v>
      </c>
    </row>
    <row r="33" spans="1:9" ht="14.5" x14ac:dyDescent="0.35">
      <c r="A33" s="219" t="s">
        <v>293</v>
      </c>
      <c r="B33" s="265">
        <v>2420</v>
      </c>
      <c r="C33" s="188">
        <v>217</v>
      </c>
      <c r="D33" s="188">
        <v>19</v>
      </c>
      <c r="E33" s="188">
        <v>63</v>
      </c>
      <c r="F33" s="188">
        <v>2</v>
      </c>
      <c r="G33" s="188">
        <v>720</v>
      </c>
      <c r="H33" s="188">
        <v>0</v>
      </c>
      <c r="I33" s="164">
        <v>1399</v>
      </c>
    </row>
    <row r="34" spans="1:9" ht="14.5" x14ac:dyDescent="0.35">
      <c r="A34" s="219" t="s">
        <v>294</v>
      </c>
      <c r="B34" s="265">
        <v>6632</v>
      </c>
      <c r="C34" s="188">
        <v>582</v>
      </c>
      <c r="D34" s="188">
        <v>353</v>
      </c>
      <c r="E34" s="188">
        <v>300</v>
      </c>
      <c r="F34" s="188">
        <v>77</v>
      </c>
      <c r="G34" s="188">
        <v>3283</v>
      </c>
      <c r="H34" s="188">
        <v>0</v>
      </c>
      <c r="I34" s="164">
        <v>2037</v>
      </c>
    </row>
    <row r="35" spans="1:9" ht="14.5" x14ac:dyDescent="0.35">
      <c r="A35" s="219" t="s">
        <v>295</v>
      </c>
      <c r="B35" s="265">
        <v>1464</v>
      </c>
      <c r="C35" s="188">
        <v>15</v>
      </c>
      <c r="D35" s="188">
        <v>17</v>
      </c>
      <c r="E35" s="188">
        <v>141</v>
      </c>
      <c r="F35" s="188">
        <v>158</v>
      </c>
      <c r="G35" s="188">
        <v>355</v>
      </c>
      <c r="H35" s="188">
        <v>0</v>
      </c>
      <c r="I35" s="164">
        <v>778</v>
      </c>
    </row>
    <row r="36" spans="1:9" ht="14.5" x14ac:dyDescent="0.35">
      <c r="A36" s="219" t="s">
        <v>296</v>
      </c>
      <c r="B36" s="265">
        <v>587</v>
      </c>
      <c r="C36" s="188">
        <v>58</v>
      </c>
      <c r="D36" s="188">
        <v>25</v>
      </c>
      <c r="E36" s="188">
        <v>0</v>
      </c>
      <c r="F36" s="188">
        <v>0</v>
      </c>
      <c r="G36" s="188">
        <v>108</v>
      </c>
      <c r="H36" s="188">
        <v>0</v>
      </c>
      <c r="I36" s="164">
        <v>396</v>
      </c>
    </row>
    <row r="37" spans="1:9" ht="14.5" x14ac:dyDescent="0.35">
      <c r="A37" s="217" t="s">
        <v>297</v>
      </c>
      <c r="B37" s="264">
        <v>3614</v>
      </c>
      <c r="C37" s="188">
        <v>235</v>
      </c>
      <c r="D37" s="188">
        <v>95</v>
      </c>
      <c r="E37" s="188">
        <v>175</v>
      </c>
      <c r="F37" s="188">
        <v>19</v>
      </c>
      <c r="G37" s="188">
        <v>776</v>
      </c>
      <c r="H37" s="188">
        <v>67</v>
      </c>
      <c r="I37" s="164">
        <v>2247</v>
      </c>
    </row>
    <row r="38" spans="1:9" ht="14.5" x14ac:dyDescent="0.35">
      <c r="A38" s="220" t="s">
        <v>117</v>
      </c>
      <c r="B38" s="174">
        <v>124503</v>
      </c>
      <c r="C38" s="259">
        <v>16660</v>
      </c>
      <c r="D38" s="259">
        <v>3463</v>
      </c>
      <c r="E38" s="259">
        <v>6424</v>
      </c>
      <c r="F38" s="191">
        <v>4459</v>
      </c>
      <c r="G38" s="259">
        <v>37465</v>
      </c>
      <c r="H38" s="191">
        <v>489</v>
      </c>
      <c r="I38" s="178">
        <v>55453</v>
      </c>
    </row>
    <row r="39" spans="1:9" ht="14.5" x14ac:dyDescent="0.35">
      <c r="A39" s="220" t="s">
        <v>118</v>
      </c>
      <c r="B39" s="266">
        <v>14850011</v>
      </c>
      <c r="C39" s="260">
        <v>2605688</v>
      </c>
      <c r="D39" s="260">
        <v>527495</v>
      </c>
      <c r="E39" s="260">
        <v>850724</v>
      </c>
      <c r="F39" s="260">
        <v>603208</v>
      </c>
      <c r="G39" s="260">
        <v>4855213</v>
      </c>
      <c r="H39" s="260">
        <v>31200</v>
      </c>
      <c r="I39" s="260">
        <v>5376483</v>
      </c>
    </row>
    <row r="40" spans="1:9" ht="52.5" customHeight="1" x14ac:dyDescent="0.35">
      <c r="A40" s="179"/>
      <c r="B40" s="179"/>
      <c r="C40" s="179"/>
      <c r="D40" s="179"/>
      <c r="E40" s="179"/>
      <c r="F40" s="179"/>
      <c r="G40" s="179"/>
      <c r="H40" s="179"/>
      <c r="I40" s="179"/>
    </row>
    <row r="41" spans="1:9" ht="52.5" customHeight="1" x14ac:dyDescent="0.35">
      <c r="A41" s="179"/>
      <c r="B41" s="179"/>
      <c r="C41" s="179"/>
      <c r="D41" s="179"/>
      <c r="E41" s="179"/>
      <c r="F41" s="179"/>
      <c r="G41" s="179"/>
      <c r="H41" s="179"/>
      <c r="I41" s="179"/>
    </row>
    <row r="42" spans="1:9" ht="52.5" customHeight="1" x14ac:dyDescent="0.35">
      <c r="A42" s="179"/>
      <c r="B42" s="179"/>
      <c r="C42" s="179"/>
      <c r="D42" s="179"/>
      <c r="E42" s="179"/>
      <c r="F42" s="179"/>
      <c r="G42" s="179"/>
      <c r="H42" s="179"/>
      <c r="I42" s="179"/>
    </row>
    <row r="43" spans="1:9" ht="52.5" customHeight="1" x14ac:dyDescent="0.35">
      <c r="A43" s="179"/>
      <c r="B43" s="179"/>
      <c r="C43" s="179"/>
      <c r="D43" s="179"/>
      <c r="E43" s="179"/>
      <c r="F43" s="179"/>
      <c r="G43" s="179"/>
      <c r="H43" s="179"/>
      <c r="I43" s="179"/>
    </row>
    <row r="44" spans="1:9" ht="49.5" customHeight="1" x14ac:dyDescent="0.35">
      <c r="A44" s="213" t="s">
        <v>301</v>
      </c>
      <c r="B44" s="237" t="s">
        <v>381</v>
      </c>
      <c r="C44" s="179"/>
      <c r="D44" s="179"/>
      <c r="E44" s="179"/>
      <c r="F44" s="179"/>
      <c r="G44" s="179"/>
      <c r="H44" s="179"/>
      <c r="I44" s="179"/>
    </row>
    <row r="45" spans="1:9" ht="19" customHeight="1" x14ac:dyDescent="0.35">
      <c r="A45" s="163"/>
      <c r="B45" s="163"/>
      <c r="C45" s="163"/>
      <c r="D45" s="179"/>
      <c r="E45" s="179"/>
      <c r="F45" s="179"/>
      <c r="G45" s="179"/>
      <c r="H45" s="179"/>
      <c r="I45" s="179"/>
    </row>
    <row r="46" spans="1:9" ht="61.5" customHeight="1" x14ac:dyDescent="0.35">
      <c r="A46" s="263" t="s">
        <v>265</v>
      </c>
      <c r="B46" s="183" t="s">
        <v>382</v>
      </c>
      <c r="C46" s="183" t="s">
        <v>383</v>
      </c>
      <c r="D46" s="183" t="s">
        <v>384</v>
      </c>
      <c r="E46" s="183" t="s">
        <v>385</v>
      </c>
      <c r="F46" s="183" t="s">
        <v>386</v>
      </c>
      <c r="G46" s="183" t="s">
        <v>387</v>
      </c>
      <c r="H46" s="168" t="s">
        <v>388</v>
      </c>
      <c r="I46" s="179"/>
    </row>
    <row r="47" spans="1:9" ht="20.149999999999999" customHeight="1" x14ac:dyDescent="0.35">
      <c r="A47" s="217" t="s">
        <v>116</v>
      </c>
      <c r="B47" s="267">
        <f>C5/B5</f>
        <v>0.31716565736600827</v>
      </c>
      <c r="C47" s="267">
        <f>D5/B5</f>
        <v>4.9351972381006283E-2</v>
      </c>
      <c r="D47" s="267">
        <f>E5/B5</f>
        <v>6.8028750919689851E-2</v>
      </c>
      <c r="E47" s="267">
        <f>F5/B5</f>
        <v>6.2312524760880637E-2</v>
      </c>
      <c r="F47" s="267">
        <f>G5/B5</f>
        <v>0.10068481521308506</v>
      </c>
      <c r="G47" s="267">
        <f>H5/B5</f>
        <v>3.1693927217159999E-3</v>
      </c>
      <c r="H47" s="267">
        <f>I5/B5</f>
        <v>0.39928688663761391</v>
      </c>
      <c r="I47" s="179"/>
    </row>
    <row r="48" spans="1:9" ht="20.149999999999999" customHeight="1" x14ac:dyDescent="0.35">
      <c r="A48" s="219" t="s">
        <v>266</v>
      </c>
      <c r="B48" s="267">
        <f t="shared" ref="B48:B81" si="0">C6/B6</f>
        <v>1.7772511848341231E-3</v>
      </c>
      <c r="C48" s="267">
        <f t="shared" ref="C48:C81" si="1">D6/B6</f>
        <v>7.701421800947867E-3</v>
      </c>
      <c r="D48" s="267">
        <f t="shared" ref="D48:D81" si="2">E6/B6</f>
        <v>2.1919431279620854E-2</v>
      </c>
      <c r="E48" s="267">
        <f t="shared" ref="E48:E81" si="3">F6/B6</f>
        <v>0</v>
      </c>
      <c r="F48" s="267">
        <f t="shared" ref="F48:F81" si="4">G6/B6</f>
        <v>0.67772511848341233</v>
      </c>
      <c r="G48" s="267">
        <f t="shared" ref="G48:G81" si="5">H6/B6</f>
        <v>1.1848341232227489E-3</v>
      </c>
      <c r="H48" s="267">
        <f t="shared" ref="H48:H81" si="6">I6/B6</f>
        <v>0.28969194312796209</v>
      </c>
      <c r="I48" s="179"/>
    </row>
    <row r="49" spans="1:9" ht="20.149999999999999" customHeight="1" x14ac:dyDescent="0.35">
      <c r="A49" s="219" t="s">
        <v>267</v>
      </c>
      <c r="B49" s="267">
        <f t="shared" si="0"/>
        <v>0.14989024772656004</v>
      </c>
      <c r="C49" s="267">
        <f t="shared" si="1"/>
        <v>3.1044214487300093E-2</v>
      </c>
      <c r="D49" s="267">
        <f t="shared" si="2"/>
        <v>4.8918156161806212E-2</v>
      </c>
      <c r="E49" s="267">
        <f t="shared" si="3"/>
        <v>7.6826591407964884E-2</v>
      </c>
      <c r="F49" s="267">
        <f t="shared" si="4"/>
        <v>4.6723110693007212E-2</v>
      </c>
      <c r="G49" s="267">
        <f t="shared" si="5"/>
        <v>4.1705863907180937E-2</v>
      </c>
      <c r="H49" s="267">
        <f t="shared" si="6"/>
        <v>0.60489181561618066</v>
      </c>
      <c r="I49" s="179"/>
    </row>
    <row r="50" spans="1:9" ht="20.149999999999999" customHeight="1" x14ac:dyDescent="0.35">
      <c r="A50" s="219" t="s">
        <v>268</v>
      </c>
      <c r="B50" s="267">
        <f t="shared" si="0"/>
        <v>6.2100780695528747E-2</v>
      </c>
      <c r="C50" s="267">
        <f t="shared" si="1"/>
        <v>0</v>
      </c>
      <c r="D50" s="267">
        <f t="shared" si="2"/>
        <v>3.3711852377572744E-2</v>
      </c>
      <c r="E50" s="267">
        <f t="shared" si="3"/>
        <v>3.1582682753726048E-2</v>
      </c>
      <c r="F50" s="267">
        <f t="shared" si="4"/>
        <v>0.13697657913413769</v>
      </c>
      <c r="G50" s="267">
        <f t="shared" si="5"/>
        <v>0</v>
      </c>
      <c r="H50" s="267">
        <f t="shared" si="6"/>
        <v>0.73562810503903475</v>
      </c>
      <c r="I50" s="179"/>
    </row>
    <row r="51" spans="1:9" ht="20.149999999999999" customHeight="1" x14ac:dyDescent="0.35">
      <c r="A51" s="219" t="s">
        <v>269</v>
      </c>
      <c r="B51" s="267">
        <f t="shared" si="0"/>
        <v>2.8571428571428571E-2</v>
      </c>
      <c r="C51" s="267">
        <f t="shared" si="1"/>
        <v>2.8811524609843936E-3</v>
      </c>
      <c r="D51" s="267">
        <f t="shared" si="2"/>
        <v>2.3529411764705882E-2</v>
      </c>
      <c r="E51" s="267">
        <f t="shared" si="3"/>
        <v>1.0804321728691477E-2</v>
      </c>
      <c r="F51" s="267">
        <f t="shared" si="4"/>
        <v>0.73613445378151265</v>
      </c>
      <c r="G51" s="267">
        <f t="shared" si="5"/>
        <v>7.2028811524609843E-3</v>
      </c>
      <c r="H51" s="267">
        <f t="shared" si="6"/>
        <v>0.19087635054021609</v>
      </c>
      <c r="I51" s="179"/>
    </row>
    <row r="52" spans="1:9" ht="20.149999999999999" customHeight="1" x14ac:dyDescent="0.35">
      <c r="A52" s="219" t="s">
        <v>270</v>
      </c>
      <c r="B52" s="267">
        <f t="shared" si="0"/>
        <v>0.15384615384615385</v>
      </c>
      <c r="C52" s="267">
        <f t="shared" si="1"/>
        <v>4.7584973166368512E-2</v>
      </c>
      <c r="D52" s="267">
        <f t="shared" si="2"/>
        <v>0.10518783542039356</v>
      </c>
      <c r="E52" s="267">
        <f t="shared" si="3"/>
        <v>4.8300536672629693E-2</v>
      </c>
      <c r="F52" s="267">
        <f t="shared" si="4"/>
        <v>7.5849731663685152E-2</v>
      </c>
      <c r="G52" s="267">
        <f t="shared" si="5"/>
        <v>0</v>
      </c>
      <c r="H52" s="267">
        <f t="shared" si="6"/>
        <v>0.56923076923076921</v>
      </c>
      <c r="I52" s="179"/>
    </row>
    <row r="53" spans="1:9" ht="20.149999999999999" customHeight="1" x14ac:dyDescent="0.35">
      <c r="A53" s="219" t="s">
        <v>271</v>
      </c>
      <c r="B53" s="267">
        <f t="shared" si="0"/>
        <v>0</v>
      </c>
      <c r="C53" s="267">
        <f t="shared" si="1"/>
        <v>1.5981735159817351E-2</v>
      </c>
      <c r="D53" s="267">
        <f t="shared" si="2"/>
        <v>0</v>
      </c>
      <c r="E53" s="267">
        <f t="shared" si="3"/>
        <v>0</v>
      </c>
      <c r="F53" s="267">
        <f t="shared" si="4"/>
        <v>0.4269406392694064</v>
      </c>
      <c r="G53" s="267">
        <f t="shared" si="5"/>
        <v>0</v>
      </c>
      <c r="H53" s="267">
        <f t="shared" si="6"/>
        <v>0.55707762557077622</v>
      </c>
      <c r="I53" s="179"/>
    </row>
    <row r="54" spans="1:9" ht="29.25" customHeight="1" x14ac:dyDescent="0.35">
      <c r="A54" s="217" t="s">
        <v>272</v>
      </c>
      <c r="B54" s="267">
        <f t="shared" si="0"/>
        <v>0.19867886178861788</v>
      </c>
      <c r="C54" s="267">
        <f t="shared" si="1"/>
        <v>8.003048780487805E-3</v>
      </c>
      <c r="D54" s="267">
        <f t="shared" si="2"/>
        <v>7.151930894308943E-2</v>
      </c>
      <c r="E54" s="267">
        <f t="shared" si="3"/>
        <v>2.4136178861788617E-2</v>
      </c>
      <c r="F54" s="267">
        <f t="shared" si="4"/>
        <v>0.15294715447154472</v>
      </c>
      <c r="G54" s="267">
        <f t="shared" si="5"/>
        <v>3.0487804878048782E-3</v>
      </c>
      <c r="H54" s="267">
        <f t="shared" si="6"/>
        <v>0.54166666666666663</v>
      </c>
      <c r="I54" s="179"/>
    </row>
    <row r="55" spans="1:9" ht="20.149999999999999" customHeight="1" x14ac:dyDescent="0.35">
      <c r="A55" s="219" t="s">
        <v>273</v>
      </c>
      <c r="B55" s="267">
        <f t="shared" si="0"/>
        <v>0.17443919716646988</v>
      </c>
      <c r="C55" s="267">
        <f t="shared" si="1"/>
        <v>0.11658795749704841</v>
      </c>
      <c r="D55" s="267">
        <f t="shared" si="2"/>
        <v>4.9586776859504134E-2</v>
      </c>
      <c r="E55" s="267">
        <f t="shared" si="3"/>
        <v>8.3825265643447458E-2</v>
      </c>
      <c r="F55" s="267">
        <f t="shared" si="4"/>
        <v>0.15731995277449823</v>
      </c>
      <c r="G55" s="267">
        <f t="shared" si="5"/>
        <v>2.2136953955135773E-2</v>
      </c>
      <c r="H55" s="267">
        <f t="shared" si="6"/>
        <v>0.39610389610389612</v>
      </c>
      <c r="I55" s="179"/>
    </row>
    <row r="56" spans="1:9" ht="20.149999999999999" customHeight="1" x14ac:dyDescent="0.35">
      <c r="A56" s="219" t="s">
        <v>274</v>
      </c>
      <c r="B56" s="267">
        <f t="shared" si="0"/>
        <v>6.0083449235048679E-2</v>
      </c>
      <c r="C56" s="267">
        <f t="shared" si="1"/>
        <v>4.4506258692628654E-3</v>
      </c>
      <c r="D56" s="267">
        <f t="shared" si="2"/>
        <v>5.8970792767732962E-2</v>
      </c>
      <c r="E56" s="267">
        <f t="shared" si="3"/>
        <v>0</v>
      </c>
      <c r="F56" s="267">
        <f t="shared" si="4"/>
        <v>0.19805285118219751</v>
      </c>
      <c r="G56" s="267">
        <f t="shared" si="5"/>
        <v>0</v>
      </c>
      <c r="H56" s="267">
        <f t="shared" si="6"/>
        <v>0.67844228094575798</v>
      </c>
      <c r="I56" s="179"/>
    </row>
    <row r="57" spans="1:9" ht="20.149999999999999" customHeight="1" x14ac:dyDescent="0.35">
      <c r="A57" s="219" t="s">
        <v>275</v>
      </c>
      <c r="B57" s="267">
        <f t="shared" si="0"/>
        <v>3.8297872340425532E-2</v>
      </c>
      <c r="C57" s="267">
        <f t="shared" si="1"/>
        <v>2.553191489361702E-2</v>
      </c>
      <c r="D57" s="267">
        <f t="shared" si="2"/>
        <v>4.397163120567376E-2</v>
      </c>
      <c r="E57" s="267">
        <f t="shared" si="3"/>
        <v>5.9574468085106386E-2</v>
      </c>
      <c r="F57" s="267">
        <f t="shared" si="4"/>
        <v>0.35744680851063831</v>
      </c>
      <c r="G57" s="267">
        <f t="shared" si="5"/>
        <v>0</v>
      </c>
      <c r="H57" s="267">
        <f t="shared" si="6"/>
        <v>0.47517730496453903</v>
      </c>
      <c r="I57" s="179"/>
    </row>
    <row r="58" spans="1:9" ht="20.149999999999999" customHeight="1" x14ac:dyDescent="0.35">
      <c r="A58" s="219" t="s">
        <v>276</v>
      </c>
      <c r="B58" s="267">
        <f t="shared" si="0"/>
        <v>0</v>
      </c>
      <c r="C58" s="267">
        <f t="shared" si="1"/>
        <v>0</v>
      </c>
      <c r="D58" s="267">
        <f t="shared" si="2"/>
        <v>3.864734299516908E-2</v>
      </c>
      <c r="E58" s="267">
        <f t="shared" si="3"/>
        <v>0.10144927536231885</v>
      </c>
      <c r="F58" s="267">
        <f t="shared" si="4"/>
        <v>0.3188405797101449</v>
      </c>
      <c r="G58" s="267">
        <f t="shared" si="5"/>
        <v>0</v>
      </c>
      <c r="H58" s="267">
        <f t="shared" si="6"/>
        <v>0.54106280193236711</v>
      </c>
      <c r="I58" s="179"/>
    </row>
    <row r="59" spans="1:9" ht="20.149999999999999" customHeight="1" x14ac:dyDescent="0.35">
      <c r="A59" s="219" t="s">
        <v>277</v>
      </c>
      <c r="B59" s="267">
        <f t="shared" si="0"/>
        <v>0.11977715877437325</v>
      </c>
      <c r="C59" s="267">
        <f t="shared" si="1"/>
        <v>8.356545961002786E-3</v>
      </c>
      <c r="D59" s="267">
        <f t="shared" si="2"/>
        <v>1.8105849582172703E-2</v>
      </c>
      <c r="E59" s="267">
        <f t="shared" si="3"/>
        <v>3.6211699164345405E-2</v>
      </c>
      <c r="F59" s="267">
        <f t="shared" si="4"/>
        <v>0.20473537604456823</v>
      </c>
      <c r="G59" s="267">
        <f t="shared" si="5"/>
        <v>9.7493036211699167E-3</v>
      </c>
      <c r="H59" s="267">
        <f t="shared" si="6"/>
        <v>0.60306406685236769</v>
      </c>
      <c r="I59" s="179"/>
    </row>
    <row r="60" spans="1:9" ht="20.149999999999999" customHeight="1" x14ac:dyDescent="0.35">
      <c r="A60" s="217" t="s">
        <v>278</v>
      </c>
      <c r="B60" s="267">
        <f t="shared" si="0"/>
        <v>0.20326117514759628</v>
      </c>
      <c r="C60" s="267">
        <f t="shared" si="1"/>
        <v>4.8074219848186675E-2</v>
      </c>
      <c r="D60" s="267">
        <f t="shared" si="2"/>
        <v>7.2814169243744731E-2</v>
      </c>
      <c r="E60" s="267">
        <f t="shared" si="3"/>
        <v>0.14084903008152938</v>
      </c>
      <c r="F60" s="267">
        <f t="shared" si="4"/>
        <v>2.5583356761315717E-2</v>
      </c>
      <c r="G60" s="267">
        <f t="shared" si="5"/>
        <v>1.6868147315153219E-3</v>
      </c>
      <c r="H60" s="267">
        <f t="shared" si="6"/>
        <v>0.50773123418611188</v>
      </c>
      <c r="I60" s="179"/>
    </row>
    <row r="61" spans="1:9" ht="20.149999999999999" customHeight="1" x14ac:dyDescent="0.35">
      <c r="A61" s="219" t="s">
        <v>279</v>
      </c>
      <c r="B61" s="267">
        <f t="shared" si="0"/>
        <v>7.5548141086749288E-2</v>
      </c>
      <c r="C61" s="267">
        <f t="shared" si="1"/>
        <v>4.4089609151572928E-3</v>
      </c>
      <c r="D61" s="267">
        <f t="shared" si="2"/>
        <v>2.7407054337464251E-2</v>
      </c>
      <c r="E61" s="267">
        <f t="shared" si="3"/>
        <v>9.8903717826501428E-3</v>
      </c>
      <c r="F61" s="267">
        <f t="shared" si="4"/>
        <v>0.74952335557673977</v>
      </c>
      <c r="G61" s="267">
        <f t="shared" si="5"/>
        <v>2.0257387988560534E-3</v>
      </c>
      <c r="H61" s="267">
        <f t="shared" si="6"/>
        <v>0.13119637750238322</v>
      </c>
      <c r="I61" s="179"/>
    </row>
    <row r="62" spans="1:9" ht="20.149999999999999" customHeight="1" x14ac:dyDescent="0.35">
      <c r="A62" s="219" t="s">
        <v>280</v>
      </c>
      <c r="B62" s="267">
        <f t="shared" si="0"/>
        <v>5.1224944320712694E-2</v>
      </c>
      <c r="C62" s="267">
        <f t="shared" si="1"/>
        <v>0</v>
      </c>
      <c r="D62" s="267">
        <f t="shared" si="2"/>
        <v>9.7995545657015584E-2</v>
      </c>
      <c r="E62" s="267">
        <f t="shared" si="3"/>
        <v>0.15144766146993319</v>
      </c>
      <c r="F62" s="267">
        <f t="shared" si="4"/>
        <v>0.36971046770601335</v>
      </c>
      <c r="G62" s="267">
        <f t="shared" si="5"/>
        <v>0</v>
      </c>
      <c r="H62" s="267">
        <f t="shared" si="6"/>
        <v>0.32962138084632514</v>
      </c>
      <c r="I62" s="179"/>
    </row>
    <row r="63" spans="1:9" ht="20.149999999999999" customHeight="1" x14ac:dyDescent="0.35">
      <c r="A63" s="219" t="s">
        <v>281</v>
      </c>
      <c r="B63" s="267">
        <f t="shared" si="0"/>
        <v>8.611670020120725E-2</v>
      </c>
      <c r="C63" s="267">
        <f t="shared" si="1"/>
        <v>5.6338028169014086E-2</v>
      </c>
      <c r="D63" s="267">
        <f t="shared" si="2"/>
        <v>4.6277665995975853E-2</v>
      </c>
      <c r="E63" s="267">
        <f t="shared" si="3"/>
        <v>1.488933601609658E-2</v>
      </c>
      <c r="F63" s="267">
        <f t="shared" si="4"/>
        <v>0.103420523138833</v>
      </c>
      <c r="G63" s="267">
        <f t="shared" si="5"/>
        <v>0</v>
      </c>
      <c r="H63" s="267">
        <f t="shared" si="6"/>
        <v>0.6929577464788732</v>
      </c>
      <c r="I63" s="179"/>
    </row>
    <row r="64" spans="1:9" ht="20.149999999999999" customHeight="1" x14ac:dyDescent="0.35">
      <c r="A64" s="217" t="s">
        <v>282</v>
      </c>
      <c r="B64" s="267">
        <f t="shared" si="0"/>
        <v>3.272727272727273E-2</v>
      </c>
      <c r="C64" s="267">
        <f t="shared" si="1"/>
        <v>2.4E-2</v>
      </c>
      <c r="D64" s="267">
        <f t="shared" si="2"/>
        <v>9.2121212121212114E-3</v>
      </c>
      <c r="E64" s="267">
        <f t="shared" si="3"/>
        <v>2.4242424242424242E-4</v>
      </c>
      <c r="F64" s="267">
        <f t="shared" si="4"/>
        <v>0.23151515151515151</v>
      </c>
      <c r="G64" s="267">
        <f t="shared" si="5"/>
        <v>3.1515151515151517E-3</v>
      </c>
      <c r="H64" s="267">
        <f t="shared" si="6"/>
        <v>0.69915151515151519</v>
      </c>
      <c r="I64" s="179"/>
    </row>
    <row r="65" spans="1:9" ht="20.149999999999999" customHeight="1" x14ac:dyDescent="0.35">
      <c r="A65" s="219" t="s">
        <v>283</v>
      </c>
      <c r="B65" s="267">
        <f t="shared" si="0"/>
        <v>0</v>
      </c>
      <c r="C65" s="267">
        <f t="shared" si="1"/>
        <v>0</v>
      </c>
      <c r="D65" s="267">
        <f t="shared" si="2"/>
        <v>2.4287222808870117E-2</v>
      </c>
      <c r="E65" s="267">
        <f t="shared" si="3"/>
        <v>2.1119324181626188E-2</v>
      </c>
      <c r="F65" s="267">
        <f t="shared" si="4"/>
        <v>0.44033790918690602</v>
      </c>
      <c r="G65" s="267">
        <f t="shared" si="5"/>
        <v>0</v>
      </c>
      <c r="H65" s="267">
        <f t="shared" si="6"/>
        <v>0.51425554382259764</v>
      </c>
      <c r="I65" s="179"/>
    </row>
    <row r="66" spans="1:9" ht="20.149999999999999" customHeight="1" x14ac:dyDescent="0.35">
      <c r="A66" s="217" t="s">
        <v>284</v>
      </c>
      <c r="B66" s="267">
        <f t="shared" si="0"/>
        <v>8.8108441158348733E-2</v>
      </c>
      <c r="C66" s="267">
        <f t="shared" si="1"/>
        <v>2.1565003080714726E-2</v>
      </c>
      <c r="D66" s="267">
        <f t="shared" si="2"/>
        <v>4.2513863216266171E-2</v>
      </c>
      <c r="E66" s="267">
        <f t="shared" si="3"/>
        <v>6.2107208872458408E-2</v>
      </c>
      <c r="F66" s="267">
        <f t="shared" si="4"/>
        <v>0.4174984596426371</v>
      </c>
      <c r="G66" s="267">
        <f t="shared" si="5"/>
        <v>2.5878003696857672E-3</v>
      </c>
      <c r="H66" s="267">
        <f t="shared" si="6"/>
        <v>0.36561922365988908</v>
      </c>
      <c r="I66" s="179"/>
    </row>
    <row r="67" spans="1:9" ht="20.149999999999999" customHeight="1" x14ac:dyDescent="0.35">
      <c r="A67" s="219" t="s">
        <v>285</v>
      </c>
      <c r="B67" s="267">
        <f t="shared" si="0"/>
        <v>3.614457831325301E-2</v>
      </c>
      <c r="C67" s="267">
        <f t="shared" si="1"/>
        <v>1.771793054571226E-2</v>
      </c>
      <c r="D67" s="267">
        <f t="shared" si="2"/>
        <v>4.606661941885188E-2</v>
      </c>
      <c r="E67" s="267">
        <f t="shared" si="3"/>
        <v>5.6697377746279237E-3</v>
      </c>
      <c r="F67" s="267">
        <f t="shared" si="4"/>
        <v>0.55705173635719352</v>
      </c>
      <c r="G67" s="267">
        <f t="shared" si="5"/>
        <v>0</v>
      </c>
      <c r="H67" s="267">
        <f t="shared" si="6"/>
        <v>0.33734939759036142</v>
      </c>
      <c r="I67" s="179"/>
    </row>
    <row r="68" spans="1:9" ht="20.149999999999999" customHeight="1" x14ac:dyDescent="0.35">
      <c r="A68" s="219" t="s">
        <v>286</v>
      </c>
      <c r="B68" s="267">
        <f t="shared" si="0"/>
        <v>3.8111369892017785E-2</v>
      </c>
      <c r="C68" s="267">
        <f t="shared" si="1"/>
        <v>2.1384713106076647E-2</v>
      </c>
      <c r="D68" s="267">
        <f t="shared" si="2"/>
        <v>1.482108829134025E-2</v>
      </c>
      <c r="E68" s="267">
        <f t="shared" si="3"/>
        <v>1.8420495447808598E-2</v>
      </c>
      <c r="F68" s="267">
        <f t="shared" si="4"/>
        <v>0.41244971416472581</v>
      </c>
      <c r="G68" s="267">
        <f t="shared" si="5"/>
        <v>0</v>
      </c>
      <c r="H68" s="267">
        <f t="shared" si="6"/>
        <v>0.49481261909803093</v>
      </c>
      <c r="I68" s="179"/>
    </row>
    <row r="69" spans="1:9" ht="20.149999999999999" customHeight="1" x14ac:dyDescent="0.35">
      <c r="A69" s="219" t="s">
        <v>287</v>
      </c>
      <c r="B69" s="267">
        <f t="shared" si="0"/>
        <v>0.24277016742770166</v>
      </c>
      <c r="C69" s="267">
        <f t="shared" si="1"/>
        <v>7.0015220700152203E-2</v>
      </c>
      <c r="D69" s="267">
        <f t="shared" si="2"/>
        <v>4.0334855403348552E-2</v>
      </c>
      <c r="E69" s="267">
        <f t="shared" si="3"/>
        <v>5.2511415525114152E-2</v>
      </c>
      <c r="F69" s="267">
        <f t="shared" si="4"/>
        <v>0.10882800608828005</v>
      </c>
      <c r="G69" s="267">
        <f t="shared" si="5"/>
        <v>1.2176560121765601E-2</v>
      </c>
      <c r="H69" s="267">
        <f t="shared" si="6"/>
        <v>0.47336377473363772</v>
      </c>
      <c r="I69" s="179"/>
    </row>
    <row r="70" spans="1:9" ht="20.149999999999999" customHeight="1" x14ac:dyDescent="0.35">
      <c r="A70" s="217" t="s">
        <v>290</v>
      </c>
      <c r="B70" s="267">
        <f t="shared" si="0"/>
        <v>0.18666002986560479</v>
      </c>
      <c r="C70" s="267">
        <f t="shared" si="1"/>
        <v>1.4932802389248382E-2</v>
      </c>
      <c r="D70" s="267">
        <f t="shared" si="2"/>
        <v>9.0094574415131912E-2</v>
      </c>
      <c r="E70" s="267">
        <f t="shared" si="3"/>
        <v>2.2896963663514187E-2</v>
      </c>
      <c r="F70" s="267">
        <f t="shared" si="4"/>
        <v>0.24912891986062718</v>
      </c>
      <c r="G70" s="267">
        <f t="shared" si="5"/>
        <v>0</v>
      </c>
      <c r="H70" s="267">
        <f t="shared" si="6"/>
        <v>0.43628670980587358</v>
      </c>
      <c r="I70" s="179"/>
    </row>
    <row r="71" spans="1:9" ht="20.149999999999999" customHeight="1" x14ac:dyDescent="0.35">
      <c r="A71" s="219" t="s">
        <v>288</v>
      </c>
      <c r="B71" s="267">
        <f t="shared" si="0"/>
        <v>0.15870307167235495</v>
      </c>
      <c r="C71" s="267">
        <f t="shared" si="1"/>
        <v>1.0949943117178612E-2</v>
      </c>
      <c r="D71" s="267">
        <f t="shared" si="2"/>
        <v>9.9402730375426615E-2</v>
      </c>
      <c r="E71" s="267">
        <f t="shared" si="3"/>
        <v>1.5500568828213879E-2</v>
      </c>
      <c r="F71" s="267">
        <f t="shared" si="4"/>
        <v>0.1793230944254835</v>
      </c>
      <c r="G71" s="267">
        <f t="shared" si="5"/>
        <v>8.5324232081911264E-4</v>
      </c>
      <c r="H71" s="267">
        <f t="shared" si="6"/>
        <v>0.53526734926052333</v>
      </c>
      <c r="I71" s="179"/>
    </row>
    <row r="72" spans="1:9" ht="20.149999999999999" customHeight="1" x14ac:dyDescent="0.35">
      <c r="A72" s="219" t="s">
        <v>289</v>
      </c>
      <c r="B72" s="267">
        <f t="shared" si="0"/>
        <v>8.5135599038791629E-2</v>
      </c>
      <c r="C72" s="267">
        <f t="shared" si="1"/>
        <v>4.8060418812221079E-3</v>
      </c>
      <c r="D72" s="267">
        <f t="shared" si="2"/>
        <v>1.2015104703055269E-2</v>
      </c>
      <c r="E72" s="267">
        <f t="shared" si="3"/>
        <v>5.2179883281840027E-2</v>
      </c>
      <c r="F72" s="267">
        <f t="shared" si="4"/>
        <v>0.34054239615516652</v>
      </c>
      <c r="G72" s="267">
        <f t="shared" si="5"/>
        <v>5.4926192928252664E-3</v>
      </c>
      <c r="H72" s="267">
        <f t="shared" si="6"/>
        <v>0.49982835564709921</v>
      </c>
      <c r="I72" s="179"/>
    </row>
    <row r="73" spans="1:9" ht="20.149999999999999" customHeight="1" x14ac:dyDescent="0.35">
      <c r="A73" s="217" t="s">
        <v>291</v>
      </c>
      <c r="B73" s="267">
        <f t="shared" si="0"/>
        <v>0.11333653154233629</v>
      </c>
      <c r="C73" s="267">
        <f t="shared" si="1"/>
        <v>3.945790357399856E-2</v>
      </c>
      <c r="D73" s="267">
        <f t="shared" si="2"/>
        <v>4.8692732070040774E-2</v>
      </c>
      <c r="E73" s="267">
        <f t="shared" si="3"/>
        <v>3.4180858719117295E-2</v>
      </c>
      <c r="F73" s="267">
        <f t="shared" si="4"/>
        <v>0.40801151355241067</v>
      </c>
      <c r="G73" s="267">
        <f t="shared" si="5"/>
        <v>0</v>
      </c>
      <c r="H73" s="267">
        <f t="shared" si="6"/>
        <v>0.35632046054209643</v>
      </c>
      <c r="I73" s="179"/>
    </row>
    <row r="74" spans="1:9" ht="20.149999999999999" customHeight="1" x14ac:dyDescent="0.35">
      <c r="A74" s="219" t="s">
        <v>292</v>
      </c>
      <c r="B74" s="267">
        <f t="shared" si="0"/>
        <v>7.6102941176470582E-2</v>
      </c>
      <c r="C74" s="267">
        <f t="shared" si="1"/>
        <v>0</v>
      </c>
      <c r="D74" s="267">
        <f t="shared" si="2"/>
        <v>4.5588235294117645E-2</v>
      </c>
      <c r="E74" s="267">
        <f t="shared" si="3"/>
        <v>3.3088235294117647E-3</v>
      </c>
      <c r="F74" s="267">
        <f t="shared" si="4"/>
        <v>0.47389705882352939</v>
      </c>
      <c r="G74" s="267">
        <f t="shared" si="5"/>
        <v>0</v>
      </c>
      <c r="H74" s="267">
        <f t="shared" si="6"/>
        <v>0.40110294117647061</v>
      </c>
      <c r="I74" s="179"/>
    </row>
    <row r="75" spans="1:9" ht="20.149999999999999" customHeight="1" x14ac:dyDescent="0.35">
      <c r="A75" s="219" t="s">
        <v>293</v>
      </c>
      <c r="B75" s="267">
        <f t="shared" si="0"/>
        <v>8.9669421487603304E-2</v>
      </c>
      <c r="C75" s="267">
        <f t="shared" si="1"/>
        <v>7.8512396694214882E-3</v>
      </c>
      <c r="D75" s="267">
        <f t="shared" si="2"/>
        <v>2.6033057851239671E-2</v>
      </c>
      <c r="E75" s="267">
        <f t="shared" si="3"/>
        <v>8.2644628099173552E-4</v>
      </c>
      <c r="F75" s="267">
        <f t="shared" si="4"/>
        <v>0.2975206611570248</v>
      </c>
      <c r="G75" s="267">
        <f t="shared" si="5"/>
        <v>0</v>
      </c>
      <c r="H75" s="267">
        <f t="shared" si="6"/>
        <v>0.57809917355371898</v>
      </c>
      <c r="I75" s="179"/>
    </row>
    <row r="76" spans="1:9" ht="20.149999999999999" customHeight="1" x14ac:dyDescent="0.35">
      <c r="A76" s="219" t="s">
        <v>294</v>
      </c>
      <c r="B76" s="267">
        <f t="shared" si="0"/>
        <v>8.7756332931242464E-2</v>
      </c>
      <c r="C76" s="267">
        <f t="shared" si="1"/>
        <v>5.322677925211098E-2</v>
      </c>
      <c r="D76" s="267">
        <f t="shared" si="2"/>
        <v>4.5235223160434261E-2</v>
      </c>
      <c r="E76" s="267">
        <f t="shared" si="3"/>
        <v>1.1610373944511459E-2</v>
      </c>
      <c r="F76" s="267">
        <f t="shared" si="4"/>
        <v>0.49502412545235225</v>
      </c>
      <c r="G76" s="267">
        <f t="shared" si="5"/>
        <v>0</v>
      </c>
      <c r="H76" s="267">
        <f t="shared" si="6"/>
        <v>0.3071471652593486</v>
      </c>
      <c r="I76" s="179"/>
    </row>
    <row r="77" spans="1:9" ht="20.149999999999999" customHeight="1" x14ac:dyDescent="0.35">
      <c r="A77" s="219" t="s">
        <v>295</v>
      </c>
      <c r="B77" s="267">
        <f t="shared" si="0"/>
        <v>1.0245901639344262E-2</v>
      </c>
      <c r="C77" s="267">
        <f t="shared" si="1"/>
        <v>1.1612021857923498E-2</v>
      </c>
      <c r="D77" s="267">
        <f t="shared" si="2"/>
        <v>9.6311475409836061E-2</v>
      </c>
      <c r="E77" s="267">
        <f t="shared" si="3"/>
        <v>0.10792349726775956</v>
      </c>
      <c r="F77" s="267">
        <f t="shared" si="4"/>
        <v>0.2424863387978142</v>
      </c>
      <c r="G77" s="267">
        <f t="shared" si="5"/>
        <v>0</v>
      </c>
      <c r="H77" s="267">
        <f t="shared" si="6"/>
        <v>0.53142076502732238</v>
      </c>
      <c r="I77" s="179"/>
    </row>
    <row r="78" spans="1:9" ht="20.149999999999999" customHeight="1" x14ac:dyDescent="0.35">
      <c r="A78" s="219" t="s">
        <v>296</v>
      </c>
      <c r="B78" s="267">
        <f t="shared" si="0"/>
        <v>9.8807495741056212E-2</v>
      </c>
      <c r="C78" s="267">
        <f t="shared" si="1"/>
        <v>4.2589437819420782E-2</v>
      </c>
      <c r="D78" s="267">
        <f t="shared" si="2"/>
        <v>0</v>
      </c>
      <c r="E78" s="267">
        <f t="shared" si="3"/>
        <v>0</v>
      </c>
      <c r="F78" s="267">
        <f t="shared" si="4"/>
        <v>0.18398637137989779</v>
      </c>
      <c r="G78" s="267">
        <f t="shared" si="5"/>
        <v>0</v>
      </c>
      <c r="H78" s="267">
        <f t="shared" si="6"/>
        <v>0.67461669505962518</v>
      </c>
      <c r="I78" s="179"/>
    </row>
    <row r="79" spans="1:9" ht="20.149999999999999" customHeight="1" x14ac:dyDescent="0.35">
      <c r="A79" s="217" t="s">
        <v>297</v>
      </c>
      <c r="B79" s="267">
        <f t="shared" si="0"/>
        <v>6.5024903154399558E-2</v>
      </c>
      <c r="C79" s="267">
        <f t="shared" si="1"/>
        <v>2.6286662977310461E-2</v>
      </c>
      <c r="D79" s="267">
        <f t="shared" si="2"/>
        <v>4.8422800221361376E-2</v>
      </c>
      <c r="E79" s="267">
        <f t="shared" si="3"/>
        <v>5.2573325954620919E-3</v>
      </c>
      <c r="F79" s="267">
        <f t="shared" si="4"/>
        <v>0.21472053126729385</v>
      </c>
      <c r="G79" s="267">
        <f t="shared" si="5"/>
        <v>1.853901494189264E-2</v>
      </c>
      <c r="H79" s="267">
        <f t="shared" si="6"/>
        <v>0.62174875484227998</v>
      </c>
      <c r="I79" s="179"/>
    </row>
    <row r="80" spans="1:9" ht="20.149999999999999" customHeight="1" x14ac:dyDescent="0.35">
      <c r="A80" s="220" t="s">
        <v>117</v>
      </c>
      <c r="B80" s="267">
        <f t="shared" si="0"/>
        <v>0.13381203665775121</v>
      </c>
      <c r="C80" s="267">
        <f t="shared" si="1"/>
        <v>2.7814590813072776E-2</v>
      </c>
      <c r="D80" s="267">
        <f t="shared" si="2"/>
        <v>5.1597150269471419E-2</v>
      </c>
      <c r="E80" s="267">
        <f t="shared" si="3"/>
        <v>3.5814398046633417E-2</v>
      </c>
      <c r="F80" s="267">
        <f t="shared" si="4"/>
        <v>0.30091644378047117</v>
      </c>
      <c r="G80" s="267">
        <f t="shared" si="5"/>
        <v>3.9276162020192287E-3</v>
      </c>
      <c r="H80" s="267">
        <f t="shared" si="6"/>
        <v>0.4453948900829699</v>
      </c>
      <c r="I80" s="179"/>
    </row>
    <row r="81" spans="1:9" ht="20.149999999999999" customHeight="1" x14ac:dyDescent="0.35">
      <c r="A81" s="220" t="s">
        <v>118</v>
      </c>
      <c r="B81" s="267">
        <f t="shared" si="0"/>
        <v>0.17546707541159398</v>
      </c>
      <c r="C81" s="267">
        <f t="shared" si="1"/>
        <v>3.5521522509309927E-2</v>
      </c>
      <c r="D81" s="267">
        <f t="shared" si="2"/>
        <v>5.7287769012426992E-2</v>
      </c>
      <c r="E81" s="267">
        <f t="shared" si="3"/>
        <v>4.0620037251150855E-2</v>
      </c>
      <c r="F81" s="267">
        <f t="shared" si="4"/>
        <v>0.32695012818509023</v>
      </c>
      <c r="G81" s="267">
        <f t="shared" si="5"/>
        <v>2.1010085447074754E-3</v>
      </c>
      <c r="H81" s="267">
        <f t="shared" si="6"/>
        <v>0.36205245908572053</v>
      </c>
      <c r="I81" s="179"/>
    </row>
  </sheetData>
  <sheetProtection algorithmName="SHA-512" hashValue="1rvlOmeOLj2EE2kkubWzVPV8qlSTN/PqWCRaImaxcOp8O6ZVLXZ0qy5Wt9Gxb5tHNynn7+0U2bJbYCR8FsiD8w==" saltValue="oPICBicGgQrB/7S5lKvNyA==" spinCount="100000" sheet="1" objects="1" scenarios="1"/>
  <conditionalFormatting sqref="A70:A72">
    <cfRule type="duplicateValues" dxfId="48" priority="1"/>
  </conditionalFormatting>
  <conditionalFormatting sqref="A73:A81 A47:A69">
    <cfRule type="duplicateValues" dxfId="47" priority="3"/>
  </conditionalFormatting>
  <conditionalFormatting sqref="A3:B3 A2">
    <cfRule type="duplicateValues" dxfId="46" priority="5"/>
  </conditionalFormatting>
  <conditionalFormatting sqref="A5:B27 A31:B39">
    <cfRule type="duplicateValues" dxfId="45" priority="6"/>
  </conditionalFormatting>
  <conditionalFormatting sqref="A28:B30">
    <cfRule type="duplicateValues" dxfId="44" priority="4"/>
  </conditionalFormatting>
  <conditionalFormatting sqref="A45:B45 A44">
    <cfRule type="duplicateValues" dxfId="43" priority="2"/>
  </conditionalFormatting>
  <hyperlinks>
    <hyperlink ref="I1" location="'Appendix Table Menu'!A1" display="Return to the Appendix Table Menu" xr:uid="{D71D10F6-B5AA-4BB9-BD4F-04B4D505CD22}"/>
  </hyperlinks>
  <pageMargins left="0.7" right="0.7" top="0.75" bottom="0.75" header="0.3" footer="0.3"/>
  <pageSetup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610A1-4E84-4635-85C1-BA9B90798EDD}">
  <dimension ref="A1:B40"/>
  <sheetViews>
    <sheetView zoomScale="96" zoomScaleNormal="100" workbookViewId="0">
      <selection activeCell="A2" sqref="A2:B40"/>
    </sheetView>
  </sheetViews>
  <sheetFormatPr defaultRowHeight="14.5" x14ac:dyDescent="0.35"/>
  <cols>
    <col min="1" max="1" width="28.1796875" style="153" customWidth="1"/>
    <col min="2" max="2" width="34.26953125" style="153" customWidth="1"/>
    <col min="3" max="3" width="12.453125" style="153" customWidth="1"/>
    <col min="4" max="16384" width="8.7265625" style="153"/>
  </cols>
  <sheetData>
    <row r="1" spans="1:2" x14ac:dyDescent="0.35">
      <c r="B1" s="155" t="s">
        <v>220</v>
      </c>
    </row>
    <row r="2" spans="1:2" x14ac:dyDescent="0.35">
      <c r="A2" s="213" t="s">
        <v>299</v>
      </c>
      <c r="B2" s="213" t="s">
        <v>357</v>
      </c>
    </row>
    <row r="3" spans="1:2" ht="29" x14ac:dyDescent="0.35">
      <c r="A3" s="213" t="s">
        <v>301</v>
      </c>
      <c r="B3" s="237" t="s">
        <v>389</v>
      </c>
    </row>
    <row r="4" spans="1:2" x14ac:dyDescent="0.35">
      <c r="A4" s="163"/>
      <c r="B4" s="163"/>
    </row>
    <row r="5" spans="1:2" x14ac:dyDescent="0.35">
      <c r="A5" s="219" t="s">
        <v>265</v>
      </c>
      <c r="B5" s="235" t="s">
        <v>156</v>
      </c>
    </row>
    <row r="6" spans="1:2" x14ac:dyDescent="0.35">
      <c r="A6" s="217" t="s">
        <v>116</v>
      </c>
      <c r="B6" s="268">
        <v>0.314</v>
      </c>
    </row>
    <row r="7" spans="1:2" x14ac:dyDescent="0.35">
      <c r="A7" s="219" t="s">
        <v>266</v>
      </c>
      <c r="B7" s="268">
        <v>0.68100000000000005</v>
      </c>
    </row>
    <row r="8" spans="1:2" x14ac:dyDescent="0.35">
      <c r="A8" s="219" t="s">
        <v>267</v>
      </c>
      <c r="B8" s="268">
        <v>0.32300000000000001</v>
      </c>
    </row>
    <row r="9" spans="1:2" x14ac:dyDescent="0.35">
      <c r="A9" s="219" t="s">
        <v>268</v>
      </c>
      <c r="B9" s="268">
        <v>0.39200000000000002</v>
      </c>
    </row>
    <row r="10" spans="1:2" x14ac:dyDescent="0.35">
      <c r="A10" s="219" t="s">
        <v>269</v>
      </c>
      <c r="B10" s="268">
        <v>0.495</v>
      </c>
    </row>
    <row r="11" spans="1:2" x14ac:dyDescent="0.35">
      <c r="A11" s="219" t="s">
        <v>270</v>
      </c>
      <c r="B11" s="268">
        <v>0.252</v>
      </c>
    </row>
    <row r="12" spans="1:2" x14ac:dyDescent="0.35">
      <c r="A12" s="219" t="s">
        <v>271</v>
      </c>
      <c r="B12" s="268">
        <v>0.40899999999999997</v>
      </c>
    </row>
    <row r="13" spans="1:2" x14ac:dyDescent="0.35">
      <c r="A13" s="217" t="s">
        <v>272</v>
      </c>
      <c r="B13" s="268">
        <v>0.318</v>
      </c>
    </row>
    <row r="14" spans="1:2" x14ac:dyDescent="0.35">
      <c r="A14" s="219" t="s">
        <v>273</v>
      </c>
      <c r="B14" s="268">
        <v>0.28299999999999997</v>
      </c>
    </row>
    <row r="15" spans="1:2" x14ac:dyDescent="0.35">
      <c r="A15" s="219" t="s">
        <v>274</v>
      </c>
      <c r="B15" s="268">
        <v>0.49299999999999999</v>
      </c>
    </row>
    <row r="16" spans="1:2" x14ac:dyDescent="0.35">
      <c r="A16" s="219" t="s">
        <v>275</v>
      </c>
      <c r="B16" s="268">
        <v>0.44400000000000001</v>
      </c>
    </row>
    <row r="17" spans="1:2" x14ac:dyDescent="0.35">
      <c r="A17" s="219" t="s">
        <v>276</v>
      </c>
      <c r="B17" s="268">
        <v>0.54300000000000004</v>
      </c>
    </row>
    <row r="18" spans="1:2" x14ac:dyDescent="0.35">
      <c r="A18" s="219" t="s">
        <v>277</v>
      </c>
      <c r="B18" s="268">
        <v>0.41099999999999998</v>
      </c>
    </row>
    <row r="19" spans="1:2" x14ac:dyDescent="0.35">
      <c r="A19" s="217" t="s">
        <v>278</v>
      </c>
      <c r="B19" s="268">
        <v>0.245</v>
      </c>
    </row>
    <row r="20" spans="1:2" x14ac:dyDescent="0.35">
      <c r="A20" s="219" t="s">
        <v>279</v>
      </c>
      <c r="B20" s="268">
        <v>0.49099999999999999</v>
      </c>
    </row>
    <row r="21" spans="1:2" x14ac:dyDescent="0.35">
      <c r="A21" s="219" t="s">
        <v>280</v>
      </c>
      <c r="B21" s="268">
        <v>0.28299999999999997</v>
      </c>
    </row>
    <row r="22" spans="1:2" x14ac:dyDescent="0.35">
      <c r="A22" s="219" t="s">
        <v>281</v>
      </c>
      <c r="B22" s="268">
        <v>0.40600000000000003</v>
      </c>
    </row>
    <row r="23" spans="1:2" x14ac:dyDescent="0.35">
      <c r="A23" s="217" t="s">
        <v>282</v>
      </c>
      <c r="B23" s="268">
        <v>0.32300000000000001</v>
      </c>
    </row>
    <row r="24" spans="1:2" x14ac:dyDescent="0.35">
      <c r="A24" s="219" t="s">
        <v>283</v>
      </c>
      <c r="B24" s="268">
        <v>0.47699999999999998</v>
      </c>
    </row>
    <row r="25" spans="1:2" x14ac:dyDescent="0.35">
      <c r="A25" s="217" t="s">
        <v>284</v>
      </c>
      <c r="B25" s="268">
        <v>0.32</v>
      </c>
    </row>
    <row r="26" spans="1:2" x14ac:dyDescent="0.35">
      <c r="A26" s="219" t="s">
        <v>285</v>
      </c>
      <c r="B26" s="268">
        <v>0.42199999999999999</v>
      </c>
    </row>
    <row r="27" spans="1:2" x14ac:dyDescent="0.35">
      <c r="A27" s="219" t="s">
        <v>286</v>
      </c>
      <c r="B27" s="268">
        <v>0.39300000000000002</v>
      </c>
    </row>
    <row r="28" spans="1:2" x14ac:dyDescent="0.35">
      <c r="A28" s="219" t="s">
        <v>287</v>
      </c>
      <c r="B28" s="268">
        <v>0.3</v>
      </c>
    </row>
    <row r="29" spans="1:2" x14ac:dyDescent="0.35">
      <c r="A29" s="217" t="s">
        <v>290</v>
      </c>
      <c r="B29" s="268">
        <v>0.375</v>
      </c>
    </row>
    <row r="30" spans="1:2" x14ac:dyDescent="0.35">
      <c r="A30" s="219" t="s">
        <v>288</v>
      </c>
      <c r="B30" s="268">
        <v>0.34499999999999997</v>
      </c>
    </row>
    <row r="31" spans="1:2" x14ac:dyDescent="0.35">
      <c r="A31" s="217" t="s">
        <v>390</v>
      </c>
      <c r="B31" s="268">
        <v>0.42799999999999999</v>
      </c>
    </row>
    <row r="32" spans="1:2" x14ac:dyDescent="0.35">
      <c r="A32" s="217" t="s">
        <v>291</v>
      </c>
      <c r="B32" s="268">
        <v>0.438</v>
      </c>
    </row>
    <row r="33" spans="1:2" x14ac:dyDescent="0.35">
      <c r="A33" s="219" t="s">
        <v>292</v>
      </c>
      <c r="B33" s="268">
        <v>0.54900000000000004</v>
      </c>
    </row>
    <row r="34" spans="1:2" x14ac:dyDescent="0.35">
      <c r="A34" s="219" t="s">
        <v>293</v>
      </c>
      <c r="B34" s="268">
        <v>0.41</v>
      </c>
    </row>
    <row r="35" spans="1:2" x14ac:dyDescent="0.35">
      <c r="A35" s="219" t="s">
        <v>294</v>
      </c>
      <c r="B35" s="268">
        <v>0.505</v>
      </c>
    </row>
    <row r="36" spans="1:2" x14ac:dyDescent="0.35">
      <c r="A36" s="219" t="s">
        <v>295</v>
      </c>
      <c r="B36" s="268">
        <v>0.37</v>
      </c>
    </row>
    <row r="37" spans="1:2" x14ac:dyDescent="0.35">
      <c r="A37" s="219" t="s">
        <v>296</v>
      </c>
      <c r="B37" s="268">
        <v>0.432</v>
      </c>
    </row>
    <row r="38" spans="1:2" x14ac:dyDescent="0.35">
      <c r="A38" s="217" t="s">
        <v>297</v>
      </c>
      <c r="B38" s="268">
        <v>0.38500000000000001</v>
      </c>
    </row>
    <row r="39" spans="1:2" x14ac:dyDescent="0.35">
      <c r="A39" s="220" t="s">
        <v>117</v>
      </c>
      <c r="B39" s="186">
        <v>0.34699999999999998</v>
      </c>
    </row>
    <row r="40" spans="1:2" x14ac:dyDescent="0.35">
      <c r="A40" s="220" t="s">
        <v>118</v>
      </c>
      <c r="B40" s="186">
        <v>0.313</v>
      </c>
    </row>
  </sheetData>
  <sheetProtection algorithmName="SHA-512" hashValue="orddKQirLCKFm/GzKLn5cKoVZPc1IPv51H/IOxzaMgev6kPZfEmW5dlrr8Swd1T07w60a046bg7B5pH30nE/Pw==" saltValue="/WH7HwWKMS3lJKllDr+Lag==" spinCount="100000" sheet="1" objects="1" scenarios="1"/>
  <autoFilter ref="A5:B5" xr:uid="{877610A1-4E84-4635-85C1-BA9B90798EDD}">
    <sortState xmlns:xlrd2="http://schemas.microsoft.com/office/spreadsheetml/2017/richdata2" ref="A6:B40">
      <sortCondition ref="A5"/>
    </sortState>
  </autoFilter>
  <sortState xmlns:xlrd2="http://schemas.microsoft.com/office/spreadsheetml/2017/richdata2" ref="A6:B38">
    <sortCondition ref="B6:B38"/>
  </sortState>
  <conditionalFormatting sqref="A3">
    <cfRule type="duplicateValues" dxfId="42" priority="12"/>
  </conditionalFormatting>
  <conditionalFormatting sqref="A6:A39">
    <cfRule type="duplicateValues" dxfId="41" priority="13"/>
  </conditionalFormatting>
  <conditionalFormatting sqref="A40">
    <cfRule type="duplicateValues" dxfId="40" priority="14"/>
  </conditionalFormatting>
  <hyperlinks>
    <hyperlink ref="B1" location="'Appendix Table Menu'!A1" display="Return to the Appendix Table Menu" xr:uid="{5DB17BF7-FCE2-4B95-A15E-F4D0C84183F2}"/>
  </hyperlinks>
  <pageMargins left="0.25" right="0.25" top="0.5" bottom="0.5" header="0.5" footer="0.5"/>
  <pageSetup scale="10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AA104-8AB3-4FAA-B477-3DB0760D0273}">
  <dimension ref="A2:H90"/>
  <sheetViews>
    <sheetView view="pageLayout" zoomScale="53" zoomScaleNormal="100" zoomScalePageLayoutView="53" workbookViewId="0">
      <selection activeCell="A3" sqref="A3:H90"/>
    </sheetView>
  </sheetViews>
  <sheetFormatPr defaultRowHeight="14.5" x14ac:dyDescent="0.35"/>
  <cols>
    <col min="1" max="1" width="21.453125" style="153" customWidth="1"/>
    <col min="2" max="2" width="17.54296875" style="272" customWidth="1"/>
    <col min="3" max="4" width="12.54296875" style="153" customWidth="1"/>
    <col min="5" max="6" width="12.1796875" style="153" customWidth="1"/>
    <col min="7" max="7" width="12.54296875" style="153" customWidth="1"/>
    <col min="8" max="8" width="14.7265625" style="153" customWidth="1"/>
    <col min="9" max="9" width="22.81640625" style="153" customWidth="1"/>
    <col min="10" max="10" width="14.7265625" style="153" customWidth="1"/>
    <col min="11" max="11" width="15" style="153" customWidth="1"/>
    <col min="12" max="12" width="22.7265625" style="153" bestFit="1" customWidth="1"/>
    <col min="13" max="13" width="12.7265625" style="153" customWidth="1"/>
    <col min="14" max="14" width="20.54296875" style="153" bestFit="1" customWidth="1"/>
    <col min="15" max="15" width="12" style="153" customWidth="1"/>
    <col min="16" max="16384" width="8.7265625" style="153"/>
  </cols>
  <sheetData>
    <row r="2" spans="1:8" x14ac:dyDescent="0.35">
      <c r="A2" s="212" t="s">
        <v>299</v>
      </c>
      <c r="B2" s="269" t="s">
        <v>391</v>
      </c>
      <c r="H2" s="155" t="s">
        <v>220</v>
      </c>
    </row>
    <row r="3" spans="1:8" ht="20.25" customHeight="1" x14ac:dyDescent="0.35">
      <c r="A3" s="213" t="s">
        <v>301</v>
      </c>
      <c r="B3" s="273" t="s">
        <v>392</v>
      </c>
      <c r="C3" s="179"/>
      <c r="D3" s="179"/>
      <c r="E3" s="179"/>
      <c r="F3" s="179"/>
      <c r="G3" s="179"/>
      <c r="H3" s="274"/>
    </row>
    <row r="4" spans="1:8" ht="18.5" x14ac:dyDescent="0.45">
      <c r="A4" s="275"/>
      <c r="B4" s="276"/>
      <c r="C4" s="197"/>
      <c r="D4" s="197"/>
      <c r="E4" s="197"/>
      <c r="F4" s="197"/>
      <c r="G4" s="197"/>
      <c r="H4" s="197"/>
    </row>
    <row r="5" spans="1:8" ht="29" x14ac:dyDescent="0.35">
      <c r="A5" s="237" t="s">
        <v>265</v>
      </c>
      <c r="B5" s="237" t="s">
        <v>393</v>
      </c>
      <c r="C5" s="237" t="s">
        <v>394</v>
      </c>
      <c r="D5" s="237" t="s">
        <v>395</v>
      </c>
      <c r="E5" s="237" t="s">
        <v>396</v>
      </c>
      <c r="F5" s="237" t="s">
        <v>397</v>
      </c>
      <c r="G5" s="237" t="s">
        <v>398</v>
      </c>
      <c r="H5" s="237" t="s">
        <v>399</v>
      </c>
    </row>
    <row r="6" spans="1:8" ht="18" customHeight="1" x14ac:dyDescent="0.35">
      <c r="A6" s="237" t="s">
        <v>116</v>
      </c>
      <c r="B6" s="277">
        <v>78636</v>
      </c>
      <c r="C6" s="164">
        <v>5827</v>
      </c>
      <c r="D6" s="164">
        <v>13207</v>
      </c>
      <c r="E6" s="164">
        <v>11535</v>
      </c>
      <c r="F6" s="164">
        <v>11998</v>
      </c>
      <c r="G6" s="164">
        <v>16073</v>
      </c>
      <c r="H6" s="164">
        <v>19996</v>
      </c>
    </row>
    <row r="7" spans="1:8" ht="18" customHeight="1" x14ac:dyDescent="0.35">
      <c r="A7" s="237" t="s">
        <v>266</v>
      </c>
      <c r="B7" s="278">
        <v>1072</v>
      </c>
      <c r="C7" s="164">
        <v>34</v>
      </c>
      <c r="D7" s="164">
        <v>342</v>
      </c>
      <c r="E7" s="164">
        <v>235</v>
      </c>
      <c r="F7" s="164">
        <v>115</v>
      </c>
      <c r="G7" s="164">
        <v>169</v>
      </c>
      <c r="H7" s="164">
        <v>177</v>
      </c>
    </row>
    <row r="8" spans="1:8" ht="18" customHeight="1" x14ac:dyDescent="0.35">
      <c r="A8" s="237" t="s">
        <v>267</v>
      </c>
      <c r="B8" s="278">
        <v>6990</v>
      </c>
      <c r="C8" s="164">
        <v>421</v>
      </c>
      <c r="D8" s="164">
        <v>1885</v>
      </c>
      <c r="E8" s="164">
        <v>1030</v>
      </c>
      <c r="F8" s="164">
        <v>1016</v>
      </c>
      <c r="G8" s="164">
        <v>1546</v>
      </c>
      <c r="H8" s="164">
        <v>1092</v>
      </c>
    </row>
    <row r="9" spans="1:8" ht="18" customHeight="1" x14ac:dyDescent="0.35">
      <c r="A9" s="237" t="s">
        <v>268</v>
      </c>
      <c r="B9" s="278">
        <v>3016</v>
      </c>
      <c r="C9" s="164">
        <v>106</v>
      </c>
      <c r="D9" s="164">
        <v>854</v>
      </c>
      <c r="E9" s="164">
        <v>409</v>
      </c>
      <c r="F9" s="164">
        <v>419</v>
      </c>
      <c r="G9" s="164">
        <v>774</v>
      </c>
      <c r="H9" s="164">
        <v>454</v>
      </c>
    </row>
    <row r="10" spans="1:8" ht="18" customHeight="1" x14ac:dyDescent="0.35">
      <c r="A10" s="237" t="s">
        <v>269</v>
      </c>
      <c r="B10" s="278">
        <v>2370</v>
      </c>
      <c r="C10" s="164">
        <v>103</v>
      </c>
      <c r="D10" s="164">
        <v>521</v>
      </c>
      <c r="E10" s="164">
        <v>459</v>
      </c>
      <c r="F10" s="164">
        <v>553</v>
      </c>
      <c r="G10" s="164">
        <v>463</v>
      </c>
      <c r="H10" s="164">
        <v>271</v>
      </c>
    </row>
    <row r="11" spans="1:8" ht="18" customHeight="1" x14ac:dyDescent="0.35">
      <c r="A11" s="237" t="s">
        <v>270</v>
      </c>
      <c r="B11" s="278">
        <v>4175</v>
      </c>
      <c r="C11" s="164">
        <v>276</v>
      </c>
      <c r="D11" s="164">
        <v>1280</v>
      </c>
      <c r="E11" s="164">
        <v>535</v>
      </c>
      <c r="F11" s="164">
        <v>734</v>
      </c>
      <c r="G11" s="164">
        <v>737</v>
      </c>
      <c r="H11" s="164">
        <v>613</v>
      </c>
    </row>
    <row r="12" spans="1:8" ht="18" customHeight="1" x14ac:dyDescent="0.35">
      <c r="A12" s="237" t="s">
        <v>271</v>
      </c>
      <c r="B12" s="278">
        <v>279</v>
      </c>
      <c r="C12" s="164">
        <v>45</v>
      </c>
      <c r="D12" s="164">
        <v>42</v>
      </c>
      <c r="E12" s="164">
        <v>46</v>
      </c>
      <c r="F12" s="164">
        <v>36</v>
      </c>
      <c r="G12" s="164">
        <v>88</v>
      </c>
      <c r="H12" s="164">
        <v>22</v>
      </c>
    </row>
    <row r="13" spans="1:8" ht="18" customHeight="1" x14ac:dyDescent="0.35">
      <c r="A13" s="237" t="s">
        <v>272</v>
      </c>
      <c r="B13" s="278">
        <v>23476</v>
      </c>
      <c r="C13" s="164">
        <v>1017</v>
      </c>
      <c r="D13" s="164">
        <v>5336</v>
      </c>
      <c r="E13" s="164">
        <v>3693</v>
      </c>
      <c r="F13" s="164">
        <v>3806</v>
      </c>
      <c r="G13" s="164">
        <v>4744</v>
      </c>
      <c r="H13" s="164">
        <v>4880</v>
      </c>
    </row>
    <row r="14" spans="1:8" ht="18" customHeight="1" x14ac:dyDescent="0.35">
      <c r="A14" s="237" t="s">
        <v>273</v>
      </c>
      <c r="B14" s="278">
        <v>6090</v>
      </c>
      <c r="C14" s="164">
        <v>463</v>
      </c>
      <c r="D14" s="164">
        <v>1310</v>
      </c>
      <c r="E14" s="164">
        <v>987</v>
      </c>
      <c r="F14" s="164">
        <v>827</v>
      </c>
      <c r="G14" s="164">
        <v>1070</v>
      </c>
      <c r="H14" s="164">
        <v>1433</v>
      </c>
    </row>
    <row r="15" spans="1:8" ht="18" customHeight="1" x14ac:dyDescent="0.35">
      <c r="A15" s="237" t="s">
        <v>274</v>
      </c>
      <c r="B15" s="278">
        <v>4900</v>
      </c>
      <c r="C15" s="164">
        <v>185</v>
      </c>
      <c r="D15" s="164">
        <v>939</v>
      </c>
      <c r="E15" s="164">
        <v>935</v>
      </c>
      <c r="F15" s="164">
        <v>981</v>
      </c>
      <c r="G15" s="164">
        <v>697</v>
      </c>
      <c r="H15" s="164">
        <v>1163</v>
      </c>
    </row>
    <row r="16" spans="1:8" ht="18" customHeight="1" x14ac:dyDescent="0.35">
      <c r="A16" s="237" t="s">
        <v>275</v>
      </c>
      <c r="B16" s="278">
        <v>584</v>
      </c>
      <c r="C16" s="164">
        <v>36</v>
      </c>
      <c r="D16" s="164">
        <v>228</v>
      </c>
      <c r="E16" s="164">
        <v>100</v>
      </c>
      <c r="F16" s="164">
        <v>58</v>
      </c>
      <c r="G16" s="164">
        <v>70</v>
      </c>
      <c r="H16" s="164">
        <v>92</v>
      </c>
    </row>
    <row r="17" spans="1:8" ht="18" customHeight="1" x14ac:dyDescent="0.35">
      <c r="A17" s="237" t="s">
        <v>276</v>
      </c>
      <c r="B17" s="278">
        <v>145</v>
      </c>
      <c r="C17" s="164">
        <v>7</v>
      </c>
      <c r="D17" s="164">
        <v>60</v>
      </c>
      <c r="E17" s="164">
        <v>22</v>
      </c>
      <c r="F17" s="164">
        <v>27</v>
      </c>
      <c r="G17" s="164">
        <v>12</v>
      </c>
      <c r="H17" s="164">
        <v>17</v>
      </c>
    </row>
    <row r="18" spans="1:8" ht="18" customHeight="1" x14ac:dyDescent="0.35">
      <c r="A18" s="237" t="s">
        <v>277</v>
      </c>
      <c r="B18" s="278">
        <v>547</v>
      </c>
      <c r="C18" s="164">
        <v>12</v>
      </c>
      <c r="D18" s="164">
        <v>105</v>
      </c>
      <c r="E18" s="164">
        <v>110</v>
      </c>
      <c r="F18" s="164">
        <v>137</v>
      </c>
      <c r="G18" s="164">
        <v>134</v>
      </c>
      <c r="H18" s="164">
        <v>49</v>
      </c>
    </row>
    <row r="19" spans="1:8" ht="18" customHeight="1" x14ac:dyDescent="0.35">
      <c r="A19" s="237" t="s">
        <v>278</v>
      </c>
      <c r="B19" s="278">
        <v>4983</v>
      </c>
      <c r="C19" s="164">
        <v>539</v>
      </c>
      <c r="D19" s="164">
        <v>1129</v>
      </c>
      <c r="E19" s="164">
        <v>1024</v>
      </c>
      <c r="F19" s="164">
        <v>347</v>
      </c>
      <c r="G19" s="164">
        <v>939</v>
      </c>
      <c r="H19" s="164">
        <v>1005</v>
      </c>
    </row>
    <row r="20" spans="1:8" ht="18" customHeight="1" x14ac:dyDescent="0.35">
      <c r="A20" s="237" t="s">
        <v>279</v>
      </c>
      <c r="B20" s="278">
        <v>4147</v>
      </c>
      <c r="C20" s="164">
        <v>169</v>
      </c>
      <c r="D20" s="164">
        <v>953</v>
      </c>
      <c r="E20" s="164">
        <v>538</v>
      </c>
      <c r="F20" s="164">
        <v>801</v>
      </c>
      <c r="G20" s="164">
        <v>597</v>
      </c>
      <c r="H20" s="164">
        <v>1089</v>
      </c>
    </row>
    <row r="21" spans="1:8" ht="18" customHeight="1" x14ac:dyDescent="0.35">
      <c r="A21" s="237" t="s">
        <v>280</v>
      </c>
      <c r="B21" s="278">
        <v>1978</v>
      </c>
      <c r="C21" s="164">
        <v>53</v>
      </c>
      <c r="D21" s="164">
        <v>54</v>
      </c>
      <c r="E21" s="164">
        <v>33</v>
      </c>
      <c r="F21" s="164">
        <v>61</v>
      </c>
      <c r="G21" s="164">
        <v>208</v>
      </c>
      <c r="H21" s="164">
        <v>1569</v>
      </c>
    </row>
    <row r="22" spans="1:8" ht="18" customHeight="1" x14ac:dyDescent="0.35">
      <c r="A22" s="237" t="s">
        <v>281</v>
      </c>
      <c r="B22" s="278">
        <v>3334</v>
      </c>
      <c r="C22" s="164">
        <v>165</v>
      </c>
      <c r="D22" s="164">
        <v>1079</v>
      </c>
      <c r="E22" s="164">
        <v>654</v>
      </c>
      <c r="F22" s="164">
        <v>647</v>
      </c>
      <c r="G22" s="164">
        <v>564</v>
      </c>
      <c r="H22" s="164">
        <v>225</v>
      </c>
    </row>
    <row r="23" spans="1:8" ht="18" customHeight="1" x14ac:dyDescent="0.35">
      <c r="A23" s="237" t="s">
        <v>282</v>
      </c>
      <c r="B23" s="278">
        <v>6108</v>
      </c>
      <c r="C23" s="164">
        <v>515</v>
      </c>
      <c r="D23" s="164">
        <v>1536</v>
      </c>
      <c r="E23" s="164">
        <v>851</v>
      </c>
      <c r="F23" s="164">
        <v>1126</v>
      </c>
      <c r="G23" s="164">
        <v>1178</v>
      </c>
      <c r="H23" s="164">
        <v>902</v>
      </c>
    </row>
    <row r="24" spans="1:8" ht="18" customHeight="1" x14ac:dyDescent="0.35">
      <c r="A24" s="237" t="s">
        <v>283</v>
      </c>
      <c r="B24" s="278">
        <v>839</v>
      </c>
      <c r="C24" s="164">
        <v>29</v>
      </c>
      <c r="D24" s="164">
        <v>233</v>
      </c>
      <c r="E24" s="164">
        <v>90</v>
      </c>
      <c r="F24" s="164">
        <v>117</v>
      </c>
      <c r="G24" s="164">
        <v>278</v>
      </c>
      <c r="H24" s="164">
        <v>92</v>
      </c>
    </row>
    <row r="25" spans="1:8" ht="18" customHeight="1" x14ac:dyDescent="0.35">
      <c r="A25" s="237" t="s">
        <v>284</v>
      </c>
      <c r="B25" s="278">
        <v>6947</v>
      </c>
      <c r="C25" s="164">
        <v>294</v>
      </c>
      <c r="D25" s="164">
        <v>1528</v>
      </c>
      <c r="E25" s="164">
        <v>1211</v>
      </c>
      <c r="F25" s="164">
        <v>1247</v>
      </c>
      <c r="G25" s="164">
        <v>1570</v>
      </c>
      <c r="H25" s="164">
        <v>1097</v>
      </c>
    </row>
    <row r="26" spans="1:8" ht="18" customHeight="1" x14ac:dyDescent="0.35">
      <c r="A26" s="237" t="s">
        <v>285</v>
      </c>
      <c r="B26" s="278">
        <v>1587</v>
      </c>
      <c r="C26" s="164">
        <v>174</v>
      </c>
      <c r="D26" s="164">
        <v>399</v>
      </c>
      <c r="E26" s="164">
        <v>296</v>
      </c>
      <c r="F26" s="164">
        <v>352</v>
      </c>
      <c r="G26" s="164">
        <v>222</v>
      </c>
      <c r="H26" s="164">
        <v>144</v>
      </c>
    </row>
    <row r="27" spans="1:8" ht="18" customHeight="1" x14ac:dyDescent="0.35">
      <c r="A27" s="237" t="s">
        <v>286</v>
      </c>
      <c r="B27" s="278">
        <v>5331</v>
      </c>
      <c r="C27" s="164">
        <v>223</v>
      </c>
      <c r="D27" s="164">
        <v>1436</v>
      </c>
      <c r="E27" s="164">
        <v>759</v>
      </c>
      <c r="F27" s="164">
        <v>898</v>
      </c>
      <c r="G27" s="164">
        <v>1074</v>
      </c>
      <c r="H27" s="164">
        <v>941</v>
      </c>
    </row>
    <row r="28" spans="1:8" ht="18" customHeight="1" x14ac:dyDescent="0.35">
      <c r="A28" s="237" t="s">
        <v>287</v>
      </c>
      <c r="B28" s="278">
        <v>1874</v>
      </c>
      <c r="C28" s="164">
        <v>160</v>
      </c>
      <c r="D28" s="164">
        <v>423</v>
      </c>
      <c r="E28" s="164">
        <v>149</v>
      </c>
      <c r="F28" s="164">
        <v>448</v>
      </c>
      <c r="G28" s="164">
        <v>493</v>
      </c>
      <c r="H28" s="164">
        <v>201</v>
      </c>
    </row>
    <row r="29" spans="1:8" ht="18" customHeight="1" x14ac:dyDescent="0.35">
      <c r="A29" s="237" t="s">
        <v>290</v>
      </c>
      <c r="B29" s="278">
        <v>18155</v>
      </c>
      <c r="C29" s="164">
        <v>709</v>
      </c>
      <c r="D29" s="164">
        <v>2282</v>
      </c>
      <c r="E29" s="164">
        <v>1887</v>
      </c>
      <c r="F29" s="164">
        <v>3347</v>
      </c>
      <c r="G29" s="164">
        <v>4910</v>
      </c>
      <c r="H29" s="164">
        <v>5020</v>
      </c>
    </row>
    <row r="30" spans="1:8" ht="18" customHeight="1" x14ac:dyDescent="0.35">
      <c r="A30" s="237" t="s">
        <v>288</v>
      </c>
      <c r="B30" s="278">
        <v>12359</v>
      </c>
      <c r="C30" s="164">
        <v>765</v>
      </c>
      <c r="D30" s="164">
        <v>2430</v>
      </c>
      <c r="E30" s="164">
        <v>2407</v>
      </c>
      <c r="F30" s="164">
        <v>2260</v>
      </c>
      <c r="G30" s="164">
        <v>2368</v>
      </c>
      <c r="H30" s="164">
        <v>2129</v>
      </c>
    </row>
    <row r="31" spans="1:8" ht="18" customHeight="1" x14ac:dyDescent="0.35">
      <c r="A31" s="237" t="s">
        <v>289</v>
      </c>
      <c r="B31" s="278">
        <v>4607</v>
      </c>
      <c r="C31" s="164">
        <v>243</v>
      </c>
      <c r="D31" s="164">
        <v>1149</v>
      </c>
      <c r="E31" s="164">
        <v>852</v>
      </c>
      <c r="F31" s="164">
        <v>703</v>
      </c>
      <c r="G31" s="164">
        <v>954</v>
      </c>
      <c r="H31" s="164">
        <v>706</v>
      </c>
    </row>
    <row r="32" spans="1:8" ht="18" customHeight="1" x14ac:dyDescent="0.35">
      <c r="A32" s="237" t="s">
        <v>291</v>
      </c>
      <c r="B32" s="278">
        <v>28000</v>
      </c>
      <c r="C32" s="164">
        <v>1356</v>
      </c>
      <c r="D32" s="164">
        <v>3540</v>
      </c>
      <c r="E32" s="164">
        <v>4043</v>
      </c>
      <c r="F32" s="164">
        <v>3576</v>
      </c>
      <c r="G32" s="164">
        <v>6351</v>
      </c>
      <c r="H32" s="164">
        <v>9134</v>
      </c>
    </row>
    <row r="33" spans="1:8" ht="18" customHeight="1" x14ac:dyDescent="0.35">
      <c r="A33" s="237" t="s">
        <v>292</v>
      </c>
      <c r="B33" s="278">
        <v>2868</v>
      </c>
      <c r="C33" s="164">
        <v>141</v>
      </c>
      <c r="D33" s="164">
        <v>770</v>
      </c>
      <c r="E33" s="164">
        <v>692</v>
      </c>
      <c r="F33" s="164">
        <v>470</v>
      </c>
      <c r="G33" s="164">
        <v>557</v>
      </c>
      <c r="H33" s="164">
        <v>238</v>
      </c>
    </row>
    <row r="34" spans="1:8" ht="18" customHeight="1" x14ac:dyDescent="0.35">
      <c r="A34" s="237" t="s">
        <v>293</v>
      </c>
      <c r="B34" s="278">
        <v>1832</v>
      </c>
      <c r="C34" s="164">
        <v>92</v>
      </c>
      <c r="D34" s="164">
        <v>580</v>
      </c>
      <c r="E34" s="164">
        <v>279</v>
      </c>
      <c r="F34" s="164">
        <v>298</v>
      </c>
      <c r="G34" s="164">
        <v>250</v>
      </c>
      <c r="H34" s="164">
        <v>333</v>
      </c>
    </row>
    <row r="35" spans="1:8" ht="18" customHeight="1" x14ac:dyDescent="0.35">
      <c r="A35" s="237" t="s">
        <v>294</v>
      </c>
      <c r="B35" s="278">
        <v>6543</v>
      </c>
      <c r="C35" s="164">
        <v>445</v>
      </c>
      <c r="D35" s="164">
        <v>1509</v>
      </c>
      <c r="E35" s="164">
        <v>747</v>
      </c>
      <c r="F35" s="164">
        <v>942</v>
      </c>
      <c r="G35" s="164">
        <v>1235</v>
      </c>
      <c r="H35" s="164">
        <v>1665</v>
      </c>
    </row>
    <row r="36" spans="1:8" ht="18" customHeight="1" x14ac:dyDescent="0.35">
      <c r="A36" s="237" t="s">
        <v>295</v>
      </c>
      <c r="B36" s="278">
        <v>1847</v>
      </c>
      <c r="C36" s="164">
        <v>37</v>
      </c>
      <c r="D36" s="164">
        <v>526</v>
      </c>
      <c r="E36" s="164">
        <v>298</v>
      </c>
      <c r="F36" s="164">
        <v>377</v>
      </c>
      <c r="G36" s="164">
        <v>372</v>
      </c>
      <c r="H36" s="164">
        <v>237</v>
      </c>
    </row>
    <row r="37" spans="1:8" ht="18" customHeight="1" x14ac:dyDescent="0.35">
      <c r="A37" s="237" t="s">
        <v>296</v>
      </c>
      <c r="B37" s="278">
        <v>620</v>
      </c>
      <c r="C37" s="164">
        <v>56</v>
      </c>
      <c r="D37" s="164">
        <v>145</v>
      </c>
      <c r="E37" s="164">
        <v>133</v>
      </c>
      <c r="F37" s="164">
        <v>95</v>
      </c>
      <c r="G37" s="164">
        <v>103</v>
      </c>
      <c r="H37" s="164">
        <v>88</v>
      </c>
    </row>
    <row r="38" spans="1:8" ht="18" customHeight="1" x14ac:dyDescent="0.35">
      <c r="A38" s="237" t="s">
        <v>297</v>
      </c>
      <c r="B38" s="278">
        <v>8522</v>
      </c>
      <c r="C38" s="164">
        <v>608</v>
      </c>
      <c r="D38" s="164">
        <v>1623</v>
      </c>
      <c r="E38" s="164">
        <v>1242</v>
      </c>
      <c r="F38" s="164">
        <v>1843</v>
      </c>
      <c r="G38" s="164">
        <v>1675</v>
      </c>
      <c r="H38" s="164">
        <v>1531</v>
      </c>
    </row>
    <row r="39" spans="1:8" ht="18" customHeight="1" x14ac:dyDescent="0.35">
      <c r="A39" s="279" t="s">
        <v>117</v>
      </c>
      <c r="B39" s="280">
        <v>254761</v>
      </c>
      <c r="C39" s="281">
        <v>15305</v>
      </c>
      <c r="D39" s="281">
        <v>49433</v>
      </c>
      <c r="E39" s="281">
        <v>38281</v>
      </c>
      <c r="F39" s="281">
        <v>40662</v>
      </c>
      <c r="G39" s="281">
        <v>52475</v>
      </c>
      <c r="H39" s="281">
        <v>58605</v>
      </c>
    </row>
    <row r="40" spans="1:8" ht="18" customHeight="1" x14ac:dyDescent="0.35">
      <c r="A40" s="279" t="s">
        <v>118</v>
      </c>
      <c r="B40" s="280">
        <v>34459765</v>
      </c>
      <c r="C40" s="281">
        <v>1772076</v>
      </c>
      <c r="D40" s="281">
        <v>5659364</v>
      </c>
      <c r="E40" s="281">
        <v>5042615</v>
      </c>
      <c r="F40" s="281">
        <v>5474285</v>
      </c>
      <c r="G40" s="281">
        <v>7328818</v>
      </c>
      <c r="H40" s="281">
        <v>9182607</v>
      </c>
    </row>
    <row r="41" spans="1:8" x14ac:dyDescent="0.35">
      <c r="A41" s="179"/>
      <c r="B41" s="282"/>
      <c r="C41" s="179"/>
      <c r="D41" s="179"/>
      <c r="E41" s="179"/>
      <c r="F41" s="179"/>
      <c r="G41" s="179"/>
      <c r="H41" s="179"/>
    </row>
    <row r="42" spans="1:8" x14ac:dyDescent="0.35">
      <c r="A42" s="179"/>
      <c r="B42" s="282"/>
      <c r="C42" s="179"/>
      <c r="D42" s="179"/>
      <c r="E42" s="179"/>
      <c r="F42" s="179"/>
      <c r="G42" s="179"/>
      <c r="H42" s="179"/>
    </row>
    <row r="43" spans="1:8" x14ac:dyDescent="0.35">
      <c r="A43" s="179"/>
      <c r="B43" s="282"/>
      <c r="C43" s="179"/>
      <c r="D43" s="179"/>
      <c r="E43" s="179"/>
      <c r="F43" s="179"/>
      <c r="G43" s="179"/>
      <c r="H43" s="179"/>
    </row>
    <row r="44" spans="1:8" x14ac:dyDescent="0.35">
      <c r="A44" s="179"/>
      <c r="B44" s="282"/>
      <c r="C44" s="179"/>
      <c r="D44" s="179"/>
      <c r="E44" s="179"/>
      <c r="F44" s="179"/>
      <c r="G44" s="179"/>
      <c r="H44" s="179"/>
    </row>
    <row r="45" spans="1:8" x14ac:dyDescent="0.35">
      <c r="A45" s="179"/>
      <c r="B45" s="282"/>
      <c r="C45" s="179"/>
      <c r="D45" s="179"/>
      <c r="E45" s="179"/>
      <c r="F45" s="179"/>
      <c r="G45" s="179"/>
      <c r="H45" s="179"/>
    </row>
    <row r="46" spans="1:8" x14ac:dyDescent="0.35">
      <c r="A46" s="179"/>
      <c r="B46" s="282"/>
      <c r="C46" s="179"/>
      <c r="D46" s="179"/>
      <c r="E46" s="179"/>
      <c r="F46" s="179"/>
      <c r="G46" s="179"/>
      <c r="H46" s="179"/>
    </row>
    <row r="47" spans="1:8" x14ac:dyDescent="0.35">
      <c r="A47" s="179"/>
      <c r="B47" s="282"/>
      <c r="C47" s="179"/>
      <c r="D47" s="179"/>
      <c r="E47" s="179"/>
      <c r="F47" s="179"/>
      <c r="G47" s="179"/>
      <c r="H47" s="179"/>
    </row>
    <row r="48" spans="1:8" x14ac:dyDescent="0.35">
      <c r="A48" s="179"/>
      <c r="B48" s="282"/>
      <c r="C48" s="179"/>
      <c r="D48" s="179"/>
      <c r="E48" s="179"/>
      <c r="F48" s="179"/>
      <c r="G48" s="179"/>
      <c r="H48" s="179"/>
    </row>
    <row r="49" spans="1:8" x14ac:dyDescent="0.35">
      <c r="A49" s="179"/>
      <c r="B49" s="282"/>
      <c r="C49" s="179"/>
      <c r="D49" s="179"/>
      <c r="E49" s="179"/>
      <c r="F49" s="179"/>
      <c r="G49" s="179"/>
      <c r="H49" s="179"/>
    </row>
    <row r="50" spans="1:8" x14ac:dyDescent="0.35">
      <c r="A50" s="179"/>
      <c r="B50" s="282"/>
      <c r="C50" s="179"/>
      <c r="D50" s="179"/>
      <c r="E50" s="179"/>
      <c r="F50" s="179"/>
      <c r="G50" s="179"/>
      <c r="H50" s="179"/>
    </row>
    <row r="51" spans="1:8" x14ac:dyDescent="0.35">
      <c r="A51" s="179"/>
      <c r="B51" s="282"/>
      <c r="C51" s="179"/>
      <c r="D51" s="179"/>
      <c r="E51" s="179"/>
      <c r="F51" s="179"/>
      <c r="G51" s="179"/>
      <c r="H51" s="179"/>
    </row>
    <row r="52" spans="1:8" x14ac:dyDescent="0.35">
      <c r="A52" s="179"/>
      <c r="B52" s="282"/>
      <c r="C52" s="179"/>
      <c r="D52" s="179"/>
      <c r="E52" s="179"/>
      <c r="F52" s="179"/>
      <c r="G52" s="179"/>
      <c r="H52" s="179"/>
    </row>
    <row r="53" spans="1:8" x14ac:dyDescent="0.35">
      <c r="A53" s="179"/>
      <c r="B53" s="282"/>
      <c r="C53" s="179"/>
      <c r="D53" s="179"/>
      <c r="E53" s="179"/>
      <c r="F53" s="179"/>
      <c r="G53" s="179"/>
      <c r="H53" s="179"/>
    </row>
    <row r="54" spans="1:8" x14ac:dyDescent="0.35">
      <c r="A54" s="179"/>
      <c r="B54" s="282"/>
      <c r="C54" s="179"/>
      <c r="D54" s="179"/>
      <c r="E54" s="179"/>
      <c r="F54" s="179"/>
      <c r="G54" s="179"/>
      <c r="H54" s="179"/>
    </row>
    <row r="55" spans="1:8" ht="29" x14ac:dyDescent="0.35">
      <c r="A55" s="237" t="s">
        <v>265</v>
      </c>
      <c r="B55" s="237" t="s">
        <v>394</v>
      </c>
      <c r="C55" s="237" t="s">
        <v>395</v>
      </c>
      <c r="D55" s="237" t="s">
        <v>396</v>
      </c>
      <c r="E55" s="237" t="s">
        <v>397</v>
      </c>
      <c r="F55" s="237" t="s">
        <v>398</v>
      </c>
      <c r="G55" s="237" t="s">
        <v>399</v>
      </c>
      <c r="H55" s="179"/>
    </row>
    <row r="56" spans="1:8" x14ac:dyDescent="0.35">
      <c r="A56" s="237" t="s">
        <v>116</v>
      </c>
      <c r="B56" s="189">
        <f t="shared" ref="B56:G56" si="0">C6/$B$6</f>
        <v>7.4100920697899184E-2</v>
      </c>
      <c r="C56" s="189">
        <f t="shared" si="0"/>
        <v>0.16795106566966783</v>
      </c>
      <c r="D56" s="189">
        <f t="shared" si="0"/>
        <v>0.14668853960018313</v>
      </c>
      <c r="E56" s="189">
        <f t="shared" si="0"/>
        <v>0.15257642809908947</v>
      </c>
      <c r="F56" s="189">
        <f t="shared" si="0"/>
        <v>0.20439747698255253</v>
      </c>
      <c r="G56" s="189">
        <f t="shared" si="0"/>
        <v>0.25428556895060789</v>
      </c>
      <c r="H56" s="179"/>
    </row>
    <row r="57" spans="1:8" x14ac:dyDescent="0.35">
      <c r="A57" s="237" t="s">
        <v>266</v>
      </c>
      <c r="B57" s="189">
        <f t="shared" ref="B57:B90" si="1">C7/B7</f>
        <v>3.1716417910447763E-2</v>
      </c>
      <c r="C57" s="189">
        <f t="shared" ref="C57:C90" si="2">D7/B7</f>
        <v>0.31902985074626866</v>
      </c>
      <c r="D57" s="189">
        <f t="shared" ref="D57:D90" si="3">E7/B7</f>
        <v>0.21921641791044777</v>
      </c>
      <c r="E57" s="189">
        <f t="shared" ref="E57:E90" si="4">F7/B7</f>
        <v>0.10727611940298508</v>
      </c>
      <c r="F57" s="189">
        <f t="shared" ref="F57:F90" si="5">G7/B7</f>
        <v>0.15764925373134328</v>
      </c>
      <c r="G57" s="189">
        <f t="shared" ref="G57:G90" si="6">H7/B7</f>
        <v>0.16511194029850745</v>
      </c>
      <c r="H57" s="179"/>
    </row>
    <row r="58" spans="1:8" x14ac:dyDescent="0.35">
      <c r="A58" s="237" t="s">
        <v>267</v>
      </c>
      <c r="B58" s="189">
        <f t="shared" si="1"/>
        <v>6.022889842632332E-2</v>
      </c>
      <c r="C58" s="189">
        <f t="shared" si="2"/>
        <v>0.26967095851216022</v>
      </c>
      <c r="D58" s="189">
        <f t="shared" si="3"/>
        <v>0.14735336194563661</v>
      </c>
      <c r="E58" s="189">
        <f t="shared" si="4"/>
        <v>0.14535050071530758</v>
      </c>
      <c r="F58" s="189">
        <f t="shared" si="5"/>
        <v>0.22117310443490701</v>
      </c>
      <c r="G58" s="189">
        <f t="shared" si="6"/>
        <v>0.15622317596566523</v>
      </c>
      <c r="H58" s="179"/>
    </row>
    <row r="59" spans="1:8" x14ac:dyDescent="0.35">
      <c r="A59" s="237" t="s">
        <v>268</v>
      </c>
      <c r="B59" s="189">
        <f t="shared" si="1"/>
        <v>3.5145888594164454E-2</v>
      </c>
      <c r="C59" s="189">
        <f t="shared" si="2"/>
        <v>0.28315649867374004</v>
      </c>
      <c r="D59" s="189">
        <f t="shared" si="3"/>
        <v>0.13561007957559681</v>
      </c>
      <c r="E59" s="189">
        <f t="shared" si="4"/>
        <v>0.13892572944297082</v>
      </c>
      <c r="F59" s="189">
        <f t="shared" si="5"/>
        <v>0.25663129973474802</v>
      </c>
      <c r="G59" s="189">
        <f t="shared" si="6"/>
        <v>0.15053050397877984</v>
      </c>
      <c r="H59" s="179"/>
    </row>
    <row r="60" spans="1:8" x14ac:dyDescent="0.35">
      <c r="A60" s="237" t="s">
        <v>269</v>
      </c>
      <c r="B60" s="189">
        <f t="shared" si="1"/>
        <v>4.3459915611814344E-2</v>
      </c>
      <c r="C60" s="189">
        <f t="shared" si="2"/>
        <v>0.21983122362869198</v>
      </c>
      <c r="D60" s="189">
        <f t="shared" si="3"/>
        <v>0.19367088607594937</v>
      </c>
      <c r="E60" s="189">
        <f t="shared" si="4"/>
        <v>0.23333333333333334</v>
      </c>
      <c r="F60" s="189">
        <f t="shared" si="5"/>
        <v>0.19535864978902953</v>
      </c>
      <c r="G60" s="189">
        <f t="shared" si="6"/>
        <v>0.11434599156118143</v>
      </c>
      <c r="H60" s="179"/>
    </row>
    <row r="61" spans="1:8" x14ac:dyDescent="0.35">
      <c r="A61" s="237" t="s">
        <v>270</v>
      </c>
      <c r="B61" s="189">
        <f t="shared" si="1"/>
        <v>6.6107784431137726E-2</v>
      </c>
      <c r="C61" s="189">
        <f t="shared" si="2"/>
        <v>0.30658682634730539</v>
      </c>
      <c r="D61" s="189">
        <f t="shared" si="3"/>
        <v>0.1281437125748503</v>
      </c>
      <c r="E61" s="189">
        <f t="shared" si="4"/>
        <v>0.17580838323353293</v>
      </c>
      <c r="F61" s="189">
        <f t="shared" si="5"/>
        <v>0.17652694610778444</v>
      </c>
      <c r="G61" s="189">
        <f t="shared" si="6"/>
        <v>0.14682634730538921</v>
      </c>
      <c r="H61" s="179"/>
    </row>
    <row r="62" spans="1:8" x14ac:dyDescent="0.35">
      <c r="A62" s="237" t="s">
        <v>271</v>
      </c>
      <c r="B62" s="189">
        <f t="shared" si="1"/>
        <v>0.16129032258064516</v>
      </c>
      <c r="C62" s="189">
        <f t="shared" si="2"/>
        <v>0.15053763440860216</v>
      </c>
      <c r="D62" s="189">
        <f t="shared" si="3"/>
        <v>0.16487455197132617</v>
      </c>
      <c r="E62" s="189">
        <f t="shared" si="4"/>
        <v>0.12903225806451613</v>
      </c>
      <c r="F62" s="189">
        <f t="shared" si="5"/>
        <v>0.31541218637992829</v>
      </c>
      <c r="G62" s="189">
        <f t="shared" si="6"/>
        <v>7.8853046594982074E-2</v>
      </c>
      <c r="H62" s="179"/>
    </row>
    <row r="63" spans="1:8" x14ac:dyDescent="0.35">
      <c r="A63" s="237" t="s">
        <v>272</v>
      </c>
      <c r="B63" s="189">
        <f t="shared" si="1"/>
        <v>4.3320838302947688E-2</v>
      </c>
      <c r="C63" s="189">
        <f t="shared" si="2"/>
        <v>0.22729596183336173</v>
      </c>
      <c r="D63" s="189">
        <f t="shared" si="3"/>
        <v>0.15730959277560061</v>
      </c>
      <c r="E63" s="189">
        <f t="shared" si="4"/>
        <v>0.16212301925370592</v>
      </c>
      <c r="F63" s="189">
        <f t="shared" si="5"/>
        <v>0.20207871869142954</v>
      </c>
      <c r="G63" s="189">
        <f t="shared" si="6"/>
        <v>0.2078718691429545</v>
      </c>
      <c r="H63" s="179"/>
    </row>
    <row r="64" spans="1:8" x14ac:dyDescent="0.35">
      <c r="A64" s="237" t="s">
        <v>273</v>
      </c>
      <c r="B64" s="189">
        <f t="shared" si="1"/>
        <v>7.6026272577996712E-2</v>
      </c>
      <c r="C64" s="189">
        <f t="shared" si="2"/>
        <v>0.21510673234811165</v>
      </c>
      <c r="D64" s="189">
        <f t="shared" si="3"/>
        <v>0.16206896551724137</v>
      </c>
      <c r="E64" s="189">
        <f t="shared" si="4"/>
        <v>0.13579638752052545</v>
      </c>
      <c r="F64" s="189">
        <f t="shared" si="5"/>
        <v>0.17569786535303777</v>
      </c>
      <c r="G64" s="189">
        <f t="shared" si="6"/>
        <v>0.23530377668308702</v>
      </c>
      <c r="H64" s="179"/>
    </row>
    <row r="65" spans="1:8" x14ac:dyDescent="0.35">
      <c r="A65" s="237" t="s">
        <v>274</v>
      </c>
      <c r="B65" s="189">
        <f t="shared" si="1"/>
        <v>3.7755102040816328E-2</v>
      </c>
      <c r="C65" s="189">
        <f t="shared" si="2"/>
        <v>0.19163265306122448</v>
      </c>
      <c r="D65" s="189">
        <f t="shared" si="3"/>
        <v>0.19081632653061226</v>
      </c>
      <c r="E65" s="189">
        <f t="shared" si="4"/>
        <v>0.20020408163265307</v>
      </c>
      <c r="F65" s="189">
        <f t="shared" si="5"/>
        <v>0.14224489795918369</v>
      </c>
      <c r="G65" s="189">
        <f t="shared" si="6"/>
        <v>0.23734693877551019</v>
      </c>
      <c r="H65" s="179"/>
    </row>
    <row r="66" spans="1:8" x14ac:dyDescent="0.35">
      <c r="A66" s="237" t="s">
        <v>275</v>
      </c>
      <c r="B66" s="189">
        <f t="shared" si="1"/>
        <v>6.1643835616438353E-2</v>
      </c>
      <c r="C66" s="189">
        <f t="shared" si="2"/>
        <v>0.3904109589041096</v>
      </c>
      <c r="D66" s="189">
        <f t="shared" si="3"/>
        <v>0.17123287671232876</v>
      </c>
      <c r="E66" s="189">
        <f t="shared" si="4"/>
        <v>9.9315068493150679E-2</v>
      </c>
      <c r="F66" s="189">
        <f t="shared" si="5"/>
        <v>0.11986301369863013</v>
      </c>
      <c r="G66" s="189">
        <f t="shared" si="6"/>
        <v>0.15753424657534246</v>
      </c>
      <c r="H66" s="179"/>
    </row>
    <row r="67" spans="1:8" x14ac:dyDescent="0.35">
      <c r="A67" s="237" t="s">
        <v>276</v>
      </c>
      <c r="B67" s="189">
        <f t="shared" si="1"/>
        <v>4.8275862068965517E-2</v>
      </c>
      <c r="C67" s="189">
        <f t="shared" si="2"/>
        <v>0.41379310344827586</v>
      </c>
      <c r="D67" s="189">
        <f t="shared" si="3"/>
        <v>0.15172413793103448</v>
      </c>
      <c r="E67" s="189">
        <f t="shared" si="4"/>
        <v>0.18620689655172415</v>
      </c>
      <c r="F67" s="189">
        <f t="shared" si="5"/>
        <v>8.2758620689655171E-2</v>
      </c>
      <c r="G67" s="189">
        <f t="shared" si="6"/>
        <v>0.11724137931034483</v>
      </c>
      <c r="H67" s="179"/>
    </row>
    <row r="68" spans="1:8" x14ac:dyDescent="0.35">
      <c r="A68" s="237" t="s">
        <v>277</v>
      </c>
      <c r="B68" s="189">
        <f t="shared" si="1"/>
        <v>2.1937842778793418E-2</v>
      </c>
      <c r="C68" s="189">
        <f t="shared" si="2"/>
        <v>0.19195612431444242</v>
      </c>
      <c r="D68" s="189">
        <f t="shared" si="3"/>
        <v>0.20109689213893966</v>
      </c>
      <c r="E68" s="189">
        <f t="shared" si="4"/>
        <v>0.25045703839122485</v>
      </c>
      <c r="F68" s="189">
        <f t="shared" si="5"/>
        <v>0.2449725776965265</v>
      </c>
      <c r="G68" s="189">
        <f t="shared" si="6"/>
        <v>8.957952468007313E-2</v>
      </c>
      <c r="H68" s="179"/>
    </row>
    <row r="69" spans="1:8" x14ac:dyDescent="0.35">
      <c r="A69" s="237" t="s">
        <v>278</v>
      </c>
      <c r="B69" s="189">
        <f t="shared" si="1"/>
        <v>0.10816777041942605</v>
      </c>
      <c r="C69" s="189">
        <f t="shared" si="2"/>
        <v>0.22657033915312061</v>
      </c>
      <c r="D69" s="189">
        <f t="shared" si="3"/>
        <v>0.20549869556492073</v>
      </c>
      <c r="E69" s="189">
        <f t="shared" si="4"/>
        <v>6.9636765001003409E-2</v>
      </c>
      <c r="F69" s="189">
        <f t="shared" si="5"/>
        <v>0.18844069837447322</v>
      </c>
      <c r="G69" s="189">
        <f t="shared" si="6"/>
        <v>0.20168573148705599</v>
      </c>
      <c r="H69" s="179"/>
    </row>
    <row r="70" spans="1:8" x14ac:dyDescent="0.35">
      <c r="A70" s="237" t="s">
        <v>279</v>
      </c>
      <c r="B70" s="189">
        <f t="shared" si="1"/>
        <v>4.0752351097178681E-2</v>
      </c>
      <c r="C70" s="189">
        <f t="shared" si="2"/>
        <v>0.22980467808054014</v>
      </c>
      <c r="D70" s="189">
        <f t="shared" si="3"/>
        <v>0.12973233662888836</v>
      </c>
      <c r="E70" s="189">
        <f t="shared" si="4"/>
        <v>0.19315167591029661</v>
      </c>
      <c r="F70" s="189">
        <f t="shared" si="5"/>
        <v>0.14395948878707499</v>
      </c>
      <c r="G70" s="189">
        <f t="shared" si="6"/>
        <v>0.2625994694960212</v>
      </c>
      <c r="H70" s="179"/>
    </row>
    <row r="71" spans="1:8" x14ac:dyDescent="0.35">
      <c r="A71" s="237" t="s">
        <v>280</v>
      </c>
      <c r="B71" s="189">
        <f t="shared" si="1"/>
        <v>2.6794742163801819E-2</v>
      </c>
      <c r="C71" s="189">
        <f t="shared" si="2"/>
        <v>2.7300303336703743E-2</v>
      </c>
      <c r="D71" s="189">
        <f t="shared" si="3"/>
        <v>1.6683518705763397E-2</v>
      </c>
      <c r="E71" s="189">
        <f t="shared" si="4"/>
        <v>3.083923154701719E-2</v>
      </c>
      <c r="F71" s="189">
        <f t="shared" si="5"/>
        <v>0.1051567239635996</v>
      </c>
      <c r="G71" s="189">
        <f t="shared" si="6"/>
        <v>0.79322548028311424</v>
      </c>
      <c r="H71" s="179"/>
    </row>
    <row r="72" spans="1:8" x14ac:dyDescent="0.35">
      <c r="A72" s="237" t="s">
        <v>281</v>
      </c>
      <c r="B72" s="189">
        <f t="shared" si="1"/>
        <v>4.949010197960408E-2</v>
      </c>
      <c r="C72" s="189">
        <f t="shared" si="2"/>
        <v>0.32363527294541089</v>
      </c>
      <c r="D72" s="189">
        <f t="shared" si="3"/>
        <v>0.19616076784643072</v>
      </c>
      <c r="E72" s="189">
        <f t="shared" si="4"/>
        <v>0.19406118776244752</v>
      </c>
      <c r="F72" s="189">
        <f t="shared" si="5"/>
        <v>0.16916616676664667</v>
      </c>
      <c r="G72" s="189">
        <f t="shared" si="6"/>
        <v>6.7486502699460105E-2</v>
      </c>
      <c r="H72" s="179"/>
    </row>
    <row r="73" spans="1:8" x14ac:dyDescent="0.35">
      <c r="A73" s="237" t="s">
        <v>282</v>
      </c>
      <c r="B73" s="189">
        <f t="shared" si="1"/>
        <v>8.4315651604453173E-2</v>
      </c>
      <c r="C73" s="189">
        <f t="shared" si="2"/>
        <v>0.25147347740667975</v>
      </c>
      <c r="D73" s="189">
        <f t="shared" si="3"/>
        <v>0.13932547478716437</v>
      </c>
      <c r="E73" s="189">
        <f t="shared" si="4"/>
        <v>0.18434839554682383</v>
      </c>
      <c r="F73" s="189">
        <f t="shared" si="5"/>
        <v>0.19286182056319581</v>
      </c>
      <c r="G73" s="189">
        <f t="shared" si="6"/>
        <v>0.14767518009168304</v>
      </c>
      <c r="H73" s="179"/>
    </row>
    <row r="74" spans="1:8" x14ac:dyDescent="0.35">
      <c r="A74" s="237" t="s">
        <v>283</v>
      </c>
      <c r="B74" s="189">
        <f t="shared" si="1"/>
        <v>3.4564958283671038E-2</v>
      </c>
      <c r="C74" s="189">
        <f t="shared" si="2"/>
        <v>0.27771156138259834</v>
      </c>
      <c r="D74" s="189">
        <f t="shared" si="3"/>
        <v>0.10727056019070322</v>
      </c>
      <c r="E74" s="189">
        <f t="shared" si="4"/>
        <v>0.13945172824791419</v>
      </c>
      <c r="F74" s="189">
        <f t="shared" si="5"/>
        <v>0.33134684147794996</v>
      </c>
      <c r="G74" s="189">
        <f t="shared" si="6"/>
        <v>0.10965435041716329</v>
      </c>
      <c r="H74" s="179"/>
    </row>
    <row r="75" spans="1:8" x14ac:dyDescent="0.35">
      <c r="A75" s="237" t="s">
        <v>284</v>
      </c>
      <c r="B75" s="189">
        <f t="shared" si="1"/>
        <v>4.2320426083201385E-2</v>
      </c>
      <c r="C75" s="189">
        <f t="shared" si="2"/>
        <v>0.21995105801065207</v>
      </c>
      <c r="D75" s="189">
        <f t="shared" si="3"/>
        <v>0.17431985029509139</v>
      </c>
      <c r="E75" s="189">
        <f t="shared" si="4"/>
        <v>0.17950194328487118</v>
      </c>
      <c r="F75" s="189">
        <f t="shared" si="5"/>
        <v>0.22599683316539512</v>
      </c>
      <c r="G75" s="189">
        <f t="shared" si="6"/>
        <v>0.15790988916078882</v>
      </c>
      <c r="H75" s="179"/>
    </row>
    <row r="76" spans="1:8" x14ac:dyDescent="0.35">
      <c r="A76" s="237" t="s">
        <v>285</v>
      </c>
      <c r="B76" s="189">
        <f t="shared" si="1"/>
        <v>0.10964083175803403</v>
      </c>
      <c r="C76" s="189">
        <f t="shared" si="2"/>
        <v>0.25141776937618149</v>
      </c>
      <c r="D76" s="189">
        <f t="shared" si="3"/>
        <v>0.18651543793320732</v>
      </c>
      <c r="E76" s="189">
        <f t="shared" si="4"/>
        <v>0.22180214240705734</v>
      </c>
      <c r="F76" s="189">
        <f t="shared" si="5"/>
        <v>0.13988657844990549</v>
      </c>
      <c r="G76" s="189">
        <f t="shared" si="6"/>
        <v>9.0737240075614373E-2</v>
      </c>
      <c r="H76" s="179"/>
    </row>
    <row r="77" spans="1:8" x14ac:dyDescent="0.35">
      <c r="A77" s="237" t="s">
        <v>286</v>
      </c>
      <c r="B77" s="189">
        <f t="shared" si="1"/>
        <v>4.1830800975426748E-2</v>
      </c>
      <c r="C77" s="189">
        <f t="shared" si="2"/>
        <v>0.26936784843368972</v>
      </c>
      <c r="D77" s="189">
        <f t="shared" si="3"/>
        <v>0.14237478897017444</v>
      </c>
      <c r="E77" s="189">
        <f t="shared" si="4"/>
        <v>0.16844869630463327</v>
      </c>
      <c r="F77" s="189">
        <f t="shared" si="5"/>
        <v>0.20146314012380417</v>
      </c>
      <c r="G77" s="189">
        <f t="shared" si="6"/>
        <v>0.17651472519227163</v>
      </c>
      <c r="H77" s="179"/>
    </row>
    <row r="78" spans="1:8" x14ac:dyDescent="0.35">
      <c r="A78" s="237" t="s">
        <v>287</v>
      </c>
      <c r="B78" s="189">
        <f t="shared" si="1"/>
        <v>8.537886872998933E-2</v>
      </c>
      <c r="C78" s="189">
        <f t="shared" si="2"/>
        <v>0.22572038420490928</v>
      </c>
      <c r="D78" s="189">
        <f t="shared" si="3"/>
        <v>7.9509071504802561E-2</v>
      </c>
      <c r="E78" s="189">
        <f t="shared" si="4"/>
        <v>0.23906083244397011</v>
      </c>
      <c r="F78" s="189">
        <f t="shared" si="5"/>
        <v>0.26307363927427962</v>
      </c>
      <c r="G78" s="189">
        <f t="shared" si="6"/>
        <v>0.10725720384204909</v>
      </c>
      <c r="H78" s="179"/>
    </row>
    <row r="79" spans="1:8" x14ac:dyDescent="0.35">
      <c r="A79" s="237" t="s">
        <v>290</v>
      </c>
      <c r="B79" s="189">
        <f t="shared" si="1"/>
        <v>3.9052602588818507E-2</v>
      </c>
      <c r="C79" s="189">
        <f t="shared" si="2"/>
        <v>0.12569540071605617</v>
      </c>
      <c r="D79" s="189">
        <f t="shared" si="3"/>
        <v>0.10393830900578353</v>
      </c>
      <c r="E79" s="189">
        <f t="shared" si="4"/>
        <v>0.18435692646653815</v>
      </c>
      <c r="F79" s="189">
        <f t="shared" si="5"/>
        <v>0.2704489121454145</v>
      </c>
      <c r="G79" s="189">
        <f t="shared" si="6"/>
        <v>0.27650784907738912</v>
      </c>
      <c r="H79" s="179"/>
    </row>
    <row r="80" spans="1:8" x14ac:dyDescent="0.35">
      <c r="A80" s="237" t="s">
        <v>288</v>
      </c>
      <c r="B80" s="189">
        <f t="shared" si="1"/>
        <v>6.1898211829436035E-2</v>
      </c>
      <c r="C80" s="189">
        <f t="shared" si="2"/>
        <v>0.19661784934056153</v>
      </c>
      <c r="D80" s="189">
        <f t="shared" si="3"/>
        <v>0.19475685735091836</v>
      </c>
      <c r="E80" s="189">
        <f t="shared" si="4"/>
        <v>0.1828626911562424</v>
      </c>
      <c r="F80" s="189">
        <f t="shared" si="5"/>
        <v>0.19160126223804516</v>
      </c>
      <c r="G80" s="189">
        <f t="shared" si="6"/>
        <v>0.17226312808479649</v>
      </c>
      <c r="H80" s="179"/>
    </row>
    <row r="81" spans="1:8" x14ac:dyDescent="0.35">
      <c r="A81" s="237" t="s">
        <v>289</v>
      </c>
      <c r="B81" s="189">
        <f t="shared" si="1"/>
        <v>5.2745821575862814E-2</v>
      </c>
      <c r="C81" s="189">
        <f t="shared" si="2"/>
        <v>0.24940308226611677</v>
      </c>
      <c r="D81" s="189">
        <f t="shared" si="3"/>
        <v>0.1849359670067289</v>
      </c>
      <c r="E81" s="189">
        <f t="shared" si="4"/>
        <v>0.15259387887996528</v>
      </c>
      <c r="F81" s="189">
        <f t="shared" si="5"/>
        <v>0.2070761884089429</v>
      </c>
      <c r="G81" s="189">
        <f t="shared" si="6"/>
        <v>0.15324506186238332</v>
      </c>
      <c r="H81" s="179"/>
    </row>
    <row r="82" spans="1:8" x14ac:dyDescent="0.35">
      <c r="A82" s="237" t="s">
        <v>291</v>
      </c>
      <c r="B82" s="189">
        <f t="shared" si="1"/>
        <v>4.8428571428571432E-2</v>
      </c>
      <c r="C82" s="189">
        <f t="shared" si="2"/>
        <v>0.12642857142857142</v>
      </c>
      <c r="D82" s="189">
        <f t="shared" si="3"/>
        <v>0.14439285714285716</v>
      </c>
      <c r="E82" s="189">
        <f t="shared" si="4"/>
        <v>0.12771428571428572</v>
      </c>
      <c r="F82" s="189">
        <f t="shared" si="5"/>
        <v>0.22682142857142856</v>
      </c>
      <c r="G82" s="189">
        <f t="shared" si="6"/>
        <v>0.32621428571428573</v>
      </c>
      <c r="H82" s="179"/>
    </row>
    <row r="83" spans="1:8" x14ac:dyDescent="0.35">
      <c r="A83" s="237" t="s">
        <v>292</v>
      </c>
      <c r="B83" s="189">
        <f t="shared" si="1"/>
        <v>4.9163179916317995E-2</v>
      </c>
      <c r="C83" s="189">
        <f t="shared" si="2"/>
        <v>0.26847977684797769</v>
      </c>
      <c r="D83" s="189">
        <f t="shared" si="3"/>
        <v>0.2412831241283124</v>
      </c>
      <c r="E83" s="189">
        <f t="shared" si="4"/>
        <v>0.16387726638772665</v>
      </c>
      <c r="F83" s="189">
        <f t="shared" si="5"/>
        <v>0.19421199442119944</v>
      </c>
      <c r="G83" s="189">
        <f t="shared" si="6"/>
        <v>8.2984658298465824E-2</v>
      </c>
      <c r="H83" s="179"/>
    </row>
    <row r="84" spans="1:8" x14ac:dyDescent="0.35">
      <c r="A84" s="237" t="s">
        <v>293</v>
      </c>
      <c r="B84" s="189">
        <f t="shared" si="1"/>
        <v>5.0218340611353711E-2</v>
      </c>
      <c r="C84" s="189">
        <f t="shared" si="2"/>
        <v>0.31659388646288211</v>
      </c>
      <c r="D84" s="189">
        <f t="shared" si="3"/>
        <v>0.15229257641921398</v>
      </c>
      <c r="E84" s="189">
        <f t="shared" si="4"/>
        <v>0.16266375545851527</v>
      </c>
      <c r="F84" s="189">
        <f t="shared" si="5"/>
        <v>0.13646288209606988</v>
      </c>
      <c r="G84" s="189">
        <f t="shared" si="6"/>
        <v>0.18176855895196506</v>
      </c>
      <c r="H84" s="179"/>
    </row>
    <row r="85" spans="1:8" x14ac:dyDescent="0.35">
      <c r="A85" s="237" t="s">
        <v>294</v>
      </c>
      <c r="B85" s="189">
        <f t="shared" si="1"/>
        <v>6.8011615466911202E-2</v>
      </c>
      <c r="C85" s="189">
        <f t="shared" si="2"/>
        <v>0.23062815222375058</v>
      </c>
      <c r="D85" s="189">
        <f t="shared" si="3"/>
        <v>0.11416781292984869</v>
      </c>
      <c r="E85" s="189">
        <f t="shared" si="4"/>
        <v>0.14397065566254011</v>
      </c>
      <c r="F85" s="189">
        <f t="shared" si="5"/>
        <v>0.18875133730704569</v>
      </c>
      <c r="G85" s="189">
        <f t="shared" si="6"/>
        <v>0.25447042640990369</v>
      </c>
      <c r="H85" s="179"/>
    </row>
    <row r="86" spans="1:8" x14ac:dyDescent="0.35">
      <c r="A86" s="237" t="s">
        <v>295</v>
      </c>
      <c r="B86" s="189">
        <f t="shared" si="1"/>
        <v>2.0032485110990796E-2</v>
      </c>
      <c r="C86" s="189">
        <f t="shared" si="2"/>
        <v>0.28478613968597727</v>
      </c>
      <c r="D86" s="189">
        <f t="shared" si="3"/>
        <v>0.16134271792095289</v>
      </c>
      <c r="E86" s="189">
        <f t="shared" si="4"/>
        <v>0.20411478072550082</v>
      </c>
      <c r="F86" s="189">
        <f t="shared" si="5"/>
        <v>0.2014076881429345</v>
      </c>
      <c r="G86" s="189">
        <f t="shared" si="6"/>
        <v>0.12831618841364376</v>
      </c>
      <c r="H86" s="179"/>
    </row>
    <row r="87" spans="1:8" x14ac:dyDescent="0.35">
      <c r="A87" s="237" t="s">
        <v>296</v>
      </c>
      <c r="B87" s="189">
        <f t="shared" si="1"/>
        <v>9.0322580645161285E-2</v>
      </c>
      <c r="C87" s="189">
        <f t="shared" si="2"/>
        <v>0.23387096774193547</v>
      </c>
      <c r="D87" s="189">
        <f t="shared" si="3"/>
        <v>0.21451612903225806</v>
      </c>
      <c r="E87" s="189">
        <f t="shared" si="4"/>
        <v>0.15322580645161291</v>
      </c>
      <c r="F87" s="189">
        <f t="shared" si="5"/>
        <v>0.16612903225806452</v>
      </c>
      <c r="G87" s="189">
        <f t="shared" si="6"/>
        <v>0.14193548387096774</v>
      </c>
      <c r="H87" s="179"/>
    </row>
    <row r="88" spans="1:8" x14ac:dyDescent="0.35">
      <c r="A88" s="237" t="s">
        <v>297</v>
      </c>
      <c r="B88" s="189">
        <f t="shared" si="1"/>
        <v>7.1344754752405537E-2</v>
      </c>
      <c r="C88" s="189">
        <f t="shared" si="2"/>
        <v>0.19044825158413517</v>
      </c>
      <c r="D88" s="189">
        <f t="shared" si="3"/>
        <v>0.14574043651724947</v>
      </c>
      <c r="E88" s="189">
        <f t="shared" si="4"/>
        <v>0.21626378784322928</v>
      </c>
      <c r="F88" s="189">
        <f t="shared" si="5"/>
        <v>0.19655010560901198</v>
      </c>
      <c r="G88" s="189">
        <f t="shared" si="6"/>
        <v>0.17965266369396854</v>
      </c>
      <c r="H88" s="179"/>
    </row>
    <row r="89" spans="1:8" x14ac:dyDescent="0.35">
      <c r="A89" s="279" t="s">
        <v>117</v>
      </c>
      <c r="B89" s="189">
        <f t="shared" si="1"/>
        <v>6.0075914288293737E-2</v>
      </c>
      <c r="C89" s="189">
        <f t="shared" si="2"/>
        <v>0.19403676386888102</v>
      </c>
      <c r="D89" s="189">
        <f t="shared" si="3"/>
        <v>0.15026240280105668</v>
      </c>
      <c r="E89" s="189">
        <f t="shared" si="4"/>
        <v>0.15960841730092126</v>
      </c>
      <c r="F89" s="189">
        <f t="shared" si="5"/>
        <v>0.20597736702242495</v>
      </c>
      <c r="G89" s="189">
        <f t="shared" si="6"/>
        <v>0.23003913471842236</v>
      </c>
      <c r="H89" s="179"/>
    </row>
    <row r="90" spans="1:8" x14ac:dyDescent="0.35">
      <c r="A90" s="279" t="s">
        <v>118</v>
      </c>
      <c r="B90" s="189">
        <f t="shared" si="1"/>
        <v>5.1424494624382956E-2</v>
      </c>
      <c r="C90" s="189">
        <f t="shared" si="2"/>
        <v>0.16423106773943466</v>
      </c>
      <c r="D90" s="189">
        <f t="shared" si="3"/>
        <v>0.14633341231433239</v>
      </c>
      <c r="E90" s="189">
        <f t="shared" si="4"/>
        <v>0.15886019536116977</v>
      </c>
      <c r="F90" s="189">
        <f t="shared" si="5"/>
        <v>0.21267753857288349</v>
      </c>
      <c r="G90" s="189">
        <f t="shared" si="6"/>
        <v>0.26647329138779674</v>
      </c>
      <c r="H90" s="179"/>
    </row>
  </sheetData>
  <sheetProtection algorithmName="SHA-512" hashValue="WGPJzKaB7Y6yQkC/8eKKjWU5UT6oqSFn9RUP7y/CTzq4eIDagBvksc58RlndM2up3mmloObJYkh28zuUVfQMJg==" saltValue="lFy1xhYiBzmpk3ED+nWWsw==" spinCount="100000" sheet="1" objects="1" scenarios="1"/>
  <autoFilter ref="A5:B5" xr:uid="{53AAA104-8AB3-4FAA-B477-3DB0760D0273}">
    <sortState xmlns:xlrd2="http://schemas.microsoft.com/office/spreadsheetml/2017/richdata2" ref="A6:B40">
      <sortCondition ref="A5"/>
    </sortState>
  </autoFilter>
  <conditionalFormatting sqref="A3">
    <cfRule type="duplicateValues" dxfId="39" priority="1"/>
  </conditionalFormatting>
  <hyperlinks>
    <hyperlink ref="H2" location="'Appendix Table Menu'!A1" display="Return to the Appendix Table Menu" xr:uid="{3B11D468-95DB-4323-927E-728F9DF8A877}"/>
  </hyperlinks>
  <pageMargins left="0.7" right="0.7" top="0.75" bottom="0.75" header="0.3" footer="0.3"/>
  <pageSetup scale="7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3A3D6-56B7-4DC1-B12F-091CC6C6645B}">
  <dimension ref="A2:E24"/>
  <sheetViews>
    <sheetView view="pageLayout" zoomScaleNormal="100" workbookViewId="0">
      <selection activeCell="C5" sqref="C5"/>
    </sheetView>
  </sheetViews>
  <sheetFormatPr defaultRowHeight="14.5" x14ac:dyDescent="0.35"/>
  <cols>
    <col min="1" max="1" width="33.54296875" style="153" customWidth="1"/>
    <col min="2" max="2" width="13.1796875" style="153" customWidth="1"/>
    <col min="3" max="3" width="13" style="153" customWidth="1"/>
    <col min="4" max="4" width="28.26953125" style="153" customWidth="1"/>
    <col min="5" max="5" width="13.453125" style="153" customWidth="1"/>
    <col min="6" max="16384" width="8.7265625" style="153"/>
  </cols>
  <sheetData>
    <row r="2" spans="1:5" x14ac:dyDescent="0.35">
      <c r="E2" s="155" t="s">
        <v>220</v>
      </c>
    </row>
    <row r="3" spans="1:5" x14ac:dyDescent="0.35">
      <c r="A3" s="237" t="s">
        <v>299</v>
      </c>
      <c r="B3" s="237"/>
      <c r="C3" s="237" t="s">
        <v>400</v>
      </c>
      <c r="D3" s="181"/>
    </row>
    <row r="4" spans="1:5" ht="43.5" x14ac:dyDescent="0.35">
      <c r="A4" s="237" t="s">
        <v>301</v>
      </c>
      <c r="B4" s="237"/>
      <c r="C4" s="237" t="s">
        <v>360</v>
      </c>
      <c r="D4" s="181"/>
    </row>
    <row r="5" spans="1:5" x14ac:dyDescent="0.35">
      <c r="A5" s="181"/>
      <c r="B5" s="181"/>
      <c r="C5" s="181"/>
      <c r="D5" s="181"/>
    </row>
    <row r="6" spans="1:5" x14ac:dyDescent="0.35">
      <c r="A6" s="241" t="s">
        <v>401</v>
      </c>
      <c r="B6" s="283" t="s">
        <v>402</v>
      </c>
      <c r="C6" s="284" t="s">
        <v>313</v>
      </c>
      <c r="D6" s="241" t="s">
        <v>363</v>
      </c>
    </row>
    <row r="7" spans="1:5" x14ac:dyDescent="0.35">
      <c r="A7" s="241" t="s">
        <v>403</v>
      </c>
      <c r="B7" s="285">
        <v>109442</v>
      </c>
      <c r="C7" s="286">
        <v>5.2999999999999999E-2</v>
      </c>
      <c r="D7" s="241" t="s">
        <v>404</v>
      </c>
    </row>
    <row r="8" spans="1:5" x14ac:dyDescent="0.35">
      <c r="A8" s="241" t="s">
        <v>405</v>
      </c>
      <c r="B8" s="285">
        <v>72849</v>
      </c>
      <c r="C8" s="286">
        <v>3.5000000000000003E-2</v>
      </c>
      <c r="D8" s="241" t="s">
        <v>406</v>
      </c>
    </row>
    <row r="9" spans="1:5" x14ac:dyDescent="0.35">
      <c r="A9" s="241" t="s">
        <v>407</v>
      </c>
      <c r="B9" s="285">
        <v>137045</v>
      </c>
      <c r="C9" s="286">
        <v>7.0000000000000007E-2</v>
      </c>
      <c r="D9" s="241" t="s">
        <v>408</v>
      </c>
    </row>
    <row r="10" spans="1:5" x14ac:dyDescent="0.35">
      <c r="A10" s="241" t="s">
        <v>409</v>
      </c>
      <c r="B10" s="285">
        <v>167166</v>
      </c>
      <c r="C10" s="286">
        <v>8.5000000000000006E-2</v>
      </c>
      <c r="D10" s="241" t="s">
        <v>410</v>
      </c>
    </row>
    <row r="11" spans="1:5" x14ac:dyDescent="0.35">
      <c r="A11" s="241" t="s">
        <v>411</v>
      </c>
      <c r="B11" s="285">
        <v>63416</v>
      </c>
      <c r="C11" s="286">
        <v>3.2000000000000001E-2</v>
      </c>
      <c r="D11" s="241" t="s">
        <v>412</v>
      </c>
    </row>
    <row r="12" spans="1:5" ht="29" x14ac:dyDescent="0.35">
      <c r="A12" s="241" t="s">
        <v>413</v>
      </c>
      <c r="B12" s="285">
        <v>119060</v>
      </c>
      <c r="C12" s="286">
        <v>7.3999999999999996E-2</v>
      </c>
      <c r="D12" s="241" t="s">
        <v>414</v>
      </c>
    </row>
    <row r="13" spans="1:5" x14ac:dyDescent="0.35">
      <c r="A13" s="241" t="s">
        <v>415</v>
      </c>
      <c r="B13" s="287">
        <f>2077871-SUM(B7:B12)</f>
        <v>1408893</v>
      </c>
      <c r="C13" s="286">
        <f>1-SUM(C7:C12)</f>
        <v>0.65100000000000002</v>
      </c>
      <c r="D13" s="241" t="s">
        <v>416</v>
      </c>
    </row>
    <row r="14" spans="1:5" x14ac:dyDescent="0.35">
      <c r="A14" s="181"/>
      <c r="B14" s="181"/>
      <c r="C14" s="286"/>
      <c r="D14" s="181"/>
    </row>
    <row r="15" spans="1:5" x14ac:dyDescent="0.35">
      <c r="A15" s="241" t="s">
        <v>417</v>
      </c>
      <c r="B15" s="283" t="s">
        <v>402</v>
      </c>
      <c r="C15" s="284" t="s">
        <v>313</v>
      </c>
      <c r="D15" s="241" t="s">
        <v>363</v>
      </c>
    </row>
    <row r="16" spans="1:5" x14ac:dyDescent="0.35">
      <c r="A16" s="241" t="s">
        <v>403</v>
      </c>
      <c r="B16" s="285">
        <v>11693513</v>
      </c>
      <c r="C16" s="286">
        <v>3.6999999999999998E-2</v>
      </c>
      <c r="D16" s="241" t="s">
        <v>404</v>
      </c>
    </row>
    <row r="17" spans="1:4" x14ac:dyDescent="0.35">
      <c r="A17" s="241" t="s">
        <v>405</v>
      </c>
      <c r="B17" s="285">
        <v>7913012</v>
      </c>
      <c r="C17" s="286">
        <v>2.5000000000000001E-2</v>
      </c>
      <c r="D17" s="241" t="s">
        <v>406</v>
      </c>
    </row>
    <row r="18" spans="1:4" x14ac:dyDescent="0.35">
      <c r="A18" s="241" t="s">
        <v>407</v>
      </c>
      <c r="B18" s="285">
        <v>16770218</v>
      </c>
      <c r="C18" s="286">
        <v>5.7000000000000002E-2</v>
      </c>
      <c r="D18" s="241" t="s">
        <v>408</v>
      </c>
    </row>
    <row r="19" spans="1:4" x14ac:dyDescent="0.35">
      <c r="A19" s="241" t="s">
        <v>409</v>
      </c>
      <c r="B19" s="285">
        <v>20564367</v>
      </c>
      <c r="C19" s="286">
        <v>6.7000000000000004E-2</v>
      </c>
      <c r="D19" s="241" t="s">
        <v>410</v>
      </c>
    </row>
    <row r="20" spans="1:4" x14ac:dyDescent="0.35">
      <c r="A20" s="241" t="s">
        <v>411</v>
      </c>
      <c r="B20" s="285">
        <v>7898365</v>
      </c>
      <c r="C20" s="286">
        <v>2.5999999999999999E-2</v>
      </c>
      <c r="D20" s="241" t="s">
        <v>412</v>
      </c>
    </row>
    <row r="21" spans="1:4" ht="29" x14ac:dyDescent="0.35">
      <c r="A21" s="241" t="s">
        <v>413</v>
      </c>
      <c r="B21" s="285">
        <v>14883921</v>
      </c>
      <c r="C21" s="286">
        <v>0.06</v>
      </c>
      <c r="D21" s="241" t="s">
        <v>414</v>
      </c>
    </row>
    <row r="22" spans="1:4" x14ac:dyDescent="0.35">
      <c r="A22" s="241" t="s">
        <v>415</v>
      </c>
      <c r="B22" s="287">
        <f>327425278-SUM(B16:B21)</f>
        <v>247701882</v>
      </c>
      <c r="C22" s="286">
        <f>1-SUM(C16:C21)</f>
        <v>0.72799999999999998</v>
      </c>
      <c r="D22" s="241" t="s">
        <v>416</v>
      </c>
    </row>
    <row r="23" spans="1:4" x14ac:dyDescent="0.35">
      <c r="A23" s="179"/>
      <c r="B23" s="179"/>
      <c r="C23" s="179"/>
      <c r="D23" s="179"/>
    </row>
    <row r="24" spans="1:4" x14ac:dyDescent="0.35">
      <c r="A24" s="179"/>
      <c r="B24" s="288"/>
      <c r="C24" s="179"/>
      <c r="D24" s="179"/>
    </row>
  </sheetData>
  <sheetProtection algorithmName="SHA-512" hashValue="vviYN6TdkMw5ICJjjyOWATmLQAQKcHqLKddxv1EQTdeSHlfXGkrUifIOWyMEx0Ib6x4HtjPj4CBYfTR7ZNGtwg==" saltValue="WqKDfQbxnql8eH+aZ08Urg==" spinCount="100000" sheet="1" objects="1" scenarios="1"/>
  <conditionalFormatting sqref="A4:B4">
    <cfRule type="duplicateValues" dxfId="38" priority="1"/>
  </conditionalFormatting>
  <hyperlinks>
    <hyperlink ref="E2" location="'Appendix Table Menu'!A1" display="Return to the Appendix Table Menu" xr:uid="{CC6F7705-845B-41B2-B5DF-D4B73ED79C42}"/>
  </hyperlinks>
  <pageMargins left="0.25" right="0.25" top="0.5" bottom="0.5" header="0.5" footer="0.5"/>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5B16B-02AE-49AA-925C-4C79D9EA4ADC}">
  <dimension ref="A1:K95"/>
  <sheetViews>
    <sheetView showWhiteSpace="0" view="pageLayout" zoomScale="65" zoomScaleNormal="55" zoomScaleSheetLayoutView="85" zoomScalePageLayoutView="65" workbookViewId="0">
      <selection activeCell="A3" sqref="A3:I95"/>
    </sheetView>
  </sheetViews>
  <sheetFormatPr defaultColWidth="0.7265625" defaultRowHeight="14.5" x14ac:dyDescent="0.35"/>
  <cols>
    <col min="1" max="1" width="15.81640625" style="153" customWidth="1"/>
    <col min="2" max="2" width="12.1796875" style="153" customWidth="1"/>
    <col min="3" max="3" width="11" style="208" customWidth="1"/>
    <col min="4" max="4" width="9.7265625" style="208" customWidth="1"/>
    <col min="5" max="5" width="10.1796875" style="208" customWidth="1"/>
    <col min="6" max="6" width="11.453125" style="208" customWidth="1"/>
    <col min="7" max="7" width="11.26953125" style="208" customWidth="1"/>
    <col min="8" max="8" width="14.54296875" style="208" customWidth="1"/>
    <col min="9" max="9" width="10.81640625" style="208" customWidth="1"/>
    <col min="10" max="10" width="31.81640625" style="208" customWidth="1"/>
    <col min="11" max="11" width="24.1796875" style="208" customWidth="1"/>
    <col min="12" max="12" width="20.1796875" style="153" customWidth="1"/>
    <col min="13" max="13" width="20.7265625" style="153" customWidth="1"/>
    <col min="14" max="14" width="20" style="153" customWidth="1"/>
    <col min="15" max="15" width="22.26953125" style="153" customWidth="1"/>
    <col min="16" max="16" width="19.81640625" style="153" customWidth="1"/>
    <col min="17" max="17" width="25.26953125" style="153" customWidth="1"/>
    <col min="18" max="19" width="26.453125" style="153" customWidth="1"/>
    <col min="20" max="16384" width="0.7265625" style="153"/>
  </cols>
  <sheetData>
    <row r="1" spans="1:9" ht="16.5" customHeight="1" x14ac:dyDescent="0.35">
      <c r="A1" s="212" t="s">
        <v>418</v>
      </c>
      <c r="B1" s="289"/>
    </row>
    <row r="2" spans="1:9" ht="16.5" customHeight="1" x14ac:dyDescent="0.35">
      <c r="A2" s="212" t="s">
        <v>301</v>
      </c>
      <c r="B2" s="290" t="s">
        <v>419</v>
      </c>
      <c r="I2" s="291" t="s">
        <v>220</v>
      </c>
    </row>
    <row r="3" spans="1:9" ht="44.25" customHeight="1" x14ac:dyDescent="0.35">
      <c r="A3" s="235" t="s">
        <v>265</v>
      </c>
      <c r="B3" s="241" t="s">
        <v>420</v>
      </c>
      <c r="C3" s="292" t="s">
        <v>403</v>
      </c>
      <c r="D3" s="292" t="s">
        <v>405</v>
      </c>
      <c r="E3" s="292" t="s">
        <v>407</v>
      </c>
      <c r="F3" s="292" t="s">
        <v>409</v>
      </c>
      <c r="G3" s="292" t="s">
        <v>411</v>
      </c>
      <c r="H3" s="292" t="s">
        <v>413</v>
      </c>
      <c r="I3" s="292" t="s">
        <v>421</v>
      </c>
    </row>
    <row r="4" spans="1:9" x14ac:dyDescent="0.35">
      <c r="A4" s="217" t="s">
        <v>116</v>
      </c>
      <c r="B4" s="293">
        <v>666395</v>
      </c>
      <c r="C4" s="294">
        <v>28783</v>
      </c>
      <c r="D4" s="294">
        <v>19663</v>
      </c>
      <c r="E4" s="294">
        <v>43349</v>
      </c>
      <c r="F4" s="294">
        <v>49919</v>
      </c>
      <c r="G4" s="294">
        <v>19206</v>
      </c>
      <c r="H4" s="294">
        <v>39250</v>
      </c>
      <c r="I4" s="188">
        <f>B4-SUM(C4:H4)</f>
        <v>466225</v>
      </c>
    </row>
    <row r="5" spans="1:9" x14ac:dyDescent="0.35">
      <c r="A5" s="219" t="s">
        <v>266</v>
      </c>
      <c r="B5" s="295">
        <v>3679</v>
      </c>
      <c r="C5" s="296">
        <v>715</v>
      </c>
      <c r="D5" s="296">
        <v>462</v>
      </c>
      <c r="E5" s="296">
        <v>517</v>
      </c>
      <c r="F5" s="296">
        <v>998</v>
      </c>
      <c r="G5" s="296">
        <v>477</v>
      </c>
      <c r="H5" s="296">
        <v>715</v>
      </c>
      <c r="I5" s="188">
        <f t="shared" ref="I5:I7" si="0">B5-SUM(C5:H5)</f>
        <v>-205</v>
      </c>
    </row>
    <row r="6" spans="1:9" x14ac:dyDescent="0.35">
      <c r="A6" s="219" t="s">
        <v>267</v>
      </c>
      <c r="B6" s="295">
        <v>63156</v>
      </c>
      <c r="C6" s="294">
        <v>2435</v>
      </c>
      <c r="D6" s="294">
        <v>3034</v>
      </c>
      <c r="E6" s="294">
        <v>4863</v>
      </c>
      <c r="F6" s="294">
        <v>6557</v>
      </c>
      <c r="G6" s="294">
        <v>2431</v>
      </c>
      <c r="H6" s="294">
        <v>3964</v>
      </c>
      <c r="I6" s="188">
        <f t="shared" si="0"/>
        <v>39872</v>
      </c>
    </row>
    <row r="7" spans="1:9" x14ac:dyDescent="0.35">
      <c r="A7" s="219" t="s">
        <v>268</v>
      </c>
      <c r="B7" s="295">
        <v>25551</v>
      </c>
      <c r="C7" s="294">
        <v>1775</v>
      </c>
      <c r="D7" s="294">
        <v>1721</v>
      </c>
      <c r="E7" s="294">
        <v>1998</v>
      </c>
      <c r="F7" s="294">
        <v>2738</v>
      </c>
      <c r="G7" s="294">
        <v>1405</v>
      </c>
      <c r="H7" s="294">
        <v>1819</v>
      </c>
      <c r="I7" s="188">
        <f t="shared" si="0"/>
        <v>14095</v>
      </c>
    </row>
    <row r="8" spans="1:9" x14ac:dyDescent="0.35">
      <c r="A8" s="219" t="s">
        <v>269</v>
      </c>
      <c r="B8" s="295">
        <v>11706</v>
      </c>
      <c r="C8" s="294">
        <v>1207</v>
      </c>
      <c r="D8" s="296">
        <v>741</v>
      </c>
      <c r="E8" s="294">
        <v>1372</v>
      </c>
      <c r="F8" s="294">
        <v>1412</v>
      </c>
      <c r="G8" s="296">
        <v>384</v>
      </c>
      <c r="H8" s="296">
        <v>887</v>
      </c>
      <c r="I8" s="188">
        <f t="shared" ref="I8:I38" si="1">B8-SUM(C8:H8)</f>
        <v>5703</v>
      </c>
    </row>
    <row r="9" spans="1:9" x14ac:dyDescent="0.35">
      <c r="A9" s="219" t="s">
        <v>270</v>
      </c>
      <c r="B9" s="295">
        <v>43752</v>
      </c>
      <c r="C9" s="294">
        <v>2727</v>
      </c>
      <c r="D9" s="294">
        <v>1382</v>
      </c>
      <c r="E9" s="294">
        <v>2727</v>
      </c>
      <c r="F9" s="294">
        <v>3890</v>
      </c>
      <c r="G9" s="294">
        <v>1478</v>
      </c>
      <c r="H9" s="294">
        <v>2812</v>
      </c>
      <c r="I9" s="188">
        <f t="shared" si="1"/>
        <v>28736</v>
      </c>
    </row>
    <row r="10" spans="1:9" x14ac:dyDescent="0.35">
      <c r="A10" s="219" t="s">
        <v>271</v>
      </c>
      <c r="B10" s="295">
        <v>1566</v>
      </c>
      <c r="C10" s="296">
        <v>172</v>
      </c>
      <c r="D10" s="296">
        <v>22</v>
      </c>
      <c r="E10" s="296">
        <v>176</v>
      </c>
      <c r="F10" s="296">
        <v>160</v>
      </c>
      <c r="G10" s="296">
        <v>98</v>
      </c>
      <c r="H10" s="296">
        <v>139</v>
      </c>
      <c r="I10" s="188">
        <f t="shared" si="1"/>
        <v>799</v>
      </c>
    </row>
    <row r="11" spans="1:9" x14ac:dyDescent="0.35">
      <c r="A11" s="217" t="s">
        <v>272</v>
      </c>
      <c r="B11" s="293">
        <v>218466</v>
      </c>
      <c r="C11" s="294">
        <v>8810</v>
      </c>
      <c r="D11" s="294">
        <v>5103</v>
      </c>
      <c r="E11" s="294">
        <v>12917</v>
      </c>
      <c r="F11" s="294">
        <v>14010</v>
      </c>
      <c r="G11" s="294">
        <v>5727</v>
      </c>
      <c r="H11" s="294">
        <v>9988</v>
      </c>
      <c r="I11" s="188">
        <f t="shared" si="1"/>
        <v>161911</v>
      </c>
    </row>
    <row r="12" spans="1:9" x14ac:dyDescent="0.35">
      <c r="A12" s="219" t="s">
        <v>273</v>
      </c>
      <c r="B12" s="295">
        <v>60479</v>
      </c>
      <c r="C12" s="294">
        <v>3293</v>
      </c>
      <c r="D12" s="294">
        <v>1915</v>
      </c>
      <c r="E12" s="294">
        <v>3794</v>
      </c>
      <c r="F12" s="294">
        <v>4887</v>
      </c>
      <c r="G12" s="294">
        <v>1665</v>
      </c>
      <c r="H12" s="294">
        <v>2726</v>
      </c>
      <c r="I12" s="188">
        <f t="shared" si="1"/>
        <v>42199</v>
      </c>
    </row>
    <row r="13" spans="1:9" x14ac:dyDescent="0.35">
      <c r="A13" s="219" t="s">
        <v>274</v>
      </c>
      <c r="B13" s="295">
        <v>27363</v>
      </c>
      <c r="C13" s="294">
        <v>2544</v>
      </c>
      <c r="D13" s="294">
        <v>1391</v>
      </c>
      <c r="E13" s="294">
        <v>2444</v>
      </c>
      <c r="F13" s="294">
        <v>2941</v>
      </c>
      <c r="G13" s="294">
        <v>1105</v>
      </c>
      <c r="H13" s="294">
        <v>2534</v>
      </c>
      <c r="I13" s="188">
        <f t="shared" si="1"/>
        <v>14404</v>
      </c>
    </row>
    <row r="14" spans="1:9" x14ac:dyDescent="0.35">
      <c r="A14" s="219" t="s">
        <v>275</v>
      </c>
      <c r="B14" s="295">
        <v>3925</v>
      </c>
      <c r="C14" s="296">
        <v>449</v>
      </c>
      <c r="D14" s="296">
        <v>253</v>
      </c>
      <c r="E14" s="296">
        <v>323</v>
      </c>
      <c r="F14" s="296">
        <v>505</v>
      </c>
      <c r="G14" s="296">
        <v>302</v>
      </c>
      <c r="H14" s="296">
        <v>382</v>
      </c>
      <c r="I14" s="188">
        <f t="shared" si="1"/>
        <v>1711</v>
      </c>
    </row>
    <row r="15" spans="1:9" x14ac:dyDescent="0.35">
      <c r="A15" s="219" t="s">
        <v>276</v>
      </c>
      <c r="B15" s="297">
        <v>746</v>
      </c>
      <c r="C15" s="296">
        <v>83</v>
      </c>
      <c r="D15" s="296">
        <v>29</v>
      </c>
      <c r="E15" s="296">
        <v>35</v>
      </c>
      <c r="F15" s="296">
        <v>93</v>
      </c>
      <c r="G15" s="296">
        <v>30</v>
      </c>
      <c r="H15" s="296">
        <v>57</v>
      </c>
      <c r="I15" s="188">
        <f t="shared" si="1"/>
        <v>419</v>
      </c>
    </row>
    <row r="16" spans="1:9" x14ac:dyDescent="0.35">
      <c r="A16" s="219" t="s">
        <v>277</v>
      </c>
      <c r="B16" s="295">
        <v>4015</v>
      </c>
      <c r="C16" s="296">
        <v>241</v>
      </c>
      <c r="D16" s="296">
        <v>151</v>
      </c>
      <c r="E16" s="296">
        <v>153</v>
      </c>
      <c r="F16" s="296">
        <v>418</v>
      </c>
      <c r="G16" s="296">
        <v>137</v>
      </c>
      <c r="H16" s="296">
        <v>278</v>
      </c>
      <c r="I16" s="188">
        <f t="shared" si="1"/>
        <v>2637</v>
      </c>
    </row>
    <row r="17" spans="1:9" x14ac:dyDescent="0.35">
      <c r="A17" s="217" t="s">
        <v>278</v>
      </c>
      <c r="B17" s="293">
        <v>71479</v>
      </c>
      <c r="C17" s="294">
        <v>2713</v>
      </c>
      <c r="D17" s="294">
        <v>2416</v>
      </c>
      <c r="E17" s="294">
        <v>3300</v>
      </c>
      <c r="F17" s="294">
        <v>4293</v>
      </c>
      <c r="G17" s="294">
        <v>1801</v>
      </c>
      <c r="H17" s="294">
        <v>3135</v>
      </c>
      <c r="I17" s="188">
        <f t="shared" si="1"/>
        <v>53821</v>
      </c>
    </row>
    <row r="18" spans="1:9" x14ac:dyDescent="0.35">
      <c r="A18" s="219" t="s">
        <v>279</v>
      </c>
      <c r="B18" s="295">
        <v>20074</v>
      </c>
      <c r="C18" s="294">
        <v>1910</v>
      </c>
      <c r="D18" s="294">
        <v>1018</v>
      </c>
      <c r="E18" s="294">
        <v>1043</v>
      </c>
      <c r="F18" s="294">
        <v>2233</v>
      </c>
      <c r="G18" s="296">
        <v>740</v>
      </c>
      <c r="H18" s="294">
        <v>1063</v>
      </c>
      <c r="I18" s="188">
        <f t="shared" si="1"/>
        <v>12067</v>
      </c>
    </row>
    <row r="19" spans="1:9" x14ac:dyDescent="0.35">
      <c r="A19" s="219" t="s">
        <v>280</v>
      </c>
      <c r="B19" s="295">
        <v>19220</v>
      </c>
      <c r="C19" s="296">
        <v>834</v>
      </c>
      <c r="D19" s="296">
        <v>415</v>
      </c>
      <c r="E19" s="296">
        <v>592</v>
      </c>
      <c r="F19" s="296">
        <v>876</v>
      </c>
      <c r="G19" s="296">
        <v>211</v>
      </c>
      <c r="H19" s="296">
        <v>715</v>
      </c>
      <c r="I19" s="188">
        <f t="shared" si="1"/>
        <v>15577</v>
      </c>
    </row>
    <row r="20" spans="1:9" x14ac:dyDescent="0.35">
      <c r="A20" s="219" t="s">
        <v>281</v>
      </c>
      <c r="B20" s="295">
        <v>25039</v>
      </c>
      <c r="C20" s="294">
        <v>1677</v>
      </c>
      <c r="D20" s="296">
        <v>973</v>
      </c>
      <c r="E20" s="294">
        <v>2073</v>
      </c>
      <c r="F20" s="294">
        <v>2474</v>
      </c>
      <c r="G20" s="296">
        <v>833</v>
      </c>
      <c r="H20" s="294">
        <v>2352</v>
      </c>
      <c r="I20" s="188">
        <f t="shared" si="1"/>
        <v>14657</v>
      </c>
    </row>
    <row r="21" spans="1:9" x14ac:dyDescent="0.35">
      <c r="A21" s="217" t="s">
        <v>282</v>
      </c>
      <c r="B21" s="293">
        <v>70605</v>
      </c>
      <c r="C21" s="294">
        <v>4217</v>
      </c>
      <c r="D21" s="294">
        <v>2989</v>
      </c>
      <c r="E21" s="294">
        <v>4195</v>
      </c>
      <c r="F21" s="294">
        <v>5859</v>
      </c>
      <c r="G21" s="294">
        <v>2088</v>
      </c>
      <c r="H21" s="294">
        <v>3578</v>
      </c>
      <c r="I21" s="188">
        <f t="shared" si="1"/>
        <v>47679</v>
      </c>
    </row>
    <row r="22" spans="1:9" x14ac:dyDescent="0.35">
      <c r="A22" s="219" t="s">
        <v>283</v>
      </c>
      <c r="B22" s="295">
        <v>4176</v>
      </c>
      <c r="C22" s="296">
        <v>391</v>
      </c>
      <c r="D22" s="296">
        <v>397</v>
      </c>
      <c r="E22" s="296">
        <v>491</v>
      </c>
      <c r="F22" s="296">
        <v>625</v>
      </c>
      <c r="G22" s="296">
        <v>288</v>
      </c>
      <c r="H22" s="296">
        <v>574</v>
      </c>
      <c r="I22" s="188">
        <f t="shared" si="1"/>
        <v>1410</v>
      </c>
    </row>
    <row r="23" spans="1:9" x14ac:dyDescent="0.35">
      <c r="A23" s="217" t="s">
        <v>284</v>
      </c>
      <c r="B23" s="293">
        <v>61755</v>
      </c>
      <c r="C23" s="294">
        <v>4491</v>
      </c>
      <c r="D23" s="294">
        <v>2562</v>
      </c>
      <c r="E23" s="294">
        <v>5391</v>
      </c>
      <c r="F23" s="294">
        <v>5359</v>
      </c>
      <c r="G23" s="294">
        <v>2176</v>
      </c>
      <c r="H23" s="294">
        <v>4170</v>
      </c>
      <c r="I23" s="188">
        <f t="shared" si="1"/>
        <v>37606</v>
      </c>
    </row>
    <row r="24" spans="1:9" x14ac:dyDescent="0.35">
      <c r="A24" s="219" t="s">
        <v>285</v>
      </c>
      <c r="B24" s="295">
        <v>8545</v>
      </c>
      <c r="C24" s="296">
        <v>545</v>
      </c>
      <c r="D24" s="296">
        <v>411</v>
      </c>
      <c r="E24" s="296">
        <v>810</v>
      </c>
      <c r="F24" s="294">
        <v>1324</v>
      </c>
      <c r="G24" s="296">
        <v>245</v>
      </c>
      <c r="H24" s="296">
        <v>592</v>
      </c>
      <c r="I24" s="188">
        <f t="shared" si="1"/>
        <v>4618</v>
      </c>
    </row>
    <row r="25" spans="1:9" x14ac:dyDescent="0.35">
      <c r="A25" s="219" t="s">
        <v>286</v>
      </c>
      <c r="B25" s="295">
        <v>40082</v>
      </c>
      <c r="C25" s="294">
        <v>2221</v>
      </c>
      <c r="D25" s="294">
        <v>1777</v>
      </c>
      <c r="E25" s="294">
        <v>2305</v>
      </c>
      <c r="F25" s="294">
        <v>3206</v>
      </c>
      <c r="G25" s="294">
        <v>1282</v>
      </c>
      <c r="H25" s="294">
        <v>1884</v>
      </c>
      <c r="I25" s="188">
        <f t="shared" si="1"/>
        <v>27407</v>
      </c>
    </row>
    <row r="26" spans="1:9" x14ac:dyDescent="0.35">
      <c r="A26" s="219" t="s">
        <v>287</v>
      </c>
      <c r="B26" s="295">
        <v>18596</v>
      </c>
      <c r="C26" s="294">
        <v>1119</v>
      </c>
      <c r="D26" s="296">
        <v>800</v>
      </c>
      <c r="E26" s="294">
        <v>1424</v>
      </c>
      <c r="F26" s="294">
        <v>1702</v>
      </c>
      <c r="G26" s="296">
        <v>487</v>
      </c>
      <c r="H26" s="294">
        <v>1243</v>
      </c>
      <c r="I26" s="188">
        <f t="shared" si="1"/>
        <v>11821</v>
      </c>
    </row>
    <row r="27" spans="1:9" x14ac:dyDescent="0.35">
      <c r="A27" s="217" t="s">
        <v>290</v>
      </c>
      <c r="B27" s="295">
        <v>150847</v>
      </c>
      <c r="C27" s="294">
        <v>7467</v>
      </c>
      <c r="D27" s="294">
        <v>4137</v>
      </c>
      <c r="E27" s="294">
        <v>8728</v>
      </c>
      <c r="F27" s="294">
        <v>10942</v>
      </c>
      <c r="G27" s="294">
        <v>3821</v>
      </c>
      <c r="H27" s="294">
        <v>7896</v>
      </c>
      <c r="I27" s="188">
        <f>B27-SUM(C27:H27)</f>
        <v>107856</v>
      </c>
    </row>
    <row r="28" spans="1:9" x14ac:dyDescent="0.35">
      <c r="A28" s="217" t="s">
        <v>288</v>
      </c>
      <c r="B28" s="293">
        <v>120020</v>
      </c>
      <c r="C28" s="294">
        <v>7032</v>
      </c>
      <c r="D28" s="294">
        <v>3785</v>
      </c>
      <c r="E28" s="294">
        <v>7426</v>
      </c>
      <c r="F28" s="294">
        <v>8512</v>
      </c>
      <c r="G28" s="294">
        <v>2582</v>
      </c>
      <c r="H28" s="294">
        <v>5496</v>
      </c>
      <c r="I28" s="188">
        <f t="shared" si="1"/>
        <v>85187</v>
      </c>
    </row>
    <row r="29" spans="1:9" x14ac:dyDescent="0.35">
      <c r="A29" s="219" t="s">
        <v>289</v>
      </c>
      <c r="B29" s="295">
        <v>26633</v>
      </c>
      <c r="C29" s="294">
        <v>2262</v>
      </c>
      <c r="D29" s="294">
        <v>1845</v>
      </c>
      <c r="E29" s="294">
        <v>2970</v>
      </c>
      <c r="F29" s="294">
        <v>2948</v>
      </c>
      <c r="G29" s="294">
        <v>1168</v>
      </c>
      <c r="H29" s="294">
        <v>2260</v>
      </c>
      <c r="I29" s="188">
        <f t="shared" si="1"/>
        <v>13180</v>
      </c>
    </row>
    <row r="30" spans="1:9" x14ac:dyDescent="0.35">
      <c r="A30" s="217" t="s">
        <v>291</v>
      </c>
      <c r="B30" s="293">
        <v>153738</v>
      </c>
      <c r="C30" s="294">
        <v>7117</v>
      </c>
      <c r="D30" s="294">
        <v>4327</v>
      </c>
      <c r="E30" s="294">
        <v>8064</v>
      </c>
      <c r="F30" s="294">
        <v>10297</v>
      </c>
      <c r="G30" s="294">
        <v>3458</v>
      </c>
      <c r="H30" s="294">
        <v>6958</v>
      </c>
      <c r="I30" s="188">
        <f t="shared" si="1"/>
        <v>113517</v>
      </c>
    </row>
    <row r="31" spans="1:9" x14ac:dyDescent="0.35">
      <c r="A31" s="219" t="s">
        <v>292</v>
      </c>
      <c r="B31" s="295">
        <v>11270</v>
      </c>
      <c r="C31" s="294">
        <v>1213</v>
      </c>
      <c r="D31" s="296">
        <v>843</v>
      </c>
      <c r="E31" s="294">
        <v>1190</v>
      </c>
      <c r="F31" s="294">
        <v>1708</v>
      </c>
      <c r="G31" s="296">
        <v>702</v>
      </c>
      <c r="H31" s="296">
        <v>984</v>
      </c>
      <c r="I31" s="188">
        <f t="shared" si="1"/>
        <v>4630</v>
      </c>
    </row>
    <row r="32" spans="1:9" x14ac:dyDescent="0.35">
      <c r="A32" s="219" t="s">
        <v>293</v>
      </c>
      <c r="B32" s="295">
        <v>16070</v>
      </c>
      <c r="C32" s="294">
        <v>1593</v>
      </c>
      <c r="D32" s="294">
        <v>1645</v>
      </c>
      <c r="E32" s="294">
        <v>2088</v>
      </c>
      <c r="F32" s="294">
        <v>2637</v>
      </c>
      <c r="G32" s="294">
        <v>1714</v>
      </c>
      <c r="H32" s="294">
        <v>1810</v>
      </c>
      <c r="I32" s="188">
        <f t="shared" si="1"/>
        <v>4583</v>
      </c>
    </row>
    <row r="33" spans="1:11" x14ac:dyDescent="0.35">
      <c r="A33" s="219" t="s">
        <v>294</v>
      </c>
      <c r="B33" s="295">
        <v>34307</v>
      </c>
      <c r="C33" s="294">
        <v>2474</v>
      </c>
      <c r="D33" s="294">
        <v>1405</v>
      </c>
      <c r="E33" s="294">
        <v>2230</v>
      </c>
      <c r="F33" s="294">
        <v>3419</v>
      </c>
      <c r="G33" s="294">
        <v>1199</v>
      </c>
      <c r="H33" s="294">
        <v>1941</v>
      </c>
      <c r="I33" s="188">
        <f t="shared" si="1"/>
        <v>21639</v>
      </c>
    </row>
    <row r="34" spans="1:11" x14ac:dyDescent="0.35">
      <c r="A34" s="219" t="s">
        <v>295</v>
      </c>
      <c r="B34" s="295">
        <v>15259</v>
      </c>
      <c r="C34" s="294">
        <v>1688</v>
      </c>
      <c r="D34" s="294">
        <v>1020</v>
      </c>
      <c r="E34" s="294">
        <v>1313</v>
      </c>
      <c r="F34" s="294">
        <v>1759</v>
      </c>
      <c r="G34" s="296">
        <v>549</v>
      </c>
      <c r="H34" s="296">
        <v>957</v>
      </c>
      <c r="I34" s="188">
        <f t="shared" si="1"/>
        <v>7973</v>
      </c>
    </row>
    <row r="35" spans="1:11" x14ac:dyDescent="0.35">
      <c r="A35" s="219" t="s">
        <v>296</v>
      </c>
      <c r="B35" s="295">
        <v>3613</v>
      </c>
      <c r="C35" s="296">
        <v>347</v>
      </c>
      <c r="D35" s="296">
        <v>234</v>
      </c>
      <c r="E35" s="296">
        <v>349</v>
      </c>
      <c r="F35" s="296">
        <v>457</v>
      </c>
      <c r="G35" s="296">
        <v>172</v>
      </c>
      <c r="H35" s="296">
        <v>309</v>
      </c>
      <c r="I35" s="188">
        <f t="shared" si="1"/>
        <v>1745</v>
      </c>
    </row>
    <row r="36" spans="1:11" x14ac:dyDescent="0.35">
      <c r="A36" s="217" t="s">
        <v>297</v>
      </c>
      <c r="B36" s="293">
        <v>75744</v>
      </c>
      <c r="C36" s="294">
        <v>4897</v>
      </c>
      <c r="D36" s="294">
        <v>3983</v>
      </c>
      <c r="E36" s="294">
        <v>6395</v>
      </c>
      <c r="F36" s="294">
        <v>8008</v>
      </c>
      <c r="G36" s="294">
        <v>3455</v>
      </c>
      <c r="H36" s="294">
        <v>5592</v>
      </c>
      <c r="I36" s="188">
        <f t="shared" si="1"/>
        <v>43414</v>
      </c>
    </row>
    <row r="37" spans="1:11" x14ac:dyDescent="0.35">
      <c r="A37" s="220" t="s">
        <v>117</v>
      </c>
      <c r="B37" s="266">
        <v>2077871</v>
      </c>
      <c r="C37" s="222">
        <v>109442</v>
      </c>
      <c r="D37" s="222">
        <v>72849</v>
      </c>
      <c r="E37" s="222">
        <v>137045</v>
      </c>
      <c r="F37" s="222">
        <v>167166</v>
      </c>
      <c r="G37" s="222">
        <v>63416</v>
      </c>
      <c r="H37" s="222">
        <v>119060</v>
      </c>
      <c r="I37" s="191">
        <f t="shared" si="1"/>
        <v>1408893</v>
      </c>
    </row>
    <row r="38" spans="1:11" x14ac:dyDescent="0.35">
      <c r="A38" s="220" t="s">
        <v>118</v>
      </c>
      <c r="B38" s="266">
        <v>327425278</v>
      </c>
      <c r="C38" s="266">
        <v>11693513</v>
      </c>
      <c r="D38" s="266">
        <v>7913012</v>
      </c>
      <c r="E38" s="266">
        <v>16770218</v>
      </c>
      <c r="F38" s="266">
        <v>20564367</v>
      </c>
      <c r="G38" s="266">
        <v>7898365</v>
      </c>
      <c r="H38" s="266">
        <v>14883921</v>
      </c>
      <c r="I38" s="266">
        <f t="shared" si="1"/>
        <v>247701882</v>
      </c>
    </row>
    <row r="39" spans="1:11" x14ac:dyDescent="0.35">
      <c r="A39" s="179"/>
      <c r="B39" s="179"/>
      <c r="C39" s="298"/>
      <c r="D39" s="298"/>
      <c r="E39" s="298"/>
      <c r="F39" s="298"/>
      <c r="G39" s="298"/>
      <c r="H39" s="298"/>
      <c r="I39" s="298"/>
      <c r="J39" s="153"/>
      <c r="K39" s="153"/>
    </row>
    <row r="40" spans="1:11" x14ac:dyDescent="0.35">
      <c r="A40" s="179"/>
      <c r="B40" s="179"/>
      <c r="C40" s="298"/>
      <c r="D40" s="298"/>
      <c r="E40" s="298"/>
      <c r="F40" s="298"/>
      <c r="G40" s="298"/>
      <c r="H40" s="298"/>
      <c r="I40" s="298"/>
      <c r="J40" s="153"/>
      <c r="K40" s="153"/>
    </row>
    <row r="41" spans="1:11" x14ac:dyDescent="0.35">
      <c r="A41" s="179"/>
      <c r="B41" s="179"/>
      <c r="C41" s="298"/>
      <c r="D41" s="298"/>
      <c r="E41" s="298"/>
      <c r="F41" s="298"/>
      <c r="G41" s="298"/>
      <c r="H41" s="298"/>
      <c r="I41" s="298"/>
      <c r="J41" s="153"/>
      <c r="K41" s="153"/>
    </row>
    <row r="42" spans="1:11" x14ac:dyDescent="0.35">
      <c r="A42" s="179"/>
      <c r="B42" s="179"/>
      <c r="C42" s="298"/>
      <c r="D42" s="298"/>
      <c r="E42" s="298"/>
      <c r="F42" s="298"/>
      <c r="G42" s="298"/>
      <c r="H42" s="298"/>
      <c r="I42" s="298"/>
      <c r="J42" s="153"/>
      <c r="K42" s="153"/>
    </row>
    <row r="43" spans="1:11" x14ac:dyDescent="0.35">
      <c r="A43" s="179"/>
      <c r="B43" s="179"/>
      <c r="C43" s="298"/>
      <c r="D43" s="298"/>
      <c r="E43" s="298"/>
      <c r="F43" s="298"/>
      <c r="G43" s="298"/>
      <c r="H43" s="298"/>
      <c r="I43" s="298"/>
      <c r="J43" s="153"/>
      <c r="K43" s="153"/>
    </row>
    <row r="44" spans="1:11" x14ac:dyDescent="0.35">
      <c r="A44" s="179"/>
      <c r="B44" s="179"/>
      <c r="C44" s="298"/>
      <c r="D44" s="298"/>
      <c r="E44" s="298"/>
      <c r="F44" s="298"/>
      <c r="G44" s="298"/>
      <c r="H44" s="298"/>
      <c r="I44" s="298"/>
      <c r="J44" s="153"/>
      <c r="K44" s="153"/>
    </row>
    <row r="45" spans="1:11" x14ac:dyDescent="0.35">
      <c r="A45" s="179"/>
      <c r="B45" s="179"/>
      <c r="C45" s="298"/>
      <c r="D45" s="298"/>
      <c r="E45" s="298"/>
      <c r="F45" s="298"/>
      <c r="G45" s="298"/>
      <c r="H45" s="298"/>
      <c r="I45" s="298"/>
      <c r="J45" s="153"/>
      <c r="K45" s="153"/>
    </row>
    <row r="46" spans="1:11" x14ac:dyDescent="0.35">
      <c r="A46" s="179"/>
      <c r="B46" s="179"/>
      <c r="C46" s="298"/>
      <c r="D46" s="298"/>
      <c r="E46" s="298"/>
      <c r="F46" s="298"/>
      <c r="G46" s="298"/>
      <c r="H46" s="298"/>
      <c r="I46" s="298"/>
      <c r="J46" s="153"/>
      <c r="K46" s="153"/>
    </row>
    <row r="47" spans="1:11" x14ac:dyDescent="0.35">
      <c r="A47" s="179"/>
      <c r="B47" s="179"/>
      <c r="C47" s="298"/>
      <c r="D47" s="298"/>
      <c r="E47" s="298"/>
      <c r="F47" s="298"/>
      <c r="G47" s="298"/>
      <c r="H47" s="298"/>
      <c r="I47" s="298"/>
      <c r="J47" s="153"/>
      <c r="K47" s="153"/>
    </row>
    <row r="48" spans="1:11" x14ac:dyDescent="0.35">
      <c r="A48" s="179"/>
      <c r="B48" s="179"/>
      <c r="C48" s="298"/>
      <c r="D48" s="298"/>
      <c r="E48" s="298"/>
      <c r="F48" s="298"/>
      <c r="G48" s="298"/>
      <c r="H48" s="298"/>
      <c r="I48" s="298"/>
      <c r="J48" s="153"/>
      <c r="K48" s="153"/>
    </row>
    <row r="49" spans="1:11" x14ac:dyDescent="0.35">
      <c r="A49" s="179"/>
      <c r="B49" s="179"/>
      <c r="C49" s="298"/>
      <c r="D49" s="298"/>
      <c r="E49" s="298"/>
      <c r="F49" s="298"/>
      <c r="G49" s="298"/>
      <c r="H49" s="298"/>
      <c r="I49" s="298"/>
      <c r="J49" s="153"/>
      <c r="K49" s="153"/>
    </row>
    <row r="50" spans="1:11" x14ac:dyDescent="0.35">
      <c r="A50" s="179"/>
      <c r="B50" s="179"/>
      <c r="C50" s="298"/>
      <c r="D50" s="298"/>
      <c r="E50" s="298"/>
      <c r="F50" s="298"/>
      <c r="G50" s="298"/>
      <c r="H50" s="298"/>
      <c r="I50" s="298"/>
      <c r="J50" s="153"/>
      <c r="K50" s="153"/>
    </row>
    <row r="51" spans="1:11" x14ac:dyDescent="0.35">
      <c r="A51" s="179"/>
      <c r="B51" s="179"/>
      <c r="C51" s="298"/>
      <c r="D51" s="298"/>
      <c r="E51" s="298"/>
      <c r="F51" s="298"/>
      <c r="G51" s="298"/>
      <c r="H51" s="298"/>
      <c r="I51" s="298"/>
      <c r="J51" s="153"/>
      <c r="K51" s="153"/>
    </row>
    <row r="52" spans="1:11" x14ac:dyDescent="0.35">
      <c r="A52" s="179"/>
      <c r="B52" s="179"/>
      <c r="C52" s="298"/>
      <c r="D52" s="298"/>
      <c r="E52" s="298"/>
      <c r="F52" s="298"/>
      <c r="G52" s="298"/>
      <c r="H52" s="298"/>
      <c r="I52" s="298"/>
      <c r="J52" s="153"/>
      <c r="K52" s="153"/>
    </row>
    <row r="53" spans="1:11" x14ac:dyDescent="0.35">
      <c r="A53" s="179"/>
      <c r="B53" s="179"/>
      <c r="C53" s="298"/>
      <c r="D53" s="298"/>
      <c r="E53" s="298"/>
      <c r="F53" s="298"/>
      <c r="G53" s="298"/>
      <c r="H53" s="298"/>
      <c r="I53" s="298"/>
      <c r="J53" s="153"/>
      <c r="K53" s="153"/>
    </row>
    <row r="54" spans="1:11" x14ac:dyDescent="0.35">
      <c r="A54" s="179"/>
      <c r="B54" s="179"/>
      <c r="C54" s="298"/>
      <c r="D54" s="298"/>
      <c r="E54" s="298"/>
      <c r="F54" s="298"/>
      <c r="G54" s="298"/>
      <c r="H54" s="298"/>
      <c r="I54" s="298"/>
      <c r="J54" s="153"/>
      <c r="K54" s="153"/>
    </row>
    <row r="55" spans="1:11" x14ac:dyDescent="0.35">
      <c r="A55" s="179"/>
      <c r="B55" s="179"/>
      <c r="C55" s="298"/>
      <c r="D55" s="298"/>
      <c r="E55" s="298"/>
      <c r="F55" s="298"/>
      <c r="G55" s="298"/>
      <c r="H55" s="298"/>
      <c r="I55" s="298"/>
      <c r="J55" s="153"/>
      <c r="K55" s="153"/>
    </row>
    <row r="56" spans="1:11" x14ac:dyDescent="0.35">
      <c r="A56" s="179"/>
      <c r="B56" s="179"/>
      <c r="C56" s="298"/>
      <c r="D56" s="298"/>
      <c r="E56" s="298"/>
      <c r="F56" s="298"/>
      <c r="G56" s="298"/>
      <c r="H56" s="298"/>
      <c r="I56" s="298"/>
      <c r="J56" s="153"/>
      <c r="K56" s="153"/>
    </row>
    <row r="57" spans="1:11" x14ac:dyDescent="0.35">
      <c r="A57" s="179"/>
      <c r="B57" s="179"/>
      <c r="C57" s="298"/>
      <c r="D57" s="298"/>
      <c r="E57" s="298"/>
      <c r="F57" s="298"/>
      <c r="G57" s="298"/>
      <c r="H57" s="298"/>
      <c r="I57" s="298"/>
      <c r="J57" s="153"/>
      <c r="K57" s="153"/>
    </row>
    <row r="58" spans="1:11" x14ac:dyDescent="0.35">
      <c r="A58" s="299" t="s">
        <v>299</v>
      </c>
      <c r="B58" s="300" t="s">
        <v>422</v>
      </c>
      <c r="C58" s="179"/>
      <c r="D58" s="298"/>
      <c r="E58" s="298"/>
      <c r="F58" s="298"/>
      <c r="G58" s="298"/>
      <c r="H58" s="298"/>
      <c r="I58" s="298"/>
    </row>
    <row r="59" spans="1:11" ht="43.5" x14ac:dyDescent="0.35">
      <c r="A59" s="299" t="s">
        <v>301</v>
      </c>
      <c r="B59" s="301" t="s">
        <v>419</v>
      </c>
      <c r="C59" s="179"/>
      <c r="D59" s="298"/>
      <c r="E59" s="298"/>
      <c r="F59" s="298"/>
      <c r="G59" s="298"/>
      <c r="H59" s="298"/>
      <c r="I59" s="298"/>
    </row>
    <row r="60" spans="1:11" ht="58" x14ac:dyDescent="0.35">
      <c r="A60" s="216" t="s">
        <v>265</v>
      </c>
      <c r="B60" s="292" t="s">
        <v>403</v>
      </c>
      <c r="C60" s="292" t="s">
        <v>405</v>
      </c>
      <c r="D60" s="292" t="s">
        <v>407</v>
      </c>
      <c r="E60" s="292" t="s">
        <v>409</v>
      </c>
      <c r="F60" s="292" t="s">
        <v>411</v>
      </c>
      <c r="G60" s="292" t="s">
        <v>413</v>
      </c>
      <c r="H60" s="292" t="s">
        <v>423</v>
      </c>
      <c r="I60" s="298"/>
    </row>
    <row r="61" spans="1:11" x14ac:dyDescent="0.35">
      <c r="A61" s="217" t="s">
        <v>116</v>
      </c>
      <c r="B61" s="186">
        <f t="shared" ref="B61:B83" si="2">C4/B4</f>
        <v>4.3192100781068284E-2</v>
      </c>
      <c r="C61" s="186">
        <f t="shared" ref="C61:C83" si="3">D4/B4</f>
        <v>2.9506523908492711E-2</v>
      </c>
      <c r="D61" s="186">
        <f t="shared" ref="D61:D83" si="4">E4/B4</f>
        <v>6.5050007878210372E-2</v>
      </c>
      <c r="E61" s="186">
        <f t="shared" ref="E61:E83" si="5">F4/B4</f>
        <v>7.4909025427861847E-2</v>
      </c>
      <c r="F61" s="186">
        <f t="shared" ref="F61:F83" si="6">G4/B4</f>
        <v>2.8820744453364747E-2</v>
      </c>
      <c r="G61" s="186">
        <f t="shared" ref="G61:G83" si="7">H4/B4</f>
        <v>5.8899001343047291E-2</v>
      </c>
      <c r="H61" s="186">
        <f t="shared" ref="H61:H83" si="8">I4/B4</f>
        <v>0.69962259620795475</v>
      </c>
      <c r="I61" s="298"/>
    </row>
    <row r="62" spans="1:11" x14ac:dyDescent="0.35">
      <c r="A62" s="219" t="s">
        <v>266</v>
      </c>
      <c r="B62" s="186">
        <f t="shared" si="2"/>
        <v>0.19434628975265017</v>
      </c>
      <c r="C62" s="186">
        <f t="shared" si="3"/>
        <v>0.12557760260940473</v>
      </c>
      <c r="D62" s="186">
        <f t="shared" si="4"/>
        <v>0.14052731720576245</v>
      </c>
      <c r="E62" s="186">
        <f t="shared" si="5"/>
        <v>0.2712693666757271</v>
      </c>
      <c r="F62" s="186">
        <f t="shared" si="6"/>
        <v>0.12965479749932046</v>
      </c>
      <c r="G62" s="186">
        <f t="shared" si="7"/>
        <v>0.19434628975265017</v>
      </c>
      <c r="H62" s="186">
        <f t="shared" si="8"/>
        <v>-5.5721663495515085E-2</v>
      </c>
      <c r="I62" s="298"/>
    </row>
    <row r="63" spans="1:11" x14ac:dyDescent="0.35">
      <c r="A63" s="219" t="s">
        <v>267</v>
      </c>
      <c r="B63" s="186">
        <f t="shared" si="2"/>
        <v>3.8555323326366457E-2</v>
      </c>
      <c r="C63" s="186">
        <f t="shared" si="3"/>
        <v>4.8039774526569129E-2</v>
      </c>
      <c r="D63" s="186">
        <f t="shared" si="4"/>
        <v>7.6999809994299825E-2</v>
      </c>
      <c r="E63" s="186">
        <f t="shared" si="5"/>
        <v>0.10382228133510672</v>
      </c>
      <c r="F63" s="186">
        <f t="shared" si="6"/>
        <v>3.8491988092976125E-2</v>
      </c>
      <c r="G63" s="186">
        <f t="shared" si="7"/>
        <v>6.2765216289822026E-2</v>
      </c>
      <c r="H63" s="186">
        <f t="shared" si="8"/>
        <v>0.63132560643485969</v>
      </c>
      <c r="I63" s="298"/>
    </row>
    <row r="64" spans="1:11" x14ac:dyDescent="0.35">
      <c r="A64" s="219" t="s">
        <v>268</v>
      </c>
      <c r="B64" s="186">
        <f t="shared" si="2"/>
        <v>6.9468905326601701E-2</v>
      </c>
      <c r="C64" s="186">
        <f t="shared" si="3"/>
        <v>6.7355485108214944E-2</v>
      </c>
      <c r="D64" s="186">
        <f t="shared" si="4"/>
        <v>7.8196548080309972E-2</v>
      </c>
      <c r="E64" s="186">
        <f t="shared" si="5"/>
        <v>0.10715823255449884</v>
      </c>
      <c r="F64" s="186">
        <f t="shared" si="6"/>
        <v>5.4988063089507259E-2</v>
      </c>
      <c r="G64" s="186">
        <f t="shared" si="7"/>
        <v>7.1190951430472382E-2</v>
      </c>
      <c r="H64" s="186">
        <f t="shared" si="8"/>
        <v>0.55164181441039495</v>
      </c>
      <c r="I64" s="298"/>
    </row>
    <row r="65" spans="1:9" x14ac:dyDescent="0.35">
      <c r="A65" s="219" t="s">
        <v>269</v>
      </c>
      <c r="B65" s="186">
        <f t="shared" si="2"/>
        <v>0.10310951648727149</v>
      </c>
      <c r="C65" s="186">
        <f t="shared" si="3"/>
        <v>6.3300871348026658E-2</v>
      </c>
      <c r="D65" s="186">
        <f t="shared" si="4"/>
        <v>0.11720485221254058</v>
      </c>
      <c r="E65" s="186">
        <f t="shared" si="5"/>
        <v>0.1206219032974543</v>
      </c>
      <c r="F65" s="186">
        <f t="shared" si="6"/>
        <v>3.2803690415171706E-2</v>
      </c>
      <c r="G65" s="186">
        <f t="shared" si="7"/>
        <v>7.5773107807961732E-2</v>
      </c>
      <c r="H65" s="186">
        <f t="shared" si="8"/>
        <v>0.48718605843157353</v>
      </c>
      <c r="I65" s="298"/>
    </row>
    <row r="66" spans="1:9" x14ac:dyDescent="0.35">
      <c r="A66" s="219" t="s">
        <v>270</v>
      </c>
      <c r="B66" s="186">
        <f t="shared" si="2"/>
        <v>6.2328579264947885E-2</v>
      </c>
      <c r="C66" s="186">
        <f t="shared" si="3"/>
        <v>3.1587127445602485E-2</v>
      </c>
      <c r="D66" s="186">
        <f t="shared" si="4"/>
        <v>6.2328579264947885E-2</v>
      </c>
      <c r="E66" s="186">
        <f t="shared" si="5"/>
        <v>8.8910221247028701E-2</v>
      </c>
      <c r="F66" s="186">
        <f t="shared" si="6"/>
        <v>3.3781312854269517E-2</v>
      </c>
      <c r="G66" s="186">
        <f t="shared" si="7"/>
        <v>6.4271347595538486E-2</v>
      </c>
      <c r="H66" s="186">
        <f t="shared" si="8"/>
        <v>0.65679283232766505</v>
      </c>
      <c r="I66" s="298"/>
    </row>
    <row r="67" spans="1:9" x14ac:dyDescent="0.35">
      <c r="A67" s="219" t="s">
        <v>271</v>
      </c>
      <c r="B67" s="186">
        <f t="shared" si="2"/>
        <v>0.10983397190293742</v>
      </c>
      <c r="C67" s="186">
        <f t="shared" si="3"/>
        <v>1.40485312899106E-2</v>
      </c>
      <c r="D67" s="186">
        <f t="shared" si="4"/>
        <v>0.1123882503192848</v>
      </c>
      <c r="E67" s="186">
        <f t="shared" si="5"/>
        <v>0.10217113665389528</v>
      </c>
      <c r="F67" s="186">
        <f t="shared" si="6"/>
        <v>6.2579821200510852E-2</v>
      </c>
      <c r="G67" s="186">
        <f t="shared" si="7"/>
        <v>8.8761174968071524E-2</v>
      </c>
      <c r="H67" s="186">
        <f t="shared" si="8"/>
        <v>0.51021711366538958</v>
      </c>
      <c r="I67" s="298"/>
    </row>
    <row r="68" spans="1:9" x14ac:dyDescent="0.35">
      <c r="A68" s="217" t="s">
        <v>272</v>
      </c>
      <c r="B68" s="186">
        <f t="shared" si="2"/>
        <v>4.0326641216482197E-2</v>
      </c>
      <c r="C68" s="186">
        <f t="shared" si="3"/>
        <v>2.3358325780670677E-2</v>
      </c>
      <c r="D68" s="186">
        <f t="shared" si="4"/>
        <v>5.9125905175175998E-2</v>
      </c>
      <c r="E68" s="186">
        <f t="shared" si="5"/>
        <v>6.4128972013951832E-2</v>
      </c>
      <c r="F68" s="186">
        <f t="shared" si="6"/>
        <v>2.6214605476367031E-2</v>
      </c>
      <c r="G68" s="186">
        <f t="shared" si="7"/>
        <v>4.5718784616370509E-2</v>
      </c>
      <c r="H68" s="186">
        <f t="shared" si="8"/>
        <v>0.74112676572098179</v>
      </c>
      <c r="I68" s="298"/>
    </row>
    <row r="69" spans="1:9" x14ac:dyDescent="0.35">
      <c r="A69" s="219" t="s">
        <v>273</v>
      </c>
      <c r="B69" s="186">
        <f t="shared" si="2"/>
        <v>5.4448651598075368E-2</v>
      </c>
      <c r="C69" s="186">
        <f t="shared" si="3"/>
        <v>3.166388333140429E-2</v>
      </c>
      <c r="D69" s="186">
        <f t="shared" si="4"/>
        <v>6.273251872550803E-2</v>
      </c>
      <c r="E69" s="186">
        <f t="shared" si="5"/>
        <v>8.0804907488549751E-2</v>
      </c>
      <c r="F69" s="186">
        <f t="shared" si="6"/>
        <v>2.7530217100150467E-2</v>
      </c>
      <c r="G69" s="186">
        <f t="shared" si="7"/>
        <v>4.5073496585591691E-2</v>
      </c>
      <c r="H69" s="186">
        <f t="shared" si="8"/>
        <v>0.69774632517072044</v>
      </c>
      <c r="I69" s="298"/>
    </row>
    <row r="70" spans="1:9" x14ac:dyDescent="0.35">
      <c r="A70" s="219" t="s">
        <v>274</v>
      </c>
      <c r="B70" s="186">
        <f t="shared" si="2"/>
        <v>9.2972261813397655E-2</v>
      </c>
      <c r="C70" s="186">
        <f t="shared" si="3"/>
        <v>5.0835069254102257E-2</v>
      </c>
      <c r="D70" s="186">
        <f t="shared" si="4"/>
        <v>8.9317691773562843E-2</v>
      </c>
      <c r="E70" s="186">
        <f t="shared" si="5"/>
        <v>0.10748090487154187</v>
      </c>
      <c r="F70" s="186">
        <f t="shared" si="6"/>
        <v>4.0382998940174691E-2</v>
      </c>
      <c r="G70" s="186">
        <f t="shared" si="7"/>
        <v>9.2606804809414175E-2</v>
      </c>
      <c r="H70" s="186">
        <f t="shared" si="8"/>
        <v>0.52640426853780653</v>
      </c>
      <c r="I70" s="298"/>
    </row>
    <row r="71" spans="1:9" x14ac:dyDescent="0.35">
      <c r="A71" s="219" t="s">
        <v>275</v>
      </c>
      <c r="B71" s="186">
        <f t="shared" si="2"/>
        <v>0.11439490445859872</v>
      </c>
      <c r="C71" s="186">
        <f t="shared" si="3"/>
        <v>6.4458598726114646E-2</v>
      </c>
      <c r="D71" s="186">
        <f t="shared" si="4"/>
        <v>8.2292993630573255E-2</v>
      </c>
      <c r="E71" s="186">
        <f t="shared" si="5"/>
        <v>0.1286624203821656</v>
      </c>
      <c r="F71" s="186">
        <f t="shared" si="6"/>
        <v>7.6942675159235668E-2</v>
      </c>
      <c r="G71" s="186">
        <f t="shared" si="7"/>
        <v>9.7324840764331205E-2</v>
      </c>
      <c r="H71" s="186">
        <f t="shared" si="8"/>
        <v>0.43592356687898087</v>
      </c>
      <c r="I71" s="298"/>
    </row>
    <row r="72" spans="1:9" x14ac:dyDescent="0.35">
      <c r="A72" s="219" t="s">
        <v>276</v>
      </c>
      <c r="B72" s="186">
        <f t="shared" si="2"/>
        <v>0.11126005361930295</v>
      </c>
      <c r="C72" s="186">
        <f t="shared" si="3"/>
        <v>3.8873994638069703E-2</v>
      </c>
      <c r="D72" s="186">
        <f t="shared" si="4"/>
        <v>4.6916890080428951E-2</v>
      </c>
      <c r="E72" s="186">
        <f t="shared" si="5"/>
        <v>0.12466487935656836</v>
      </c>
      <c r="F72" s="186">
        <f t="shared" si="6"/>
        <v>4.0214477211796246E-2</v>
      </c>
      <c r="G72" s="186">
        <f t="shared" si="7"/>
        <v>7.6407506702412864E-2</v>
      </c>
      <c r="H72" s="186">
        <f t="shared" si="8"/>
        <v>0.56166219839142095</v>
      </c>
      <c r="I72" s="298"/>
    </row>
    <row r="73" spans="1:9" x14ac:dyDescent="0.35">
      <c r="A73" s="219" t="s">
        <v>277</v>
      </c>
      <c r="B73" s="186">
        <f t="shared" si="2"/>
        <v>6.0024906600249069E-2</v>
      </c>
      <c r="C73" s="186">
        <f t="shared" si="3"/>
        <v>3.7608966376089667E-2</v>
      </c>
      <c r="D73" s="186">
        <f t="shared" si="4"/>
        <v>3.8107098381070986E-2</v>
      </c>
      <c r="E73" s="186">
        <f t="shared" si="5"/>
        <v>0.10410958904109589</v>
      </c>
      <c r="F73" s="186">
        <f t="shared" si="6"/>
        <v>3.4122042341220425E-2</v>
      </c>
      <c r="G73" s="186">
        <f t="shared" si="7"/>
        <v>6.9240348692403489E-2</v>
      </c>
      <c r="H73" s="186">
        <f t="shared" si="8"/>
        <v>0.65678704856787051</v>
      </c>
      <c r="I73" s="298"/>
    </row>
    <row r="74" spans="1:9" x14ac:dyDescent="0.35">
      <c r="A74" s="217" t="s">
        <v>278</v>
      </c>
      <c r="B74" s="186">
        <f t="shared" si="2"/>
        <v>3.7955203626239872E-2</v>
      </c>
      <c r="C74" s="186">
        <f t="shared" si="3"/>
        <v>3.380013710320514E-2</v>
      </c>
      <c r="D74" s="186">
        <f t="shared" si="4"/>
        <v>4.6167405811497086E-2</v>
      </c>
      <c r="E74" s="186">
        <f t="shared" si="5"/>
        <v>6.0059597923865754E-2</v>
      </c>
      <c r="F74" s="186">
        <f t="shared" si="6"/>
        <v>2.5196211474698863E-2</v>
      </c>
      <c r="G74" s="186">
        <f t="shared" si="7"/>
        <v>4.3859035520922227E-2</v>
      </c>
      <c r="H74" s="186">
        <f t="shared" si="8"/>
        <v>0.75296240853957108</v>
      </c>
      <c r="I74" s="298"/>
    </row>
    <row r="75" spans="1:9" x14ac:dyDescent="0.35">
      <c r="A75" s="219" t="s">
        <v>279</v>
      </c>
      <c r="B75" s="186">
        <f t="shared" si="2"/>
        <v>9.5147952575470762E-2</v>
      </c>
      <c r="C75" s="186">
        <f t="shared" si="3"/>
        <v>5.0712364252266613E-2</v>
      </c>
      <c r="D75" s="186">
        <f t="shared" si="4"/>
        <v>5.1957756301683769E-2</v>
      </c>
      <c r="E75" s="186">
        <f t="shared" si="5"/>
        <v>0.11123841785394042</v>
      </c>
      <c r="F75" s="186">
        <f t="shared" si="6"/>
        <v>3.686360466274783E-2</v>
      </c>
      <c r="G75" s="186">
        <f t="shared" si="7"/>
        <v>5.2954069941217492E-2</v>
      </c>
      <c r="H75" s="186">
        <f t="shared" si="8"/>
        <v>0.60112583441267309</v>
      </c>
      <c r="I75" s="298"/>
    </row>
    <row r="76" spans="1:9" x14ac:dyDescent="0.35">
      <c r="A76" s="219" t="s">
        <v>280</v>
      </c>
      <c r="B76" s="186">
        <f t="shared" si="2"/>
        <v>4.3392299687825181E-2</v>
      </c>
      <c r="C76" s="186">
        <f t="shared" si="3"/>
        <v>2.1592091571279916E-2</v>
      </c>
      <c r="D76" s="186">
        <f t="shared" si="4"/>
        <v>3.0801248699271592E-2</v>
      </c>
      <c r="E76" s="186">
        <f t="shared" si="5"/>
        <v>4.5577523413111345E-2</v>
      </c>
      <c r="F76" s="186">
        <f t="shared" si="6"/>
        <v>1.0978147762747139E-2</v>
      </c>
      <c r="G76" s="186">
        <f t="shared" si="7"/>
        <v>3.7200832466181062E-2</v>
      </c>
      <c r="H76" s="186">
        <f t="shared" si="8"/>
        <v>0.81045785639958379</v>
      </c>
      <c r="I76" s="298"/>
    </row>
    <row r="77" spans="1:9" x14ac:dyDescent="0.35">
      <c r="A77" s="219" t="s">
        <v>281</v>
      </c>
      <c r="B77" s="186">
        <f t="shared" si="2"/>
        <v>6.6975518191621078E-2</v>
      </c>
      <c r="C77" s="186">
        <f t="shared" si="3"/>
        <v>3.8859379368185627E-2</v>
      </c>
      <c r="D77" s="186">
        <f t="shared" si="4"/>
        <v>8.2790846279803501E-2</v>
      </c>
      <c r="E77" s="186">
        <f t="shared" si="5"/>
        <v>9.8805862853947837E-2</v>
      </c>
      <c r="F77" s="186">
        <f t="shared" si="6"/>
        <v>3.3268101761252444E-2</v>
      </c>
      <c r="G77" s="186">
        <f t="shared" si="7"/>
        <v>9.393346379647749E-2</v>
      </c>
      <c r="H77" s="186">
        <f t="shared" si="8"/>
        <v>0.58536682774871196</v>
      </c>
      <c r="I77" s="298"/>
    </row>
    <row r="78" spans="1:9" x14ac:dyDescent="0.35">
      <c r="A78" s="217" t="s">
        <v>282</v>
      </c>
      <c r="B78" s="186">
        <f t="shared" si="2"/>
        <v>5.9726648254372919E-2</v>
      </c>
      <c r="C78" s="186">
        <f t="shared" si="3"/>
        <v>4.2334112314991859E-2</v>
      </c>
      <c r="D78" s="186">
        <f t="shared" si="4"/>
        <v>5.9415055590963814E-2</v>
      </c>
      <c r="E78" s="186">
        <f t="shared" si="5"/>
        <v>8.2982791586998089E-2</v>
      </c>
      <c r="F78" s="186">
        <f t="shared" si="6"/>
        <v>2.9572976418100701E-2</v>
      </c>
      <c r="G78" s="186">
        <f t="shared" si="7"/>
        <v>5.0676297712626585E-2</v>
      </c>
      <c r="H78" s="186">
        <f t="shared" si="8"/>
        <v>0.67529211812194601</v>
      </c>
      <c r="I78" s="298"/>
    </row>
    <row r="79" spans="1:9" x14ac:dyDescent="0.35">
      <c r="A79" s="219" t="s">
        <v>283</v>
      </c>
      <c r="B79" s="186">
        <f t="shared" si="2"/>
        <v>9.3630268199233715E-2</v>
      </c>
      <c r="C79" s="186">
        <f t="shared" si="3"/>
        <v>9.5067049808429116E-2</v>
      </c>
      <c r="D79" s="186">
        <f t="shared" si="4"/>
        <v>0.11757662835249043</v>
      </c>
      <c r="E79" s="186">
        <f t="shared" si="5"/>
        <v>0.14966475095785442</v>
      </c>
      <c r="F79" s="186">
        <f t="shared" si="6"/>
        <v>6.8965517241379309E-2</v>
      </c>
      <c r="G79" s="186">
        <f t="shared" si="7"/>
        <v>0.13745210727969348</v>
      </c>
      <c r="H79" s="186">
        <f t="shared" si="8"/>
        <v>0.33764367816091956</v>
      </c>
      <c r="I79" s="298"/>
    </row>
    <row r="80" spans="1:9" x14ac:dyDescent="0.35">
      <c r="A80" s="217" t="s">
        <v>284</v>
      </c>
      <c r="B80" s="186">
        <f t="shared" si="2"/>
        <v>7.272285644887054E-2</v>
      </c>
      <c r="C80" s="186">
        <f t="shared" si="3"/>
        <v>4.1486519310177314E-2</v>
      </c>
      <c r="D80" s="186">
        <f t="shared" si="4"/>
        <v>8.7296575176099095E-2</v>
      </c>
      <c r="E80" s="186">
        <f t="shared" si="5"/>
        <v>8.6778398510242091E-2</v>
      </c>
      <c r="F80" s="186">
        <f t="shared" si="6"/>
        <v>3.5236013278277065E-2</v>
      </c>
      <c r="G80" s="186">
        <f t="shared" si="7"/>
        <v>6.7524896769492346E-2</v>
      </c>
      <c r="H80" s="186">
        <f t="shared" si="8"/>
        <v>0.60895474050684151</v>
      </c>
      <c r="I80" s="298"/>
    </row>
    <row r="81" spans="1:9" x14ac:dyDescent="0.35">
      <c r="A81" s="219" t="s">
        <v>285</v>
      </c>
      <c r="B81" s="186">
        <f t="shared" si="2"/>
        <v>6.3779988297249859E-2</v>
      </c>
      <c r="C81" s="186">
        <f t="shared" si="3"/>
        <v>4.8098303101228791E-2</v>
      </c>
      <c r="D81" s="186">
        <f t="shared" si="4"/>
        <v>9.4792276184903448E-2</v>
      </c>
      <c r="E81" s="186">
        <f t="shared" si="5"/>
        <v>0.15494441193680514</v>
      </c>
      <c r="F81" s="186">
        <f t="shared" si="6"/>
        <v>2.8671737858396724E-2</v>
      </c>
      <c r="G81" s="186">
        <f t="shared" si="7"/>
        <v>6.9280280866003505E-2</v>
      </c>
      <c r="H81" s="186">
        <f t="shared" si="8"/>
        <v>0.54043300175541253</v>
      </c>
      <c r="I81" s="298"/>
    </row>
    <row r="82" spans="1:9" x14ac:dyDescent="0.35">
      <c r="A82" s="219" t="s">
        <v>286</v>
      </c>
      <c r="B82" s="186">
        <f t="shared" si="2"/>
        <v>5.5411406616436308E-2</v>
      </c>
      <c r="C82" s="186">
        <f t="shared" si="3"/>
        <v>4.4334115064118558E-2</v>
      </c>
      <c r="D82" s="186">
        <f t="shared" si="4"/>
        <v>5.7507110423631554E-2</v>
      </c>
      <c r="E82" s="186">
        <f t="shared" si="5"/>
        <v>7.9986028641285359E-2</v>
      </c>
      <c r="F82" s="186">
        <f t="shared" si="6"/>
        <v>3.1984431914575118E-2</v>
      </c>
      <c r="G82" s="186">
        <f t="shared" si="7"/>
        <v>4.7003642532807748E-2</v>
      </c>
      <c r="H82" s="186">
        <f t="shared" si="8"/>
        <v>0.6837732648071454</v>
      </c>
      <c r="I82" s="298"/>
    </row>
    <row r="83" spans="1:9" x14ac:dyDescent="0.35">
      <c r="A83" s="219" t="s">
        <v>287</v>
      </c>
      <c r="B83" s="186">
        <f>C26/B26</f>
        <v>6.0174231017423099E-2</v>
      </c>
      <c r="C83" s="186">
        <f t="shared" si="3"/>
        <v>4.3020004302000432E-2</v>
      </c>
      <c r="D83" s="186">
        <f t="shared" si="4"/>
        <v>7.657560765756076E-2</v>
      </c>
      <c r="E83" s="186">
        <f t="shared" si="5"/>
        <v>9.1525059152505917E-2</v>
      </c>
      <c r="F83" s="186">
        <f t="shared" si="6"/>
        <v>2.6188427618842762E-2</v>
      </c>
      <c r="G83" s="186">
        <f t="shared" si="7"/>
        <v>6.6842331684233175E-2</v>
      </c>
      <c r="H83" s="186">
        <f t="shared" si="8"/>
        <v>0.63567433856743383</v>
      </c>
      <c r="I83" s="298"/>
    </row>
    <row r="84" spans="1:9" x14ac:dyDescent="0.35">
      <c r="A84" s="219" t="s">
        <v>290</v>
      </c>
      <c r="B84" s="186">
        <f>C27/B27</f>
        <v>4.9500487248669178E-2</v>
      </c>
      <c r="C84" s="186">
        <f t="shared" ref="C84" si="9">D27/B27</f>
        <v>2.742513937963632E-2</v>
      </c>
      <c r="D84" s="186">
        <f t="shared" ref="D84" si="10">E27/B27</f>
        <v>5.7859950811086733E-2</v>
      </c>
      <c r="E84" s="186">
        <f t="shared" ref="E84" si="11">F27/B27</f>
        <v>7.2537073988876141E-2</v>
      </c>
      <c r="F84" s="186">
        <f t="shared" ref="F84" si="12">G27/B27</f>
        <v>2.5330301563836206E-2</v>
      </c>
      <c r="G84" s="186">
        <f t="shared" ref="G84" si="13">H27/B27</f>
        <v>5.2344428460625668E-2</v>
      </c>
      <c r="H84" s="186">
        <f t="shared" ref="H84" si="14">I27/B27</f>
        <v>0.71500261854726976</v>
      </c>
      <c r="I84" s="298"/>
    </row>
    <row r="85" spans="1:9" x14ac:dyDescent="0.35">
      <c r="A85" s="217" t="s">
        <v>288</v>
      </c>
      <c r="B85" s="186">
        <f>C28/B28</f>
        <v>5.8590234960839857E-2</v>
      </c>
      <c r="C85" s="186">
        <f t="shared" ref="C85:C95" si="15">D28/B28</f>
        <v>3.153641059823363E-2</v>
      </c>
      <c r="D85" s="186">
        <f t="shared" ref="D85:D95" si="16">E28/B28</f>
        <v>6.1873021163139474E-2</v>
      </c>
      <c r="E85" s="186">
        <f t="shared" ref="E85:E95" si="17">F28/B28</f>
        <v>7.0921513081153145E-2</v>
      </c>
      <c r="F85" s="186">
        <f t="shared" ref="F85:F95" si="18">G28/B28</f>
        <v>2.1513081153141142E-2</v>
      </c>
      <c r="G85" s="186">
        <f t="shared" ref="G85:G95" si="19">H28/B28</f>
        <v>4.5792367938676887E-2</v>
      </c>
      <c r="H85" s="186">
        <f t="shared" ref="H85:H95" si="20">I28/B28</f>
        <v>0.70977337110481586</v>
      </c>
      <c r="I85" s="298"/>
    </row>
    <row r="86" spans="1:9" x14ac:dyDescent="0.35">
      <c r="A86" s="219" t="s">
        <v>289</v>
      </c>
      <c r="B86" s="186">
        <f t="shared" ref="B85:B95" si="21">C29/B29</f>
        <v>8.4932226936507343E-2</v>
      </c>
      <c r="C86" s="186">
        <f t="shared" si="15"/>
        <v>6.9274959636541136E-2</v>
      </c>
      <c r="D86" s="186">
        <f t="shared" si="16"/>
        <v>0.11151578868321256</v>
      </c>
      <c r="E86" s="186">
        <f t="shared" si="17"/>
        <v>0.11068974580407764</v>
      </c>
      <c r="F86" s="186">
        <f t="shared" si="18"/>
        <v>4.38553674013442E-2</v>
      </c>
      <c r="G86" s="186">
        <f t="shared" si="19"/>
        <v>8.4857132129313256E-2</v>
      </c>
      <c r="H86" s="186">
        <f t="shared" si="20"/>
        <v>0.49487477940900387</v>
      </c>
      <c r="I86" s="298"/>
    </row>
    <row r="87" spans="1:9" x14ac:dyDescent="0.35">
      <c r="A87" s="217" t="s">
        <v>291</v>
      </c>
      <c r="B87" s="186">
        <f t="shared" si="21"/>
        <v>4.6293044009938986E-2</v>
      </c>
      <c r="C87" s="186">
        <f t="shared" si="15"/>
        <v>2.8145286136153715E-2</v>
      </c>
      <c r="D87" s="186">
        <f t="shared" si="16"/>
        <v>5.2452874370682592E-2</v>
      </c>
      <c r="E87" s="186">
        <f t="shared" si="17"/>
        <v>6.6977585242425419E-2</v>
      </c>
      <c r="F87" s="186">
        <f t="shared" si="18"/>
        <v>2.2492812447150345E-2</v>
      </c>
      <c r="G87" s="186">
        <f t="shared" si="19"/>
        <v>4.5258816948314663E-2</v>
      </c>
      <c r="H87" s="186">
        <f t="shared" si="20"/>
        <v>0.73837958084533428</v>
      </c>
      <c r="I87" s="298"/>
    </row>
    <row r="88" spans="1:9" x14ac:dyDescent="0.35">
      <c r="A88" s="219" t="s">
        <v>292</v>
      </c>
      <c r="B88" s="186">
        <f t="shared" si="21"/>
        <v>0.10763087843833186</v>
      </c>
      <c r="C88" s="186">
        <f t="shared" si="15"/>
        <v>7.4800354924578524E-2</v>
      </c>
      <c r="D88" s="186">
        <f t="shared" si="16"/>
        <v>0.10559006211180125</v>
      </c>
      <c r="E88" s="186">
        <f t="shared" si="17"/>
        <v>0.1515527950310559</v>
      </c>
      <c r="F88" s="186">
        <f t="shared" si="18"/>
        <v>6.2289263531499557E-2</v>
      </c>
      <c r="G88" s="186">
        <f t="shared" si="19"/>
        <v>8.7311446317657498E-2</v>
      </c>
      <c r="H88" s="186">
        <f t="shared" si="20"/>
        <v>0.41082519964507541</v>
      </c>
      <c r="I88" s="298"/>
    </row>
    <row r="89" spans="1:9" x14ac:dyDescent="0.35">
      <c r="A89" s="219" t="s">
        <v>293</v>
      </c>
      <c r="B89" s="186">
        <f t="shared" si="21"/>
        <v>9.9128811449906665E-2</v>
      </c>
      <c r="C89" s="186">
        <f t="shared" si="15"/>
        <v>0.10236465463596764</v>
      </c>
      <c r="D89" s="186">
        <f t="shared" si="16"/>
        <v>0.12993154947106408</v>
      </c>
      <c r="E89" s="186">
        <f t="shared" si="17"/>
        <v>0.16409458618543871</v>
      </c>
      <c r="F89" s="186">
        <f t="shared" si="18"/>
        <v>0.10665836963285626</v>
      </c>
      <c r="G89" s="186">
        <f t="shared" si="19"/>
        <v>0.11263223397635345</v>
      </c>
      <c r="H89" s="186">
        <f t="shared" si="20"/>
        <v>0.28518979464841321</v>
      </c>
      <c r="I89" s="298"/>
    </row>
    <row r="90" spans="1:9" x14ac:dyDescent="0.35">
      <c r="A90" s="219" t="s">
        <v>294</v>
      </c>
      <c r="B90" s="186">
        <f t="shared" si="21"/>
        <v>7.2113562829743197E-2</v>
      </c>
      <c r="C90" s="186">
        <f t="shared" si="15"/>
        <v>4.0953741218993207E-2</v>
      </c>
      <c r="D90" s="186">
        <f t="shared" si="16"/>
        <v>6.5001311685661825E-2</v>
      </c>
      <c r="E90" s="186">
        <f t="shared" si="17"/>
        <v>9.965896172792725E-2</v>
      </c>
      <c r="F90" s="186">
        <f t="shared" si="18"/>
        <v>3.494913574489171E-2</v>
      </c>
      <c r="G90" s="186">
        <f t="shared" si="19"/>
        <v>5.6577374879762145E-2</v>
      </c>
      <c r="H90" s="186">
        <f t="shared" si="20"/>
        <v>0.63074591191302065</v>
      </c>
      <c r="I90" s="298"/>
    </row>
    <row r="91" spans="1:9" x14ac:dyDescent="0.35">
      <c r="A91" s="219" t="s">
        <v>295</v>
      </c>
      <c r="B91" s="186">
        <f t="shared" si="21"/>
        <v>0.1106232387443476</v>
      </c>
      <c r="C91" s="186">
        <f t="shared" si="15"/>
        <v>6.6845795923717144E-2</v>
      </c>
      <c r="D91" s="186">
        <f t="shared" si="16"/>
        <v>8.6047578478275114E-2</v>
      </c>
      <c r="E91" s="186">
        <f t="shared" si="17"/>
        <v>0.11527623042139065</v>
      </c>
      <c r="F91" s="186">
        <f t="shared" si="18"/>
        <v>3.5978766629530111E-2</v>
      </c>
      <c r="G91" s="186">
        <f t="shared" si="19"/>
        <v>6.2717084999016973E-2</v>
      </c>
      <c r="H91" s="186">
        <f t="shared" si="20"/>
        <v>0.52251130480372243</v>
      </c>
      <c r="I91" s="298"/>
    </row>
    <row r="92" spans="1:9" x14ac:dyDescent="0.35">
      <c r="A92" s="219" t="s">
        <v>296</v>
      </c>
      <c r="B92" s="186">
        <f t="shared" si="21"/>
        <v>9.6042070301688348E-2</v>
      </c>
      <c r="C92" s="186">
        <f t="shared" si="15"/>
        <v>6.4766122336008855E-2</v>
      </c>
      <c r="D92" s="186">
        <f t="shared" si="16"/>
        <v>9.6595626902850812E-2</v>
      </c>
      <c r="E92" s="186">
        <f t="shared" si="17"/>
        <v>0.12648768336562413</v>
      </c>
      <c r="F92" s="186">
        <f t="shared" si="18"/>
        <v>4.7605867699972319E-2</v>
      </c>
      <c r="G92" s="186">
        <f t="shared" si="19"/>
        <v>8.552449487960144E-2</v>
      </c>
      <c r="H92" s="186">
        <f t="shared" si="20"/>
        <v>0.48297813451425409</v>
      </c>
      <c r="I92" s="298"/>
    </row>
    <row r="93" spans="1:9" x14ac:dyDescent="0.35">
      <c r="A93" s="217" t="s">
        <v>297</v>
      </c>
      <c r="B93" s="186">
        <f t="shared" si="21"/>
        <v>6.4651985635825943E-2</v>
      </c>
      <c r="C93" s="186">
        <f t="shared" si="15"/>
        <v>5.2585023236163923E-2</v>
      </c>
      <c r="D93" s="186">
        <f t="shared" si="16"/>
        <v>8.4429129700042252E-2</v>
      </c>
      <c r="E93" s="186">
        <f t="shared" si="17"/>
        <v>0.10572454583861428</v>
      </c>
      <c r="F93" s="186">
        <f t="shared" si="18"/>
        <v>4.5614174059991554E-2</v>
      </c>
      <c r="G93" s="186">
        <f t="shared" si="19"/>
        <v>7.3827629911280099E-2</v>
      </c>
      <c r="H93" s="186">
        <f t="shared" si="20"/>
        <v>0.57316751161808199</v>
      </c>
      <c r="I93" s="298"/>
    </row>
    <row r="94" spans="1:9" x14ac:dyDescent="0.35">
      <c r="A94" s="220" t="s">
        <v>117</v>
      </c>
      <c r="B94" s="186">
        <f t="shared" si="21"/>
        <v>5.2670257200759817E-2</v>
      </c>
      <c r="C94" s="186">
        <f t="shared" si="15"/>
        <v>3.5059443054934594E-2</v>
      </c>
      <c r="D94" s="186">
        <f t="shared" si="16"/>
        <v>6.5954527494728979E-2</v>
      </c>
      <c r="E94" s="186">
        <f t="shared" si="17"/>
        <v>8.0450615076681858E-2</v>
      </c>
      <c r="F94" s="186">
        <f t="shared" si="18"/>
        <v>3.0519700212380846E-2</v>
      </c>
      <c r="G94" s="186">
        <f t="shared" si="19"/>
        <v>5.7299033481866775E-2</v>
      </c>
      <c r="H94" s="186">
        <f t="shared" si="20"/>
        <v>0.67804642347864719</v>
      </c>
      <c r="I94" s="298"/>
    </row>
    <row r="95" spans="1:9" x14ac:dyDescent="0.35">
      <c r="A95" s="220" t="s">
        <v>118</v>
      </c>
      <c r="B95" s="192">
        <f t="shared" si="21"/>
        <v>3.5713531561848443E-2</v>
      </c>
      <c r="C95" s="186">
        <f t="shared" si="15"/>
        <v>2.4167382702810134E-2</v>
      </c>
      <c r="D95" s="186">
        <f t="shared" si="16"/>
        <v>5.121845846000931E-2</v>
      </c>
      <c r="E95" s="186">
        <f t="shared" si="17"/>
        <v>6.2806290111785443E-2</v>
      </c>
      <c r="F95" s="186">
        <f t="shared" si="18"/>
        <v>2.4122648832262731E-2</v>
      </c>
      <c r="G95" s="186">
        <f t="shared" si="19"/>
        <v>4.5457458541120946E-2</v>
      </c>
      <c r="H95" s="189">
        <f t="shared" si="20"/>
        <v>0.75651422979016303</v>
      </c>
      <c r="I95" s="298"/>
    </row>
  </sheetData>
  <sheetProtection algorithmName="SHA-512" hashValue="3HvI4dtPCI6afa/vCy5cFmrKBtoS1OjlZ5tE/opYhZ2/CDhruhOip8iRQKa3MkS+FQX7LGb1JT1Q+ChTCzep+w==" saltValue="+loCPIIdet5nkk+8z76+Cw==" spinCount="100000" sheet="1" objects="1" scenarios="1"/>
  <conditionalFormatting sqref="A2">
    <cfRule type="duplicateValues" dxfId="37" priority="40"/>
  </conditionalFormatting>
  <conditionalFormatting sqref="A59">
    <cfRule type="duplicateValues" dxfId="36" priority="41"/>
  </conditionalFormatting>
  <conditionalFormatting sqref="A61:A95">
    <cfRule type="duplicateValues" dxfId="35" priority="31"/>
  </conditionalFormatting>
  <conditionalFormatting sqref="A4:B38">
    <cfRule type="duplicateValues" dxfId="34" priority="29"/>
  </conditionalFormatting>
  <conditionalFormatting sqref="C38:I38">
    <cfRule type="duplicateValues" dxfId="33" priority="1"/>
  </conditionalFormatting>
  <hyperlinks>
    <hyperlink ref="I2" location="'Appendix Table Menu'!A1" display="Return to the Appendix Table Menu" xr:uid="{340759CA-6861-438A-8D5C-A1A1BCAE62BB}"/>
  </hyperlinks>
  <pageMargins left="0.7" right="0.7" top="0.75" bottom="0.75" header="0.3" footer="0.3"/>
  <pageSetup scale="8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E5171-0E67-4342-9C8E-8D0BBA1B7C07}">
  <dimension ref="A2:B41"/>
  <sheetViews>
    <sheetView view="pageLayout" zoomScaleNormal="100" workbookViewId="0">
      <selection activeCell="A3" sqref="A3:B41"/>
    </sheetView>
  </sheetViews>
  <sheetFormatPr defaultRowHeight="14.5" x14ac:dyDescent="0.35"/>
  <cols>
    <col min="1" max="1" width="29.26953125" style="153" customWidth="1"/>
    <col min="2" max="2" width="37.81640625" style="153" customWidth="1"/>
    <col min="3" max="3" width="44" style="153" customWidth="1"/>
    <col min="4" max="4" width="8.7265625" style="153"/>
    <col min="5" max="5" width="11.54296875" style="153" customWidth="1"/>
    <col min="6" max="16384" width="8.7265625" style="153"/>
  </cols>
  <sheetData>
    <row r="2" spans="1:2" x14ac:dyDescent="0.35">
      <c r="B2" s="155" t="s">
        <v>220</v>
      </c>
    </row>
    <row r="3" spans="1:2" x14ac:dyDescent="0.35">
      <c r="A3" s="213" t="s">
        <v>299</v>
      </c>
      <c r="B3" s="213" t="s">
        <v>357</v>
      </c>
    </row>
    <row r="4" spans="1:2" x14ac:dyDescent="0.35">
      <c r="A4" s="213" t="s">
        <v>301</v>
      </c>
      <c r="B4" s="213" t="s">
        <v>424</v>
      </c>
    </row>
    <row r="5" spans="1:2" x14ac:dyDescent="0.35">
      <c r="A5" s="163"/>
      <c r="B5" s="163"/>
    </row>
    <row r="6" spans="1:2" x14ac:dyDescent="0.35">
      <c r="A6" s="235" t="s">
        <v>265</v>
      </c>
      <c r="B6" s="241" t="s">
        <v>425</v>
      </c>
    </row>
    <row r="7" spans="1:2" x14ac:dyDescent="0.35">
      <c r="A7" s="217" t="s">
        <v>116</v>
      </c>
      <c r="B7" s="302">
        <v>0.64300000000000002</v>
      </c>
    </row>
    <row r="8" spans="1:2" x14ac:dyDescent="0.35">
      <c r="A8" s="219" t="s">
        <v>266</v>
      </c>
      <c r="B8" s="302">
        <v>0.877</v>
      </c>
    </row>
    <row r="9" spans="1:2" x14ac:dyDescent="0.35">
      <c r="A9" s="219" t="s">
        <v>267</v>
      </c>
      <c r="B9" s="302">
        <v>0.68700000000000006</v>
      </c>
    </row>
    <row r="10" spans="1:2" x14ac:dyDescent="0.35">
      <c r="A10" s="219" t="s">
        <v>268</v>
      </c>
      <c r="B10" s="302">
        <v>0.70499999999999996</v>
      </c>
    </row>
    <row r="11" spans="1:2" x14ac:dyDescent="0.35">
      <c r="A11" s="219" t="s">
        <v>269</v>
      </c>
      <c r="B11" s="302">
        <v>0.72</v>
      </c>
    </row>
    <row r="12" spans="1:2" x14ac:dyDescent="0.35">
      <c r="A12" s="219" t="s">
        <v>270</v>
      </c>
      <c r="B12" s="302">
        <v>0.61299999999999999</v>
      </c>
    </row>
    <row r="13" spans="1:2" x14ac:dyDescent="0.35">
      <c r="A13" s="219" t="s">
        <v>271</v>
      </c>
      <c r="B13" s="302">
        <v>0.69099999999999995</v>
      </c>
    </row>
    <row r="14" spans="1:2" x14ac:dyDescent="0.35">
      <c r="A14" s="217" t="s">
        <v>272</v>
      </c>
      <c r="B14" s="302">
        <v>0.65300000000000002</v>
      </c>
    </row>
    <row r="15" spans="1:2" x14ac:dyDescent="0.35">
      <c r="A15" s="219" t="s">
        <v>273</v>
      </c>
      <c r="B15" s="302">
        <v>0.747</v>
      </c>
    </row>
    <row r="16" spans="1:2" x14ac:dyDescent="0.35">
      <c r="A16" s="219" t="s">
        <v>274</v>
      </c>
      <c r="B16" s="302">
        <v>0.73199999999999998</v>
      </c>
    </row>
    <row r="17" spans="1:2" x14ac:dyDescent="0.35">
      <c r="A17" s="219" t="s">
        <v>275</v>
      </c>
      <c r="B17" s="302">
        <v>0.78400000000000003</v>
      </c>
    </row>
    <row r="18" spans="1:2" x14ac:dyDescent="0.35">
      <c r="A18" s="219" t="s">
        <v>276</v>
      </c>
      <c r="B18" s="302">
        <v>0.78400000000000003</v>
      </c>
    </row>
    <row r="19" spans="1:2" x14ac:dyDescent="0.35">
      <c r="A19" s="219" t="s">
        <v>277</v>
      </c>
      <c r="B19" s="302">
        <v>0.753</v>
      </c>
    </row>
    <row r="20" spans="1:2" x14ac:dyDescent="0.35">
      <c r="A20" s="217" t="s">
        <v>278</v>
      </c>
      <c r="B20" s="302">
        <v>0.69499999999999995</v>
      </c>
    </row>
    <row r="21" spans="1:2" x14ac:dyDescent="0.35">
      <c r="A21" s="219" t="s">
        <v>279</v>
      </c>
      <c r="B21" s="302">
        <v>0.79500000000000004</v>
      </c>
    </row>
    <row r="22" spans="1:2" x14ac:dyDescent="0.35">
      <c r="A22" s="219" t="s">
        <v>280</v>
      </c>
      <c r="B22" s="302">
        <v>0.745</v>
      </c>
    </row>
    <row r="23" spans="1:2" x14ac:dyDescent="0.35">
      <c r="A23" s="219" t="s">
        <v>281</v>
      </c>
      <c r="B23" s="302">
        <v>0.69199999999999995</v>
      </c>
    </row>
    <row r="24" spans="1:2" x14ac:dyDescent="0.35">
      <c r="A24" s="217" t="s">
        <v>282</v>
      </c>
      <c r="B24" s="302">
        <v>0.68799999999999994</v>
      </c>
    </row>
    <row r="25" spans="1:2" x14ac:dyDescent="0.35">
      <c r="A25" s="219" t="s">
        <v>283</v>
      </c>
      <c r="B25" s="302">
        <v>0.89200000000000002</v>
      </c>
    </row>
    <row r="26" spans="1:2" x14ac:dyDescent="0.35">
      <c r="A26" s="217" t="s">
        <v>284</v>
      </c>
      <c r="B26" s="302">
        <v>0.65</v>
      </c>
    </row>
    <row r="27" spans="1:2" x14ac:dyDescent="0.35">
      <c r="A27" s="219" t="s">
        <v>285</v>
      </c>
      <c r="B27" s="302">
        <v>0.72699999999999998</v>
      </c>
    </row>
    <row r="28" spans="1:2" x14ac:dyDescent="0.35">
      <c r="A28" s="219" t="s">
        <v>286</v>
      </c>
      <c r="B28" s="302">
        <v>0.78100000000000003</v>
      </c>
    </row>
    <row r="29" spans="1:2" x14ac:dyDescent="0.35">
      <c r="A29" s="219" t="s">
        <v>287</v>
      </c>
      <c r="B29" s="302">
        <v>0.62</v>
      </c>
    </row>
    <row r="30" spans="1:2" x14ac:dyDescent="0.35">
      <c r="A30" s="217" t="s">
        <v>290</v>
      </c>
      <c r="B30" s="302">
        <v>0.83599999999999997</v>
      </c>
    </row>
    <row r="31" spans="1:2" x14ac:dyDescent="0.35">
      <c r="A31" s="219" t="s">
        <v>288</v>
      </c>
      <c r="B31" s="302">
        <v>0.70199999999999996</v>
      </c>
    </row>
    <row r="32" spans="1:2" x14ac:dyDescent="0.35">
      <c r="A32" s="217" t="s">
        <v>289</v>
      </c>
      <c r="B32" s="302">
        <v>0.73299999999999998</v>
      </c>
    </row>
    <row r="33" spans="1:2" x14ac:dyDescent="0.35">
      <c r="A33" s="217" t="s">
        <v>291</v>
      </c>
      <c r="B33" s="302">
        <v>0.70599999999999996</v>
      </c>
    </row>
    <row r="34" spans="1:2" x14ac:dyDescent="0.35">
      <c r="A34" s="219" t="s">
        <v>292</v>
      </c>
      <c r="B34" s="302">
        <v>0.70199999999999996</v>
      </c>
    </row>
    <row r="35" spans="1:2" x14ac:dyDescent="0.35">
      <c r="A35" s="219" t="s">
        <v>293</v>
      </c>
      <c r="B35" s="302">
        <v>0.73499999999999999</v>
      </c>
    </row>
    <row r="36" spans="1:2" x14ac:dyDescent="0.35">
      <c r="A36" s="219" t="s">
        <v>294</v>
      </c>
      <c r="B36" s="302">
        <v>0.78800000000000003</v>
      </c>
    </row>
    <row r="37" spans="1:2" x14ac:dyDescent="0.35">
      <c r="A37" s="219" t="s">
        <v>295</v>
      </c>
      <c r="B37" s="302">
        <v>0.81699999999999995</v>
      </c>
    </row>
    <row r="38" spans="1:2" x14ac:dyDescent="0.35">
      <c r="A38" s="219" t="s">
        <v>296</v>
      </c>
      <c r="B38" s="302">
        <v>0.68200000000000005</v>
      </c>
    </row>
    <row r="39" spans="1:2" x14ac:dyDescent="0.35">
      <c r="A39" s="217" t="s">
        <v>297</v>
      </c>
      <c r="B39" s="302">
        <v>0.82099999999999995</v>
      </c>
    </row>
    <row r="40" spans="1:2" x14ac:dyDescent="0.35">
      <c r="A40" s="220" t="s">
        <v>117</v>
      </c>
      <c r="B40" s="303">
        <v>0.69299999999999995</v>
      </c>
    </row>
    <row r="41" spans="1:2" x14ac:dyDescent="0.35">
      <c r="A41" s="220" t="s">
        <v>118</v>
      </c>
      <c r="B41" s="192">
        <v>0.65</v>
      </c>
    </row>
  </sheetData>
  <sheetProtection algorithmName="SHA-512" hashValue="vhWCuvdBidZUa/EdWgKZxfyS9onDXqWz2eH2vqLM/qA7FR5Ed+WDOvuw7lCcOSn8tQZVr7/ArCQXDmHETo3U6w==" saltValue="1psiTN4HrBfhp4bkO1YgFA==" spinCount="100000" sheet="1" objects="1" scenarios="1"/>
  <sortState xmlns:xlrd2="http://schemas.microsoft.com/office/spreadsheetml/2017/richdata2" ref="A7:C39">
    <sortCondition ref="A6:A39"/>
  </sortState>
  <conditionalFormatting sqref="A4">
    <cfRule type="duplicateValues" dxfId="32" priority="3"/>
  </conditionalFormatting>
  <conditionalFormatting sqref="A7:A40">
    <cfRule type="duplicateValues" dxfId="31" priority="2"/>
  </conditionalFormatting>
  <conditionalFormatting sqref="A41">
    <cfRule type="duplicateValues" dxfId="30" priority="1"/>
  </conditionalFormatting>
  <hyperlinks>
    <hyperlink ref="B2" location="'Appendix Table Menu'!A1" display="Return to the Appendix Table Menu" xr:uid="{E3B494F8-19F4-4AC8-B414-9134A0FEFD79}"/>
  </hyperlinks>
  <pageMargins left="0.25" right="0.25" top="0.5" bottom="0.5" header="0.5" footer="0.5"/>
  <pageSetup scale="9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24B3D-3EC7-407B-9E6D-28D3C9EB96B2}">
  <dimension ref="A1:C46"/>
  <sheetViews>
    <sheetView view="pageLayout" zoomScale="40" zoomScaleNormal="100" zoomScalePageLayoutView="40" workbookViewId="0">
      <selection activeCell="B42" sqref="A3:B42"/>
    </sheetView>
  </sheetViews>
  <sheetFormatPr defaultRowHeight="14.5" x14ac:dyDescent="0.35"/>
  <cols>
    <col min="1" max="1" width="37.81640625" customWidth="1"/>
    <col min="2" max="2" width="51.453125" customWidth="1"/>
    <col min="3" max="3" width="6" customWidth="1"/>
    <col min="4" max="4" width="9.1796875" customWidth="1"/>
  </cols>
  <sheetData>
    <row r="1" spans="1:3" x14ac:dyDescent="0.35">
      <c r="A1" s="153"/>
      <c r="B1" s="153"/>
    </row>
    <row r="2" spans="1:3" ht="18.5" x14ac:dyDescent="0.45">
      <c r="A2" s="153"/>
      <c r="B2" s="206" t="s">
        <v>220</v>
      </c>
    </row>
    <row r="3" spans="1:3" ht="15.5" x14ac:dyDescent="0.35">
      <c r="A3" s="304" t="s">
        <v>299</v>
      </c>
      <c r="B3" s="304" t="s">
        <v>357</v>
      </c>
    </row>
    <row r="4" spans="1:3" ht="15.5" x14ac:dyDescent="0.35">
      <c r="A4" s="304" t="s">
        <v>301</v>
      </c>
      <c r="B4" s="304" t="s">
        <v>426</v>
      </c>
      <c r="C4" s="47"/>
    </row>
    <row r="5" spans="1:3" ht="15.5" x14ac:dyDescent="0.35">
      <c r="A5" s="305"/>
      <c r="B5" s="305"/>
    </row>
    <row r="6" spans="1:3" ht="15.5" x14ac:dyDescent="0.35">
      <c r="A6" s="306" t="s">
        <v>265</v>
      </c>
      <c r="B6" s="306" t="s">
        <v>233</v>
      </c>
    </row>
    <row r="7" spans="1:3" ht="15.5" x14ac:dyDescent="0.35">
      <c r="A7" s="306" t="s">
        <v>116</v>
      </c>
      <c r="B7" s="307">
        <v>0.35699999999999998</v>
      </c>
    </row>
    <row r="8" spans="1:3" ht="15.5" x14ac:dyDescent="0.35">
      <c r="A8" s="306" t="s">
        <v>266</v>
      </c>
      <c r="B8" s="307">
        <v>0.123</v>
      </c>
    </row>
    <row r="9" spans="1:3" ht="15.5" x14ac:dyDescent="0.35">
      <c r="A9" s="306" t="s">
        <v>267</v>
      </c>
      <c r="B9" s="307">
        <v>0.313</v>
      </c>
    </row>
    <row r="10" spans="1:3" ht="15.5" x14ac:dyDescent="0.35">
      <c r="A10" s="306" t="s">
        <v>268</v>
      </c>
      <c r="B10" s="307">
        <v>0.29499999999999998</v>
      </c>
    </row>
    <row r="11" spans="1:3" ht="15.5" x14ac:dyDescent="0.35">
      <c r="A11" s="306" t="s">
        <v>269</v>
      </c>
      <c r="B11" s="307">
        <v>0.28000000000000003</v>
      </c>
    </row>
    <row r="12" spans="1:3" ht="15.5" x14ac:dyDescent="0.35">
      <c r="A12" s="306" t="s">
        <v>270</v>
      </c>
      <c r="B12" s="307">
        <v>0.38700000000000001</v>
      </c>
    </row>
    <row r="13" spans="1:3" ht="15.5" x14ac:dyDescent="0.35">
      <c r="A13" s="306" t="s">
        <v>271</v>
      </c>
      <c r="B13" s="307">
        <v>0.309</v>
      </c>
    </row>
    <row r="14" spans="1:3" ht="15.5" x14ac:dyDescent="0.35">
      <c r="A14" s="306" t="s">
        <v>272</v>
      </c>
      <c r="B14" s="307">
        <v>0.34699999999999998</v>
      </c>
    </row>
    <row r="15" spans="1:3" ht="15.5" x14ac:dyDescent="0.35">
      <c r="A15" s="306" t="s">
        <v>273</v>
      </c>
      <c r="B15" s="307">
        <v>0.253</v>
      </c>
    </row>
    <row r="16" spans="1:3" ht="15.5" x14ac:dyDescent="0.35">
      <c r="A16" s="306" t="s">
        <v>274</v>
      </c>
      <c r="B16" s="307">
        <v>0.26800000000000002</v>
      </c>
    </row>
    <row r="17" spans="1:2" ht="15.5" x14ac:dyDescent="0.35">
      <c r="A17" s="306" t="s">
        <v>275</v>
      </c>
      <c r="B17" s="307">
        <v>0.216</v>
      </c>
    </row>
    <row r="18" spans="1:2" ht="15.5" x14ac:dyDescent="0.35">
      <c r="A18" s="306" t="s">
        <v>276</v>
      </c>
      <c r="B18" s="307">
        <v>0.216</v>
      </c>
    </row>
    <row r="19" spans="1:2" ht="15.5" x14ac:dyDescent="0.35">
      <c r="A19" s="306" t="s">
        <v>277</v>
      </c>
      <c r="B19" s="307">
        <v>0.247</v>
      </c>
    </row>
    <row r="20" spans="1:2" ht="15.5" x14ac:dyDescent="0.35">
      <c r="A20" s="306" t="s">
        <v>278</v>
      </c>
      <c r="B20" s="307">
        <v>0.30499999999999999</v>
      </c>
    </row>
    <row r="21" spans="1:2" ht="15.5" x14ac:dyDescent="0.35">
      <c r="A21" s="306" t="s">
        <v>279</v>
      </c>
      <c r="B21" s="307">
        <v>0.20499999999999999</v>
      </c>
    </row>
    <row r="22" spans="1:2" ht="15.5" x14ac:dyDescent="0.35">
      <c r="A22" s="306" t="s">
        <v>280</v>
      </c>
      <c r="B22" s="307">
        <v>0.255</v>
      </c>
    </row>
    <row r="23" spans="1:2" ht="15.5" x14ac:dyDescent="0.35">
      <c r="A23" s="306" t="s">
        <v>281</v>
      </c>
      <c r="B23" s="307">
        <v>0.308</v>
      </c>
    </row>
    <row r="24" spans="1:2" ht="15.5" x14ac:dyDescent="0.35">
      <c r="A24" s="306" t="s">
        <v>282</v>
      </c>
      <c r="B24" s="307">
        <v>0.312</v>
      </c>
    </row>
    <row r="25" spans="1:2" ht="15.5" x14ac:dyDescent="0.35">
      <c r="A25" s="306" t="s">
        <v>283</v>
      </c>
      <c r="B25" s="307">
        <v>0.108</v>
      </c>
    </row>
    <row r="26" spans="1:2" ht="15.5" x14ac:dyDescent="0.35">
      <c r="A26" s="306" t="s">
        <v>284</v>
      </c>
      <c r="B26" s="307">
        <v>0.35</v>
      </c>
    </row>
    <row r="27" spans="1:2" ht="15.5" x14ac:dyDescent="0.35">
      <c r="A27" s="306" t="s">
        <v>285</v>
      </c>
      <c r="B27" s="307">
        <v>0.27300000000000002</v>
      </c>
    </row>
    <row r="28" spans="1:2" ht="15.5" x14ac:dyDescent="0.35">
      <c r="A28" s="306" t="s">
        <v>286</v>
      </c>
      <c r="B28" s="307">
        <v>0.219</v>
      </c>
    </row>
    <row r="29" spans="1:2" ht="15.5" x14ac:dyDescent="0.35">
      <c r="A29" s="306" t="s">
        <v>287</v>
      </c>
      <c r="B29" s="307">
        <v>0.38</v>
      </c>
    </row>
    <row r="30" spans="1:2" ht="15.5" x14ac:dyDescent="0.35">
      <c r="A30" s="306" t="s">
        <v>290</v>
      </c>
      <c r="B30" s="307">
        <v>0.16400000000000001</v>
      </c>
    </row>
    <row r="31" spans="1:2" ht="15.5" x14ac:dyDescent="0.35">
      <c r="A31" s="306" t="s">
        <v>288</v>
      </c>
      <c r="B31" s="307">
        <v>0.29799999999999999</v>
      </c>
    </row>
    <row r="32" spans="1:2" ht="15.5" x14ac:dyDescent="0.35">
      <c r="A32" s="306" t="s">
        <v>289</v>
      </c>
      <c r="B32" s="307">
        <v>0.26700000000000002</v>
      </c>
    </row>
    <row r="33" spans="1:2" ht="15.5" x14ac:dyDescent="0.35">
      <c r="A33" s="306" t="s">
        <v>291</v>
      </c>
      <c r="B33" s="307">
        <v>0.29399999999999998</v>
      </c>
    </row>
    <row r="34" spans="1:2" ht="15.5" x14ac:dyDescent="0.35">
      <c r="A34" s="306" t="s">
        <v>292</v>
      </c>
      <c r="B34" s="307">
        <v>0.29799999999999999</v>
      </c>
    </row>
    <row r="35" spans="1:2" ht="15.5" x14ac:dyDescent="0.35">
      <c r="A35" s="306" t="s">
        <v>293</v>
      </c>
      <c r="B35" s="307">
        <v>0.26500000000000001</v>
      </c>
    </row>
    <row r="36" spans="1:2" ht="15.5" x14ac:dyDescent="0.35">
      <c r="A36" s="306" t="s">
        <v>294</v>
      </c>
      <c r="B36" s="307">
        <v>0.21199999999999999</v>
      </c>
    </row>
    <row r="37" spans="1:2" ht="15.5" x14ac:dyDescent="0.35">
      <c r="A37" s="306" t="s">
        <v>295</v>
      </c>
      <c r="B37" s="307">
        <v>0.183</v>
      </c>
    </row>
    <row r="38" spans="1:2" ht="15.5" x14ac:dyDescent="0.35">
      <c r="A38" s="306" t="s">
        <v>296</v>
      </c>
      <c r="B38" s="307">
        <v>0.318</v>
      </c>
    </row>
    <row r="39" spans="1:2" ht="15.5" x14ac:dyDescent="0.35">
      <c r="A39" s="306" t="s">
        <v>297</v>
      </c>
      <c r="B39" s="307">
        <v>0.17899999999999999</v>
      </c>
    </row>
    <row r="40" spans="1:2" ht="15.5" x14ac:dyDescent="0.35">
      <c r="A40" s="308" t="s">
        <v>117</v>
      </c>
      <c r="B40" s="196">
        <v>0.307</v>
      </c>
    </row>
    <row r="41" spans="1:2" ht="15.5" x14ac:dyDescent="0.35">
      <c r="A41" s="308" t="s">
        <v>118</v>
      </c>
      <c r="B41" s="192">
        <v>0.35</v>
      </c>
    </row>
    <row r="42" spans="1:2" x14ac:dyDescent="0.35">
      <c r="A42" s="179"/>
      <c r="B42" s="179"/>
    </row>
    <row r="43" spans="1:2" x14ac:dyDescent="0.35">
      <c r="A43" s="153"/>
      <c r="B43" s="153"/>
    </row>
    <row r="44" spans="1:2" x14ac:dyDescent="0.35">
      <c r="A44" s="153"/>
      <c r="B44" s="153"/>
    </row>
    <row r="45" spans="1:2" x14ac:dyDescent="0.35">
      <c r="A45" s="153"/>
      <c r="B45" s="153"/>
    </row>
    <row r="46" spans="1:2" x14ac:dyDescent="0.35">
      <c r="A46" s="153"/>
      <c r="B46" s="153"/>
    </row>
  </sheetData>
  <sheetProtection algorithmName="SHA-512" hashValue="cxuydW/weQXy9YJ2eTj9G7insCKM4vQ24vqcrMyWmUZRsySLHG/XA77IJ4tnbjFCx2eHV8zYBcujp5xz99Eq5w==" saltValue="asiU4mhz9OM9B74z1iT/hg==" spinCount="100000" sheet="1" objects="1" scenarios="1"/>
  <sortState xmlns:xlrd2="http://schemas.microsoft.com/office/spreadsheetml/2017/richdata2" ref="A7:C39">
    <sortCondition ref="A6:A39"/>
  </sortState>
  <conditionalFormatting sqref="A4">
    <cfRule type="duplicateValues" dxfId="29" priority="4"/>
  </conditionalFormatting>
  <hyperlinks>
    <hyperlink ref="B2" location="'Appendix Table Menu'!A1" display="Return to the Appendix Table Menu" xr:uid="{FE7D7464-DE4C-4F6C-B445-31BE4074A44A}"/>
  </hyperlinks>
  <pageMargins left="0.25" right="0.25" top="0.5" bottom="0.5" header="0.5" footer="0.5"/>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DCDF7-FB26-483F-8A48-7E975DD165E0}">
  <dimension ref="A2:G24"/>
  <sheetViews>
    <sheetView zoomScale="55" zoomScaleNormal="96" workbookViewId="0">
      <selection activeCell="A3" sqref="A3:D17"/>
    </sheetView>
  </sheetViews>
  <sheetFormatPr defaultRowHeight="14.5" x14ac:dyDescent="0.35"/>
  <cols>
    <col min="1" max="1" width="25" style="153" customWidth="1"/>
    <col min="2" max="3" width="15" style="153" customWidth="1"/>
    <col min="4" max="4" width="46.1796875" style="153" customWidth="1"/>
    <col min="5" max="5" width="13.54296875" style="153" customWidth="1"/>
    <col min="6" max="6" width="9.1796875" style="153" customWidth="1"/>
    <col min="7" max="7" width="12.54296875" style="153" customWidth="1"/>
    <col min="8" max="16384" width="8.7265625" style="153"/>
  </cols>
  <sheetData>
    <row r="2" spans="1:7" x14ac:dyDescent="0.35">
      <c r="D2" s="155" t="s">
        <v>220</v>
      </c>
    </row>
    <row r="3" spans="1:7" x14ac:dyDescent="0.35">
      <c r="A3" s="241" t="s">
        <v>299</v>
      </c>
      <c r="B3" s="241"/>
      <c r="C3" s="241" t="s">
        <v>427</v>
      </c>
      <c r="D3" s="163"/>
    </row>
    <row r="4" spans="1:7" x14ac:dyDescent="0.35">
      <c r="A4" s="241" t="s">
        <v>301</v>
      </c>
      <c r="B4" s="241"/>
      <c r="C4" s="235" t="s">
        <v>360</v>
      </c>
      <c r="D4" s="163"/>
    </row>
    <row r="5" spans="1:7" x14ac:dyDescent="0.35">
      <c r="A5" s="163"/>
      <c r="B5" s="163"/>
      <c r="C5" s="163"/>
      <c r="D5" s="163"/>
    </row>
    <row r="6" spans="1:7" ht="29" x14ac:dyDescent="0.35">
      <c r="A6" s="283" t="s">
        <v>428</v>
      </c>
      <c r="B6" s="283" t="s">
        <v>429</v>
      </c>
      <c r="C6" s="310" t="s">
        <v>313</v>
      </c>
      <c r="D6" s="283" t="s">
        <v>363</v>
      </c>
    </row>
    <row r="7" spans="1:7" x14ac:dyDescent="0.35">
      <c r="A7" s="241" t="s">
        <v>430</v>
      </c>
      <c r="B7" s="311">
        <v>541766</v>
      </c>
      <c r="C7" s="243">
        <v>0.65700000000000003</v>
      </c>
      <c r="D7" s="241" t="s">
        <v>431</v>
      </c>
    </row>
    <row r="8" spans="1:7" x14ac:dyDescent="0.35">
      <c r="A8" s="241" t="s">
        <v>432</v>
      </c>
      <c r="B8" s="311">
        <v>31799</v>
      </c>
      <c r="C8" s="243">
        <v>3.9E-2</v>
      </c>
      <c r="D8" s="241" t="s">
        <v>433</v>
      </c>
    </row>
    <row r="9" spans="1:7" ht="43.5" x14ac:dyDescent="0.35">
      <c r="A9" s="241" t="s">
        <v>434</v>
      </c>
      <c r="B9" s="311">
        <v>128005</v>
      </c>
      <c r="C9" s="243">
        <v>0.155</v>
      </c>
      <c r="D9" s="241" t="s">
        <v>435</v>
      </c>
      <c r="G9" s="309"/>
    </row>
    <row r="10" spans="1:7" ht="29" x14ac:dyDescent="0.35">
      <c r="A10" s="241" t="s">
        <v>436</v>
      </c>
      <c r="B10" s="311">
        <v>123451</v>
      </c>
      <c r="C10" s="243">
        <v>0.15</v>
      </c>
      <c r="D10" s="241" t="s">
        <v>437</v>
      </c>
    </row>
    <row r="11" spans="1:7" x14ac:dyDescent="0.35">
      <c r="A11" s="181"/>
      <c r="B11" s="312"/>
      <c r="C11" s="243"/>
      <c r="D11" s="181"/>
    </row>
    <row r="12" spans="1:7" x14ac:dyDescent="0.35">
      <c r="A12" s="181"/>
      <c r="B12" s="181"/>
      <c r="C12" s="243"/>
      <c r="D12" s="181"/>
    </row>
    <row r="13" spans="1:7" ht="29" x14ac:dyDescent="0.35">
      <c r="A13" s="283" t="s">
        <v>438</v>
      </c>
      <c r="B13" s="283" t="s">
        <v>429</v>
      </c>
      <c r="C13" s="310" t="s">
        <v>313</v>
      </c>
      <c r="D13" s="283" t="s">
        <v>363</v>
      </c>
    </row>
    <row r="14" spans="1:7" x14ac:dyDescent="0.35">
      <c r="A14" s="241" t="s">
        <v>430</v>
      </c>
      <c r="B14" s="311">
        <v>79620045</v>
      </c>
      <c r="C14" s="243">
        <v>0.625</v>
      </c>
      <c r="D14" s="241" t="s">
        <v>431</v>
      </c>
    </row>
    <row r="15" spans="1:7" x14ac:dyDescent="0.35">
      <c r="A15" s="241" t="s">
        <v>432</v>
      </c>
      <c r="B15" s="311">
        <v>8071626</v>
      </c>
      <c r="C15" s="243">
        <v>6.3E-2</v>
      </c>
      <c r="D15" s="241" t="s">
        <v>433</v>
      </c>
    </row>
    <row r="16" spans="1:7" ht="43.5" x14ac:dyDescent="0.35">
      <c r="A16" s="241" t="s">
        <v>434</v>
      </c>
      <c r="B16" s="311">
        <v>33058505</v>
      </c>
      <c r="C16" s="243">
        <v>0.26</v>
      </c>
      <c r="D16" s="241" t="s">
        <v>435</v>
      </c>
      <c r="G16" s="208"/>
    </row>
    <row r="17" spans="1:7" ht="29" x14ac:dyDescent="0.35">
      <c r="A17" s="241" t="s">
        <v>436</v>
      </c>
      <c r="B17" s="311">
        <v>6732689</v>
      </c>
      <c r="C17" s="243">
        <v>5.2999999999999999E-2</v>
      </c>
      <c r="D17" s="241" t="s">
        <v>437</v>
      </c>
      <c r="G17" s="208"/>
    </row>
    <row r="18" spans="1:7" x14ac:dyDescent="0.35">
      <c r="G18" s="208"/>
    </row>
    <row r="19" spans="1:7" x14ac:dyDescent="0.35">
      <c r="B19" s="208"/>
      <c r="G19" s="208"/>
    </row>
    <row r="20" spans="1:7" x14ac:dyDescent="0.35">
      <c r="B20" s="208"/>
    </row>
    <row r="21" spans="1:7" x14ac:dyDescent="0.35">
      <c r="B21" s="208"/>
      <c r="C21" s="208"/>
    </row>
    <row r="22" spans="1:7" x14ac:dyDescent="0.35">
      <c r="B22" s="208"/>
      <c r="C22" s="208"/>
    </row>
    <row r="23" spans="1:7" x14ac:dyDescent="0.35">
      <c r="B23" s="154"/>
      <c r="C23" s="208"/>
    </row>
    <row r="24" spans="1:7" x14ac:dyDescent="0.35">
      <c r="C24" s="208"/>
    </row>
  </sheetData>
  <sheetProtection algorithmName="SHA-512" hashValue="5orUxhXIpRmCYWnTCO4HJNfIl0rdV9P28CaxsoI+PpVZx1JNnFylvOnb5H+EECtl0SYajNs7NsBl9T3eJeKl0g==" saltValue="FHvio8RhmUwL+yFUnZH9yg==" spinCount="100000" sheet="1" objects="1" scenarios="1"/>
  <hyperlinks>
    <hyperlink ref="D2" location="'Appendix Table Menu'!A1" display="Return to the Appendix Table Menu" xr:uid="{5C9964EE-A5C9-44F1-9659-6D133535A9C0}"/>
  </hyperlinks>
  <pageMargins left="0.25" right="0.25" top="0.5" bottom="0.5" header="0.5" footer="0.5"/>
  <pageSetup scale="9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2186E-F441-4A70-AB94-DF460CCAB11C}">
  <dimension ref="A2:I89"/>
  <sheetViews>
    <sheetView view="pageLayout" zoomScale="85" zoomScaleNormal="100" zoomScalePageLayoutView="85" workbookViewId="0">
      <selection activeCell="A3" sqref="A3:I89"/>
    </sheetView>
  </sheetViews>
  <sheetFormatPr defaultRowHeight="14.5" x14ac:dyDescent="0.35"/>
  <cols>
    <col min="1" max="1" width="16.81640625" customWidth="1"/>
    <col min="2" max="9" width="12.453125" customWidth="1"/>
  </cols>
  <sheetData>
    <row r="2" spans="1:9" ht="18.5" x14ac:dyDescent="0.45">
      <c r="A2" s="153"/>
      <c r="B2" s="153"/>
      <c r="C2" s="153"/>
      <c r="D2" s="153"/>
      <c r="E2" s="153"/>
      <c r="F2" s="153"/>
      <c r="G2" s="153"/>
      <c r="H2" s="153"/>
      <c r="I2" s="206" t="s">
        <v>220</v>
      </c>
    </row>
    <row r="3" spans="1:9" ht="29" x14ac:dyDescent="0.35">
      <c r="A3" s="237" t="s">
        <v>299</v>
      </c>
      <c r="B3" s="237" t="s">
        <v>427</v>
      </c>
      <c r="C3" s="179"/>
      <c r="D3" s="179"/>
      <c r="E3" s="179"/>
      <c r="F3" s="179"/>
      <c r="G3" s="179"/>
      <c r="H3" s="179"/>
      <c r="I3" s="179"/>
    </row>
    <row r="4" spans="1:9" ht="43.5" x14ac:dyDescent="0.35">
      <c r="A4" s="213" t="s">
        <v>301</v>
      </c>
      <c r="B4" s="237" t="s">
        <v>360</v>
      </c>
      <c r="C4" s="179"/>
      <c r="D4" s="179"/>
      <c r="E4" s="179"/>
      <c r="F4" s="179"/>
      <c r="G4" s="179"/>
      <c r="H4" s="179"/>
      <c r="I4" s="179"/>
    </row>
    <row r="5" spans="1:9" ht="29" x14ac:dyDescent="0.35">
      <c r="A5" s="237" t="s">
        <v>439</v>
      </c>
      <c r="B5" s="179"/>
      <c r="C5" s="179"/>
      <c r="D5" s="179"/>
      <c r="E5" s="179"/>
      <c r="F5" s="179"/>
      <c r="G5" s="179"/>
      <c r="H5" s="179"/>
      <c r="I5" s="179"/>
    </row>
    <row r="6" spans="1:9" ht="81" customHeight="1" x14ac:dyDescent="0.35">
      <c r="A6" s="313" t="s">
        <v>440</v>
      </c>
      <c r="B6" s="314" t="s">
        <v>441</v>
      </c>
      <c r="C6" s="314" t="s">
        <v>442</v>
      </c>
      <c r="D6" s="314" t="s">
        <v>443</v>
      </c>
      <c r="E6" s="314" t="s">
        <v>444</v>
      </c>
      <c r="F6" s="314" t="s">
        <v>445</v>
      </c>
      <c r="G6" s="314" t="s">
        <v>446</v>
      </c>
      <c r="H6" s="314" t="s">
        <v>447</v>
      </c>
      <c r="I6" s="315" t="s">
        <v>353</v>
      </c>
    </row>
    <row r="7" spans="1:9" x14ac:dyDescent="0.35">
      <c r="A7" s="316" t="s">
        <v>116</v>
      </c>
      <c r="B7" s="317">
        <v>185461</v>
      </c>
      <c r="C7" s="317">
        <v>15161</v>
      </c>
      <c r="D7" s="317">
        <v>3979</v>
      </c>
      <c r="E7" s="317">
        <v>14561</v>
      </c>
      <c r="F7" s="317">
        <v>10676</v>
      </c>
      <c r="G7" s="317">
        <v>38575</v>
      </c>
      <c r="H7" s="317">
        <v>15196</v>
      </c>
      <c r="I7" s="258">
        <f>SUM(B7:H7)</f>
        <v>283609</v>
      </c>
    </row>
    <row r="8" spans="1:9" x14ac:dyDescent="0.35">
      <c r="A8" s="316" t="s">
        <v>266</v>
      </c>
      <c r="B8" s="317">
        <v>1107</v>
      </c>
      <c r="C8" s="317">
        <v>5</v>
      </c>
      <c r="D8" s="317">
        <v>0</v>
      </c>
      <c r="E8" s="317">
        <v>4</v>
      </c>
      <c r="F8" s="317">
        <v>0</v>
      </c>
      <c r="G8" s="317">
        <v>0</v>
      </c>
      <c r="H8" s="317">
        <v>529</v>
      </c>
      <c r="I8" s="258">
        <f t="shared" ref="I8:I41" si="0">SUM(B8:H8)</f>
        <v>1645</v>
      </c>
    </row>
    <row r="9" spans="1:9" x14ac:dyDescent="0.35">
      <c r="A9" s="316" t="s">
        <v>267</v>
      </c>
      <c r="B9" s="317">
        <v>17116</v>
      </c>
      <c r="C9" s="317">
        <v>549</v>
      </c>
      <c r="D9" s="317">
        <v>574</v>
      </c>
      <c r="E9" s="317">
        <v>530</v>
      </c>
      <c r="F9" s="317">
        <v>314</v>
      </c>
      <c r="G9" s="317">
        <v>1162</v>
      </c>
      <c r="H9" s="317">
        <v>3360</v>
      </c>
      <c r="I9" s="258">
        <f t="shared" si="0"/>
        <v>23605</v>
      </c>
    </row>
    <row r="10" spans="1:9" x14ac:dyDescent="0.35">
      <c r="A10" s="316" t="s">
        <v>268</v>
      </c>
      <c r="B10" s="317">
        <v>5774</v>
      </c>
      <c r="C10" s="317">
        <v>158</v>
      </c>
      <c r="D10" s="317">
        <v>48</v>
      </c>
      <c r="E10" s="317">
        <v>388</v>
      </c>
      <c r="F10" s="317">
        <v>230</v>
      </c>
      <c r="G10" s="317">
        <v>168</v>
      </c>
      <c r="H10" s="317">
        <v>1587</v>
      </c>
      <c r="I10" s="258">
        <f t="shared" si="0"/>
        <v>8353</v>
      </c>
    </row>
    <row r="11" spans="1:9" x14ac:dyDescent="0.35">
      <c r="A11" s="316" t="s">
        <v>269</v>
      </c>
      <c r="B11" s="317">
        <v>3997</v>
      </c>
      <c r="C11" s="317">
        <v>152</v>
      </c>
      <c r="D11" s="317">
        <v>85</v>
      </c>
      <c r="E11" s="317">
        <v>112</v>
      </c>
      <c r="F11" s="317">
        <v>118</v>
      </c>
      <c r="G11" s="317">
        <v>38</v>
      </c>
      <c r="H11" s="317">
        <v>911</v>
      </c>
      <c r="I11" s="258">
        <f t="shared" si="0"/>
        <v>5413</v>
      </c>
    </row>
    <row r="12" spans="1:9" x14ac:dyDescent="0.35">
      <c r="A12" s="316" t="s">
        <v>270</v>
      </c>
      <c r="B12" s="317">
        <v>13854</v>
      </c>
      <c r="C12" s="317">
        <v>720</v>
      </c>
      <c r="D12" s="317">
        <v>470</v>
      </c>
      <c r="E12" s="317">
        <v>1041</v>
      </c>
      <c r="F12" s="317">
        <v>362</v>
      </c>
      <c r="G12" s="317">
        <v>600</v>
      </c>
      <c r="H12" s="317">
        <v>1424</v>
      </c>
      <c r="I12" s="258">
        <f t="shared" si="0"/>
        <v>18471</v>
      </c>
    </row>
    <row r="13" spans="1:9" x14ac:dyDescent="0.35">
      <c r="A13" s="316" t="s">
        <v>271</v>
      </c>
      <c r="B13" s="317">
        <v>546</v>
      </c>
      <c r="C13" s="317">
        <v>0</v>
      </c>
      <c r="D13" s="317">
        <v>33</v>
      </c>
      <c r="E13" s="317">
        <v>0</v>
      </c>
      <c r="F13" s="317">
        <v>0</v>
      </c>
      <c r="G13" s="317">
        <v>0</v>
      </c>
      <c r="H13" s="317">
        <v>148</v>
      </c>
      <c r="I13" s="258">
        <f t="shared" si="0"/>
        <v>727</v>
      </c>
    </row>
    <row r="14" spans="1:9" x14ac:dyDescent="0.35">
      <c r="A14" s="316" t="s">
        <v>272</v>
      </c>
      <c r="B14" s="317">
        <v>51218</v>
      </c>
      <c r="C14" s="317">
        <v>2931</v>
      </c>
      <c r="D14" s="317">
        <v>1845</v>
      </c>
      <c r="E14" s="317">
        <v>3811</v>
      </c>
      <c r="F14" s="317">
        <v>3096</v>
      </c>
      <c r="G14" s="317">
        <v>5576</v>
      </c>
      <c r="H14" s="317">
        <v>15053</v>
      </c>
      <c r="I14" s="258">
        <f t="shared" si="0"/>
        <v>83530</v>
      </c>
    </row>
    <row r="15" spans="1:9" x14ac:dyDescent="0.35">
      <c r="A15" s="316" t="s">
        <v>273</v>
      </c>
      <c r="B15" s="317">
        <v>17193</v>
      </c>
      <c r="C15" s="317">
        <v>408</v>
      </c>
      <c r="D15" s="317">
        <v>255</v>
      </c>
      <c r="E15" s="317">
        <v>559</v>
      </c>
      <c r="F15" s="317">
        <v>603</v>
      </c>
      <c r="G15" s="317">
        <v>560</v>
      </c>
      <c r="H15" s="317">
        <v>3667</v>
      </c>
      <c r="I15" s="258">
        <f t="shared" si="0"/>
        <v>23245</v>
      </c>
    </row>
    <row r="16" spans="1:9" x14ac:dyDescent="0.35">
      <c r="A16" s="316" t="s">
        <v>274</v>
      </c>
      <c r="B16" s="317">
        <v>6903</v>
      </c>
      <c r="C16" s="317">
        <v>148</v>
      </c>
      <c r="D16" s="317">
        <v>216</v>
      </c>
      <c r="E16" s="317">
        <v>204</v>
      </c>
      <c r="F16" s="317">
        <v>166</v>
      </c>
      <c r="G16" s="317">
        <v>542</v>
      </c>
      <c r="H16" s="317">
        <v>2890</v>
      </c>
      <c r="I16" s="258">
        <f t="shared" si="0"/>
        <v>11069</v>
      </c>
    </row>
    <row r="17" spans="1:9" x14ac:dyDescent="0.35">
      <c r="A17" s="316" t="s">
        <v>275</v>
      </c>
      <c r="B17" s="317">
        <v>852</v>
      </c>
      <c r="C17" s="317">
        <v>2</v>
      </c>
      <c r="D17" s="317">
        <v>75</v>
      </c>
      <c r="E17" s="317">
        <v>52</v>
      </c>
      <c r="F17" s="317">
        <v>35</v>
      </c>
      <c r="G17" s="317">
        <v>17</v>
      </c>
      <c r="H17" s="317">
        <v>418</v>
      </c>
      <c r="I17" s="258">
        <f t="shared" si="0"/>
        <v>1451</v>
      </c>
    </row>
    <row r="18" spans="1:9" x14ac:dyDescent="0.35">
      <c r="A18" s="316" t="s">
        <v>276</v>
      </c>
      <c r="B18" s="317">
        <v>205</v>
      </c>
      <c r="C18" s="317">
        <v>0</v>
      </c>
      <c r="D18" s="317">
        <v>0</v>
      </c>
      <c r="E18" s="317">
        <v>0</v>
      </c>
      <c r="F18" s="317">
        <v>0</v>
      </c>
      <c r="G18" s="317">
        <v>0</v>
      </c>
      <c r="H18" s="317">
        <v>77</v>
      </c>
      <c r="I18" s="258">
        <f t="shared" si="0"/>
        <v>282</v>
      </c>
    </row>
    <row r="19" spans="1:9" x14ac:dyDescent="0.35">
      <c r="A19" s="316" t="s">
        <v>277</v>
      </c>
      <c r="B19" s="317">
        <v>818</v>
      </c>
      <c r="C19" s="317">
        <v>26</v>
      </c>
      <c r="D19" s="317">
        <v>18</v>
      </c>
      <c r="E19" s="317">
        <v>4</v>
      </c>
      <c r="F19" s="317">
        <v>11</v>
      </c>
      <c r="G19" s="317">
        <v>42</v>
      </c>
      <c r="H19" s="317">
        <v>582</v>
      </c>
      <c r="I19" s="258">
        <f t="shared" si="0"/>
        <v>1501</v>
      </c>
    </row>
    <row r="20" spans="1:9" x14ac:dyDescent="0.35">
      <c r="A20" s="316" t="s">
        <v>278</v>
      </c>
      <c r="B20" s="317">
        <v>17044</v>
      </c>
      <c r="C20" s="317">
        <v>525</v>
      </c>
      <c r="D20" s="317">
        <v>182</v>
      </c>
      <c r="E20" s="317">
        <v>978</v>
      </c>
      <c r="F20" s="317">
        <v>335</v>
      </c>
      <c r="G20" s="317">
        <v>1114</v>
      </c>
      <c r="H20" s="317">
        <v>4390</v>
      </c>
      <c r="I20" s="258">
        <f t="shared" si="0"/>
        <v>24568</v>
      </c>
    </row>
    <row r="21" spans="1:9" x14ac:dyDescent="0.35">
      <c r="A21" s="316" t="s">
        <v>279</v>
      </c>
      <c r="B21" s="317">
        <v>5599</v>
      </c>
      <c r="C21" s="317">
        <v>188</v>
      </c>
      <c r="D21" s="317">
        <v>138</v>
      </c>
      <c r="E21" s="317">
        <v>117</v>
      </c>
      <c r="F21" s="317">
        <v>190</v>
      </c>
      <c r="G21" s="317">
        <v>190</v>
      </c>
      <c r="H21" s="317">
        <v>2954</v>
      </c>
      <c r="I21" s="258">
        <f t="shared" si="0"/>
        <v>9376</v>
      </c>
    </row>
    <row r="22" spans="1:9" x14ac:dyDescent="0.35">
      <c r="A22" s="316" t="s">
        <v>280</v>
      </c>
      <c r="B22" s="317">
        <v>5049</v>
      </c>
      <c r="C22" s="317">
        <v>780</v>
      </c>
      <c r="D22" s="317">
        <v>157</v>
      </c>
      <c r="E22" s="317">
        <v>453</v>
      </c>
      <c r="F22" s="317">
        <v>322</v>
      </c>
      <c r="G22" s="317">
        <v>954</v>
      </c>
      <c r="H22" s="317">
        <v>496</v>
      </c>
      <c r="I22" s="258">
        <f t="shared" si="0"/>
        <v>8211</v>
      </c>
    </row>
    <row r="23" spans="1:9" x14ac:dyDescent="0.35">
      <c r="A23" s="316" t="s">
        <v>281</v>
      </c>
      <c r="B23" s="317">
        <v>5434</v>
      </c>
      <c r="C23" s="317">
        <v>78</v>
      </c>
      <c r="D23" s="317">
        <v>102</v>
      </c>
      <c r="E23" s="317">
        <v>320</v>
      </c>
      <c r="F23" s="317">
        <v>183</v>
      </c>
      <c r="G23" s="317">
        <v>276</v>
      </c>
      <c r="H23" s="317">
        <v>2689</v>
      </c>
      <c r="I23" s="258">
        <f t="shared" si="0"/>
        <v>9082</v>
      </c>
    </row>
    <row r="24" spans="1:9" x14ac:dyDescent="0.35">
      <c r="A24" s="316" t="s">
        <v>282</v>
      </c>
      <c r="B24" s="317">
        <v>13322</v>
      </c>
      <c r="C24" s="317">
        <v>271</v>
      </c>
      <c r="D24" s="317">
        <v>744</v>
      </c>
      <c r="E24" s="317">
        <v>763</v>
      </c>
      <c r="F24" s="317">
        <v>475</v>
      </c>
      <c r="G24" s="317">
        <v>267</v>
      </c>
      <c r="H24" s="317">
        <v>5246</v>
      </c>
      <c r="I24" s="258">
        <f t="shared" si="0"/>
        <v>21088</v>
      </c>
    </row>
    <row r="25" spans="1:9" x14ac:dyDescent="0.35">
      <c r="A25" s="316" t="s">
        <v>283</v>
      </c>
      <c r="B25" s="317">
        <v>1264</v>
      </c>
      <c r="C25" s="317">
        <v>14</v>
      </c>
      <c r="D25" s="317">
        <v>13</v>
      </c>
      <c r="E25" s="317">
        <v>0</v>
      </c>
      <c r="F25" s="317">
        <v>36</v>
      </c>
      <c r="G25" s="317">
        <v>0</v>
      </c>
      <c r="H25" s="317">
        <v>664</v>
      </c>
      <c r="I25" s="258">
        <f t="shared" si="0"/>
        <v>1991</v>
      </c>
    </row>
    <row r="26" spans="1:9" x14ac:dyDescent="0.35">
      <c r="A26" s="316" t="s">
        <v>284</v>
      </c>
      <c r="B26" s="317">
        <v>14468</v>
      </c>
      <c r="C26" s="317">
        <v>1017</v>
      </c>
      <c r="D26" s="317">
        <v>432</v>
      </c>
      <c r="E26" s="317">
        <v>1078</v>
      </c>
      <c r="F26" s="317">
        <v>273</v>
      </c>
      <c r="G26" s="317">
        <v>353</v>
      </c>
      <c r="H26" s="317">
        <v>6664</v>
      </c>
      <c r="I26" s="258">
        <f t="shared" si="0"/>
        <v>24285</v>
      </c>
    </row>
    <row r="27" spans="1:9" x14ac:dyDescent="0.35">
      <c r="A27" s="316" t="s">
        <v>285</v>
      </c>
      <c r="B27" s="317">
        <v>2923</v>
      </c>
      <c r="C27" s="317">
        <v>120</v>
      </c>
      <c r="D27" s="317">
        <v>48</v>
      </c>
      <c r="E27" s="317">
        <v>111</v>
      </c>
      <c r="F27" s="317">
        <v>99</v>
      </c>
      <c r="G27" s="317">
        <v>65</v>
      </c>
      <c r="H27" s="317">
        <v>736</v>
      </c>
      <c r="I27" s="258">
        <f t="shared" si="0"/>
        <v>4102</v>
      </c>
    </row>
    <row r="28" spans="1:9" x14ac:dyDescent="0.35">
      <c r="A28" s="316" t="s">
        <v>286</v>
      </c>
      <c r="B28" s="317">
        <v>8281</v>
      </c>
      <c r="C28" s="317">
        <v>195</v>
      </c>
      <c r="D28" s="317">
        <v>281</v>
      </c>
      <c r="E28" s="317">
        <v>164</v>
      </c>
      <c r="F28" s="317">
        <v>51</v>
      </c>
      <c r="G28" s="317">
        <v>82</v>
      </c>
      <c r="H28" s="317">
        <v>5926</v>
      </c>
      <c r="I28" s="258">
        <f t="shared" si="0"/>
        <v>14980</v>
      </c>
    </row>
    <row r="29" spans="1:9" x14ac:dyDescent="0.35">
      <c r="A29" s="316" t="s">
        <v>287</v>
      </c>
      <c r="B29" s="317">
        <v>5087</v>
      </c>
      <c r="C29" s="317">
        <v>96</v>
      </c>
      <c r="D29" s="317">
        <v>163</v>
      </c>
      <c r="E29" s="317">
        <v>228</v>
      </c>
      <c r="F29" s="317">
        <v>164</v>
      </c>
      <c r="G29" s="317">
        <v>136</v>
      </c>
      <c r="H29" s="317">
        <v>1337</v>
      </c>
      <c r="I29" s="258">
        <f t="shared" si="0"/>
        <v>7211</v>
      </c>
    </row>
    <row r="30" spans="1:9" x14ac:dyDescent="0.35">
      <c r="A30" s="316" t="s">
        <v>290</v>
      </c>
      <c r="B30" s="317">
        <v>47572</v>
      </c>
      <c r="C30" s="317">
        <v>1377</v>
      </c>
      <c r="D30" s="317">
        <v>119</v>
      </c>
      <c r="E30" s="317">
        <v>1281</v>
      </c>
      <c r="F30" s="317">
        <v>457</v>
      </c>
      <c r="G30" s="317">
        <v>1222</v>
      </c>
      <c r="H30" s="317">
        <v>3713</v>
      </c>
      <c r="I30" s="258">
        <f t="shared" si="0"/>
        <v>55741</v>
      </c>
    </row>
    <row r="31" spans="1:9" x14ac:dyDescent="0.35">
      <c r="A31" s="316" t="s">
        <v>288</v>
      </c>
      <c r="B31" s="317">
        <v>22529</v>
      </c>
      <c r="C31" s="317">
        <v>833</v>
      </c>
      <c r="D31" s="317">
        <v>913</v>
      </c>
      <c r="E31" s="317">
        <v>2272</v>
      </c>
      <c r="F31" s="317">
        <v>728</v>
      </c>
      <c r="G31" s="317">
        <v>666</v>
      </c>
      <c r="H31" s="317">
        <v>13112</v>
      </c>
      <c r="I31" s="258">
        <f t="shared" si="0"/>
        <v>41053</v>
      </c>
    </row>
    <row r="32" spans="1:9" x14ac:dyDescent="0.35">
      <c r="A32" s="316" t="s">
        <v>289</v>
      </c>
      <c r="B32" s="317">
        <v>6564</v>
      </c>
      <c r="C32" s="317">
        <v>233</v>
      </c>
      <c r="D32" s="317">
        <v>387</v>
      </c>
      <c r="E32" s="317">
        <v>386</v>
      </c>
      <c r="F32" s="317">
        <v>321</v>
      </c>
      <c r="G32" s="317">
        <v>316</v>
      </c>
      <c r="H32" s="317">
        <v>3717</v>
      </c>
      <c r="I32" s="258">
        <f t="shared" si="0"/>
        <v>11924</v>
      </c>
    </row>
    <row r="33" spans="1:9" x14ac:dyDescent="0.35">
      <c r="A33" s="316" t="s">
        <v>291</v>
      </c>
      <c r="B33" s="317">
        <v>44026</v>
      </c>
      <c r="C33" s="317">
        <v>4762</v>
      </c>
      <c r="D33" s="317">
        <v>1682</v>
      </c>
      <c r="E33" s="317">
        <v>2492</v>
      </c>
      <c r="F33" s="317">
        <v>2435</v>
      </c>
      <c r="G33" s="317">
        <v>4507</v>
      </c>
      <c r="H33" s="317">
        <v>9444</v>
      </c>
      <c r="I33" s="258">
        <f t="shared" si="0"/>
        <v>69348</v>
      </c>
    </row>
    <row r="34" spans="1:9" x14ac:dyDescent="0.35">
      <c r="A34" s="316" t="s">
        <v>292</v>
      </c>
      <c r="B34" s="317">
        <v>2710</v>
      </c>
      <c r="C34" s="317">
        <v>7</v>
      </c>
      <c r="D34" s="317">
        <v>182</v>
      </c>
      <c r="E34" s="317">
        <v>249</v>
      </c>
      <c r="F34" s="317">
        <v>28</v>
      </c>
      <c r="G34" s="317">
        <v>98</v>
      </c>
      <c r="H34" s="317">
        <v>2145</v>
      </c>
      <c r="I34" s="258">
        <f t="shared" si="0"/>
        <v>5419</v>
      </c>
    </row>
    <row r="35" spans="1:9" x14ac:dyDescent="0.35">
      <c r="A35" s="316" t="s">
        <v>293</v>
      </c>
      <c r="B35" s="317">
        <v>2611</v>
      </c>
      <c r="C35" s="317">
        <v>35</v>
      </c>
      <c r="D35" s="317">
        <v>97</v>
      </c>
      <c r="E35" s="317">
        <v>186</v>
      </c>
      <c r="F35" s="317">
        <v>56</v>
      </c>
      <c r="G35" s="317">
        <v>283</v>
      </c>
      <c r="H35" s="317">
        <v>1954</v>
      </c>
      <c r="I35" s="258">
        <f t="shared" si="0"/>
        <v>5222</v>
      </c>
    </row>
    <row r="36" spans="1:9" x14ac:dyDescent="0.35">
      <c r="A36" s="316" t="s">
        <v>294</v>
      </c>
      <c r="B36" s="317">
        <v>10621</v>
      </c>
      <c r="C36" s="317">
        <v>451</v>
      </c>
      <c r="D36" s="317">
        <v>272</v>
      </c>
      <c r="E36" s="317">
        <v>257</v>
      </c>
      <c r="F36" s="317">
        <v>505</v>
      </c>
      <c r="G36" s="317">
        <v>230</v>
      </c>
      <c r="H36" s="317">
        <v>2123</v>
      </c>
      <c r="I36" s="258">
        <f t="shared" si="0"/>
        <v>14459</v>
      </c>
    </row>
    <row r="37" spans="1:9" x14ac:dyDescent="0.35">
      <c r="A37" s="316" t="s">
        <v>295</v>
      </c>
      <c r="B37" s="317">
        <v>2848</v>
      </c>
      <c r="C37" s="317">
        <v>122</v>
      </c>
      <c r="D37" s="317">
        <v>23</v>
      </c>
      <c r="E37" s="317">
        <v>36</v>
      </c>
      <c r="F37" s="317">
        <v>8</v>
      </c>
      <c r="G37" s="317">
        <v>116</v>
      </c>
      <c r="H37" s="317">
        <v>2621</v>
      </c>
      <c r="I37" s="258">
        <f t="shared" si="0"/>
        <v>5774</v>
      </c>
    </row>
    <row r="38" spans="1:9" x14ac:dyDescent="0.35">
      <c r="A38" s="316" t="s">
        <v>296</v>
      </c>
      <c r="B38" s="317">
        <v>1093</v>
      </c>
      <c r="C38" s="317">
        <v>10</v>
      </c>
      <c r="D38" s="317">
        <v>46</v>
      </c>
      <c r="E38" s="317">
        <v>3</v>
      </c>
      <c r="F38" s="317">
        <v>29</v>
      </c>
      <c r="G38" s="317">
        <v>39</v>
      </c>
      <c r="H38" s="317">
        <v>284</v>
      </c>
      <c r="I38" s="258">
        <f t="shared" si="0"/>
        <v>1504</v>
      </c>
    </row>
    <row r="39" spans="1:9" x14ac:dyDescent="0.35">
      <c r="A39" s="316" t="s">
        <v>297</v>
      </c>
      <c r="B39" s="317">
        <v>17677</v>
      </c>
      <c r="C39" s="317">
        <v>425</v>
      </c>
      <c r="D39" s="317">
        <v>195</v>
      </c>
      <c r="E39" s="317">
        <v>389</v>
      </c>
      <c r="F39" s="317">
        <v>73</v>
      </c>
      <c r="G39" s="317">
        <v>629</v>
      </c>
      <c r="H39" s="317">
        <v>7394</v>
      </c>
      <c r="I39" s="258">
        <f t="shared" si="0"/>
        <v>26782</v>
      </c>
    </row>
    <row r="40" spans="1:9" x14ac:dyDescent="0.35">
      <c r="A40" s="220" t="s">
        <v>117</v>
      </c>
      <c r="B40" s="318">
        <v>541766</v>
      </c>
      <c r="C40" s="318">
        <v>31799</v>
      </c>
      <c r="D40" s="318">
        <v>13774</v>
      </c>
      <c r="E40" s="318">
        <v>33029</v>
      </c>
      <c r="F40" s="318">
        <v>22379</v>
      </c>
      <c r="G40" s="318">
        <v>58823</v>
      </c>
      <c r="H40" s="318">
        <v>123451</v>
      </c>
      <c r="I40" s="258">
        <f t="shared" si="0"/>
        <v>825021</v>
      </c>
    </row>
    <row r="41" spans="1:9" x14ac:dyDescent="0.35">
      <c r="A41" s="220" t="s">
        <v>118</v>
      </c>
      <c r="B41" s="318">
        <v>79620045</v>
      </c>
      <c r="C41" s="318">
        <v>8071626</v>
      </c>
      <c r="D41" s="318">
        <v>4168133</v>
      </c>
      <c r="E41" s="318">
        <v>5403052</v>
      </c>
      <c r="F41" s="318">
        <v>5690280</v>
      </c>
      <c r="G41" s="318">
        <v>17797040</v>
      </c>
      <c r="H41" s="318">
        <v>6732689</v>
      </c>
      <c r="I41" s="258">
        <f t="shared" si="0"/>
        <v>127482865</v>
      </c>
    </row>
    <row r="42" spans="1:9" x14ac:dyDescent="0.35">
      <c r="A42" s="179"/>
      <c r="B42" s="179"/>
      <c r="C42" s="179"/>
      <c r="D42" s="179"/>
      <c r="E42" s="179"/>
      <c r="F42" s="179"/>
      <c r="G42" s="179"/>
      <c r="H42" s="179"/>
      <c r="I42" s="179"/>
    </row>
    <row r="43" spans="1:9" x14ac:dyDescent="0.35">
      <c r="A43" s="179"/>
      <c r="B43" s="179"/>
      <c r="C43" s="179"/>
      <c r="D43" s="179"/>
      <c r="E43" s="179"/>
      <c r="F43" s="179"/>
      <c r="G43" s="179"/>
      <c r="H43" s="179"/>
      <c r="I43" s="179"/>
    </row>
    <row r="44" spans="1:9" x14ac:dyDescent="0.35">
      <c r="A44" s="179"/>
      <c r="B44" s="179"/>
      <c r="C44" s="179"/>
      <c r="D44" s="179"/>
      <c r="E44" s="179"/>
      <c r="F44" s="179"/>
      <c r="G44" s="179"/>
      <c r="H44" s="179"/>
      <c r="I44" s="179"/>
    </row>
    <row r="45" spans="1:9" x14ac:dyDescent="0.35">
      <c r="A45" s="179"/>
      <c r="B45" s="179"/>
      <c r="C45" s="179"/>
      <c r="D45" s="179"/>
      <c r="E45" s="179"/>
      <c r="F45" s="179"/>
      <c r="G45" s="179"/>
      <c r="H45" s="179"/>
      <c r="I45" s="179"/>
    </row>
    <row r="46" spans="1:9" x14ac:dyDescent="0.35">
      <c r="A46" s="179"/>
      <c r="B46" s="179"/>
      <c r="C46" s="179"/>
      <c r="D46" s="179"/>
      <c r="E46" s="179"/>
      <c r="F46" s="179"/>
      <c r="G46" s="179"/>
      <c r="H46" s="179"/>
      <c r="I46" s="179"/>
    </row>
    <row r="47" spans="1:9" x14ac:dyDescent="0.35">
      <c r="A47" s="179"/>
      <c r="B47" s="179"/>
      <c r="C47" s="179"/>
      <c r="D47" s="179"/>
      <c r="E47" s="179"/>
      <c r="F47" s="179"/>
      <c r="G47" s="179"/>
      <c r="H47" s="179"/>
      <c r="I47" s="179"/>
    </row>
    <row r="48" spans="1:9" x14ac:dyDescent="0.35">
      <c r="A48" s="179"/>
      <c r="B48" s="179"/>
      <c r="C48" s="179"/>
      <c r="D48" s="179"/>
      <c r="E48" s="179"/>
      <c r="F48" s="179"/>
      <c r="G48" s="179"/>
      <c r="H48" s="179"/>
      <c r="I48" s="179"/>
    </row>
    <row r="49" spans="1:9" x14ac:dyDescent="0.35">
      <c r="A49" s="179"/>
      <c r="B49" s="179"/>
      <c r="C49" s="179"/>
      <c r="D49" s="179"/>
      <c r="E49" s="179"/>
      <c r="F49" s="179"/>
      <c r="G49" s="179"/>
      <c r="H49" s="179"/>
      <c r="I49" s="179"/>
    </row>
    <row r="50" spans="1:9" x14ac:dyDescent="0.35">
      <c r="A50" s="179"/>
      <c r="B50" s="179"/>
      <c r="C50" s="179"/>
      <c r="D50" s="179"/>
      <c r="E50" s="179"/>
      <c r="F50" s="179"/>
      <c r="G50" s="179"/>
      <c r="H50" s="179"/>
      <c r="I50" s="179"/>
    </row>
    <row r="51" spans="1:9" x14ac:dyDescent="0.35">
      <c r="A51" s="179"/>
      <c r="B51" s="179"/>
      <c r="C51" s="179"/>
      <c r="D51" s="179"/>
      <c r="E51" s="179"/>
      <c r="F51" s="179"/>
      <c r="G51" s="179"/>
      <c r="H51" s="179"/>
      <c r="I51" s="179"/>
    </row>
    <row r="52" spans="1:9" x14ac:dyDescent="0.35">
      <c r="A52" s="179"/>
      <c r="B52" s="179"/>
      <c r="C52" s="179"/>
      <c r="D52" s="179"/>
      <c r="E52" s="179"/>
      <c r="F52" s="179"/>
      <c r="G52" s="179"/>
      <c r="H52" s="179"/>
      <c r="I52" s="179"/>
    </row>
    <row r="53" spans="1:9" x14ac:dyDescent="0.35">
      <c r="A53" s="179"/>
      <c r="B53" s="179"/>
      <c r="C53" s="179"/>
      <c r="D53" s="179"/>
      <c r="E53" s="179"/>
      <c r="F53" s="179"/>
      <c r="G53" s="179"/>
      <c r="H53" s="179"/>
      <c r="I53" s="179"/>
    </row>
    <row r="54" spans="1:9" ht="53" x14ac:dyDescent="0.35">
      <c r="A54" s="313" t="s">
        <v>440</v>
      </c>
      <c r="B54" s="314" t="s">
        <v>441</v>
      </c>
      <c r="C54" s="314" t="s">
        <v>442</v>
      </c>
      <c r="D54" s="314" t="s">
        <v>443</v>
      </c>
      <c r="E54" s="314" t="s">
        <v>444</v>
      </c>
      <c r="F54" s="314" t="s">
        <v>445</v>
      </c>
      <c r="G54" s="314" t="s">
        <v>446</v>
      </c>
      <c r="H54" s="314" t="s">
        <v>447</v>
      </c>
      <c r="I54" s="179"/>
    </row>
    <row r="55" spans="1:9" x14ac:dyDescent="0.35">
      <c r="A55" s="316" t="s">
        <v>116</v>
      </c>
      <c r="B55" s="319">
        <f>B7/I7</f>
        <v>0.65393199792672307</v>
      </c>
      <c r="C55" s="319">
        <f>C7/I7</f>
        <v>5.3457400858223821E-2</v>
      </c>
      <c r="D55" s="319">
        <f>D7/I7</f>
        <v>1.4029879164624537E-2</v>
      </c>
      <c r="E55" s="319">
        <f>E7/I7</f>
        <v>5.1341812142774029E-2</v>
      </c>
      <c r="F55" s="319">
        <f>F7/I7</f>
        <v>3.7643375210236626E-2</v>
      </c>
      <c r="G55" s="319">
        <f>G7/I7</f>
        <v>0.13601472449745952</v>
      </c>
      <c r="H55" s="319">
        <f>H7/I7</f>
        <v>5.3580810199958397E-2</v>
      </c>
      <c r="I55" s="179"/>
    </row>
    <row r="56" spans="1:9" x14ac:dyDescent="0.35">
      <c r="A56" s="316" t="s">
        <v>266</v>
      </c>
      <c r="B56" s="319">
        <f t="shared" ref="B56:B89" si="1">B8/I8</f>
        <v>0.67294832826747719</v>
      </c>
      <c r="C56" s="319">
        <f t="shared" ref="C56:C89" si="2">C8/I8</f>
        <v>3.0395136778115501E-3</v>
      </c>
      <c r="D56" s="319">
        <f t="shared" ref="D56:D89" si="3">D8/I8</f>
        <v>0</v>
      </c>
      <c r="E56" s="319">
        <f t="shared" ref="E56:E89" si="4">E8/I8</f>
        <v>2.4316109422492403E-3</v>
      </c>
      <c r="F56" s="319">
        <f t="shared" ref="F56:F89" si="5">F8/I8</f>
        <v>0</v>
      </c>
      <c r="G56" s="319">
        <f t="shared" ref="G56:G89" si="6">G8/I8</f>
        <v>0</v>
      </c>
      <c r="H56" s="319">
        <f t="shared" ref="H56:H89" si="7">H8/I8</f>
        <v>0.32158054711246198</v>
      </c>
      <c r="I56" s="179"/>
    </row>
    <row r="57" spans="1:9" x14ac:dyDescent="0.35">
      <c r="A57" s="316" t="s">
        <v>267</v>
      </c>
      <c r="B57" s="319">
        <f t="shared" si="1"/>
        <v>0.7251006142766363</v>
      </c>
      <c r="C57" s="319">
        <f t="shared" si="2"/>
        <v>2.3257784367718703E-2</v>
      </c>
      <c r="D57" s="319">
        <f t="shared" si="3"/>
        <v>2.4316882016521924E-2</v>
      </c>
      <c r="E57" s="319">
        <f t="shared" si="4"/>
        <v>2.2452870154628258E-2</v>
      </c>
      <c r="F57" s="319">
        <f t="shared" si="5"/>
        <v>1.3302266468968439E-2</v>
      </c>
      <c r="G57" s="319">
        <f t="shared" si="6"/>
        <v>4.9226858716373646E-2</v>
      </c>
      <c r="H57" s="319">
        <f t="shared" si="7"/>
        <v>0.14234272399915271</v>
      </c>
      <c r="I57" s="179"/>
    </row>
    <row r="58" spans="1:9" x14ac:dyDescent="0.35">
      <c r="A58" s="316" t="s">
        <v>268</v>
      </c>
      <c r="B58" s="319">
        <f t="shared" si="1"/>
        <v>0.69124865317849871</v>
      </c>
      <c r="C58" s="319">
        <f t="shared" si="2"/>
        <v>1.8915359750987668E-2</v>
      </c>
      <c r="D58" s="319">
        <f t="shared" si="3"/>
        <v>5.7464384053633423E-3</v>
      </c>
      <c r="E58" s="319">
        <f t="shared" si="4"/>
        <v>4.6450377110020355E-2</v>
      </c>
      <c r="F58" s="319">
        <f t="shared" si="5"/>
        <v>2.7535017359032684E-2</v>
      </c>
      <c r="G58" s="319">
        <f t="shared" si="6"/>
        <v>2.0112534418771699E-2</v>
      </c>
      <c r="H58" s="319">
        <f t="shared" si="7"/>
        <v>0.18999161977732551</v>
      </c>
      <c r="I58" s="179"/>
    </row>
    <row r="59" spans="1:9" x14ac:dyDescent="0.35">
      <c r="A59" s="316" t="s">
        <v>269</v>
      </c>
      <c r="B59" s="319">
        <f t="shared" si="1"/>
        <v>0.73840753740993903</v>
      </c>
      <c r="C59" s="319">
        <f t="shared" si="2"/>
        <v>2.8080546831701459E-2</v>
      </c>
      <c r="D59" s="319">
        <f t="shared" si="3"/>
        <v>1.5702937372990947E-2</v>
      </c>
      <c r="E59" s="319">
        <f t="shared" si="4"/>
        <v>2.0690929244411602E-2</v>
      </c>
      <c r="F59" s="319">
        <f t="shared" si="5"/>
        <v>2.1799371882505081E-2</v>
      </c>
      <c r="G59" s="319">
        <f t="shared" si="6"/>
        <v>7.0201367079253648E-3</v>
      </c>
      <c r="H59" s="319">
        <f t="shared" si="7"/>
        <v>0.16829854055052651</v>
      </c>
      <c r="I59" s="179"/>
    </row>
    <row r="60" spans="1:9" x14ac:dyDescent="0.35">
      <c r="A60" s="316" t="s">
        <v>270</v>
      </c>
      <c r="B60" s="319">
        <f t="shared" si="1"/>
        <v>0.75004060419035246</v>
      </c>
      <c r="C60" s="319">
        <f t="shared" si="2"/>
        <v>3.8980022738346595E-2</v>
      </c>
      <c r="D60" s="319">
        <f t="shared" si="3"/>
        <v>2.5445292620865138E-2</v>
      </c>
      <c r="E60" s="319">
        <f t="shared" si="4"/>
        <v>5.6358616209192788E-2</v>
      </c>
      <c r="F60" s="319">
        <f t="shared" si="5"/>
        <v>1.959828921011315E-2</v>
      </c>
      <c r="G60" s="319">
        <f t="shared" si="6"/>
        <v>3.2483352281955501E-2</v>
      </c>
      <c r="H60" s="319">
        <f t="shared" si="7"/>
        <v>7.7093822749174382E-2</v>
      </c>
      <c r="I60" s="179"/>
    </row>
    <row r="61" spans="1:9" x14ac:dyDescent="0.35">
      <c r="A61" s="316" t="s">
        <v>271</v>
      </c>
      <c r="B61" s="319">
        <f t="shared" si="1"/>
        <v>0.7510316368638239</v>
      </c>
      <c r="C61" s="319">
        <f t="shared" si="2"/>
        <v>0</v>
      </c>
      <c r="D61" s="319">
        <f t="shared" si="3"/>
        <v>4.5392022008253097E-2</v>
      </c>
      <c r="E61" s="319">
        <f t="shared" si="4"/>
        <v>0</v>
      </c>
      <c r="F61" s="319">
        <f t="shared" si="5"/>
        <v>0</v>
      </c>
      <c r="G61" s="319">
        <f t="shared" si="6"/>
        <v>0</v>
      </c>
      <c r="H61" s="319">
        <f t="shared" si="7"/>
        <v>0.20357634112792297</v>
      </c>
      <c r="I61" s="179"/>
    </row>
    <row r="62" spans="1:9" x14ac:dyDescent="0.35">
      <c r="A62" s="316" t="s">
        <v>272</v>
      </c>
      <c r="B62" s="319">
        <f t="shared" si="1"/>
        <v>0.61316892134562428</v>
      </c>
      <c r="C62" s="319">
        <f t="shared" si="2"/>
        <v>3.5089189512749912E-2</v>
      </c>
      <c r="D62" s="319">
        <f t="shared" si="3"/>
        <v>2.2087872620615349E-2</v>
      </c>
      <c r="E62" s="319">
        <f t="shared" si="4"/>
        <v>4.5624326589249371E-2</v>
      </c>
      <c r="F62" s="319">
        <f t="shared" si="5"/>
        <v>3.7064527714593558E-2</v>
      </c>
      <c r="G62" s="319">
        <f t="shared" si="6"/>
        <v>6.675445947563749E-2</v>
      </c>
      <c r="H62" s="319">
        <f t="shared" si="7"/>
        <v>0.18021070274152998</v>
      </c>
      <c r="I62" s="179"/>
    </row>
    <row r="63" spans="1:9" x14ac:dyDescent="0.35">
      <c r="A63" s="316" t="s">
        <v>273</v>
      </c>
      <c r="B63" s="319">
        <f t="shared" si="1"/>
        <v>0.73964293396429337</v>
      </c>
      <c r="C63" s="319">
        <f t="shared" si="2"/>
        <v>1.7552161755216174E-2</v>
      </c>
      <c r="D63" s="319">
        <f t="shared" si="3"/>
        <v>1.0970101097010109E-2</v>
      </c>
      <c r="E63" s="319">
        <f t="shared" si="4"/>
        <v>2.4048182404818239E-2</v>
      </c>
      <c r="F63" s="319">
        <f t="shared" si="5"/>
        <v>2.5941062594106258E-2</v>
      </c>
      <c r="G63" s="319">
        <f t="shared" si="6"/>
        <v>2.409120240912024E-2</v>
      </c>
      <c r="H63" s="319">
        <f t="shared" si="7"/>
        <v>0.15775435577543559</v>
      </c>
      <c r="I63" s="179"/>
    </row>
    <row r="64" spans="1:9" x14ac:dyDescent="0.35">
      <c r="A64" s="316" t="s">
        <v>274</v>
      </c>
      <c r="B64" s="319">
        <f t="shared" si="1"/>
        <v>0.62363357123498053</v>
      </c>
      <c r="C64" s="319">
        <f t="shared" si="2"/>
        <v>1.3370674857710724E-2</v>
      </c>
      <c r="D64" s="319">
        <f t="shared" si="3"/>
        <v>1.9513957900442677E-2</v>
      </c>
      <c r="E64" s="319">
        <f t="shared" si="4"/>
        <v>1.8429849128195862E-2</v>
      </c>
      <c r="F64" s="319">
        <f t="shared" si="5"/>
        <v>1.4996838016080948E-2</v>
      </c>
      <c r="G64" s="319">
        <f t="shared" si="6"/>
        <v>4.8965579546481161E-2</v>
      </c>
      <c r="H64" s="319">
        <f t="shared" si="7"/>
        <v>0.26108952931610807</v>
      </c>
      <c r="I64" s="179"/>
    </row>
    <row r="65" spans="1:9" x14ac:dyDescent="0.35">
      <c r="A65" s="316" t="s">
        <v>275</v>
      </c>
      <c r="B65" s="319">
        <f t="shared" si="1"/>
        <v>0.58718125430737422</v>
      </c>
      <c r="C65" s="319">
        <f t="shared" si="2"/>
        <v>1.3783597518952446E-3</v>
      </c>
      <c r="D65" s="319">
        <f t="shared" si="3"/>
        <v>5.1688490696071676E-2</v>
      </c>
      <c r="E65" s="319">
        <f t="shared" si="4"/>
        <v>3.5837353549276363E-2</v>
      </c>
      <c r="F65" s="319">
        <f t="shared" si="5"/>
        <v>2.4121295658166782E-2</v>
      </c>
      <c r="G65" s="319">
        <f t="shared" si="6"/>
        <v>1.171605789110958E-2</v>
      </c>
      <c r="H65" s="319">
        <f t="shared" si="7"/>
        <v>0.28807718814610611</v>
      </c>
      <c r="I65" s="179"/>
    </row>
    <row r="66" spans="1:9" x14ac:dyDescent="0.35">
      <c r="A66" s="316" t="s">
        <v>276</v>
      </c>
      <c r="B66" s="319">
        <f t="shared" si="1"/>
        <v>0.72695035460992907</v>
      </c>
      <c r="C66" s="319">
        <f t="shared" si="2"/>
        <v>0</v>
      </c>
      <c r="D66" s="319">
        <f t="shared" si="3"/>
        <v>0</v>
      </c>
      <c r="E66" s="319">
        <f t="shared" si="4"/>
        <v>0</v>
      </c>
      <c r="F66" s="319">
        <f t="shared" si="5"/>
        <v>0</v>
      </c>
      <c r="G66" s="319">
        <f t="shared" si="6"/>
        <v>0</v>
      </c>
      <c r="H66" s="319">
        <f t="shared" si="7"/>
        <v>0.27304964539007093</v>
      </c>
      <c r="I66" s="179"/>
    </row>
    <row r="67" spans="1:9" x14ac:dyDescent="0.35">
      <c r="A67" s="316" t="s">
        <v>277</v>
      </c>
      <c r="B67" s="319">
        <f t="shared" si="1"/>
        <v>0.5449700199866756</v>
      </c>
      <c r="C67" s="319">
        <f t="shared" si="2"/>
        <v>1.7321785476349102E-2</v>
      </c>
      <c r="D67" s="319">
        <f t="shared" si="3"/>
        <v>1.1992005329780146E-2</v>
      </c>
      <c r="E67" s="319">
        <f t="shared" si="4"/>
        <v>2.6648900732844771E-3</v>
      </c>
      <c r="F67" s="319">
        <f t="shared" si="5"/>
        <v>7.3284477015323115E-3</v>
      </c>
      <c r="G67" s="319">
        <f t="shared" si="6"/>
        <v>2.798134576948701E-2</v>
      </c>
      <c r="H67" s="319">
        <f t="shared" si="7"/>
        <v>0.38774150566289139</v>
      </c>
      <c r="I67" s="179"/>
    </row>
    <row r="68" spans="1:9" x14ac:dyDescent="0.35">
      <c r="A68" s="316" t="s">
        <v>278</v>
      </c>
      <c r="B68" s="319">
        <f t="shared" si="1"/>
        <v>0.69374796483230217</v>
      </c>
      <c r="C68" s="319">
        <f t="shared" si="2"/>
        <v>2.1369260827092153E-2</v>
      </c>
      <c r="D68" s="319">
        <f t="shared" si="3"/>
        <v>7.4080104200586125E-3</v>
      </c>
      <c r="E68" s="319">
        <f t="shared" si="4"/>
        <v>3.9807880169325953E-2</v>
      </c>
      <c r="F68" s="319">
        <f t="shared" si="5"/>
        <v>1.3635623575382611E-2</v>
      </c>
      <c r="G68" s="319">
        <f t="shared" si="6"/>
        <v>4.5343536307391727E-2</v>
      </c>
      <c r="H68" s="319">
        <f t="shared" si="7"/>
        <v>0.17868772386844675</v>
      </c>
      <c r="I68" s="179"/>
    </row>
    <row r="69" spans="1:9" x14ac:dyDescent="0.35">
      <c r="A69" s="316" t="s">
        <v>279</v>
      </c>
      <c r="B69" s="319">
        <f t="shared" si="1"/>
        <v>0.5971629692832765</v>
      </c>
      <c r="C69" s="319">
        <f t="shared" si="2"/>
        <v>2.0051194539249147E-2</v>
      </c>
      <c r="D69" s="319">
        <f t="shared" si="3"/>
        <v>1.4718430034129693E-2</v>
      </c>
      <c r="E69" s="319">
        <f t="shared" si="4"/>
        <v>1.2478668941979522E-2</v>
      </c>
      <c r="F69" s="319">
        <f t="shared" si="5"/>
        <v>2.0264505119453925E-2</v>
      </c>
      <c r="G69" s="319">
        <f t="shared" si="6"/>
        <v>2.0264505119453925E-2</v>
      </c>
      <c r="H69" s="319">
        <f t="shared" si="7"/>
        <v>0.31505972696245732</v>
      </c>
      <c r="I69" s="179"/>
    </row>
    <row r="70" spans="1:9" x14ac:dyDescent="0.35">
      <c r="A70" s="316" t="s">
        <v>280</v>
      </c>
      <c r="B70" s="319">
        <f t="shared" si="1"/>
        <v>0.6149068322981367</v>
      </c>
      <c r="C70" s="319">
        <f t="shared" si="2"/>
        <v>9.4994519546949208E-2</v>
      </c>
      <c r="D70" s="319">
        <f t="shared" si="3"/>
        <v>1.9120691754962855E-2</v>
      </c>
      <c r="E70" s="319">
        <f t="shared" si="4"/>
        <v>5.5169894044574348E-2</v>
      </c>
      <c r="F70" s="319">
        <f t="shared" si="5"/>
        <v>3.9215686274509803E-2</v>
      </c>
      <c r="G70" s="319">
        <f t="shared" si="6"/>
        <v>0.11618560467665327</v>
      </c>
      <c r="H70" s="319">
        <f t="shared" si="7"/>
        <v>6.0406771404213862E-2</v>
      </c>
      <c r="I70" s="179"/>
    </row>
    <row r="71" spans="1:9" x14ac:dyDescent="0.35">
      <c r="A71" s="316" t="s">
        <v>281</v>
      </c>
      <c r="B71" s="319">
        <f t="shared" si="1"/>
        <v>0.59832635983263593</v>
      </c>
      <c r="C71" s="319">
        <f t="shared" si="2"/>
        <v>8.5884166483153491E-3</v>
      </c>
      <c r="D71" s="319">
        <f t="shared" si="3"/>
        <v>1.1231006386258534E-2</v>
      </c>
      <c r="E71" s="319">
        <f t="shared" si="4"/>
        <v>3.5234529839242461E-2</v>
      </c>
      <c r="F71" s="319">
        <f t="shared" si="5"/>
        <v>2.0149746751816782E-2</v>
      </c>
      <c r="G71" s="319">
        <f t="shared" si="6"/>
        <v>3.038978198634662E-2</v>
      </c>
      <c r="H71" s="319">
        <f t="shared" si="7"/>
        <v>0.29608015855538428</v>
      </c>
      <c r="I71" s="179"/>
    </row>
    <row r="72" spans="1:9" x14ac:dyDescent="0.35">
      <c r="A72" s="316" t="s">
        <v>282</v>
      </c>
      <c r="B72" s="319">
        <f t="shared" si="1"/>
        <v>0.63173368740515934</v>
      </c>
      <c r="C72" s="319">
        <f t="shared" si="2"/>
        <v>1.2850910470409711E-2</v>
      </c>
      <c r="D72" s="319">
        <f t="shared" si="3"/>
        <v>3.5280728376327772E-2</v>
      </c>
      <c r="E72" s="319">
        <f t="shared" si="4"/>
        <v>3.6181714719271625E-2</v>
      </c>
      <c r="F72" s="319">
        <f t="shared" si="5"/>
        <v>2.2524658573596357E-2</v>
      </c>
      <c r="G72" s="319">
        <f t="shared" si="6"/>
        <v>1.2661229135053111E-2</v>
      </c>
      <c r="H72" s="319">
        <f t="shared" si="7"/>
        <v>0.24876707132018208</v>
      </c>
      <c r="I72" s="179"/>
    </row>
    <row r="73" spans="1:9" x14ac:dyDescent="0.35">
      <c r="A73" s="316" t="s">
        <v>283</v>
      </c>
      <c r="B73" s="319">
        <f t="shared" si="1"/>
        <v>0.634856855851331</v>
      </c>
      <c r="C73" s="319">
        <f t="shared" si="2"/>
        <v>7.0316423907584129E-3</v>
      </c>
      <c r="D73" s="319">
        <f t="shared" si="3"/>
        <v>6.5293822199899544E-3</v>
      </c>
      <c r="E73" s="319">
        <f t="shared" si="4"/>
        <v>0</v>
      </c>
      <c r="F73" s="319">
        <f t="shared" si="5"/>
        <v>1.808136614766449E-2</v>
      </c>
      <c r="G73" s="319">
        <f t="shared" si="6"/>
        <v>0</v>
      </c>
      <c r="H73" s="319">
        <f t="shared" si="7"/>
        <v>0.33350075339025614</v>
      </c>
      <c r="I73" s="179"/>
    </row>
    <row r="74" spans="1:9" x14ac:dyDescent="0.35">
      <c r="A74" s="316" t="s">
        <v>284</v>
      </c>
      <c r="B74" s="319">
        <f t="shared" si="1"/>
        <v>0.59575869878525844</v>
      </c>
      <c r="C74" s="319">
        <f t="shared" si="2"/>
        <v>4.1877702285361335E-2</v>
      </c>
      <c r="D74" s="319">
        <f t="shared" si="3"/>
        <v>1.778875849289685E-2</v>
      </c>
      <c r="E74" s="319">
        <f t="shared" si="4"/>
        <v>4.4389540868849081E-2</v>
      </c>
      <c r="F74" s="319">
        <f t="shared" si="5"/>
        <v>1.1241507103150092E-2</v>
      </c>
      <c r="G74" s="319">
        <f t="shared" si="6"/>
        <v>1.4535721638871731E-2</v>
      </c>
      <c r="H74" s="319">
        <f t="shared" si="7"/>
        <v>0.27440807082561253</v>
      </c>
      <c r="I74" s="179"/>
    </row>
    <row r="75" spans="1:9" x14ac:dyDescent="0.35">
      <c r="A75" s="316" t="s">
        <v>285</v>
      </c>
      <c r="B75" s="319">
        <f t="shared" si="1"/>
        <v>0.71257922964407605</v>
      </c>
      <c r="C75" s="319">
        <f t="shared" si="2"/>
        <v>2.9254022428083861E-2</v>
      </c>
      <c r="D75" s="319">
        <f t="shared" si="3"/>
        <v>1.1701608971233545E-2</v>
      </c>
      <c r="E75" s="319">
        <f t="shared" si="4"/>
        <v>2.7059970745977571E-2</v>
      </c>
      <c r="F75" s="319">
        <f t="shared" si="5"/>
        <v>2.4134568503169185E-2</v>
      </c>
      <c r="G75" s="319">
        <f t="shared" si="6"/>
        <v>1.5845928815212091E-2</v>
      </c>
      <c r="H75" s="319">
        <f t="shared" si="7"/>
        <v>0.17942467089224767</v>
      </c>
      <c r="I75" s="179"/>
    </row>
    <row r="76" spans="1:9" x14ac:dyDescent="0.35">
      <c r="A76" s="316" t="s">
        <v>286</v>
      </c>
      <c r="B76" s="319">
        <f t="shared" si="1"/>
        <v>0.55280373831775698</v>
      </c>
      <c r="C76" s="319">
        <f t="shared" si="2"/>
        <v>1.30173564753004E-2</v>
      </c>
      <c r="D76" s="319">
        <f t="shared" si="3"/>
        <v>1.8758344459279038E-2</v>
      </c>
      <c r="E76" s="319">
        <f t="shared" si="4"/>
        <v>1.0947930574098798E-2</v>
      </c>
      <c r="F76" s="319">
        <f t="shared" si="5"/>
        <v>3.4045393858477971E-3</v>
      </c>
      <c r="G76" s="319">
        <f t="shared" si="6"/>
        <v>5.4739652870493989E-3</v>
      </c>
      <c r="H76" s="319">
        <f t="shared" si="7"/>
        <v>0.39559412550066758</v>
      </c>
      <c r="I76" s="179"/>
    </row>
    <row r="77" spans="1:9" x14ac:dyDescent="0.35">
      <c r="A77" s="316" t="s">
        <v>287</v>
      </c>
      <c r="B77" s="319">
        <f t="shared" si="1"/>
        <v>0.70545000693385107</v>
      </c>
      <c r="C77" s="319">
        <f t="shared" si="2"/>
        <v>1.3312994036888088E-2</v>
      </c>
      <c r="D77" s="319">
        <f t="shared" si="3"/>
        <v>2.2604354458466234E-2</v>
      </c>
      <c r="E77" s="319">
        <f t="shared" si="4"/>
        <v>3.1618360837609209E-2</v>
      </c>
      <c r="F77" s="319">
        <f t="shared" si="5"/>
        <v>2.2743031479683817E-2</v>
      </c>
      <c r="G77" s="319">
        <f t="shared" si="6"/>
        <v>1.8860074885591459E-2</v>
      </c>
      <c r="H77" s="319">
        <f t="shared" si="7"/>
        <v>0.18541117736791013</v>
      </c>
      <c r="I77" s="179"/>
    </row>
    <row r="78" spans="1:9" x14ac:dyDescent="0.35">
      <c r="A78" s="316" t="s">
        <v>290</v>
      </c>
      <c r="B78" s="319">
        <f t="shared" si="1"/>
        <v>0.85344719326886853</v>
      </c>
      <c r="C78" s="319">
        <f t="shared" si="2"/>
        <v>2.4703539584865718E-2</v>
      </c>
      <c r="D78" s="319">
        <f t="shared" si="3"/>
        <v>2.1348737912846917E-3</v>
      </c>
      <c r="E78" s="319">
        <f t="shared" si="4"/>
        <v>2.2981288459123447E-2</v>
      </c>
      <c r="F78" s="319">
        <f t="shared" si="5"/>
        <v>8.1986329631689413E-3</v>
      </c>
      <c r="G78" s="319">
        <f t="shared" si="6"/>
        <v>2.1922821621427675E-2</v>
      </c>
      <c r="H78" s="319">
        <f t="shared" si="7"/>
        <v>6.6611650311261011E-2</v>
      </c>
      <c r="I78" s="179"/>
    </row>
    <row r="79" spans="1:9" x14ac:dyDescent="0.35">
      <c r="A79" s="316" t="s">
        <v>288</v>
      </c>
      <c r="B79" s="319">
        <f t="shared" si="1"/>
        <v>0.54877840839889902</v>
      </c>
      <c r="C79" s="319">
        <f t="shared" si="2"/>
        <v>2.0290843543711787E-2</v>
      </c>
      <c r="D79" s="319">
        <f t="shared" si="3"/>
        <v>2.2239544004092272E-2</v>
      </c>
      <c r="E79" s="319">
        <f t="shared" si="4"/>
        <v>5.5343093074805741E-2</v>
      </c>
      <c r="F79" s="319">
        <f t="shared" si="5"/>
        <v>1.7733174189462401E-2</v>
      </c>
      <c r="G79" s="319">
        <f t="shared" si="6"/>
        <v>1.6222931332667528E-2</v>
      </c>
      <c r="H79" s="319">
        <f t="shared" si="7"/>
        <v>0.31939200545636132</v>
      </c>
      <c r="I79" s="179"/>
    </row>
    <row r="80" spans="1:9" x14ac:dyDescent="0.35">
      <c r="A80" s="316" t="s">
        <v>289</v>
      </c>
      <c r="B80" s="319">
        <f t="shared" si="1"/>
        <v>0.5504864139550486</v>
      </c>
      <c r="C80" s="319">
        <f t="shared" si="2"/>
        <v>1.9540422676954043E-2</v>
      </c>
      <c r="D80" s="319">
        <f t="shared" si="3"/>
        <v>3.2455551828245555E-2</v>
      </c>
      <c r="E80" s="319">
        <f t="shared" si="4"/>
        <v>3.2371687353237172E-2</v>
      </c>
      <c r="F80" s="319">
        <f t="shared" si="5"/>
        <v>2.6920496477692051E-2</v>
      </c>
      <c r="G80" s="319">
        <f t="shared" si="6"/>
        <v>2.6501174102650116E-2</v>
      </c>
      <c r="H80" s="319">
        <f t="shared" si="7"/>
        <v>0.31172425360617245</v>
      </c>
      <c r="I80" s="179"/>
    </row>
    <row r="81" spans="1:9" x14ac:dyDescent="0.35">
      <c r="A81" s="316" t="s">
        <v>291</v>
      </c>
      <c r="B81" s="319">
        <f t="shared" si="1"/>
        <v>0.63485608813520222</v>
      </c>
      <c r="C81" s="319">
        <f t="shared" si="2"/>
        <v>6.8668166349426088E-2</v>
      </c>
      <c r="D81" s="319">
        <f t="shared" si="3"/>
        <v>2.4254484628251714E-2</v>
      </c>
      <c r="E81" s="319">
        <f t="shared" si="4"/>
        <v>3.5934706119859258E-2</v>
      </c>
      <c r="F81" s="319">
        <f t="shared" si="5"/>
        <v>3.5112764607486878E-2</v>
      </c>
      <c r="G81" s="319">
        <f t="shared" si="6"/>
        <v>6.4991059583549629E-2</v>
      </c>
      <c r="H81" s="319">
        <f t="shared" si="7"/>
        <v>0.13618273057622426</v>
      </c>
      <c r="I81" s="179"/>
    </row>
    <row r="82" spans="1:9" x14ac:dyDescent="0.35">
      <c r="A82" s="316" t="s">
        <v>292</v>
      </c>
      <c r="B82" s="319">
        <f t="shared" si="1"/>
        <v>0.5000922679461155</v>
      </c>
      <c r="C82" s="319">
        <f t="shared" si="2"/>
        <v>1.2917512456172725E-3</v>
      </c>
      <c r="D82" s="319">
        <f t="shared" si="3"/>
        <v>3.358553238604909E-2</v>
      </c>
      <c r="E82" s="319">
        <f t="shared" si="4"/>
        <v>4.5949437165528698E-2</v>
      </c>
      <c r="F82" s="319">
        <f t="shared" si="5"/>
        <v>5.1670049824690898E-3</v>
      </c>
      <c r="G82" s="319">
        <f t="shared" si="6"/>
        <v>1.8084517438641815E-2</v>
      </c>
      <c r="H82" s="319">
        <f t="shared" si="7"/>
        <v>0.3958294888355785</v>
      </c>
      <c r="I82" s="179"/>
    </row>
    <row r="83" spans="1:9" x14ac:dyDescent="0.35">
      <c r="A83" s="316" t="s">
        <v>293</v>
      </c>
      <c r="B83" s="319">
        <f t="shared" si="1"/>
        <v>0.5</v>
      </c>
      <c r="C83" s="319">
        <f t="shared" si="2"/>
        <v>6.7024128686327079E-3</v>
      </c>
      <c r="D83" s="319">
        <f t="shared" si="3"/>
        <v>1.8575258521639219E-2</v>
      </c>
      <c r="E83" s="319">
        <f t="shared" si="4"/>
        <v>3.561853695901953E-2</v>
      </c>
      <c r="F83" s="319">
        <f t="shared" si="5"/>
        <v>1.0723860589812333E-2</v>
      </c>
      <c r="G83" s="319">
        <f t="shared" si="6"/>
        <v>5.4193795480658752E-2</v>
      </c>
      <c r="H83" s="319">
        <f t="shared" si="7"/>
        <v>0.37418613558023744</v>
      </c>
      <c r="I83" s="179"/>
    </row>
    <row r="84" spans="1:9" x14ac:dyDescent="0.35">
      <c r="A84" s="316" t="s">
        <v>294</v>
      </c>
      <c r="B84" s="319">
        <f t="shared" si="1"/>
        <v>0.73455978975032854</v>
      </c>
      <c r="C84" s="319">
        <f t="shared" si="2"/>
        <v>3.1191645342001521E-2</v>
      </c>
      <c r="D84" s="319">
        <f t="shared" si="3"/>
        <v>1.8811812711805796E-2</v>
      </c>
      <c r="E84" s="319">
        <f t="shared" si="4"/>
        <v>1.7774396569610624E-2</v>
      </c>
      <c r="F84" s="319">
        <f t="shared" si="5"/>
        <v>3.4926343453904142E-2</v>
      </c>
      <c r="G84" s="319">
        <f t="shared" si="6"/>
        <v>1.5907047513659314E-2</v>
      </c>
      <c r="H84" s="319">
        <f t="shared" si="7"/>
        <v>0.14682896465869008</v>
      </c>
      <c r="I84" s="179"/>
    </row>
    <row r="85" spans="1:9" x14ac:dyDescent="0.35">
      <c r="A85" s="316" t="s">
        <v>295</v>
      </c>
      <c r="B85" s="319">
        <f t="shared" si="1"/>
        <v>0.49324558365084864</v>
      </c>
      <c r="C85" s="319">
        <f t="shared" si="2"/>
        <v>2.1129199861447869E-2</v>
      </c>
      <c r="D85" s="319">
        <f t="shared" si="3"/>
        <v>3.9833737443713199E-3</v>
      </c>
      <c r="E85" s="319">
        <f t="shared" si="4"/>
        <v>6.2348458607551088E-3</v>
      </c>
      <c r="F85" s="319">
        <f t="shared" si="5"/>
        <v>1.3855213023900243E-3</v>
      </c>
      <c r="G85" s="319">
        <f t="shared" si="6"/>
        <v>2.009005888465535E-2</v>
      </c>
      <c r="H85" s="319">
        <f t="shared" si="7"/>
        <v>0.45393141669553172</v>
      </c>
      <c r="I85" s="179"/>
    </row>
    <row r="86" spans="1:9" x14ac:dyDescent="0.35">
      <c r="A86" s="316" t="s">
        <v>296</v>
      </c>
      <c r="B86" s="319">
        <f t="shared" si="1"/>
        <v>0.72672872340425532</v>
      </c>
      <c r="C86" s="319">
        <f t="shared" si="2"/>
        <v>6.648936170212766E-3</v>
      </c>
      <c r="D86" s="319">
        <f t="shared" si="3"/>
        <v>3.0585106382978722E-2</v>
      </c>
      <c r="E86" s="319">
        <f t="shared" si="4"/>
        <v>1.9946808510638296E-3</v>
      </c>
      <c r="F86" s="319">
        <f t="shared" si="5"/>
        <v>1.9281914893617021E-2</v>
      </c>
      <c r="G86" s="319">
        <f t="shared" si="6"/>
        <v>2.5930851063829786E-2</v>
      </c>
      <c r="H86" s="319">
        <f t="shared" si="7"/>
        <v>0.18882978723404256</v>
      </c>
      <c r="I86" s="179"/>
    </row>
    <row r="87" spans="1:9" x14ac:dyDescent="0.35">
      <c r="A87" s="316" t="s">
        <v>297</v>
      </c>
      <c r="B87" s="319">
        <f t="shared" si="1"/>
        <v>0.6600328578896274</v>
      </c>
      <c r="C87" s="319">
        <f t="shared" si="2"/>
        <v>1.5868867149578074E-2</v>
      </c>
      <c r="D87" s="319">
        <f t="shared" si="3"/>
        <v>7.2810096333358228E-3</v>
      </c>
      <c r="E87" s="319">
        <f t="shared" si="4"/>
        <v>1.4524680755731462E-2</v>
      </c>
      <c r="F87" s="319">
        <f t="shared" si="5"/>
        <v>2.7257112986334106E-3</v>
      </c>
      <c r="G87" s="319">
        <f t="shared" si="6"/>
        <v>2.3485923381375551E-2</v>
      </c>
      <c r="H87" s="319">
        <f t="shared" si="7"/>
        <v>0.27608094989171833</v>
      </c>
      <c r="I87" s="179"/>
    </row>
    <row r="88" spans="1:9" x14ac:dyDescent="0.35">
      <c r="A88" s="220" t="s">
        <v>117</v>
      </c>
      <c r="B88" s="319">
        <f t="shared" si="1"/>
        <v>0.6566693453863599</v>
      </c>
      <c r="C88" s="319">
        <f t="shared" si="2"/>
        <v>3.8543261323045114E-2</v>
      </c>
      <c r="D88" s="319">
        <f t="shared" si="3"/>
        <v>1.6695332603654939E-2</v>
      </c>
      <c r="E88" s="319">
        <f t="shared" si="4"/>
        <v>4.0034132464506961E-2</v>
      </c>
      <c r="F88" s="319">
        <f t="shared" si="5"/>
        <v>2.7125370142093354E-2</v>
      </c>
      <c r="G88" s="319">
        <f t="shared" si="6"/>
        <v>7.1298791182285062E-2</v>
      </c>
      <c r="H88" s="319">
        <f t="shared" si="7"/>
        <v>0.14963376689805472</v>
      </c>
      <c r="I88" s="179"/>
    </row>
    <row r="89" spans="1:9" x14ac:dyDescent="0.35">
      <c r="A89" s="220" t="s">
        <v>118</v>
      </c>
      <c r="B89" s="319">
        <f t="shared" si="1"/>
        <v>0.62455487645339636</v>
      </c>
      <c r="C89" s="319">
        <f t="shared" si="2"/>
        <v>6.3315379678672901E-2</v>
      </c>
      <c r="D89" s="319">
        <f t="shared" si="3"/>
        <v>3.2695633252359052E-2</v>
      </c>
      <c r="E89" s="319">
        <f t="shared" si="4"/>
        <v>4.2382574316948397E-2</v>
      </c>
      <c r="F89" s="319">
        <f t="shared" si="5"/>
        <v>4.4635645739527427E-2</v>
      </c>
      <c r="G89" s="319">
        <f t="shared" si="6"/>
        <v>0.13960338905154038</v>
      </c>
      <c r="H89" s="319">
        <f t="shared" si="7"/>
        <v>5.2812501507555544E-2</v>
      </c>
      <c r="I89" s="179"/>
    </row>
  </sheetData>
  <sheetProtection algorithmName="SHA-512" hashValue="lzykgYIys5mi9Hs/zr06h5CF5uWSrB4a+XgwXfYAfuUS5yHSMJXmtIsg7rBDgdFay6sOIZN+burIo2xmT7ZmdQ==" saltValue="cO7K5b70PoYyanW9oq2jkA==" spinCount="100000" sheet="1" objects="1" scenarios="1"/>
  <conditionalFormatting sqref="A4:A5">
    <cfRule type="duplicateValues" dxfId="28" priority="3"/>
  </conditionalFormatting>
  <conditionalFormatting sqref="A40">
    <cfRule type="duplicateValues" dxfId="27" priority="2"/>
  </conditionalFormatting>
  <conditionalFormatting sqref="A88">
    <cfRule type="duplicateValues" dxfId="26" priority="1"/>
  </conditionalFormatting>
  <hyperlinks>
    <hyperlink ref="I2" location="'Appendix Table Menu'!A1" display="Return to the Appendix Table Menu" xr:uid="{F59A714A-C513-4CE4-9722-16E824ADEF64}"/>
  </hyperlinks>
  <pageMargins left="0.25" right="0.25" top="0.5" bottom="0.5" header="0.5" footer="0.5"/>
  <pageSetup scale="8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09ACB-C7F3-4CB6-BDB8-984F3AFDF40C}">
  <dimension ref="A2:C42"/>
  <sheetViews>
    <sheetView view="pageLayout" zoomScale="53" zoomScaleNormal="100" zoomScalePageLayoutView="53" workbookViewId="0">
      <selection activeCell="A3" sqref="A3:C42"/>
    </sheetView>
  </sheetViews>
  <sheetFormatPr defaultRowHeight="14.5" x14ac:dyDescent="0.35"/>
  <cols>
    <col min="1" max="1" width="21.7265625" style="153" customWidth="1"/>
    <col min="2" max="2" width="34.1796875" style="153" customWidth="1"/>
    <col min="3" max="3" width="35.54296875" style="153" customWidth="1"/>
    <col min="4" max="16384" width="8.7265625" style="153"/>
  </cols>
  <sheetData>
    <row r="2" spans="1:3" x14ac:dyDescent="0.35">
      <c r="C2" s="155" t="s">
        <v>220</v>
      </c>
    </row>
    <row r="3" spans="1:3" x14ac:dyDescent="0.35">
      <c r="A3" s="213" t="s">
        <v>299</v>
      </c>
      <c r="B3" s="213" t="s">
        <v>427</v>
      </c>
      <c r="C3" s="213" t="s">
        <v>427</v>
      </c>
    </row>
    <row r="4" spans="1:3" ht="29" x14ac:dyDescent="0.35">
      <c r="A4" s="213" t="s">
        <v>448</v>
      </c>
      <c r="B4" s="237" t="s">
        <v>449</v>
      </c>
      <c r="C4" s="237" t="s">
        <v>449</v>
      </c>
    </row>
    <row r="5" spans="1:3" ht="15.5" x14ac:dyDescent="0.35">
      <c r="A5" s="305"/>
      <c r="B5" s="305"/>
      <c r="C5" s="305"/>
    </row>
    <row r="6" spans="1:3" x14ac:dyDescent="0.35">
      <c r="A6" s="219" t="s">
        <v>265</v>
      </c>
      <c r="B6" s="219" t="s">
        <v>450</v>
      </c>
      <c r="C6" s="219" t="s">
        <v>451</v>
      </c>
    </row>
    <row r="7" spans="1:3" x14ac:dyDescent="0.35">
      <c r="A7" s="217" t="s">
        <v>116</v>
      </c>
      <c r="B7" s="285">
        <v>15196</v>
      </c>
      <c r="C7" s="302">
        <v>5.3999999999999999E-2</v>
      </c>
    </row>
    <row r="8" spans="1:3" x14ac:dyDescent="0.35">
      <c r="A8" s="219" t="s">
        <v>266</v>
      </c>
      <c r="B8" s="320">
        <v>529</v>
      </c>
      <c r="C8" s="302">
        <v>0.32200000000000001</v>
      </c>
    </row>
    <row r="9" spans="1:3" x14ac:dyDescent="0.35">
      <c r="A9" s="219" t="s">
        <v>267</v>
      </c>
      <c r="B9" s="285">
        <v>3360</v>
      </c>
      <c r="C9" s="302">
        <v>0.14199999999999999</v>
      </c>
    </row>
    <row r="10" spans="1:3" x14ac:dyDescent="0.35">
      <c r="A10" s="219" t="s">
        <v>268</v>
      </c>
      <c r="B10" s="285">
        <v>1587</v>
      </c>
      <c r="C10" s="302">
        <v>0.19</v>
      </c>
    </row>
    <row r="11" spans="1:3" x14ac:dyDescent="0.35">
      <c r="A11" s="219" t="s">
        <v>269</v>
      </c>
      <c r="B11" s="320">
        <v>911</v>
      </c>
      <c r="C11" s="302">
        <v>0.16800000000000001</v>
      </c>
    </row>
    <row r="12" spans="1:3" x14ac:dyDescent="0.35">
      <c r="A12" s="219" t="s">
        <v>270</v>
      </c>
      <c r="B12" s="285">
        <v>1424</v>
      </c>
      <c r="C12" s="302">
        <v>7.6999999999999999E-2</v>
      </c>
    </row>
    <row r="13" spans="1:3" x14ac:dyDescent="0.35">
      <c r="A13" s="219" t="s">
        <v>271</v>
      </c>
      <c r="B13" s="320">
        <v>148</v>
      </c>
      <c r="C13" s="302">
        <v>0.20399999999999999</v>
      </c>
    </row>
    <row r="14" spans="1:3" x14ac:dyDescent="0.35">
      <c r="A14" s="217" t="s">
        <v>272</v>
      </c>
      <c r="B14" s="285">
        <v>15053</v>
      </c>
      <c r="C14" s="302">
        <v>0.18</v>
      </c>
    </row>
    <row r="15" spans="1:3" x14ac:dyDescent="0.35">
      <c r="A15" s="219" t="s">
        <v>273</v>
      </c>
      <c r="B15" s="285">
        <v>3667</v>
      </c>
      <c r="C15" s="302">
        <v>0.158</v>
      </c>
    </row>
    <row r="16" spans="1:3" x14ac:dyDescent="0.35">
      <c r="A16" s="219" t="s">
        <v>274</v>
      </c>
      <c r="B16" s="285">
        <v>2890</v>
      </c>
      <c r="C16" s="302">
        <v>0.26100000000000001</v>
      </c>
    </row>
    <row r="17" spans="1:3" x14ac:dyDescent="0.35">
      <c r="A17" s="219" t="s">
        <v>275</v>
      </c>
      <c r="B17" s="320">
        <v>418</v>
      </c>
      <c r="C17" s="302">
        <v>0.28799999999999998</v>
      </c>
    </row>
    <row r="18" spans="1:3" x14ac:dyDescent="0.35">
      <c r="A18" s="219" t="s">
        <v>276</v>
      </c>
      <c r="B18" s="320">
        <v>77</v>
      </c>
      <c r="C18" s="302">
        <v>0.27300000000000002</v>
      </c>
    </row>
    <row r="19" spans="1:3" x14ac:dyDescent="0.35">
      <c r="A19" s="219" t="s">
        <v>277</v>
      </c>
      <c r="B19" s="320">
        <v>582</v>
      </c>
      <c r="C19" s="302">
        <v>0.38800000000000001</v>
      </c>
    </row>
    <row r="20" spans="1:3" x14ac:dyDescent="0.35">
      <c r="A20" s="217" t="s">
        <v>278</v>
      </c>
      <c r="B20" s="285">
        <v>4390</v>
      </c>
      <c r="C20" s="302">
        <v>0.17899999999999999</v>
      </c>
    </row>
    <row r="21" spans="1:3" x14ac:dyDescent="0.35">
      <c r="A21" s="219" t="s">
        <v>279</v>
      </c>
      <c r="B21" s="285">
        <v>2954</v>
      </c>
      <c r="C21" s="302">
        <v>0.315</v>
      </c>
    </row>
    <row r="22" spans="1:3" x14ac:dyDescent="0.35">
      <c r="A22" s="219" t="s">
        <v>280</v>
      </c>
      <c r="B22" s="320">
        <v>496</v>
      </c>
      <c r="C22" s="302">
        <v>0.06</v>
      </c>
    </row>
    <row r="23" spans="1:3" x14ac:dyDescent="0.35">
      <c r="A23" s="219" t="s">
        <v>281</v>
      </c>
      <c r="B23" s="285">
        <v>2689</v>
      </c>
      <c r="C23" s="302">
        <v>0.29599999999999999</v>
      </c>
    </row>
    <row r="24" spans="1:3" x14ac:dyDescent="0.35">
      <c r="A24" s="217" t="s">
        <v>282</v>
      </c>
      <c r="B24" s="285">
        <v>5246</v>
      </c>
      <c r="C24" s="302">
        <v>0.249</v>
      </c>
    </row>
    <row r="25" spans="1:3" ht="16.5" customHeight="1" x14ac:dyDescent="0.35">
      <c r="A25" s="219" t="s">
        <v>283</v>
      </c>
      <c r="B25" s="320">
        <v>664</v>
      </c>
      <c r="C25" s="302">
        <v>0.33400000000000002</v>
      </c>
    </row>
    <row r="26" spans="1:3" x14ac:dyDescent="0.35">
      <c r="A26" s="217" t="s">
        <v>284</v>
      </c>
      <c r="B26" s="285">
        <v>6664</v>
      </c>
      <c r="C26" s="302">
        <v>0.27400000000000002</v>
      </c>
    </row>
    <row r="27" spans="1:3" x14ac:dyDescent="0.35">
      <c r="A27" s="219" t="s">
        <v>285</v>
      </c>
      <c r="B27" s="320">
        <v>736</v>
      </c>
      <c r="C27" s="302">
        <v>0.17899999999999999</v>
      </c>
    </row>
    <row r="28" spans="1:3" x14ac:dyDescent="0.35">
      <c r="A28" s="219" t="s">
        <v>286</v>
      </c>
      <c r="B28" s="285">
        <v>5926</v>
      </c>
      <c r="C28" s="302">
        <v>0.39600000000000002</v>
      </c>
    </row>
    <row r="29" spans="1:3" x14ac:dyDescent="0.35">
      <c r="A29" s="219" t="s">
        <v>287</v>
      </c>
      <c r="B29" s="285">
        <v>1337</v>
      </c>
      <c r="C29" s="302">
        <v>0.185</v>
      </c>
    </row>
    <row r="30" spans="1:3" x14ac:dyDescent="0.35">
      <c r="A30" s="217" t="s">
        <v>290</v>
      </c>
      <c r="B30" s="285">
        <v>3713</v>
      </c>
      <c r="C30" s="302">
        <v>6.7000000000000004E-2</v>
      </c>
    </row>
    <row r="31" spans="1:3" x14ac:dyDescent="0.35">
      <c r="A31" s="219" t="s">
        <v>288</v>
      </c>
      <c r="B31" s="285">
        <v>13112</v>
      </c>
      <c r="C31" s="302">
        <v>0.31900000000000001</v>
      </c>
    </row>
    <row r="32" spans="1:3" x14ac:dyDescent="0.35">
      <c r="A32" s="217" t="s">
        <v>289</v>
      </c>
      <c r="B32" s="285">
        <v>3717</v>
      </c>
      <c r="C32" s="302">
        <v>0.312</v>
      </c>
    </row>
    <row r="33" spans="1:3" x14ac:dyDescent="0.35">
      <c r="A33" s="217" t="s">
        <v>291</v>
      </c>
      <c r="B33" s="285">
        <v>9444</v>
      </c>
      <c r="C33" s="302">
        <v>0.13600000000000001</v>
      </c>
    </row>
    <row r="34" spans="1:3" x14ac:dyDescent="0.35">
      <c r="A34" s="219" t="s">
        <v>292</v>
      </c>
      <c r="B34" s="285">
        <v>2145</v>
      </c>
      <c r="C34" s="302">
        <v>0.39600000000000002</v>
      </c>
    </row>
    <row r="35" spans="1:3" x14ac:dyDescent="0.35">
      <c r="A35" s="219" t="s">
        <v>293</v>
      </c>
      <c r="B35" s="285">
        <v>1954</v>
      </c>
      <c r="C35" s="302">
        <v>0.374</v>
      </c>
    </row>
    <row r="36" spans="1:3" x14ac:dyDescent="0.35">
      <c r="A36" s="219" t="s">
        <v>294</v>
      </c>
      <c r="B36" s="285">
        <v>2123</v>
      </c>
      <c r="C36" s="302">
        <v>0.14699999999999999</v>
      </c>
    </row>
    <row r="37" spans="1:3" x14ac:dyDescent="0.35">
      <c r="A37" s="219" t="s">
        <v>295</v>
      </c>
      <c r="B37" s="285">
        <v>2621</v>
      </c>
      <c r="C37" s="302">
        <v>0.45400000000000001</v>
      </c>
    </row>
    <row r="38" spans="1:3" x14ac:dyDescent="0.35">
      <c r="A38" s="219" t="s">
        <v>296</v>
      </c>
      <c r="B38" s="320">
        <v>284</v>
      </c>
      <c r="C38" s="302">
        <v>0.189</v>
      </c>
    </row>
    <row r="39" spans="1:3" x14ac:dyDescent="0.35">
      <c r="A39" s="217" t="s">
        <v>297</v>
      </c>
      <c r="B39" s="285">
        <v>7394</v>
      </c>
      <c r="C39" s="302">
        <v>0.27600000000000002</v>
      </c>
    </row>
    <row r="40" spans="1:3" x14ac:dyDescent="0.35">
      <c r="A40" s="220" t="s">
        <v>117</v>
      </c>
      <c r="B40" s="321">
        <v>123451</v>
      </c>
      <c r="C40" s="192">
        <v>0.15</v>
      </c>
    </row>
    <row r="41" spans="1:3" x14ac:dyDescent="0.35">
      <c r="A41" s="220" t="s">
        <v>118</v>
      </c>
      <c r="B41" s="322">
        <v>6732689</v>
      </c>
      <c r="C41" s="196">
        <v>5.2999999999999999E-2</v>
      </c>
    </row>
    <row r="42" spans="1:3" x14ac:dyDescent="0.35">
      <c r="A42" s="179"/>
      <c r="B42" s="179"/>
      <c r="C42" s="179"/>
    </row>
  </sheetData>
  <sheetProtection algorithmName="SHA-512" hashValue="RWWmq6M0Sl6z4khVBvlMdf3LCMmJN+mYetUey0w9eoNJW+ngOzZvtWw0rEdYu1vVdpFbYVvRX+J8nm0hOzbj9A==" saltValue="k5BeAdwD667h4Fk9BXI3fg==" spinCount="100000" sheet="1" objects="1" scenarios="1"/>
  <autoFilter ref="A6:C6" xr:uid="{03309ACB-C7F3-4CB6-BDB8-984F3AFDF40C}">
    <sortState xmlns:xlrd2="http://schemas.microsoft.com/office/spreadsheetml/2017/richdata2" ref="A7:C41">
      <sortCondition ref="A6"/>
    </sortState>
  </autoFilter>
  <sortState xmlns:xlrd2="http://schemas.microsoft.com/office/spreadsheetml/2017/richdata2" ref="A7:C38">
    <sortCondition ref="C7:C38"/>
  </sortState>
  <conditionalFormatting sqref="A4">
    <cfRule type="duplicateValues" dxfId="25" priority="23"/>
  </conditionalFormatting>
  <conditionalFormatting sqref="A7:A40">
    <cfRule type="duplicateValues" dxfId="24" priority="24"/>
  </conditionalFormatting>
  <conditionalFormatting sqref="A41">
    <cfRule type="duplicateValues" dxfId="23" priority="25"/>
  </conditionalFormatting>
  <hyperlinks>
    <hyperlink ref="C2" location="'Appendix Table Menu'!A1" display="Return to the Appendix Table Menu" xr:uid="{9AC3ACE6-5252-4B18-B8B2-C926C3B0B383}"/>
  </hyperlinks>
  <pageMargins left="0.25" right="0.25" top="0.5" bottom="0.5" header="0.5" footer="0.5"/>
  <pageSetup scale="95"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B2134-0367-4CB4-8EF8-CE50611C8D10}">
  <dimension ref="A1:F169"/>
  <sheetViews>
    <sheetView view="pageBreakPreview" topLeftCell="A19" zoomScale="56" zoomScaleNormal="85" zoomScaleSheetLayoutView="100" workbookViewId="0">
      <selection activeCell="B5" sqref="B5"/>
    </sheetView>
  </sheetViews>
  <sheetFormatPr defaultRowHeight="14.5" x14ac:dyDescent="0.35"/>
  <cols>
    <col min="1" max="1" width="60.7265625" customWidth="1"/>
    <col min="2" max="2" width="23.54296875" style="2" customWidth="1"/>
    <col min="3" max="3" width="3.1796875" style="2" customWidth="1"/>
    <col min="4" max="4" width="23.54296875" style="2" customWidth="1"/>
    <col min="5" max="5" width="3.1796875" style="2" customWidth="1"/>
    <col min="6" max="6" width="23.54296875" style="2" customWidth="1"/>
    <col min="9" max="9" width="21.7265625" bestFit="1" customWidth="1"/>
  </cols>
  <sheetData>
    <row r="1" spans="1:6" ht="52.5" customHeight="1" x14ac:dyDescent="0.5">
      <c r="A1" s="145" t="e" vm="1">
        <v>#VALUE!</v>
      </c>
      <c r="B1" s="145"/>
      <c r="C1" s="145"/>
      <c r="D1" s="145"/>
      <c r="E1" s="145"/>
      <c r="F1" s="145"/>
    </row>
    <row r="2" spans="1:6" ht="8.25" customHeight="1" x14ac:dyDescent="0.35"/>
    <row r="3" spans="1:6" x14ac:dyDescent="0.35">
      <c r="A3" s="143" t="s">
        <v>114</v>
      </c>
      <c r="B3" s="143"/>
      <c r="C3" s="143"/>
      <c r="D3" s="143"/>
      <c r="E3" s="143"/>
      <c r="F3" s="143"/>
    </row>
    <row r="4" spans="1:6" ht="15" thickBot="1" x14ac:dyDescent="0.4"/>
    <row r="5" spans="1:6" ht="29.5" thickBot="1" x14ac:dyDescent="0.4">
      <c r="A5" s="142" t="s">
        <v>115</v>
      </c>
      <c r="B5" s="141" t="s">
        <v>116</v>
      </c>
      <c r="C5" s="46"/>
      <c r="D5" s="21" t="s">
        <v>117</v>
      </c>
      <c r="E5" s="46"/>
      <c r="F5" s="21" t="s">
        <v>118</v>
      </c>
    </row>
    <row r="6" spans="1:6" ht="15.65" customHeight="1" x14ac:dyDescent="0.35">
      <c r="D6" s="131"/>
      <c r="E6" s="87"/>
      <c r="F6" s="87"/>
    </row>
    <row r="7" spans="1:6" x14ac:dyDescent="0.35">
      <c r="A7" s="74" t="s">
        <v>119</v>
      </c>
      <c r="B7" s="23" t="str">
        <f>$B$5</f>
        <v>Bernalillo County</v>
      </c>
      <c r="C7" s="23"/>
      <c r="D7" s="24" t="str">
        <f>$D$5</f>
        <v>New Mexico</v>
      </c>
      <c r="E7" s="24"/>
      <c r="F7" s="24" t="str">
        <f>F5</f>
        <v>United States</v>
      </c>
    </row>
    <row r="8" spans="1:6" x14ac:dyDescent="0.35">
      <c r="A8" s="18" t="s">
        <v>120</v>
      </c>
      <c r="B8" s="36">
        <f>VLOOKUP(B7,'Figure 1'!$A$5:$E$39,2,0)</f>
        <v>-4.9211146066354631E-3</v>
      </c>
      <c r="C8" s="36"/>
      <c r="D8" s="36">
        <f>VLOOKUP(D5,'Figure 1'!$A$5:$E$39,2,0)</f>
        <v>1.0673693889508581E-2</v>
      </c>
      <c r="E8" s="36"/>
      <c r="F8" s="36">
        <f>VLOOKUP(F5,'Figure 1'!$A$5:$E$40,2,0)</f>
        <v>-1.5484689340316308E-3</v>
      </c>
    </row>
    <row r="9" spans="1:6" hidden="1" x14ac:dyDescent="0.35">
      <c r="A9" s="18" t="s">
        <v>121</v>
      </c>
      <c r="B9" s="37" t="str">
        <f>VLOOKUP(B7,'Figure 1'!$A$5:$E$39,3,0)</f>
        <v>Urban</v>
      </c>
      <c r="C9" s="37"/>
      <c r="D9" s="37" t="s">
        <v>122</v>
      </c>
      <c r="E9" s="37"/>
      <c r="F9" s="37" t="s">
        <v>122</v>
      </c>
    </row>
    <row r="10" spans="1:6" x14ac:dyDescent="0.35">
      <c r="A10" s="18" t="s">
        <v>123</v>
      </c>
      <c r="B10" s="31">
        <f>VLOOKUP(B5,'Figure 1'!$A$5:$E$39,4,0)</f>
        <v>674357</v>
      </c>
      <c r="C10" s="31"/>
      <c r="D10" s="31">
        <f>VLOOKUP(D5,'Figure 1'!$A$5:$E$39,4,0)</f>
        <v>2114768</v>
      </c>
      <c r="E10" s="31"/>
      <c r="F10" s="31">
        <f>VLOOKUP(F5,'Figure 1'!$A$5:$E$40,4,0)</f>
        <v>332387540</v>
      </c>
    </row>
    <row r="11" spans="1:6" x14ac:dyDescent="0.35">
      <c r="A11" s="18" t="s">
        <v>124</v>
      </c>
      <c r="B11" s="31">
        <f>VLOOKUP(B5,'Figure 1'!$A$5:$E$39,5,0)</f>
        <v>677692</v>
      </c>
      <c r="C11" s="31"/>
      <c r="D11" s="31">
        <f>VLOOKUP(D5,'Figure 1'!$A$5:$E$39,5,0)</f>
        <v>2092434</v>
      </c>
      <c r="E11" s="31"/>
      <c r="F11" s="31">
        <f>VLOOKUP(F5,'Figure 1'!$A$5:$E$40,5,0)</f>
        <v>332903030</v>
      </c>
    </row>
    <row r="12" spans="1:6" x14ac:dyDescent="0.35">
      <c r="B12" s="17"/>
      <c r="C12" s="17"/>
    </row>
    <row r="13" spans="1:6" x14ac:dyDescent="0.35">
      <c r="A13" s="75" t="s">
        <v>125</v>
      </c>
      <c r="B13" s="23" t="str">
        <f>$B$5</f>
        <v>Bernalillo County</v>
      </c>
      <c r="C13" s="23"/>
      <c r="D13" s="24" t="str">
        <f>$D$5</f>
        <v>New Mexico</v>
      </c>
      <c r="E13" s="24"/>
      <c r="F13" s="24"/>
    </row>
    <row r="14" spans="1:6" ht="15" customHeight="1" x14ac:dyDescent="0.35">
      <c r="A14" s="18" t="s">
        <v>126</v>
      </c>
      <c r="B14" s="38">
        <f>VLOOKUP(B5,'Figure 7'!A4:C39,3,0)</f>
        <v>0.158</v>
      </c>
      <c r="C14" s="38"/>
      <c r="D14" s="38">
        <f>VLOOKUP(D5,'Figure 7'!$A$4:$C$38,3,0)</f>
        <v>0.18099999999999999</v>
      </c>
      <c r="E14" s="38"/>
      <c r="F14" s="38">
        <f>VLOOKUP(F5,'Figure 7'!$A$4:$C$39,3,0)</f>
        <v>0.124</v>
      </c>
    </row>
    <row r="15" spans="1:6" x14ac:dyDescent="0.35">
      <c r="B15" s="17"/>
      <c r="C15" s="17"/>
    </row>
    <row r="16" spans="1:6" x14ac:dyDescent="0.35">
      <c r="A16" s="75" t="s">
        <v>127</v>
      </c>
      <c r="B16" s="23" t="str">
        <f>$B$5</f>
        <v>Bernalillo County</v>
      </c>
      <c r="C16" s="23"/>
      <c r="D16" s="24" t="str">
        <f>$D$5</f>
        <v>New Mexico</v>
      </c>
      <c r="E16" s="24"/>
      <c r="F16" s="24"/>
    </row>
    <row r="17" spans="1:6" x14ac:dyDescent="0.35">
      <c r="A17" s="18" t="s">
        <v>128</v>
      </c>
      <c r="B17" s="132">
        <f>VLOOKUP(B5,'Figure 8'!$A$4:$B$38,2,0)</f>
        <v>66514</v>
      </c>
      <c r="C17" s="132"/>
      <c r="D17" s="132">
        <f>VLOOKUP(D5,'Figure 8'!$A$4:$B$38,2,0)</f>
        <v>62125</v>
      </c>
      <c r="E17" s="132"/>
      <c r="F17" s="132">
        <f>VLOOKUP(F5,'Figure 8'!$A$4:$B$39,2,0)</f>
        <v>78538</v>
      </c>
    </row>
    <row r="18" spans="1:6" x14ac:dyDescent="0.35">
      <c r="B18" s="132"/>
      <c r="C18" s="132"/>
      <c r="D18" s="132"/>
      <c r="E18" s="132"/>
      <c r="F18" s="132"/>
    </row>
    <row r="19" spans="1:6" x14ac:dyDescent="0.35">
      <c r="A19" s="75" t="s">
        <v>129</v>
      </c>
      <c r="B19" s="23" t="str">
        <f>$B$5</f>
        <v>Bernalillo County</v>
      </c>
      <c r="C19" s="23"/>
      <c r="D19" s="24" t="str">
        <f>$D$5</f>
        <v>New Mexico</v>
      </c>
      <c r="E19" s="24"/>
      <c r="F19" s="24" t="str">
        <f>$F$5</f>
        <v>United States</v>
      </c>
    </row>
    <row r="20" spans="1:6" x14ac:dyDescent="0.35">
      <c r="A20" s="97" t="s">
        <v>130</v>
      </c>
      <c r="B20" s="38">
        <f>VLOOKUP($B$19,'Figure 10'!$A$70:$H$105,3,0)</f>
        <v>0.37751962239585263</v>
      </c>
      <c r="C20" s="31"/>
      <c r="D20" s="38">
        <f>VLOOKUP($D$19,'Figure 10'!$A$70:$H$105,3,0)</f>
        <v>0.36527978482746098</v>
      </c>
      <c r="E20" s="31"/>
      <c r="F20" s="38">
        <f>VLOOKUP($F$19,'Figure 10'!$A$70:$H$105,3,0)</f>
        <v>0.58860731131923394</v>
      </c>
    </row>
    <row r="21" spans="1:6" x14ac:dyDescent="0.35">
      <c r="A21" s="97" t="s">
        <v>131</v>
      </c>
      <c r="B21" s="38">
        <f>VLOOKUP($B$19,'Figure 10'!$A$70:$H$105,2,0)</f>
        <v>0.48927941728194413</v>
      </c>
      <c r="C21" s="31"/>
      <c r="D21" s="38">
        <f>VLOOKUP($D$19,'Figure 10'!$A$70:$H$105,2,0)</f>
        <v>0.48152847026245904</v>
      </c>
      <c r="E21" s="31"/>
      <c r="F21" s="38">
        <f>VLOOKUP($F$19,'Figure 10'!$A$70:$H$105,2,0)</f>
        <v>0.18651861960228747</v>
      </c>
    </row>
    <row r="22" spans="1:6" x14ac:dyDescent="0.35">
      <c r="A22" s="97" t="s">
        <v>132</v>
      </c>
      <c r="B22" s="38">
        <f>VLOOKUP($B$19,'Figure 10'!$A$70:$H$105,4,0)</f>
        <v>2.5513192567141737E-2</v>
      </c>
      <c r="C22" s="31"/>
      <c r="D22" s="38">
        <f>VLOOKUP($D$19,'Figure 10'!$A$70:$H$105,4,0)</f>
        <v>1.8149508598579136E-2</v>
      </c>
      <c r="E22" s="31"/>
      <c r="F22" s="38">
        <f>VLOOKUP($F$19,'Figure 10'!$A$70:$H$105,4,0)</f>
        <v>0.12125244293153167</v>
      </c>
    </row>
    <row r="23" spans="1:6" x14ac:dyDescent="0.35">
      <c r="A23" s="97" t="s">
        <v>133</v>
      </c>
      <c r="B23" s="38">
        <f>VLOOKUP($B$19,'Figure 10'!$A$70:$H$105,5,0)</f>
        <v>3.9679279669373936E-2</v>
      </c>
      <c r="C23" s="31"/>
      <c r="D23" s="38">
        <f>VLOOKUP($D$19,'Figure 10'!$A$70:$H$105,5,0)</f>
        <v>8.5953163656722634E-2</v>
      </c>
      <c r="E23" s="31"/>
      <c r="F23" s="38">
        <f>VLOOKUP($F$19,'Figure 10'!$A$70:$H$105,5,0)</f>
        <v>5.5158540521313909E-3</v>
      </c>
    </row>
    <row r="24" spans="1:6" x14ac:dyDescent="0.35">
      <c r="A24" s="97" t="s">
        <v>134</v>
      </c>
      <c r="B24" s="38">
        <f>VLOOKUP($B$19,'Figure 10'!$A$70:$H$105,6,0)</f>
        <v>2.7159204990828301E-2</v>
      </c>
      <c r="C24" s="31"/>
      <c r="D24" s="38">
        <f>VLOOKUP($D$19,'Figure 10'!$A$70:$H$105,6,0)</f>
        <v>1.5947375787793271E-2</v>
      </c>
      <c r="E24" s="31"/>
      <c r="F24" s="38">
        <f>VLOOKUP($F$19,'Figure 10'!$A$70:$H$105,6,0)</f>
        <v>5.7002655407404304E-2</v>
      </c>
    </row>
    <row r="25" spans="1:6" x14ac:dyDescent="0.35">
      <c r="A25" s="97" t="s">
        <v>135</v>
      </c>
      <c r="B25" s="38">
        <f>VLOOKUP($B$19,'Figure 10'!$A$70:$H$105,7,0)</f>
        <v>5.1308135008608195E-4</v>
      </c>
      <c r="C25" s="31"/>
      <c r="D25" s="38">
        <f>VLOOKUP($D$19,'Figure 10'!$A$70:$H$105,7,0)</f>
        <v>5.9013565554235736E-4</v>
      </c>
      <c r="E25" s="31"/>
      <c r="F25" s="38">
        <f>VLOOKUP($F$19,'Figure 10'!$A$70:$H$105,7,0)</f>
        <v>1.6960588414788023E-3</v>
      </c>
    </row>
    <row r="26" spans="1:6" x14ac:dyDescent="0.35">
      <c r="A26" s="133" t="s">
        <v>136</v>
      </c>
      <c r="B26" s="38">
        <f>VLOOKUP($B$19,'Figure 10'!$A$70:$H$105,8,0)</f>
        <v>4.0336201744773169E-2</v>
      </c>
      <c r="C26" s="31"/>
      <c r="D26" s="38">
        <f>VLOOKUP($D$19,'Figure 10'!$A$70:$H$105,8,0)</f>
        <v>3.2551561211442578E-2</v>
      </c>
      <c r="E26" s="31"/>
      <c r="F26" s="38">
        <f>VLOOKUP($F$19,'Figure 10'!$A$70:$H$105,8,0)</f>
        <v>3.9407057845932451E-2</v>
      </c>
    </row>
    <row r="27" spans="1:6" x14ac:dyDescent="0.35">
      <c r="A27" s="133"/>
      <c r="B27" s="17"/>
      <c r="C27" s="17"/>
    </row>
    <row r="28" spans="1:6" x14ac:dyDescent="0.35">
      <c r="A28" s="75" t="s">
        <v>137</v>
      </c>
      <c r="B28" s="23" t="str">
        <f>$B$5</f>
        <v>Bernalillo County</v>
      </c>
      <c r="C28" s="23"/>
      <c r="D28" s="24" t="str">
        <f>$D$5</f>
        <v>New Mexico</v>
      </c>
      <c r="E28" s="24"/>
      <c r="F28" s="24" t="str">
        <f>$F$5</f>
        <v>United States</v>
      </c>
    </row>
    <row r="29" spans="1:6" x14ac:dyDescent="0.35">
      <c r="A29" s="97" t="s">
        <v>138</v>
      </c>
      <c r="B29" s="37">
        <f>VLOOKUP(B5,'Figure 11'!$A$5:$B$40,2,0)</f>
        <v>39.299999999999997</v>
      </c>
      <c r="C29" s="37"/>
      <c r="D29" s="37">
        <f>VLOOKUP(D5,'Figure 11'!$A$5:$B$40,2,0)</f>
        <v>39.200000000000003</v>
      </c>
      <c r="E29" s="37"/>
      <c r="F29" s="37">
        <f>VLOOKUP(F5,'Figure 11'!$A$5:$B$40,2,0)</f>
        <v>38.5</v>
      </c>
    </row>
    <row r="30" spans="1:6" x14ac:dyDescent="0.35">
      <c r="B30" s="17"/>
      <c r="C30" s="17"/>
    </row>
    <row r="31" spans="1:6" x14ac:dyDescent="0.35">
      <c r="A31" s="75" t="s">
        <v>139</v>
      </c>
      <c r="B31" s="23" t="str">
        <f>$B$5</f>
        <v>Bernalillo County</v>
      </c>
      <c r="C31" s="23"/>
      <c r="D31" s="24" t="str">
        <f>$D$5</f>
        <v>New Mexico</v>
      </c>
      <c r="E31" s="24"/>
      <c r="F31" s="24" t="str">
        <f>$F$5</f>
        <v>United States</v>
      </c>
    </row>
    <row r="32" spans="1:6" x14ac:dyDescent="0.35">
      <c r="A32" s="97" t="s">
        <v>140</v>
      </c>
      <c r="B32" s="134">
        <f>VLOOKUP(B5,'Figure 12'!$A$4:$B$40,2,0)</f>
        <v>2.34</v>
      </c>
      <c r="C32" s="134"/>
      <c r="D32" s="134">
        <f>VLOOKUP(D5,'Figure 12'!$A$4:$B$40,2,0)</f>
        <v>2.5099999999999998</v>
      </c>
      <c r="E32" s="134"/>
      <c r="F32" s="134">
        <f>VLOOKUP(F5,'Figure 12'!$A$4:$B$40,2,0)</f>
        <v>2.54</v>
      </c>
    </row>
    <row r="33" spans="1:6" x14ac:dyDescent="0.35">
      <c r="B33" s="17"/>
      <c r="C33" s="17"/>
    </row>
    <row r="34" spans="1:6" x14ac:dyDescent="0.35">
      <c r="A34" s="75" t="s">
        <v>141</v>
      </c>
      <c r="B34" s="23" t="str">
        <f>$B$5</f>
        <v>Bernalillo County</v>
      </c>
      <c r="C34" s="17"/>
      <c r="D34" s="24" t="str">
        <f>$D$5</f>
        <v>New Mexico</v>
      </c>
      <c r="E34" s="24"/>
      <c r="F34" s="24" t="str">
        <f>F5</f>
        <v>United States</v>
      </c>
    </row>
    <row r="35" spans="1:6" x14ac:dyDescent="0.35">
      <c r="A35" s="73" t="s">
        <v>142</v>
      </c>
      <c r="B35" s="38">
        <f>VLOOKUP($B$34,'Figure 14A'!$A$47:$H$82,3,0)</f>
        <v>0.38262767990818525</v>
      </c>
      <c r="C35" s="37"/>
      <c r="D35" s="38">
        <f>VLOOKUP($D$34,'Figure 14A'!$A$47:$H$82,3,0)</f>
        <v>0.37285875955726078</v>
      </c>
      <c r="E35" s="38"/>
      <c r="F35" s="38">
        <f>VLOOKUP($F$34,'Figure 14A'!$A$47:$H$82,3,0)</f>
        <v>0.67237453537060698</v>
      </c>
    </row>
    <row r="36" spans="1:6" x14ac:dyDescent="0.35">
      <c r="A36" s="73" t="s">
        <v>143</v>
      </c>
      <c r="B36" s="38">
        <f>VLOOKUP($B$34,'Figure 14A'!$A$47:$H$82,2,0)</f>
        <v>0.33459751219954181</v>
      </c>
      <c r="C36" s="37"/>
      <c r="D36" s="38">
        <f>VLOOKUP($D$34,'Figure 14A'!$A$47:$H$82,2,0)</f>
        <v>0.3293521764332441</v>
      </c>
      <c r="E36" s="38"/>
      <c r="F36" s="38">
        <f>VLOOKUP($F$34,'Figure 14A'!$A$47:$H$82,2,0)</f>
        <v>0.10380844131818785</v>
      </c>
    </row>
    <row r="37" spans="1:6" x14ac:dyDescent="0.35">
      <c r="A37" s="73" t="s">
        <v>132</v>
      </c>
      <c r="B37" s="38">
        <f>VLOOKUP($B$34,'Figure 14A'!$A$47:$H$82,4,0)</f>
        <v>1.2659047076640305E-2</v>
      </c>
      <c r="C37" s="37"/>
      <c r="D37" s="38">
        <f>VLOOKUP($D$34,'Figure 14A'!$A$47:$H$82,4,0)</f>
        <v>9.5379392199619085E-3</v>
      </c>
      <c r="E37" s="38"/>
      <c r="F37" s="38">
        <f>VLOOKUP($F$34,'Figure 14A'!$A$47:$H$82,4,0)</f>
        <v>7.5924464579799719E-2</v>
      </c>
    </row>
    <row r="38" spans="1:6" x14ac:dyDescent="0.35">
      <c r="A38" s="73" t="s">
        <v>144</v>
      </c>
      <c r="B38" s="38">
        <f>VLOOKUP($B$34,'Figure 14A'!$A$47:$H$82,5,0)</f>
        <v>2.1167445452623494E-2</v>
      </c>
      <c r="C38" s="37"/>
      <c r="D38" s="38">
        <f>VLOOKUP($D$34,'Figure 14A'!$A$47:$H$82,5,0)</f>
        <v>5.1272461287918521E-2</v>
      </c>
      <c r="E38" s="38"/>
      <c r="F38" s="38">
        <f>VLOOKUP($F$34,'Figure 14A'!$A$47:$H$82,5,0)</f>
        <v>5.71586930965781E-3</v>
      </c>
    </row>
    <row r="39" spans="1:6" x14ac:dyDescent="0.35">
      <c r="A39" s="73" t="s">
        <v>134</v>
      </c>
      <c r="B39" s="38">
        <f>VLOOKUP($B$34,'Figure 14A'!$A$47:$H$82,6,0)</f>
        <v>1.6671628460851445E-2</v>
      </c>
      <c r="C39" s="37"/>
      <c r="D39" s="38">
        <f>VLOOKUP($D$34,'Figure 14A'!$A$47:$H$82,6,0)</f>
        <v>9.3723260371525573E-3</v>
      </c>
      <c r="E39" s="38"/>
      <c r="F39" s="38">
        <f>VLOOKUP($F$34,'Figure 14A'!$A$47:$H$82,6,0)</f>
        <v>4.5908770481168149E-2</v>
      </c>
    </row>
    <row r="40" spans="1:6" x14ac:dyDescent="0.35">
      <c r="A40" s="73" t="s">
        <v>145</v>
      </c>
      <c r="B40" s="38">
        <f>VLOOKUP($B$34,'Figure 14A'!$A$47:$H$82,7,0)</f>
        <v>2.8476384016982282E-4</v>
      </c>
      <c r="C40" s="37"/>
      <c r="D40" s="38">
        <f>VLOOKUP($D$34,'Figure 14A'!$A$47:$H$82,7,0)</f>
        <v>3.7538988103453033E-4</v>
      </c>
      <c r="E40" s="38"/>
      <c r="F40" s="38">
        <f>VLOOKUP($F$34,'Figure 14A'!$A$47:$H$82,7,0)</f>
        <v>8.5399002782710672E-4</v>
      </c>
    </row>
    <row r="41" spans="1:6" x14ac:dyDescent="0.35">
      <c r="A41" s="73" t="s">
        <v>136</v>
      </c>
      <c r="B41" s="38">
        <f>VLOOKUP($B$34,'Figure 14A'!$A$47:$H$82,8,0)</f>
        <v>0.2319919230619879</v>
      </c>
      <c r="C41" s="37"/>
      <c r="D41" s="38">
        <f>VLOOKUP($D$34,'Figure 14A'!$A$47:$H$82,8,0)</f>
        <v>0.22723094758342763</v>
      </c>
      <c r="E41" s="38"/>
      <c r="F41" s="38">
        <f>VLOOKUP($F$34,'Figure 14A'!$A$47:$H$82,8,0)</f>
        <v>9.5413928912752383E-2</v>
      </c>
    </row>
    <row r="42" spans="1:6" x14ac:dyDescent="0.35">
      <c r="A42" s="73"/>
      <c r="B42" s="38"/>
      <c r="C42" s="37"/>
      <c r="D42" s="38"/>
      <c r="E42" s="38"/>
      <c r="F42" s="38"/>
    </row>
    <row r="43" spans="1:6" x14ac:dyDescent="0.35">
      <c r="A43" s="75" t="s">
        <v>146</v>
      </c>
      <c r="B43" s="23" t="str">
        <f>$B$5</f>
        <v>Bernalillo County</v>
      </c>
      <c r="C43" s="17"/>
      <c r="D43" s="24" t="str">
        <f>$D$5</f>
        <v>New Mexico</v>
      </c>
      <c r="E43" s="24"/>
      <c r="F43" s="24" t="str">
        <f>F5</f>
        <v>United States</v>
      </c>
    </row>
    <row r="44" spans="1:6" x14ac:dyDescent="0.35">
      <c r="A44" s="73" t="s">
        <v>142</v>
      </c>
      <c r="B44" s="38">
        <f>VLOOKUP($B$34,'Figure 14B'!$A$49:$H$84,3,0)</f>
        <v>0.32766040688575898</v>
      </c>
      <c r="C44" s="37"/>
      <c r="D44" s="38">
        <f>VLOOKUP($D$34,'Figure 14B'!$A$49:$H$84,3,0)</f>
        <v>0.31650192912906916</v>
      </c>
      <c r="E44" s="38"/>
      <c r="F44" s="38">
        <f>VLOOKUP($F$34,'Figure 14B'!$A$49:$H$85,3,0)</f>
        <v>0.43655520216856969</v>
      </c>
    </row>
    <row r="45" spans="1:6" x14ac:dyDescent="0.35">
      <c r="A45" s="73" t="s">
        <v>143</v>
      </c>
      <c r="B45" s="38">
        <f>VLOOKUP($B$34,'Figure 14B'!$A$49:$H$84,2,0)</f>
        <v>0.32723004694835683</v>
      </c>
      <c r="C45" s="37"/>
      <c r="D45" s="38">
        <f>VLOOKUP($D$34,'Figure 14B'!$A$49:$H$84,2,0)</f>
        <v>0.33670398083659014</v>
      </c>
      <c r="E45" s="38"/>
      <c r="F45" s="38">
        <f>VLOOKUP($F$34,'Figure 14B'!$A$49:$H$85,2,0)</f>
        <v>0.1768959589745274</v>
      </c>
    </row>
    <row r="46" spans="1:6" x14ac:dyDescent="0.35">
      <c r="A46" s="73" t="s">
        <v>132</v>
      </c>
      <c r="B46" s="38">
        <f>VLOOKUP($B$34,'Figure 14B'!$A$49:$H$84,4,0)</f>
        <v>4.5297339593114244E-2</v>
      </c>
      <c r="C46" s="37"/>
      <c r="D46" s="38">
        <f>VLOOKUP($D$34,'Figure 14B'!$A$49:$H$84,4,0)</f>
        <v>3.2824825099575496E-2</v>
      </c>
      <c r="E46" s="38"/>
      <c r="F46" s="38">
        <f>VLOOKUP($F$34,'Figure 14B'!$A$49:$H$85,4,0)</f>
        <v>0.17154295743658046</v>
      </c>
    </row>
    <row r="47" spans="1:6" x14ac:dyDescent="0.35">
      <c r="A47" s="73" t="s">
        <v>133</v>
      </c>
      <c r="B47" s="38">
        <f>VLOOKUP($B$34,'Figure 14B'!$A$49:$H$84,5,0)</f>
        <v>5.6885758998435051E-2</v>
      </c>
      <c r="C47" s="37"/>
      <c r="D47" s="38">
        <f>VLOOKUP($D$34,'Figure 14B'!$A$49:$H$84,5,0)</f>
        <v>7.0103645851202864E-2</v>
      </c>
      <c r="E47" s="38"/>
      <c r="F47" s="38">
        <f>VLOOKUP($F$34,'Figure 14B'!$A$49:$H$85,5,0)</f>
        <v>8.2423946695975043E-3</v>
      </c>
    </row>
    <row r="48" spans="1:6" x14ac:dyDescent="0.35">
      <c r="A48" s="73" t="s">
        <v>134</v>
      </c>
      <c r="B48" s="38">
        <f>VLOOKUP($B$34,'Figure 14B'!$A$49:$H$84,6,0)</f>
        <v>2.1502347417840375E-2</v>
      </c>
      <c r="C48" s="37"/>
      <c r="D48" s="38">
        <f>VLOOKUP($D$34,'Figure 14B'!$A$49:$H$84,6,0)</f>
        <v>1.6490388664144401E-2</v>
      </c>
      <c r="E48" s="38"/>
      <c r="F48" s="38">
        <f>VLOOKUP($F$34,'Figure 14B'!$A$49:$H$85,6,0)</f>
        <v>4.8406132160216261E-2</v>
      </c>
    </row>
    <row r="49" spans="1:6" x14ac:dyDescent="0.35">
      <c r="A49" s="73" t="s">
        <v>145</v>
      </c>
      <c r="B49" s="38">
        <f>VLOOKUP($B$34,'Figure 14B'!$A$49:$H$84,7,0)</f>
        <v>1.3380281690140844E-3</v>
      </c>
      <c r="C49" s="37"/>
      <c r="D49" s="38">
        <f>VLOOKUP($D$34,'Figure 14B'!$A$49:$H$84,7,0)</f>
        <v>1.2819273200233305E-3</v>
      </c>
      <c r="E49" s="38"/>
      <c r="F49" s="38">
        <f>VLOOKUP($F$34,'Figure 14B'!$A$49:$H$85,7,0)</f>
        <v>1.9730567022875276E-3</v>
      </c>
    </row>
    <row r="50" spans="1:6" x14ac:dyDescent="0.35">
      <c r="A50" s="73" t="s">
        <v>136</v>
      </c>
      <c r="B50" s="38">
        <f>VLOOKUP($B$34,'Figure 14B'!$A$49:$H$84,8,0)</f>
        <v>0.22008607198748042</v>
      </c>
      <c r="C50" s="37"/>
      <c r="D50" s="38">
        <f>VLOOKUP($D$34,'Figure 14B'!$A$49:$H$84,8,0)</f>
        <v>0.2260933030993946</v>
      </c>
      <c r="E50" s="38"/>
      <c r="F50" s="38">
        <f>VLOOKUP($F$34,'Figure 14B'!$A$49:$H$85,8,0)</f>
        <v>0.15638429788822114</v>
      </c>
    </row>
    <row r="51" spans="1:6" x14ac:dyDescent="0.35">
      <c r="A51" s="73"/>
      <c r="B51" s="38"/>
      <c r="C51" s="37"/>
      <c r="D51" s="38"/>
      <c r="E51" s="38"/>
      <c r="F51" s="38"/>
    </row>
    <row r="52" spans="1:6" x14ac:dyDescent="0.35">
      <c r="A52" s="75" t="s">
        <v>147</v>
      </c>
      <c r="B52" s="23" t="str">
        <f>B5</f>
        <v>Bernalillo County</v>
      </c>
      <c r="C52" s="37"/>
      <c r="D52" s="23" t="str">
        <f>D5</f>
        <v>New Mexico</v>
      </c>
      <c r="E52" s="38"/>
      <c r="F52" s="23" t="str">
        <f>F5</f>
        <v>United States</v>
      </c>
    </row>
    <row r="53" spans="1:6" x14ac:dyDescent="0.35">
      <c r="A53" s="135" t="s">
        <v>148</v>
      </c>
      <c r="B53" s="38">
        <f>VLOOKUP($B$52,'Figure 15'!$A$46:$H$81,2,0)</f>
        <v>0.31716565736600827</v>
      </c>
      <c r="C53" s="31"/>
      <c r="D53" s="38">
        <f>VLOOKUP($D$52,'Figure 15'!$A$46:$H$81,2,0)</f>
        <v>0.13381203665775121</v>
      </c>
      <c r="E53" s="31"/>
      <c r="F53" s="38">
        <f>VLOOKUP($F$52,'Figure 15'!$A$46:$H$81,2,0)</f>
        <v>0.17546707541159398</v>
      </c>
    </row>
    <row r="54" spans="1:6" x14ac:dyDescent="0.35">
      <c r="A54" s="135" t="s">
        <v>149</v>
      </c>
      <c r="B54" s="38">
        <f>VLOOKUP($B$52,'Figure 15'!$A$46:$H$81,3,0)</f>
        <v>4.9351972381006283E-2</v>
      </c>
      <c r="C54" s="31"/>
      <c r="D54" s="38">
        <f>VLOOKUP($D$52,'Figure 15'!$A$46:$H$81,3,0)</f>
        <v>2.7814590813072776E-2</v>
      </c>
      <c r="E54" s="31"/>
      <c r="F54" s="38">
        <f>VLOOKUP($F$52,'Figure 15'!$A$46:$H$81,3,0)</f>
        <v>3.5521522509309927E-2</v>
      </c>
    </row>
    <row r="55" spans="1:6" x14ac:dyDescent="0.35">
      <c r="A55" s="135" t="s">
        <v>150</v>
      </c>
      <c r="B55" s="38">
        <f>VLOOKUP($B$52,'Figure 15'!$A$46:$H$81,4,0)</f>
        <v>6.8028750919689851E-2</v>
      </c>
      <c r="C55" s="31"/>
      <c r="D55" s="38">
        <f>VLOOKUP($D$52,'Figure 15'!$A$46:$H$81,4,0)</f>
        <v>5.1597150269471419E-2</v>
      </c>
      <c r="E55" s="31"/>
      <c r="F55" s="38">
        <f>VLOOKUP($F$52,'Figure 15'!$A$46:$H$81,4,0)</f>
        <v>5.7287769012426992E-2</v>
      </c>
    </row>
    <row r="56" spans="1:6" x14ac:dyDescent="0.35">
      <c r="A56" s="135" t="s">
        <v>151</v>
      </c>
      <c r="B56" s="38">
        <f>VLOOKUP($B$52,'Figure 15'!$A$46:$H$81,5,0)</f>
        <v>6.2312524760880637E-2</v>
      </c>
      <c r="C56" s="31"/>
      <c r="D56" s="38">
        <f>VLOOKUP($D$52,'Figure 15'!$A$46:$H$81,5,0)</f>
        <v>3.5814398046633417E-2</v>
      </c>
      <c r="E56" s="31"/>
      <c r="F56" s="38">
        <f>VLOOKUP($F$52,'Figure 15'!$A$46:$H$81,5,0)</f>
        <v>4.0620037251150855E-2</v>
      </c>
    </row>
    <row r="57" spans="1:6" x14ac:dyDescent="0.35">
      <c r="A57" s="135" t="s">
        <v>152</v>
      </c>
      <c r="B57" s="38">
        <f>VLOOKUP($B$52,'Figure 15'!$A$46:$H$81,6,0)</f>
        <v>0.10068481521308506</v>
      </c>
      <c r="C57" s="31"/>
      <c r="D57" s="38">
        <f>VLOOKUP($D$52,'Figure 15'!$A$46:$H$81,6,0)</f>
        <v>0.30091644378047117</v>
      </c>
      <c r="E57" s="31"/>
      <c r="F57" s="38">
        <f>VLOOKUP($F$52,'Figure 15'!$A$46:$H$81,6,0)</f>
        <v>0.32695012818509023</v>
      </c>
    </row>
    <row r="58" spans="1:6" x14ac:dyDescent="0.35">
      <c r="A58" s="135" t="s">
        <v>153</v>
      </c>
      <c r="B58" s="38">
        <f>VLOOKUP($B$52,'Figure 15'!$A$46:$H$81,7,0)</f>
        <v>3.1693927217159999E-3</v>
      </c>
      <c r="C58" s="31"/>
      <c r="D58" s="38">
        <f>VLOOKUP($D$52,'Figure 15'!$A$46:$H$81,7,0)</f>
        <v>3.9276162020192287E-3</v>
      </c>
      <c r="E58" s="31"/>
      <c r="F58" s="38">
        <f>VLOOKUP($F$52,'Figure 15'!$A$46:$H$81,7,0)</f>
        <v>2.1010085447074754E-3</v>
      </c>
    </row>
    <row r="59" spans="1:6" x14ac:dyDescent="0.35">
      <c r="A59" s="135" t="s">
        <v>154</v>
      </c>
      <c r="B59" s="38">
        <f>VLOOKUP($B$52,'Figure 15'!$A$46:$H$81,8,0)</f>
        <v>0.39928688663761391</v>
      </c>
      <c r="C59" s="31"/>
      <c r="D59" s="38">
        <f>VLOOKUP($D$52,'Figure 15'!$A$46:$H$81,8,0)</f>
        <v>0.4453948900829699</v>
      </c>
      <c r="E59" s="31"/>
      <c r="F59" s="38">
        <f>VLOOKUP($F$52,'Figure 15'!$A$46:$H$81,8,0)</f>
        <v>0.36205245908572053</v>
      </c>
    </row>
    <row r="60" spans="1:6" x14ac:dyDescent="0.35">
      <c r="A60" s="73"/>
      <c r="B60" s="38"/>
      <c r="C60" s="37"/>
      <c r="D60" s="38"/>
      <c r="E60" s="38"/>
      <c r="F60" s="38"/>
    </row>
    <row r="61" spans="1:6" x14ac:dyDescent="0.35">
      <c r="A61" s="75" t="s">
        <v>155</v>
      </c>
      <c r="B61" s="23" t="str">
        <f>$B$5</f>
        <v>Bernalillo County</v>
      </c>
      <c r="C61" s="23"/>
      <c r="D61" s="24" t="str">
        <f>$D$5</f>
        <v>New Mexico</v>
      </c>
      <c r="E61" s="24"/>
      <c r="F61" s="24" t="str">
        <f>F5</f>
        <v>United States</v>
      </c>
    </row>
    <row r="62" spans="1:6" x14ac:dyDescent="0.35">
      <c r="A62" s="73" t="s">
        <v>156</v>
      </c>
      <c r="B62" s="38">
        <f>VLOOKUP(B5,'Figure 16A'!$A$5:$B$40,2,0)</f>
        <v>0.314</v>
      </c>
      <c r="C62" s="38"/>
      <c r="D62" s="38">
        <f>VLOOKUP(D5,'Figure 16A'!$A$5:$B$40,2,0)</f>
        <v>0.34699999999999998</v>
      </c>
      <c r="E62" s="38"/>
      <c r="F62" s="38">
        <f>VLOOKUP(F5,'Figure 16A'!$A$5:$B$40,2,0)</f>
        <v>0.313</v>
      </c>
    </row>
    <row r="63" spans="1:6" x14ac:dyDescent="0.35">
      <c r="B63" s="33"/>
      <c r="C63" s="33"/>
      <c r="D63" s="136"/>
      <c r="E63" s="136"/>
      <c r="F63" s="136"/>
    </row>
    <row r="64" spans="1:6" x14ac:dyDescent="0.35">
      <c r="A64" s="75" t="s">
        <v>157</v>
      </c>
      <c r="B64" s="34" t="str">
        <f>$B$5</f>
        <v>Bernalillo County</v>
      </c>
      <c r="C64" s="34"/>
      <c r="D64" s="35" t="str">
        <f>$D$5</f>
        <v>New Mexico</v>
      </c>
      <c r="E64" s="35"/>
      <c r="F64" s="35" t="str">
        <f>F5</f>
        <v>United States</v>
      </c>
    </row>
    <row r="65" spans="1:6" x14ac:dyDescent="0.35">
      <c r="A65" s="73" t="s">
        <v>158</v>
      </c>
      <c r="B65" s="38">
        <f>VLOOKUP(B5,'Figure 18'!$A$6:$B$41,2,0)</f>
        <v>0.64300000000000002</v>
      </c>
      <c r="C65" s="38"/>
      <c r="D65" s="38">
        <f>VLOOKUP(D5,'Figure 18'!$A$6:$B$41,2,0)</f>
        <v>0.69299999999999995</v>
      </c>
      <c r="E65" s="38"/>
      <c r="F65" s="38">
        <f>VLOOKUP(F5,'Figure 18'!$A$6:$B$41,2,0)</f>
        <v>0.65</v>
      </c>
    </row>
    <row r="66" spans="1:6" x14ac:dyDescent="0.35">
      <c r="B66" s="17"/>
      <c r="C66" s="17"/>
    </row>
    <row r="67" spans="1:6" x14ac:dyDescent="0.35">
      <c r="A67" s="75" t="s">
        <v>159</v>
      </c>
      <c r="B67" s="23" t="str">
        <f>$B$5</f>
        <v>Bernalillo County</v>
      </c>
      <c r="C67" s="23"/>
      <c r="D67" s="24" t="str">
        <f>$D$5</f>
        <v>New Mexico</v>
      </c>
      <c r="E67" s="24"/>
      <c r="F67" s="24" t="str">
        <f>F5</f>
        <v>United States</v>
      </c>
    </row>
    <row r="68" spans="1:6" x14ac:dyDescent="0.35">
      <c r="A68" s="73" t="s">
        <v>160</v>
      </c>
      <c r="B68" s="38">
        <f>VLOOKUP(B5,'Figure 19'!$A$6:$B$41,2,0)</f>
        <v>0.35699999999999998</v>
      </c>
      <c r="C68" s="38"/>
      <c r="D68" s="38">
        <f>VLOOKUP(D5,'Figure 19'!$A$6:$B$41,2,0)</f>
        <v>0.307</v>
      </c>
      <c r="E68" s="38"/>
      <c r="F68" s="38">
        <f>VLOOKUP(F5,'Figure 19'!$A$6:$B$41,2,0)</f>
        <v>0.35</v>
      </c>
    </row>
    <row r="69" spans="1:6" x14ac:dyDescent="0.35">
      <c r="B69" s="37"/>
      <c r="C69" s="37"/>
      <c r="D69" s="39"/>
      <c r="E69" s="39"/>
      <c r="F69" s="39"/>
    </row>
    <row r="70" spans="1:6" x14ac:dyDescent="0.35">
      <c r="A70" s="75" t="s">
        <v>161</v>
      </c>
      <c r="B70" s="23" t="str">
        <f>$B$5</f>
        <v>Bernalillo County</v>
      </c>
      <c r="C70" s="23"/>
      <c r="D70" s="24" t="str">
        <f>$D$5</f>
        <v>New Mexico</v>
      </c>
      <c r="E70" s="24"/>
      <c r="F70" s="24" t="str">
        <f>F5</f>
        <v>United States</v>
      </c>
    </row>
    <row r="71" spans="1:6" x14ac:dyDescent="0.35">
      <c r="A71" s="73" t="s">
        <v>162</v>
      </c>
      <c r="B71" s="38">
        <f>VLOOKUP(B70,'Figure 20A'!$A$54:$H$89,2,0)</f>
        <v>0.65393199792672307</v>
      </c>
      <c r="C71" s="31"/>
      <c r="D71" s="38">
        <f>VLOOKUP(D70,'Figure 20A'!$A$54:$H$89,2,0)</f>
        <v>0.6566693453863599</v>
      </c>
      <c r="E71" s="31"/>
      <c r="F71" s="38">
        <f>VLOOKUP(F70,'Figure 20A'!$A$54:$H$89,2,0)</f>
        <v>0.62455487645339636</v>
      </c>
    </row>
    <row r="72" spans="1:6" x14ac:dyDescent="0.35">
      <c r="A72" s="73" t="s">
        <v>163</v>
      </c>
      <c r="B72" s="38">
        <f>VLOOKUP(B70,'Figure 20A'!$A$54:$H$89,3,0)</f>
        <v>5.3457400858223821E-2</v>
      </c>
      <c r="C72" s="31"/>
      <c r="D72" s="38">
        <f>VLOOKUP(D70,'Figure 20A'!$A$54:$H$89,3,0)</f>
        <v>3.8543261323045114E-2</v>
      </c>
      <c r="E72" s="31"/>
      <c r="F72" s="38">
        <f>VLOOKUP(F70,'Figure 20A'!$A$54:$H$89,3,0)</f>
        <v>6.3315379678672901E-2</v>
      </c>
    </row>
    <row r="73" spans="1:6" x14ac:dyDescent="0.35">
      <c r="A73" s="73" t="s">
        <v>164</v>
      </c>
      <c r="B73" s="38">
        <f>VLOOKUP(B70,'Figure 20A'!$A$54:$H$89,4,0)</f>
        <v>1.4029879164624537E-2</v>
      </c>
      <c r="C73" s="31"/>
      <c r="D73" s="38">
        <f>VLOOKUP(D70,'Figure 20A'!$A$54:$H$89,4,0)</f>
        <v>1.6695332603654939E-2</v>
      </c>
      <c r="E73" s="31"/>
      <c r="F73" s="38">
        <f>VLOOKUP(F70,'Figure 20A'!$A$54:$H$89,4,0)</f>
        <v>3.2695633252359052E-2</v>
      </c>
    </row>
    <row r="74" spans="1:6" x14ac:dyDescent="0.35">
      <c r="A74" s="73" t="s">
        <v>165</v>
      </c>
      <c r="B74" s="38">
        <f>VLOOKUP(B70,'Figure 20A'!$A$54:$H$89,5,0)</f>
        <v>5.1341812142774029E-2</v>
      </c>
      <c r="C74" s="31"/>
      <c r="D74" s="38">
        <f>VLOOKUP(D70,'Figure 20A'!$A$54:$H$89,5,0)</f>
        <v>4.0034132464506961E-2</v>
      </c>
      <c r="E74" s="31"/>
      <c r="F74" s="38">
        <f>VLOOKUP(F70,'Figure 20A'!$A$54:$H$89,5,0)</f>
        <v>4.2382574316948397E-2</v>
      </c>
    </row>
    <row r="75" spans="1:6" x14ac:dyDescent="0.35">
      <c r="A75" s="73" t="s">
        <v>166</v>
      </c>
      <c r="B75" s="38">
        <f>VLOOKUP(B70,'Figure 20A'!$A$54:$H$89,6,0)</f>
        <v>3.7643375210236626E-2</v>
      </c>
      <c r="C75" s="31"/>
      <c r="D75" s="38">
        <f>VLOOKUP(D70,'Figure 20A'!$A$54:$H$89,6,0)</f>
        <v>2.7125370142093354E-2</v>
      </c>
      <c r="E75" s="31"/>
      <c r="F75" s="38">
        <f>VLOOKUP(F70,'Figure 20A'!$A$54:$H$89,6,0)</f>
        <v>4.4635645739527427E-2</v>
      </c>
    </row>
    <row r="76" spans="1:6" x14ac:dyDescent="0.35">
      <c r="A76" s="73" t="s">
        <v>167</v>
      </c>
      <c r="B76" s="38">
        <f>VLOOKUP(B70,'Figure 20A'!$A$54:$H$89,7,0)</f>
        <v>0.13601472449745952</v>
      </c>
      <c r="C76" s="31"/>
      <c r="D76" s="38">
        <f>VLOOKUP(D70,'Figure 20A'!$A$54:$H$89,7,0)</f>
        <v>7.1298791182285062E-2</v>
      </c>
      <c r="E76" s="31"/>
      <c r="F76" s="38">
        <f>VLOOKUP(F70,'Figure 20A'!$A$54:$H$89,7,0)</f>
        <v>0.13960338905154038</v>
      </c>
    </row>
    <row r="77" spans="1:6" x14ac:dyDescent="0.35">
      <c r="A77" s="73" t="s">
        <v>168</v>
      </c>
      <c r="B77" s="38">
        <f>VLOOKUP(B70,'Figure 20A'!$A$54:$H$89,8,0)</f>
        <v>5.3580810199958397E-2</v>
      </c>
      <c r="C77" s="31"/>
      <c r="D77" s="38">
        <f>VLOOKUP(D70,'Figure 20A'!$A$54:$H$89,8,0)</f>
        <v>0.14963376689805472</v>
      </c>
      <c r="E77" s="31"/>
      <c r="F77" s="38">
        <f>VLOOKUP(F70,'Figure 20A'!$A$54:$H$89,8,0)</f>
        <v>5.2812501507555544E-2</v>
      </c>
    </row>
    <row r="78" spans="1:6" hidden="1" x14ac:dyDescent="0.35">
      <c r="B78" s="17"/>
      <c r="C78" s="17"/>
    </row>
    <row r="79" spans="1:6" hidden="1" x14ac:dyDescent="0.35">
      <c r="A79" s="20" t="s">
        <v>169</v>
      </c>
      <c r="B79" s="23" t="str">
        <f>$B$5</f>
        <v>Bernalillo County</v>
      </c>
      <c r="C79" s="23"/>
      <c r="D79" s="24" t="str">
        <f>$D$5</f>
        <v>New Mexico</v>
      </c>
      <c r="E79" s="24"/>
      <c r="F79" s="24"/>
    </row>
    <row r="80" spans="1:6" hidden="1" x14ac:dyDescent="0.35">
      <c r="A80" s="20"/>
      <c r="B80" s="23"/>
      <c r="C80" s="23"/>
      <c r="D80" s="24"/>
      <c r="E80" s="24"/>
      <c r="F80" s="24"/>
    </row>
    <row r="81" spans="1:6" hidden="1" x14ac:dyDescent="0.35">
      <c r="A81" s="73" t="s">
        <v>170</v>
      </c>
      <c r="B81" s="31">
        <f>VLOOKUP(B5,'Figure 22'!$A$6:$C$41,2,0)</f>
        <v>15196</v>
      </c>
      <c r="C81" s="31"/>
      <c r="D81" s="31">
        <f>VLOOKUP(D5,'Figure 22'!$A$6:$C$41,2,0)</f>
        <v>123451</v>
      </c>
      <c r="E81" s="31"/>
      <c r="F81" s="31">
        <f>VLOOKUP(F5,'Figure 22'!$A$6:$C$41,2,0)</f>
        <v>6732689</v>
      </c>
    </row>
    <row r="82" spans="1:6" x14ac:dyDescent="0.35">
      <c r="A82" s="73"/>
      <c r="B82" s="17"/>
      <c r="C82" s="17"/>
    </row>
    <row r="83" spans="1:6" x14ac:dyDescent="0.35">
      <c r="A83" s="82" t="s">
        <v>171</v>
      </c>
      <c r="B83" s="23" t="str">
        <f>$B$5</f>
        <v>Bernalillo County</v>
      </c>
      <c r="C83" s="23"/>
      <c r="D83" s="24" t="str">
        <f>$D$5</f>
        <v>New Mexico</v>
      </c>
      <c r="E83" s="24"/>
      <c r="F83" s="24" t="str">
        <f>F5</f>
        <v>United States</v>
      </c>
    </row>
    <row r="84" spans="1:6" x14ac:dyDescent="0.35">
      <c r="A84" s="73" t="s">
        <v>172</v>
      </c>
      <c r="B84" s="40">
        <f>VLOOKUP($B$5,'Figure 23'!$A$60:$F$95,3,0)</f>
        <v>6.7628319270545013E-3</v>
      </c>
      <c r="C84" s="95"/>
      <c r="D84" s="40">
        <f>VLOOKUP($D$5,'Figure 23'!$A$60:$F$96,3,0)</f>
        <v>8.5670546567905553E-3</v>
      </c>
      <c r="E84" s="95"/>
      <c r="F84" s="40">
        <f>VLOOKUP($F$83,'Figure 23'!$A$60:$F$95,3,0)</f>
        <v>1.1434964220485632E-2</v>
      </c>
    </row>
    <row r="85" spans="1:6" x14ac:dyDescent="0.35">
      <c r="A85" s="73" t="s">
        <v>173</v>
      </c>
      <c r="B85" s="40">
        <f>VLOOKUP($B$5,'Figure 23'!$A$60:$F$95,4,0)</f>
        <v>6.7201675546262635E-2</v>
      </c>
      <c r="C85" s="95"/>
      <c r="D85" s="40">
        <f>VLOOKUP($D$5,'Figure 23'!$A$60:$F$96,4,0)</f>
        <v>8.0515526271452489E-2</v>
      </c>
      <c r="E85" s="95"/>
      <c r="F85" s="40">
        <f>VLOOKUP($F$83,'Figure 23'!$A$60:$F$95,4,0)</f>
        <v>9.0863176004084945E-2</v>
      </c>
    </row>
    <row r="86" spans="1:6" x14ac:dyDescent="0.35">
      <c r="A86" s="73" t="s">
        <v>174</v>
      </c>
      <c r="B86" s="40">
        <f>VLOOKUP($B$5,'Figure 23'!$A$60:$F$95,5,0)</f>
        <v>0.15860921197846331</v>
      </c>
      <c r="C86" s="95"/>
      <c r="D86" s="40">
        <f>VLOOKUP($D$5,'Figure 23'!$A$60:$F$96,5,0)</f>
        <v>0.15790628359762965</v>
      </c>
      <c r="E86" s="95"/>
      <c r="F86" s="40">
        <f>VLOOKUP($F$83,'Figure 23'!$A$60:$F$95,5,0)</f>
        <v>0.13769691322829936</v>
      </c>
    </row>
    <row r="87" spans="1:6" x14ac:dyDescent="0.35">
      <c r="A87" s="73" t="s">
        <v>175</v>
      </c>
      <c r="B87" s="40">
        <f>VLOOKUP($B$5,'Figure 23'!$A$60:$F$95,6,0)</f>
        <v>0.29468035217500149</v>
      </c>
      <c r="C87" s="95"/>
      <c r="D87" s="40">
        <f>VLOOKUP($D$5,'Figure 23'!$A$60:$F$96,6,0)</f>
        <v>0.32727651780984968</v>
      </c>
      <c r="E87" s="95"/>
      <c r="F87" s="40">
        <f>VLOOKUP($F$83,'Figure 23'!$A$60:$F$95,6,0)</f>
        <v>0.25921058488919274</v>
      </c>
    </row>
    <row r="88" spans="1:6" x14ac:dyDescent="0.35">
      <c r="A88" s="73" t="s">
        <v>176</v>
      </c>
      <c r="B88" s="40">
        <f>VLOOKUP($B$5,'Figure 23'!$A$60:$F$95,2,0)</f>
        <v>0.47274592837321805</v>
      </c>
      <c r="C88" s="95"/>
      <c r="D88" s="40">
        <f>VLOOKUP($D$5,'Figure 23'!$A$60:$F$96,2,0)</f>
        <v>0.42573461766427761</v>
      </c>
      <c r="E88" s="95"/>
      <c r="F88" s="40">
        <f>VLOOKUP($F$83,'Figure 23'!$A$60:$F$95,2,0)</f>
        <v>0.50079436165793734</v>
      </c>
    </row>
    <row r="89" spans="1:6" x14ac:dyDescent="0.35">
      <c r="A89" s="73"/>
      <c r="B89" s="40"/>
      <c r="C89" s="95"/>
      <c r="D89" s="40"/>
      <c r="E89" s="95"/>
      <c r="F89" s="40"/>
    </row>
    <row r="90" spans="1:6" x14ac:dyDescent="0.35">
      <c r="A90" s="129" t="s">
        <v>177</v>
      </c>
      <c r="B90" s="32" t="str">
        <f>$B$5</f>
        <v>Bernalillo County</v>
      </c>
      <c r="C90" s="32"/>
      <c r="D90" s="32" t="str">
        <f>$D$5</f>
        <v>New Mexico</v>
      </c>
      <c r="E90" s="32"/>
      <c r="F90" s="32" t="str">
        <f>F5</f>
        <v>United States</v>
      </c>
    </row>
    <row r="91" spans="1:6" x14ac:dyDescent="0.35">
      <c r="A91" s="130" t="s">
        <v>178</v>
      </c>
      <c r="B91" s="40">
        <f>VLOOKUP(B90,'Figure 26A'!$A$3:$D$38,2,0)</f>
        <v>4.925795725805599E-3</v>
      </c>
      <c r="C91" s="40"/>
      <c r="D91" s="40">
        <f>VLOOKUP(D90,'Figure 26A'!$A$3:$D$38,2,0)</f>
        <v>1.0837299899032872E-2</v>
      </c>
      <c r="E91" s="40"/>
      <c r="F91" s="40">
        <f>VLOOKUP(F90,'Figure 26A'!$A$3:$D$39,2,0)</f>
        <v>3.9591203100118591E-3</v>
      </c>
    </row>
    <row r="92" spans="1:6" x14ac:dyDescent="0.35">
      <c r="A92" s="130" t="s">
        <v>179</v>
      </c>
      <c r="B92" s="40">
        <f>VLOOKUP(B90,'Figure 26A'!$A$3:$D$38,3,0)</f>
        <v>7.4856580714998469E-3</v>
      </c>
      <c r="C92" s="40"/>
      <c r="D92" s="40">
        <f>VLOOKUP(D90,'Figure 26A'!$A$3:$D$38,3,0)</f>
        <v>1.0876086790518059E-2</v>
      </c>
      <c r="E92" s="40"/>
      <c r="F92" s="40">
        <f>VLOOKUP(F90,'Figure 26A'!$A$3:$D$39,3,0)</f>
        <v>8.1692390581275375E-3</v>
      </c>
    </row>
    <row r="93" spans="1:6" x14ac:dyDescent="0.35">
      <c r="A93" s="130" t="s">
        <v>180</v>
      </c>
      <c r="B93" s="40">
        <f>VLOOKUP(B90,'Figure 26A'!$A$3:$D$38,4,0)</f>
        <v>8.9999999999999993E-3</v>
      </c>
      <c r="C93" s="40"/>
      <c r="D93" s="40">
        <f>VLOOKUP(D90,'Figure 26A'!$A$3:$D$38,4,0)</f>
        <v>1.0999999999999999E-2</v>
      </c>
      <c r="E93" s="40"/>
      <c r="F93" s="40">
        <f>VLOOKUP(F90,'Figure 26A'!$A$3:$D$39,4,0)</f>
        <v>3.4000000000000002E-2</v>
      </c>
    </row>
    <row r="94" spans="1:6" x14ac:dyDescent="0.35">
      <c r="A94" s="19"/>
    </row>
    <row r="95" spans="1:6" x14ac:dyDescent="0.35">
      <c r="A95" s="129" t="s">
        <v>181</v>
      </c>
      <c r="B95" s="23" t="str">
        <f>$B$5</f>
        <v>Bernalillo County</v>
      </c>
      <c r="C95" s="23"/>
      <c r="D95" s="24" t="str">
        <f>$D$5</f>
        <v>New Mexico</v>
      </c>
      <c r="E95" s="24"/>
      <c r="F95" s="24" t="str">
        <f>F5</f>
        <v>United States</v>
      </c>
    </row>
    <row r="96" spans="1:6" x14ac:dyDescent="0.35">
      <c r="A96" s="130" t="s">
        <v>182</v>
      </c>
      <c r="B96" s="99">
        <f>VLOOKUP($B$5,'Figure 27'!$A$102:$H$137,2,0)</f>
        <v>0.10869542221861789</v>
      </c>
      <c r="C96" s="99"/>
      <c r="D96" s="99">
        <f>VLOOKUP($D$5,'Figure 27'!$A$102:$H$137,2,0)</f>
        <v>0.11792427101855589</v>
      </c>
      <c r="E96" s="99"/>
      <c r="F96" s="99">
        <f>VLOOKUP($F$5,'Figure 27'!$A$102:$H$137,2,0)</f>
        <v>8.4298034877079361E-2</v>
      </c>
    </row>
    <row r="97" spans="1:6" x14ac:dyDescent="0.35">
      <c r="A97" s="73" t="s">
        <v>183</v>
      </c>
      <c r="B97" s="99">
        <f>VLOOKUP($B$5,'Figure 27'!$A$102:$H$137,3,0)</f>
        <v>8.3639799865307521E-2</v>
      </c>
      <c r="C97" s="99"/>
      <c r="D97" s="99">
        <f>VLOOKUP($D$5,'Figure 27'!$A$102:$H$137,3,0)</f>
        <v>9.1224344592440679E-2</v>
      </c>
      <c r="E97" s="99"/>
      <c r="F97" s="99">
        <f>VLOOKUP($F$5,'Figure 27'!$A$102:$H$137,3,0)</f>
        <v>6.5661271418711836E-2</v>
      </c>
    </row>
    <row r="98" spans="1:6" x14ac:dyDescent="0.35">
      <c r="A98" s="73" t="s">
        <v>184</v>
      </c>
      <c r="B98" s="99">
        <f>VLOOKUP($B$5,'Figure 27'!$A$102:$H$137,4,0)</f>
        <v>0.1903042569170936</v>
      </c>
      <c r="C98" s="99"/>
      <c r="D98" s="99">
        <f>VLOOKUP($D$5,'Figure 27'!$A$102:$H$137,4,0)</f>
        <v>0.20201303966808118</v>
      </c>
      <c r="E98" s="99"/>
      <c r="F98" s="99">
        <f>VLOOKUP($F$5,'Figure 27'!$A$102:$H$137,4,0)</f>
        <v>0.17284574675977041</v>
      </c>
    </row>
    <row r="99" spans="1:6" x14ac:dyDescent="0.35">
      <c r="A99" s="73" t="s">
        <v>185</v>
      </c>
      <c r="B99" s="99">
        <f>VLOOKUP($B$5,'Figure 27'!$A$102:$H$137,5,0)</f>
        <v>0.17200441452845291</v>
      </c>
      <c r="C99" s="99"/>
      <c r="D99" s="99">
        <f>VLOOKUP($D$5,'Figure 27'!$A$102:$H$137,5,0)</f>
        <v>0.16989991769906462</v>
      </c>
      <c r="E99" s="99"/>
      <c r="F99" s="99">
        <f>VLOOKUP($F$5,'Figure 27'!$A$102:$H$137,5,0)</f>
        <v>0.15748793377055026</v>
      </c>
    </row>
    <row r="100" spans="1:6" x14ac:dyDescent="0.35">
      <c r="A100" s="73" t="s">
        <v>186</v>
      </c>
      <c r="B100" s="99">
        <f>VLOOKUP($B$5,'Figure 27'!$A$102:$H$137,6,0)</f>
        <v>0.12513002055647035</v>
      </c>
      <c r="C100" s="99"/>
      <c r="D100" s="99">
        <f>VLOOKUP($D$5,'Figure 27'!$A$102:$H$137,6,0)</f>
        <v>0.12392533038552958</v>
      </c>
      <c r="E100" s="99"/>
      <c r="F100" s="99">
        <f>VLOOKUP($F$5,'Figure 27'!$A$102:$H$137,6,0)</f>
        <v>0.1270972142020812</v>
      </c>
    </row>
    <row r="101" spans="1:6" x14ac:dyDescent="0.35">
      <c r="A101" s="73" t="s">
        <v>187</v>
      </c>
      <c r="B101" s="99">
        <f>VLOOKUP($B$5,'Figure 27'!$A$102:$H$137,7,0)</f>
        <v>0.16023468930816723</v>
      </c>
      <c r="C101" s="99"/>
      <c r="D101" s="99">
        <f>VLOOKUP($D$5,'Figure 27'!$A$102:$H$137,7,0)</f>
        <v>0.1512373624428954</v>
      </c>
      <c r="E101" s="99"/>
      <c r="F101" s="99">
        <f>VLOOKUP($F$5,'Figure 27'!$A$102:$H$137,7,0)</f>
        <v>0.17412753470829198</v>
      </c>
    </row>
    <row r="102" spans="1:6" x14ac:dyDescent="0.35">
      <c r="A102" s="73" t="s">
        <v>188</v>
      </c>
      <c r="B102" s="99">
        <f>VLOOKUP($B$5,'Figure 27'!$A$102:$H$137,8,0)</f>
        <v>0.15999139660589051</v>
      </c>
      <c r="C102" s="99"/>
      <c r="D102" s="99">
        <f>VLOOKUP($D$5,'Figure 27'!$A$102:$H$137,8,0)</f>
        <v>0.14377573419343265</v>
      </c>
      <c r="E102" s="99"/>
      <c r="F102" s="99">
        <f>VLOOKUP($F$5,'Figure 27'!$A$102:$H$137,8,0)</f>
        <v>0.21848226426351494</v>
      </c>
    </row>
    <row r="104" spans="1:6" x14ac:dyDescent="0.35">
      <c r="A104" s="129" t="s">
        <v>189</v>
      </c>
      <c r="B104" s="23" t="str">
        <f>$B$5</f>
        <v>Bernalillo County</v>
      </c>
      <c r="C104" s="23"/>
      <c r="D104" s="24" t="str">
        <f>$D$5</f>
        <v>New Mexico</v>
      </c>
      <c r="E104" s="24"/>
      <c r="F104" s="24" t="str">
        <f>F5</f>
        <v>United States</v>
      </c>
    </row>
    <row r="105" spans="1:6" x14ac:dyDescent="0.35">
      <c r="A105" s="73" t="s">
        <v>190</v>
      </c>
      <c r="B105" s="41">
        <f>VLOOKUP(B61,'Figure 28'!$A$4:$D$37,2,0)</f>
        <v>66514</v>
      </c>
      <c r="C105" s="41"/>
      <c r="D105" s="41">
        <f>VLOOKUP(D61,'Figure 28'!$A$4:$D$38,2,0)</f>
        <v>62125</v>
      </c>
      <c r="E105" s="41"/>
      <c r="F105" s="41">
        <f>VLOOKUP(F61,'Figure 28'!$A$4:$D$39,2,0)</f>
        <v>78538</v>
      </c>
    </row>
    <row r="106" spans="1:6" x14ac:dyDescent="0.35">
      <c r="A106" s="73" t="s">
        <v>191</v>
      </c>
      <c r="B106" s="41">
        <f>VLOOKUP(B61,'Figure 28'!$A$4:$D$37,3,0)</f>
        <v>5542.833333333333</v>
      </c>
      <c r="C106" s="41"/>
      <c r="D106" s="41">
        <f>VLOOKUP(D61,'Figure 28'!$A$4:$D$38,3,0)</f>
        <v>5177.083333333333</v>
      </c>
      <c r="E106" s="41"/>
      <c r="F106" s="41">
        <f>VLOOKUP(F61,'Figure 28'!$A$4:$D$39,3,0)</f>
        <v>6544.833333333333</v>
      </c>
    </row>
    <row r="107" spans="1:6" x14ac:dyDescent="0.35">
      <c r="A107" s="73" t="s">
        <v>192</v>
      </c>
      <c r="B107" s="41">
        <f>VLOOKUP(B61,'Figure 28'!$A$4:$D$37,4,0)</f>
        <v>1662.85</v>
      </c>
      <c r="C107" s="41"/>
      <c r="D107" s="41">
        <f>VLOOKUP(D61,'Figure 28'!$A$4:$D$38,4,0)</f>
        <v>1553.1249999999998</v>
      </c>
      <c r="E107" s="41"/>
      <c r="F107" s="41">
        <f>VLOOKUP(F61,'Figure 28'!$A$4:$D$39,4,0)</f>
        <v>1963.4499999999998</v>
      </c>
    </row>
    <row r="109" spans="1:6" ht="29" x14ac:dyDescent="0.35">
      <c r="A109" s="82" t="s">
        <v>193</v>
      </c>
      <c r="B109" s="24" t="str">
        <f>$B$5</f>
        <v>Bernalillo County</v>
      </c>
      <c r="C109" s="24"/>
      <c r="D109" s="24" t="str">
        <f>$D$5</f>
        <v>New Mexico</v>
      </c>
      <c r="E109" s="24"/>
      <c r="F109" s="24" t="str">
        <f>F5</f>
        <v>United States</v>
      </c>
    </row>
    <row r="110" spans="1:6" x14ac:dyDescent="0.35">
      <c r="A110" t="s">
        <v>194</v>
      </c>
      <c r="B110" s="137">
        <f>VLOOKUP(B109,'Figure 30A'!$A$70:$G$106,2,0)</f>
        <v>0.71065699998269682</v>
      </c>
      <c r="C110" s="137"/>
      <c r="D110" s="137">
        <f>VLOOKUP(D109,'Figure 30A'!$A$70:$G$106,2,0)</f>
        <v>0.71155373169185598</v>
      </c>
      <c r="E110" s="137"/>
      <c r="F110" s="137">
        <f>VLOOKUP($F$109,'Figure 30A'!$A$70:$G$106,2,0)</f>
        <v>0.72139863740707055</v>
      </c>
    </row>
    <row r="111" spans="1:6" x14ac:dyDescent="0.35">
      <c r="A111" t="s">
        <v>523</v>
      </c>
      <c r="B111" s="137">
        <f>VLOOKUP(B109,'Figure 30A'!$A$70:$G$104,3,0)</f>
        <v>0.15651549495613656</v>
      </c>
      <c r="C111" s="137"/>
      <c r="D111" s="137">
        <f>VLOOKUP(D109,'Figure 30A'!$A$70:$G$104,3,0)</f>
        <v>0.1563874153404731</v>
      </c>
      <c r="E111" s="137"/>
      <c r="F111" s="137">
        <f>VLOOKUP($F$109,'Figure 30A'!$A$70:$G$106,3,0)</f>
        <v>0.16385201369229568</v>
      </c>
    </row>
    <row r="112" spans="1:6" x14ac:dyDescent="0.35">
      <c r="A112" t="s">
        <v>524</v>
      </c>
      <c r="B112" s="137">
        <f>VLOOKUP(B109,'Figure 30A'!$A$70:$G$104,4,0)</f>
        <v>0.12325022061495337</v>
      </c>
      <c r="C112" s="137"/>
      <c r="D112" s="137">
        <f>VLOOKUP(D109,'Figure 30A'!$A$70:$G$104,4,0)</f>
        <v>0.12344776965936009</v>
      </c>
      <c r="E112" s="137"/>
      <c r="F112" s="137">
        <f>VLOOKUP($F$109,'Figure 30A'!$A$70:$G$106,4,0)</f>
        <v>0.10995202160066055</v>
      </c>
    </row>
    <row r="113" spans="1:6" x14ac:dyDescent="0.35">
      <c r="A113" t="s">
        <v>196</v>
      </c>
      <c r="B113" s="137">
        <f>VLOOKUP(B109,'Figure 30A'!$A$70:$G$104,5,0)</f>
        <v>9.5772844462132089E-3</v>
      </c>
      <c r="C113" s="137"/>
      <c r="D113" s="137">
        <f>VLOOKUP(D109,'Figure 30A'!$A$70:$G$104,5,0)</f>
        <v>8.6110833083108129E-3</v>
      </c>
      <c r="E113" s="137"/>
      <c r="F113" s="137">
        <f>VLOOKUP($F$109,'Figure 30A'!$A$70:$G$106,5,0)</f>
        <v>4.7973272999732308E-3</v>
      </c>
    </row>
    <row r="114" spans="1:6" x14ac:dyDescent="0.35">
      <c r="A114" t="s">
        <v>195</v>
      </c>
      <c r="B114" s="137">
        <f>VLOOKUP(B109,'Figure 30A'!$A$70:$G$104,6,0)</f>
        <v>0.27976571557108992</v>
      </c>
      <c r="C114" s="137"/>
      <c r="D114" s="137">
        <f>VLOOKUP(D109,'Figure 30A'!$A$70:$G$104,6,0)</f>
        <v>0.27983518499983318</v>
      </c>
      <c r="E114" s="137"/>
      <c r="F114" s="137">
        <f>VLOOKUP($F$109,'Figure 30A'!$A$70:$G$106,6,0)</f>
        <v>0.27380403529295622</v>
      </c>
    </row>
    <row r="115" spans="1:6" x14ac:dyDescent="0.35">
      <c r="A115" s="130"/>
      <c r="B115" s="137"/>
      <c r="C115" s="137"/>
      <c r="D115" s="137"/>
      <c r="E115" s="137"/>
      <c r="F115" s="137"/>
    </row>
    <row r="116" spans="1:6" ht="29" x14ac:dyDescent="0.35">
      <c r="A116" s="82" t="s">
        <v>197</v>
      </c>
      <c r="B116" s="24" t="str">
        <f>$B$5</f>
        <v>Bernalillo County</v>
      </c>
      <c r="C116" s="24"/>
      <c r="D116" s="24" t="str">
        <f>$D$5</f>
        <v>New Mexico</v>
      </c>
      <c r="E116" s="24"/>
      <c r="F116" s="24" t="str">
        <f>F5</f>
        <v>United States</v>
      </c>
    </row>
    <row r="117" spans="1:6" x14ac:dyDescent="0.35">
      <c r="A117" s="73" t="s">
        <v>194</v>
      </c>
      <c r="B117" s="137">
        <f>VLOOKUP(B116,'Figure 30B'!$A$65:$G$100,2,0)</f>
        <v>0.45339806783307185</v>
      </c>
      <c r="C117" s="137"/>
      <c r="D117" s="137">
        <f>VLOOKUP(D116,'Figure 30B'!$A$65:$G$100,2,0)</f>
        <v>0.45055088414236411</v>
      </c>
      <c r="E117" s="137"/>
      <c r="F117" s="137">
        <f>VLOOKUP(F116,'Figure 30B'!$A$65:$G$100,2,0)</f>
        <v>0.46212025935019641</v>
      </c>
    </row>
    <row r="118" spans="1:6" x14ac:dyDescent="0.35">
      <c r="A118" s="73" t="s">
        <v>523</v>
      </c>
      <c r="B118" s="137">
        <f>VLOOKUP(B116,'Figure 30B'!$A$65:$G$100,3,0)</f>
        <v>0.22855422994562696</v>
      </c>
      <c r="C118" s="137"/>
      <c r="D118" s="137">
        <f>VLOOKUP(D116,'Figure 30B'!$A$65:$G$100,3,0)</f>
        <v>0.21634507050605439</v>
      </c>
      <c r="E118" s="137"/>
      <c r="F118" s="137">
        <f>VLOOKUP(F116,'Figure 30B'!$A$65:$G$100,3,0)</f>
        <v>0.23306429743802917</v>
      </c>
    </row>
    <row r="119" spans="1:6" x14ac:dyDescent="0.35">
      <c r="A119" s="76" t="s">
        <v>524</v>
      </c>
      <c r="B119" s="137">
        <f>VLOOKUP(B116,'Figure 30B'!$A$65:$G$100,4,0)</f>
        <v>0.25563219751916871</v>
      </c>
      <c r="C119" s="137"/>
      <c r="D119" s="137">
        <f>VLOOKUP(D116,'Figure 30B'!$A$65:$G$100,4,0)</f>
        <v>0.22523590966053519</v>
      </c>
      <c r="E119" s="137"/>
      <c r="F119" s="137">
        <f>VLOOKUP(F116,'Figure 30B'!$A$65:$G$100,4,0)</f>
        <v>0.2358529202462892</v>
      </c>
    </row>
    <row r="120" spans="1:6" x14ac:dyDescent="0.35">
      <c r="A120" s="76" t="s">
        <v>196</v>
      </c>
      <c r="B120" s="137">
        <f>VLOOKUP(B116,'Figure 30B'!$A$65:$G$100,5,0)</f>
        <v>6.2415504702132488E-2</v>
      </c>
      <c r="C120" s="137"/>
      <c r="D120" s="137">
        <f>VLOOKUP(D116,'Figure 30B'!$A$65:$G$100,5,0)</f>
        <v>0.10786813569104631</v>
      </c>
      <c r="E120" s="137"/>
      <c r="F120" s="137">
        <f>VLOOKUP(F116,'Figure 30B'!$A$65:$G$100,5,0)</f>
        <v>6.896252296548519E-2</v>
      </c>
    </row>
    <row r="121" spans="1:6" x14ac:dyDescent="0.35">
      <c r="A121" s="130" t="s">
        <v>195</v>
      </c>
      <c r="B121" s="137">
        <f>VLOOKUP(B116,'Figure 30B'!$A$65:$G$100,6,0)</f>
        <v>0.48418642746479568</v>
      </c>
      <c r="C121" s="137"/>
      <c r="D121" s="137">
        <f>VLOOKUP(D116,'Figure 30B'!$A$65:$G$100,6,0)</f>
        <v>0.44158098016658959</v>
      </c>
      <c r="E121" s="137"/>
      <c r="F121" s="137">
        <f>VLOOKUP(F116,'Figure 30B'!$A$65:$G$100,6,0)</f>
        <v>0.46891721768431838</v>
      </c>
    </row>
    <row r="122" spans="1:6" x14ac:dyDescent="0.35">
      <c r="A122" s="130"/>
      <c r="B122" s="137"/>
      <c r="C122" s="137"/>
      <c r="D122" s="137"/>
      <c r="E122" s="137"/>
      <c r="F122" s="137"/>
    </row>
    <row r="123" spans="1:6" x14ac:dyDescent="0.35">
      <c r="A123" s="130"/>
      <c r="B123" s="137"/>
      <c r="C123" s="137"/>
      <c r="D123" s="137"/>
      <c r="E123" s="137"/>
      <c r="F123" s="137"/>
    </row>
    <row r="124" spans="1:6" ht="16" x14ac:dyDescent="0.5">
      <c r="A124" s="138" t="s">
        <v>198</v>
      </c>
      <c r="B124" s="66" t="str">
        <f>$B$5</f>
        <v>Bernalillo County</v>
      </c>
      <c r="C124" s="66"/>
      <c r="D124" s="66" t="str">
        <f>$D$5</f>
        <v>New Mexico</v>
      </c>
      <c r="E124" s="66"/>
      <c r="F124" s="66" t="str">
        <f>$F$5</f>
        <v>United States</v>
      </c>
    </row>
    <row r="125" spans="1:6" x14ac:dyDescent="0.35">
      <c r="A125" s="130" t="s">
        <v>199</v>
      </c>
      <c r="B125" s="137">
        <f>VLOOKUP(B124,'Figure 31A'!$A$47:$C$82,2,0)</f>
        <v>0.59787185019165912</v>
      </c>
      <c r="C125" s="137"/>
      <c r="D125" s="137">
        <f>VLOOKUP(D124,'Figure 31A'!$A$47:$C$82,2,0)</f>
        <v>0.4766486701334835</v>
      </c>
      <c r="E125" s="137"/>
      <c r="F125" s="137">
        <f>VLOOKUP(F124,'Figure 31A'!$A$47:$C$82,2,0)</f>
        <v>0.56158173225660768</v>
      </c>
    </row>
    <row r="126" spans="1:6" x14ac:dyDescent="0.35">
      <c r="A126" s="130" t="s">
        <v>200</v>
      </c>
      <c r="B126" s="137">
        <f>VLOOKUP(B124,'Figure 31A'!$A$47:$C$82,3,0)</f>
        <v>9.4344744382446083E-2</v>
      </c>
      <c r="C126" s="137"/>
      <c r="D126" s="137">
        <f>VLOOKUP(D124,'Figure 31A'!$A$47:$C$82,3,0)</f>
        <v>7.7315846903241642E-2</v>
      </c>
      <c r="E126" s="137"/>
      <c r="F126" s="137">
        <f>VLOOKUP(F124,'Figure 31A'!$A$47:$C$82,3,0)</f>
        <v>0.12268492279795297</v>
      </c>
    </row>
    <row r="127" spans="1:6" x14ac:dyDescent="0.35">
      <c r="A127" s="130" t="s">
        <v>201</v>
      </c>
      <c r="B127" s="137">
        <f>VLOOKUP(B124,'Figure 31B'!$A$47:$C$82,2,0)</f>
        <v>0.8073012168694782</v>
      </c>
      <c r="C127" s="137"/>
      <c r="D127" s="137">
        <f>VLOOKUP(D124,'Figure 31B'!$A$47:$C$82,2,0)</f>
        <v>0.76615429501550936</v>
      </c>
      <c r="E127" s="137"/>
      <c r="F127" s="137">
        <f>VLOOKUP(F124,'Figure 31B'!$A$47:$C$82,2,0)</f>
        <v>0.81399947905740255</v>
      </c>
    </row>
    <row r="128" spans="1:6" x14ac:dyDescent="0.35">
      <c r="A128" s="130" t="s">
        <v>202</v>
      </c>
      <c r="B128" s="137">
        <f>VLOOKUP(B124,'Figure 31B'!$A$47:$C$82,3,0)</f>
        <v>0.13356573462372931</v>
      </c>
      <c r="C128" s="137"/>
      <c r="D128" s="137">
        <f>VLOOKUP(D124,'Figure 31B'!$A$47:$C$82,3,0)</f>
        <v>0.12484936129187756</v>
      </c>
      <c r="E128" s="137"/>
      <c r="F128" s="137">
        <f>VLOOKUP(F124,'Figure 31B'!$A$47:$C$82,3,0)</f>
        <v>0.22683851331404564</v>
      </c>
    </row>
    <row r="129" spans="1:6" x14ac:dyDescent="0.35">
      <c r="A129" s="130"/>
      <c r="B129" s="137"/>
      <c r="C129" s="137"/>
      <c r="D129" s="137"/>
      <c r="E129" s="137"/>
      <c r="F129" s="137"/>
    </row>
    <row r="130" spans="1:6" ht="29" x14ac:dyDescent="0.35">
      <c r="A130" s="82" t="s">
        <v>203</v>
      </c>
      <c r="B130" s="66" t="str">
        <f>$B$5</f>
        <v>Bernalillo County</v>
      </c>
      <c r="C130" s="66"/>
      <c r="D130" s="66" t="str">
        <f>$D$5</f>
        <v>New Mexico</v>
      </c>
      <c r="E130" s="66"/>
      <c r="F130" s="66" t="str">
        <f>F5</f>
        <v>United States</v>
      </c>
    </row>
    <row r="131" spans="1:6" x14ac:dyDescent="0.35">
      <c r="A131" s="130" t="s">
        <v>182</v>
      </c>
      <c r="B131" s="99">
        <f>VLOOKUP(B130,'Figure 32A'!$A$39:$H$74,2,0)</f>
        <v>6.6686051615168537E-2</v>
      </c>
      <c r="C131" s="68"/>
      <c r="D131" s="99">
        <f>VLOOKUP(D130,'Figure 32A'!$A$39:$H$74,2,0)</f>
        <v>8.230722436650445E-2</v>
      </c>
      <c r="E131" s="84"/>
      <c r="F131" s="99">
        <f>VLOOKUP(F130,'Figure 32A'!$A$39:$H$74,2,0)</f>
        <v>4.8890076136022573E-2</v>
      </c>
    </row>
    <row r="132" spans="1:6" x14ac:dyDescent="0.35">
      <c r="A132" s="130" t="s">
        <v>183</v>
      </c>
      <c r="B132" s="99">
        <f>VLOOKUP(B130,'Figure 32A'!$A$39:$H$74,3,0)</f>
        <v>5.8500482794943819E-2</v>
      </c>
      <c r="C132" s="68"/>
      <c r="D132" s="99">
        <f>VLOOKUP(D130,'Figure 32A'!$A$39:$H$74,3,0)</f>
        <v>7.0937867091793921E-2</v>
      </c>
      <c r="E132" s="84"/>
      <c r="F132" s="99">
        <f>VLOOKUP(F130,'Figure 32A'!$A$39:$H$74,3,0)</f>
        <v>4.587706054322202E-2</v>
      </c>
    </row>
    <row r="133" spans="1:6" x14ac:dyDescent="0.35">
      <c r="A133" s="130" t="s">
        <v>184</v>
      </c>
      <c r="B133" s="99">
        <f>VLOOKUP(B130,'Figure 32A'!$A$39:$H$74,4,0)</f>
        <v>0.1472195400280899</v>
      </c>
      <c r="C133" s="68"/>
      <c r="D133" s="99">
        <f>VLOOKUP(D130,'Figure 32A'!$A$39:$H$74,4,0)</f>
        <v>0.17711305028807967</v>
      </c>
      <c r="E133" s="84"/>
      <c r="F133" s="99">
        <f>VLOOKUP(F130,'Figure 32A'!$A$39:$H$74,4,0)</f>
        <v>0.13883629135570646</v>
      </c>
    </row>
    <row r="134" spans="1:6" x14ac:dyDescent="0.35">
      <c r="A134" s="130" t="s">
        <v>185</v>
      </c>
      <c r="B134" s="99">
        <f>VLOOKUP(B130,'Figure 32A'!$A$39:$H$74,5,0)</f>
        <v>0.1660375702247191</v>
      </c>
      <c r="C134" s="68"/>
      <c r="D134" s="99">
        <f>VLOOKUP(D130,'Figure 32A'!$A$39:$H$74,5,0)</f>
        <v>0.16794449572075851</v>
      </c>
      <c r="E134" s="84"/>
      <c r="F134" s="99">
        <f>VLOOKUP(F130,'Figure 32A'!$A$39:$H$74,5,0)</f>
        <v>0.14664445994975367</v>
      </c>
    </row>
    <row r="135" spans="1:6" x14ac:dyDescent="0.35">
      <c r="A135" s="130" t="s">
        <v>186</v>
      </c>
      <c r="B135" s="99">
        <f>VLOOKUP(B130,'Figure 32A'!$A$39:$H$74,6,0)</f>
        <v>0.14098709620786518</v>
      </c>
      <c r="C135" s="68"/>
      <c r="D135" s="99">
        <f>VLOOKUP(D130,'Figure 32A'!$A$39:$H$74,6,0)</f>
        <v>0.13603373049169323</v>
      </c>
      <c r="E135" s="84"/>
      <c r="F135" s="99">
        <f>VLOOKUP(F130,'Figure 32A'!$A$39:$H$74,6,0)</f>
        <v>0.13198997631099355</v>
      </c>
    </row>
    <row r="136" spans="1:6" x14ac:dyDescent="0.35">
      <c r="A136" s="130" t="s">
        <v>187</v>
      </c>
      <c r="B136" s="99">
        <f>VLOOKUP(B130,'Figure 32A'!$A$39:$H$74,7,0)</f>
        <v>0.19710103581460675</v>
      </c>
      <c r="C136" s="68"/>
      <c r="D136" s="99">
        <f>VLOOKUP(D130,'Figure 32A'!$A$39:$H$74,7,0)</f>
        <v>0.17928238798456117</v>
      </c>
      <c r="E136" s="84"/>
      <c r="F136" s="99">
        <f>VLOOKUP(F130,'Figure 32A'!$A$39:$H$74,7,0)</f>
        <v>0.2029577099185052</v>
      </c>
    </row>
    <row r="137" spans="1:6" x14ac:dyDescent="0.35">
      <c r="A137" s="130" t="s">
        <v>204</v>
      </c>
      <c r="B137" s="99">
        <f>VLOOKUP(B130,'Figure 32A'!$A$39:$H$74,8,0)</f>
        <v>0.22346822331460675</v>
      </c>
      <c r="C137" s="68"/>
      <c r="D137" s="99">
        <f>VLOOKUP(D130,'Figure 32A'!$A$39:$H$74,8,0)</f>
        <v>0.18638124405660905</v>
      </c>
      <c r="E137" s="84"/>
      <c r="F137" s="99">
        <f>VLOOKUP(F130,'Figure 32A'!$A$39:$H$74,8,0)</f>
        <v>0.28480442578579651</v>
      </c>
    </row>
    <row r="138" spans="1:6" x14ac:dyDescent="0.35">
      <c r="A138" s="19"/>
      <c r="B138" s="44"/>
      <c r="C138" s="44"/>
      <c r="D138" s="44"/>
      <c r="E138" s="44"/>
      <c r="F138" s="44"/>
    </row>
    <row r="139" spans="1:6" ht="29.5" customHeight="1" x14ac:dyDescent="0.35">
      <c r="A139" s="82" t="s">
        <v>205</v>
      </c>
      <c r="B139" s="66" t="str">
        <f>$B$5</f>
        <v>Bernalillo County</v>
      </c>
      <c r="C139" s="66"/>
      <c r="D139" s="66" t="str">
        <f>$D$5</f>
        <v>New Mexico</v>
      </c>
      <c r="E139" s="66"/>
      <c r="F139" s="66" t="str">
        <f>F5</f>
        <v>United States</v>
      </c>
    </row>
    <row r="140" spans="1:6" x14ac:dyDescent="0.35">
      <c r="A140" s="73" t="s">
        <v>182</v>
      </c>
      <c r="B140" s="99">
        <f>VLOOKUP($B$139,'Figure 32B'!$A$65:$H$100,2,0)</f>
        <v>0.19796219670920995</v>
      </c>
      <c r="C140" s="99"/>
      <c r="D140" s="99">
        <f>VLOOKUP($D$139,'Figure 32B'!$A$65:$H$100,2,0)</f>
        <v>0.20478417421556269</v>
      </c>
      <c r="E140" s="99"/>
      <c r="F140" s="99">
        <f>VLOOKUP($F$139,'Figure 32B'!$A$65:$H$100,2,0)</f>
        <v>0.1501195941012802</v>
      </c>
    </row>
    <row r="141" spans="1:6" x14ac:dyDescent="0.35">
      <c r="A141" s="73" t="s">
        <v>183</v>
      </c>
      <c r="B141" s="99">
        <f>VLOOKUP($B$139,'Figure 32B'!$A$65:$H$100,3,0)</f>
        <v>0.13014550187462362</v>
      </c>
      <c r="C141" s="99"/>
      <c r="D141" s="99">
        <f>VLOOKUP($D$139,'Figure 32B'!$A$65:$H$100,3,0)</f>
        <v>0.14406709780777704</v>
      </c>
      <c r="E141" s="99"/>
      <c r="F141" s="99">
        <f>VLOOKUP($F$139,'Figure 32B'!$A$65:$H$100,3,0)</f>
        <v>0.10243909352838211</v>
      </c>
    </row>
    <row r="142" spans="1:6" x14ac:dyDescent="0.35">
      <c r="A142" s="73" t="s">
        <v>184</v>
      </c>
      <c r="B142" s="99">
        <f>VLOOKUP($B$139,'Figure 32B'!$A$65:$H$100,4,0)</f>
        <v>0.28570040989179635</v>
      </c>
      <c r="C142" s="99"/>
      <c r="D142" s="99">
        <f>VLOOKUP($D$139,'Figure 32B'!$A$65:$H$100,4,0)</f>
        <v>0.2696673773819761</v>
      </c>
      <c r="E142" s="99"/>
      <c r="F142" s="99">
        <f>VLOOKUP($F$139,'Figure 32B'!$A$65:$H$100,4,0)</f>
        <v>0.23606756079972321</v>
      </c>
    </row>
    <row r="143" spans="1:6" x14ac:dyDescent="0.35">
      <c r="A143" s="73" t="s">
        <v>185</v>
      </c>
      <c r="B143" s="99">
        <f>VLOOKUP($B$139,'Figure 32B'!$A$65:$H$100,5,0)</f>
        <v>0.17150377838646386</v>
      </c>
      <c r="C143" s="99"/>
      <c r="D143" s="99">
        <f>VLOOKUP($D$139,'Figure 32B'!$A$65:$H$100,5,0)</f>
        <v>0.16852198701864743</v>
      </c>
      <c r="E143" s="99"/>
      <c r="F143" s="99">
        <f>VLOOKUP($F$139,'Figure 32B'!$A$65:$H$100,5,0)</f>
        <v>0.17764538931638588</v>
      </c>
    </row>
    <row r="144" spans="1:6" x14ac:dyDescent="0.35">
      <c r="A144" s="73" t="s">
        <v>186</v>
      </c>
      <c r="B144" s="99">
        <f>VLOOKUP($B$139,'Figure 32B'!$A$65:$H$100,6,0)</f>
        <v>9.2818151795947698E-2</v>
      </c>
      <c r="C144" s="99"/>
      <c r="D144" s="99">
        <f>VLOOKUP($D$139,'Figure 32B'!$A$65:$H$100,6,0)</f>
        <v>9.2408696642360982E-2</v>
      </c>
      <c r="E144" s="99"/>
      <c r="F144" s="99">
        <f>VLOOKUP($F$139,'Figure 32B'!$A$65:$H$100,6,0)</f>
        <v>0.11800182315520133</v>
      </c>
    </row>
    <row r="145" spans="1:6" x14ac:dyDescent="0.35">
      <c r="A145" s="73" t="s">
        <v>187</v>
      </c>
      <c r="B145" s="99">
        <f>VLOOKUP($B$139,'Figure 32B'!$A$65:$H$100,7,0)</f>
        <v>8.3862695961303108E-2</v>
      </c>
      <c r="C145" s="99"/>
      <c r="D145" s="99">
        <f>VLOOKUP($D$139,'Figure 32B'!$A$65:$H$100,7,0)</f>
        <v>7.9176041433524552E-2</v>
      </c>
      <c r="E145" s="99"/>
      <c r="F145" s="99">
        <f>VLOOKUP($F$139,'Figure 32B'!$A$65:$H$100,7,0)</f>
        <v>0.12053373397775884</v>
      </c>
    </row>
    <row r="146" spans="1:6" x14ac:dyDescent="0.35">
      <c r="A146" s="130" t="s">
        <v>204</v>
      </c>
      <c r="B146" s="99">
        <f>VLOOKUP($B$139,'Figure 32B'!$A$65:$H$100,8,0)</f>
        <v>3.8007265380655436E-2</v>
      </c>
      <c r="C146" s="99"/>
      <c r="D146" s="99">
        <f>VLOOKUP($D$139,'Figure 32B'!$A$65:$H$100,8,0)</f>
        <v>4.1374625500151176E-2</v>
      </c>
      <c r="E146" s="99"/>
      <c r="F146" s="99">
        <f>VLOOKUP($F$139,'Figure 32B'!$A$65:$H$100,8,0)</f>
        <v>9.5192805121268431E-2</v>
      </c>
    </row>
    <row r="147" spans="1:6" x14ac:dyDescent="0.35">
      <c r="A147" s="19"/>
      <c r="B147" s="85"/>
      <c r="C147" s="25"/>
      <c r="D147" s="25"/>
      <c r="E147" s="25"/>
      <c r="F147" s="25"/>
    </row>
    <row r="148" spans="1:6" x14ac:dyDescent="0.35">
      <c r="A148" s="80" t="s">
        <v>206</v>
      </c>
      <c r="B148" s="24" t="str">
        <f>$B$5</f>
        <v>Bernalillo County</v>
      </c>
      <c r="C148" s="24"/>
      <c r="D148" s="24" t="str">
        <f>$D$5</f>
        <v>New Mexico</v>
      </c>
      <c r="E148" s="24"/>
      <c r="F148" s="24" t="str">
        <f>F5</f>
        <v>United States</v>
      </c>
    </row>
    <row r="149" spans="1:6" x14ac:dyDescent="0.35">
      <c r="A149" s="130" t="s">
        <v>207</v>
      </c>
      <c r="B149" s="42">
        <f>VLOOKUP(B148,'Figure 33'!$A$4:$H$38,3,0)</f>
        <v>350000</v>
      </c>
      <c r="C149" s="42"/>
      <c r="D149" s="42">
        <f>VLOOKUP(D148,'Figure 33'!$A$4:$H$38,3,0)</f>
        <v>345000</v>
      </c>
      <c r="E149" s="42"/>
      <c r="F149" s="42">
        <f>VLOOKUP(F148,'Figure 33'!$A$4:$H$39,3,0)</f>
        <v>404400</v>
      </c>
    </row>
    <row r="150" spans="1:6" x14ac:dyDescent="0.35">
      <c r="A150" s="130" t="s">
        <v>208</v>
      </c>
      <c r="B150" s="42">
        <f>VLOOKUP(B148,'Figure 33'!$A$4:$H$38,4,0)</f>
        <v>2762.85</v>
      </c>
      <c r="C150" s="42"/>
      <c r="D150" s="42">
        <f>VLOOKUP(D148,'Figure 33'!$A$4:$H$38,4,0)</f>
        <v>2723.3829999999998</v>
      </c>
      <c r="E150" s="42"/>
      <c r="F150" s="42">
        <f>VLOOKUP(F148,'Figure 33'!$A$4:$H$39,4,0)</f>
        <v>3199.32</v>
      </c>
    </row>
    <row r="151" spans="1:6" x14ac:dyDescent="0.35">
      <c r="A151" s="130" t="s">
        <v>209</v>
      </c>
      <c r="B151" s="40">
        <f>VLOOKUP(B148,'Figure 33'!$A$4:$H$38,2,0)</f>
        <v>0.13974165408488509</v>
      </c>
      <c r="C151" s="40"/>
      <c r="D151" s="40">
        <f>VLOOKUP(D148,'Figure 33'!$A$4:$H$38,2,0)</f>
        <v>0.1352364235818736</v>
      </c>
      <c r="E151" s="40"/>
      <c r="F151" s="40">
        <f>VLOOKUP(F148,'Figure 33'!$A$4:$H$42,2,0)</f>
        <v>0.21572653909902728</v>
      </c>
    </row>
    <row r="152" spans="1:6" hidden="1" x14ac:dyDescent="0.35">
      <c r="A152" s="130" t="s">
        <v>210</v>
      </c>
      <c r="B152" s="31">
        <f>VLOOKUP(B148,'Figure 33'!$A$4:$H$38,7,0)</f>
        <v>14161</v>
      </c>
      <c r="C152" s="31"/>
      <c r="D152" s="31">
        <f>VLOOKUP(D148,'Figure 33'!$A$4:$H$38,7,0)</f>
        <v>34209</v>
      </c>
      <c r="E152" s="31"/>
      <c r="F152" s="31">
        <f>VLOOKUP(F148,'Figure 33'!$A$4:$H$39,7,0)</f>
        <v>9619425</v>
      </c>
    </row>
    <row r="153" spans="1:6" hidden="1" x14ac:dyDescent="0.35">
      <c r="A153" s="130" t="s">
        <v>211</v>
      </c>
      <c r="B153" s="95">
        <f>VLOOKUP(B148,'Figure 33'!$A$4:$H$38,8,0)</f>
        <v>101337</v>
      </c>
      <c r="C153" s="95"/>
      <c r="D153" s="31">
        <f>VLOOKUP(D148,'Figure 33'!$A$4:$H$38,8,0)</f>
        <v>252957</v>
      </c>
      <c r="E153" s="45"/>
      <c r="F153" s="100">
        <f>VLOOKUP(F148,'Figure 33'!$A$4:$H$39,8,0)</f>
        <v>44590828</v>
      </c>
    </row>
    <row r="154" spans="1:6" hidden="1" x14ac:dyDescent="0.35">
      <c r="A154" s="130" t="s">
        <v>212</v>
      </c>
      <c r="B154" s="42">
        <f>VLOOKUP(B148,'Figure 33'!$A$4:$H$38,5,0)</f>
        <v>9209.5</v>
      </c>
      <c r="C154" s="42"/>
      <c r="D154" s="42">
        <f>VLOOKUP(D148,'Figure 33'!$A$4:$H$38,5,0)</f>
        <v>9077.9433333333327</v>
      </c>
      <c r="E154" s="42"/>
      <c r="F154" s="42">
        <f>VLOOKUP(F148,'Figure 33'!$A$4:$H$39,5,0)</f>
        <v>10664.400000000001</v>
      </c>
    </row>
    <row r="155" spans="1:6" x14ac:dyDescent="0.35">
      <c r="A155" s="130" t="s">
        <v>213</v>
      </c>
      <c r="B155" s="42">
        <f>VLOOKUP(B148,'Figure 33'!$A$4:$H$38,6,0)</f>
        <v>110514</v>
      </c>
      <c r="C155" s="42"/>
      <c r="D155" s="42">
        <f>VLOOKUP(D148,'Figure 33'!$A$4:$H$38,6,0)</f>
        <v>108935.31999999999</v>
      </c>
      <c r="E155" s="42"/>
      <c r="F155" s="42">
        <f>VLOOKUP(F148,'Figure 33'!$A$4:$H$39,6,0)</f>
        <v>127972.80000000002</v>
      </c>
    </row>
    <row r="156" spans="1:6" hidden="1" x14ac:dyDescent="0.35">
      <c r="A156" s="130" t="s">
        <v>214</v>
      </c>
    </row>
    <row r="157" spans="1:6" hidden="1" x14ac:dyDescent="0.35">
      <c r="A157" s="19"/>
    </row>
    <row r="158" spans="1:6" hidden="1" x14ac:dyDescent="0.35">
      <c r="A158" s="130" t="s">
        <v>207</v>
      </c>
      <c r="B158" s="41" t="e">
        <f>VLOOKUP(#REF!,'Figure 35'!$A$3:$B$37,2,0)</f>
        <v>#REF!</v>
      </c>
      <c r="C158" s="41"/>
      <c r="D158" s="41" t="e">
        <f>VLOOKUP(#REF!,'Figure 35'!$A$3:$B$37,2,0)</f>
        <v>#REF!</v>
      </c>
      <c r="E158" s="41"/>
      <c r="F158" s="41" t="e">
        <f>VLOOKUP(#REF!,'Figure 35'!$A$3:$B$38,2,0)</f>
        <v>#REF!</v>
      </c>
    </row>
    <row r="159" spans="1:6" x14ac:dyDescent="0.35">
      <c r="A159" s="19"/>
    </row>
    <row r="160" spans="1:6" x14ac:dyDescent="0.35">
      <c r="A160" s="82" t="s">
        <v>215</v>
      </c>
      <c r="B160" s="24" t="str">
        <f>$B$5</f>
        <v>Bernalillo County</v>
      </c>
      <c r="C160" s="24"/>
      <c r="D160" s="24" t="str">
        <f>$D$5</f>
        <v>New Mexico</v>
      </c>
      <c r="E160" s="24"/>
      <c r="F160" s="24" t="str">
        <f>F5</f>
        <v>United States</v>
      </c>
    </row>
    <row r="161" spans="1:6" x14ac:dyDescent="0.35">
      <c r="A161" s="130" t="s">
        <v>216</v>
      </c>
      <c r="B161" s="96">
        <f>VLOOKUP(B160,'Figure 36'!$A$3:$G$34,3,0)</f>
        <v>1087</v>
      </c>
      <c r="C161" s="83"/>
      <c r="D161" s="98">
        <f>VLOOKUP(D160,'Figure 36'!$A$3:$G$37,3,0)</f>
        <v>1021</v>
      </c>
      <c r="E161" s="83"/>
      <c r="F161" s="83">
        <f>VLOOKUP(F160,'Figure 36'!$A$3:$G$38,3,0)</f>
        <v>1348</v>
      </c>
    </row>
    <row r="162" spans="1:6" x14ac:dyDescent="0.35">
      <c r="A162" s="130" t="s">
        <v>217</v>
      </c>
      <c r="B162" s="40">
        <f>VLOOKUP(B160,'Figure 36'!$A$3:$G$34,2,0)</f>
        <v>0.56998924381025684</v>
      </c>
      <c r="C162" s="40"/>
      <c r="D162" s="40">
        <f>VLOOKUP(D160,'Figure 36'!$A$3:$G$37,2,0)</f>
        <v>0.5442071182058611</v>
      </c>
      <c r="E162" s="40"/>
      <c r="F162" s="40">
        <f>VLOOKUP(F160,'Figure 36'!$A$3:$G$38,2,0)</f>
        <v>0.51903781607221466</v>
      </c>
    </row>
    <row r="163" spans="1:6" hidden="1" x14ac:dyDescent="0.35">
      <c r="A163" s="73" t="s">
        <v>218</v>
      </c>
      <c r="B163" s="42">
        <f>VLOOKUP(B160,'Figure 36'!$A$3:$G$34,4,0)</f>
        <v>3623.3333333333335</v>
      </c>
      <c r="C163" s="42"/>
      <c r="D163" s="42">
        <f>VLOOKUP(D160,'Figure 36'!$A$3:$G$37,4,0)</f>
        <v>3403.3333333333335</v>
      </c>
      <c r="E163" s="42"/>
      <c r="F163" s="42">
        <f>VLOOKUP(F160,'Figure 36'!$A$3:$G$38,4,0)</f>
        <v>4493.3333333333339</v>
      </c>
    </row>
    <row r="164" spans="1:6" x14ac:dyDescent="0.35">
      <c r="A164" s="73" t="s">
        <v>219</v>
      </c>
      <c r="B164" s="43">
        <f>VLOOKUP(B160,'Figure 36'!$A$3:$G$34,5,0)</f>
        <v>43480</v>
      </c>
      <c r="C164" s="43"/>
      <c r="D164" s="43">
        <f>VLOOKUP(D160,'Figure 36'!$A$3:$G$37,5,0)</f>
        <v>40840</v>
      </c>
      <c r="E164" s="43"/>
      <c r="F164" s="43">
        <f>VLOOKUP(F160,'Figure 36'!$A$3:$G$38,5,0)</f>
        <v>53920.000000000007</v>
      </c>
    </row>
    <row r="165" spans="1:6" ht="12" hidden="1" customHeight="1" x14ac:dyDescent="0.35">
      <c r="A165" s="73" t="s">
        <v>214</v>
      </c>
      <c r="B165" s="31">
        <f>VLOOKUP(B160,'Figure 36'!$A$3:$G$34,7,0)</f>
        <v>101337</v>
      </c>
      <c r="C165" s="31"/>
      <c r="D165" s="31">
        <f>VLOOKUP(D160,'Figure 36'!$A$3:$G$37,7,0)</f>
        <v>252957</v>
      </c>
      <c r="E165" s="31"/>
      <c r="F165" s="31">
        <f>VLOOKUP(F160,'Figure 36'!$A$3:$G$38,7,0)</f>
        <v>45646491</v>
      </c>
    </row>
    <row r="166" spans="1:6" x14ac:dyDescent="0.35">
      <c r="A166" s="73"/>
      <c r="B166" s="39"/>
      <c r="C166" s="39"/>
      <c r="D166" s="39"/>
      <c r="E166" s="39"/>
      <c r="F166" s="39"/>
    </row>
    <row r="167" spans="1:6" x14ac:dyDescent="0.35">
      <c r="A167" s="67"/>
    </row>
    <row r="168" spans="1:6" x14ac:dyDescent="0.35">
      <c r="A168" s="67"/>
    </row>
    <row r="169" spans="1:6" x14ac:dyDescent="0.35">
      <c r="A169" s="67"/>
    </row>
  </sheetData>
  <sheetProtection selectLockedCells="1" selectUnlockedCells="1"/>
  <mergeCells count="2">
    <mergeCell ref="A1:F1"/>
    <mergeCell ref="A3:F3"/>
  </mergeCells>
  <pageMargins left="0.7" right="0.7" top="0.75" bottom="0.75" header="0.3" footer="0.3"/>
  <pageSetup scale="60" orientation="portrait" r:id="rId1"/>
  <rowBreaks count="2" manualBreakCount="2">
    <brk id="69" max="5" man="1"/>
    <brk id="147" max="5"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33251D2-16A3-4B25-9C76-B351B5449435}">
          <x14:formula1>
            <xm:f>Dropdown!$A$2:$A$35</xm:f>
          </x14:formula1>
          <xm:sqref>B5:C5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92BC4-2746-4155-9834-A28E28614995}">
  <dimension ref="A2:I95"/>
  <sheetViews>
    <sheetView view="pageLayout" zoomScaleNormal="100" workbookViewId="0">
      <selection activeCell="B6" sqref="B6"/>
    </sheetView>
  </sheetViews>
  <sheetFormatPr defaultRowHeight="14.5" x14ac:dyDescent="0.35"/>
  <cols>
    <col min="1" max="1" width="23.7265625" style="153" bestFit="1" customWidth="1"/>
    <col min="2" max="2" width="14.453125" style="153" customWidth="1"/>
    <col min="3" max="3" width="13.453125" style="323" customWidth="1"/>
    <col min="4" max="4" width="14" style="323" customWidth="1"/>
    <col min="5" max="5" width="14.1796875" style="323" customWidth="1"/>
    <col min="6" max="6" width="14" style="323" customWidth="1"/>
    <col min="7" max="7" width="15.81640625" style="323" customWidth="1"/>
    <col min="8" max="16384" width="8.7265625" style="153"/>
  </cols>
  <sheetData>
    <row r="2" spans="1:9" ht="18.5" x14ac:dyDescent="0.45">
      <c r="G2" s="206" t="s">
        <v>220</v>
      </c>
    </row>
    <row r="3" spans="1:9" x14ac:dyDescent="0.35">
      <c r="A3" s="213" t="s">
        <v>299</v>
      </c>
      <c r="B3" s="213" t="s">
        <v>427</v>
      </c>
      <c r="C3" s="324"/>
      <c r="D3" s="324"/>
      <c r="E3" s="324"/>
      <c r="F3" s="325"/>
      <c r="G3" s="325"/>
    </row>
    <row r="4" spans="1:9" ht="29" x14ac:dyDescent="0.35">
      <c r="A4" s="213" t="s">
        <v>448</v>
      </c>
      <c r="B4" s="237" t="s">
        <v>452</v>
      </c>
      <c r="C4" s="324"/>
      <c r="D4" s="324"/>
      <c r="E4" s="324"/>
      <c r="F4" s="325"/>
      <c r="G4" s="325"/>
    </row>
    <row r="5" spans="1:9" x14ac:dyDescent="0.35">
      <c r="A5" s="163"/>
      <c r="B5" s="326"/>
      <c r="C5" s="324"/>
      <c r="D5" s="324"/>
      <c r="E5" s="324"/>
      <c r="F5" s="324"/>
      <c r="G5" s="324"/>
    </row>
    <row r="6" spans="1:9" ht="46.5" customHeight="1" x14ac:dyDescent="0.35">
      <c r="A6" s="235" t="s">
        <v>265</v>
      </c>
      <c r="B6" s="241" t="s">
        <v>236</v>
      </c>
      <c r="C6" s="327" t="s">
        <v>237</v>
      </c>
      <c r="D6" s="327" t="s">
        <v>238</v>
      </c>
      <c r="E6" s="327" t="s">
        <v>239</v>
      </c>
      <c r="F6" s="327" t="s">
        <v>240</v>
      </c>
      <c r="G6" s="327" t="s">
        <v>353</v>
      </c>
    </row>
    <row r="7" spans="1:9" ht="31.5" hidden="1" customHeight="1" x14ac:dyDescent="0.35">
      <c r="A7" s="235" t="s">
        <v>265</v>
      </c>
      <c r="B7" s="241" t="s">
        <v>453</v>
      </c>
      <c r="C7" s="327" t="s">
        <v>454</v>
      </c>
      <c r="D7" s="327" t="s">
        <v>455</v>
      </c>
      <c r="E7" s="327" t="s">
        <v>456</v>
      </c>
      <c r="F7" s="328" t="s">
        <v>457</v>
      </c>
      <c r="G7" s="329"/>
    </row>
    <row r="8" spans="1:9" x14ac:dyDescent="0.35">
      <c r="A8" s="219" t="s">
        <v>116</v>
      </c>
      <c r="B8" s="330">
        <v>134075</v>
      </c>
      <c r="C8" s="194">
        <v>1918</v>
      </c>
      <c r="D8" s="194">
        <v>19059</v>
      </c>
      <c r="E8" s="194">
        <v>44983</v>
      </c>
      <c r="F8" s="194">
        <v>83574</v>
      </c>
      <c r="G8" s="194">
        <f t="shared" ref="G8:G42" si="0">SUM(B8:F8)</f>
        <v>283609</v>
      </c>
    </row>
    <row r="9" spans="1:9" x14ac:dyDescent="0.35">
      <c r="A9" s="219" t="s">
        <v>266</v>
      </c>
      <c r="B9" s="330">
        <v>716</v>
      </c>
      <c r="C9" s="163">
        <v>0</v>
      </c>
      <c r="D9" s="163">
        <v>53</v>
      </c>
      <c r="E9" s="163">
        <v>357</v>
      </c>
      <c r="F9" s="163">
        <v>519</v>
      </c>
      <c r="G9" s="194">
        <f t="shared" si="0"/>
        <v>1645</v>
      </c>
    </row>
    <row r="10" spans="1:9" x14ac:dyDescent="0.35">
      <c r="A10" s="219" t="s">
        <v>267</v>
      </c>
      <c r="B10" s="330">
        <v>15034</v>
      </c>
      <c r="C10" s="163">
        <v>123</v>
      </c>
      <c r="D10" s="194">
        <v>1061</v>
      </c>
      <c r="E10" s="194">
        <v>1582</v>
      </c>
      <c r="F10" s="194">
        <v>5805</v>
      </c>
      <c r="G10" s="194">
        <f t="shared" si="0"/>
        <v>23605</v>
      </c>
    </row>
    <row r="11" spans="1:9" x14ac:dyDescent="0.35">
      <c r="A11" s="219" t="s">
        <v>268</v>
      </c>
      <c r="B11" s="330">
        <v>4448</v>
      </c>
      <c r="C11" s="163">
        <v>56</v>
      </c>
      <c r="D11" s="163">
        <v>413</v>
      </c>
      <c r="E11" s="163">
        <v>769</v>
      </c>
      <c r="F11" s="194">
        <v>2667</v>
      </c>
      <c r="G11" s="194">
        <f t="shared" si="0"/>
        <v>8353</v>
      </c>
      <c r="I11" s="208"/>
    </row>
    <row r="12" spans="1:9" x14ac:dyDescent="0.35">
      <c r="A12" s="219" t="s">
        <v>269</v>
      </c>
      <c r="B12" s="330">
        <v>3142</v>
      </c>
      <c r="C12" s="163">
        <v>18</v>
      </c>
      <c r="D12" s="163">
        <v>246</v>
      </c>
      <c r="E12" s="163">
        <v>665</v>
      </c>
      <c r="F12" s="194">
        <v>1342</v>
      </c>
      <c r="G12" s="194">
        <f t="shared" si="0"/>
        <v>5413</v>
      </c>
      <c r="I12" s="208"/>
    </row>
    <row r="13" spans="1:9" x14ac:dyDescent="0.35">
      <c r="A13" s="219" t="s">
        <v>270</v>
      </c>
      <c r="B13" s="330">
        <v>10218</v>
      </c>
      <c r="C13" s="163">
        <v>77</v>
      </c>
      <c r="D13" s="194">
        <v>2371</v>
      </c>
      <c r="E13" s="194">
        <v>1831</v>
      </c>
      <c r="F13" s="194">
        <v>3974</v>
      </c>
      <c r="G13" s="194">
        <f t="shared" si="0"/>
        <v>18471</v>
      </c>
      <c r="I13" s="208"/>
    </row>
    <row r="14" spans="1:9" x14ac:dyDescent="0.35">
      <c r="A14" s="219" t="s">
        <v>271</v>
      </c>
      <c r="B14" s="330">
        <v>469</v>
      </c>
      <c r="C14" s="163">
        <v>0</v>
      </c>
      <c r="D14" s="163">
        <v>29</v>
      </c>
      <c r="E14" s="163">
        <v>1</v>
      </c>
      <c r="F14" s="163">
        <v>228</v>
      </c>
      <c r="G14" s="194">
        <f t="shared" si="0"/>
        <v>727</v>
      </c>
      <c r="I14" s="208"/>
    </row>
    <row r="15" spans="1:9" x14ac:dyDescent="0.35">
      <c r="A15" s="219" t="s">
        <v>272</v>
      </c>
      <c r="B15" s="330">
        <v>26530</v>
      </c>
      <c r="C15" s="194">
        <v>1412</v>
      </c>
      <c r="D15" s="194">
        <v>11549</v>
      </c>
      <c r="E15" s="194">
        <v>14880</v>
      </c>
      <c r="F15" s="194">
        <v>29159</v>
      </c>
      <c r="G15" s="194">
        <f t="shared" si="0"/>
        <v>83530</v>
      </c>
      <c r="I15" s="208"/>
    </row>
    <row r="16" spans="1:9" x14ac:dyDescent="0.35">
      <c r="A16" s="219" t="s">
        <v>273</v>
      </c>
      <c r="B16" s="330">
        <v>12577</v>
      </c>
      <c r="C16" s="163">
        <v>43</v>
      </c>
      <c r="D16" s="194">
        <v>2870</v>
      </c>
      <c r="E16" s="194">
        <v>1789</v>
      </c>
      <c r="F16" s="194">
        <v>5966</v>
      </c>
      <c r="G16" s="194">
        <f t="shared" si="0"/>
        <v>23245</v>
      </c>
      <c r="I16" s="208"/>
    </row>
    <row r="17" spans="1:9" x14ac:dyDescent="0.35">
      <c r="A17" s="219" t="s">
        <v>274</v>
      </c>
      <c r="B17" s="330">
        <v>5859</v>
      </c>
      <c r="C17" s="163">
        <v>93</v>
      </c>
      <c r="D17" s="163">
        <v>645</v>
      </c>
      <c r="E17" s="163">
        <v>901</v>
      </c>
      <c r="F17" s="194">
        <v>3571</v>
      </c>
      <c r="G17" s="194">
        <f t="shared" si="0"/>
        <v>11069</v>
      </c>
      <c r="I17" s="208"/>
    </row>
    <row r="18" spans="1:9" x14ac:dyDescent="0.35">
      <c r="A18" s="219" t="s">
        <v>275</v>
      </c>
      <c r="B18" s="330">
        <v>861</v>
      </c>
      <c r="C18" s="163">
        <v>0</v>
      </c>
      <c r="D18" s="163">
        <v>46</v>
      </c>
      <c r="E18" s="163">
        <v>206</v>
      </c>
      <c r="F18" s="163">
        <v>338</v>
      </c>
      <c r="G18" s="194">
        <f t="shared" si="0"/>
        <v>1451</v>
      </c>
    </row>
    <row r="19" spans="1:9" x14ac:dyDescent="0.35">
      <c r="A19" s="219" t="s">
        <v>276</v>
      </c>
      <c r="B19" s="330">
        <v>176</v>
      </c>
      <c r="C19" s="163">
        <v>0</v>
      </c>
      <c r="D19" s="163">
        <v>8</v>
      </c>
      <c r="E19" s="163">
        <v>20</v>
      </c>
      <c r="F19" s="163">
        <v>78</v>
      </c>
      <c r="G19" s="194">
        <f t="shared" si="0"/>
        <v>282</v>
      </c>
    </row>
    <row r="20" spans="1:9" x14ac:dyDescent="0.35">
      <c r="A20" s="219" t="s">
        <v>277</v>
      </c>
      <c r="B20" s="265">
        <v>743</v>
      </c>
      <c r="C20" s="163">
        <v>22</v>
      </c>
      <c r="D20" s="163">
        <v>105</v>
      </c>
      <c r="E20" s="163">
        <v>245</v>
      </c>
      <c r="F20" s="163">
        <v>386</v>
      </c>
      <c r="G20" s="194">
        <f t="shared" si="0"/>
        <v>1501</v>
      </c>
    </row>
    <row r="21" spans="1:9" x14ac:dyDescent="0.35">
      <c r="A21" s="219" t="s">
        <v>278</v>
      </c>
      <c r="B21" s="330">
        <v>13329</v>
      </c>
      <c r="C21" s="163">
        <v>358</v>
      </c>
      <c r="D21" s="194">
        <v>3158</v>
      </c>
      <c r="E21" s="194">
        <v>2047</v>
      </c>
      <c r="F21" s="194">
        <v>5676</v>
      </c>
      <c r="G21" s="194">
        <f t="shared" si="0"/>
        <v>24568</v>
      </c>
    </row>
    <row r="22" spans="1:9" x14ac:dyDescent="0.35">
      <c r="A22" s="219" t="s">
        <v>279</v>
      </c>
      <c r="B22" s="330">
        <v>3540</v>
      </c>
      <c r="C22" s="163">
        <v>63</v>
      </c>
      <c r="D22" s="163">
        <v>397</v>
      </c>
      <c r="E22" s="194">
        <v>2180</v>
      </c>
      <c r="F22" s="194">
        <v>3196</v>
      </c>
      <c r="G22" s="194">
        <f t="shared" si="0"/>
        <v>9376</v>
      </c>
    </row>
    <row r="23" spans="1:9" x14ac:dyDescent="0.35">
      <c r="A23" s="219" t="s">
        <v>280</v>
      </c>
      <c r="B23" s="330">
        <v>5057</v>
      </c>
      <c r="C23" s="163">
        <v>176</v>
      </c>
      <c r="D23" s="163">
        <v>348</v>
      </c>
      <c r="E23" s="163">
        <v>968</v>
      </c>
      <c r="F23" s="194">
        <v>1662</v>
      </c>
      <c r="G23" s="194">
        <f t="shared" si="0"/>
        <v>8211</v>
      </c>
    </row>
    <row r="24" spans="1:9" x14ac:dyDescent="0.35">
      <c r="A24" s="219" t="s">
        <v>281</v>
      </c>
      <c r="B24" s="330">
        <v>4723</v>
      </c>
      <c r="C24" s="163">
        <v>49</v>
      </c>
      <c r="D24" s="163">
        <v>312</v>
      </c>
      <c r="E24" s="194">
        <v>1043</v>
      </c>
      <c r="F24" s="194">
        <v>2955</v>
      </c>
      <c r="G24" s="194">
        <f t="shared" si="0"/>
        <v>9082</v>
      </c>
    </row>
    <row r="25" spans="1:9" x14ac:dyDescent="0.35">
      <c r="A25" s="219" t="s">
        <v>282</v>
      </c>
      <c r="B25" s="330">
        <v>9343</v>
      </c>
      <c r="C25" s="163">
        <v>119</v>
      </c>
      <c r="D25" s="194">
        <v>1459</v>
      </c>
      <c r="E25" s="194">
        <v>2788</v>
      </c>
      <c r="F25" s="194">
        <v>7379</v>
      </c>
      <c r="G25" s="194">
        <f t="shared" si="0"/>
        <v>21088</v>
      </c>
    </row>
    <row r="26" spans="1:9" x14ac:dyDescent="0.35">
      <c r="A26" s="219" t="s">
        <v>283</v>
      </c>
      <c r="B26" s="330">
        <v>825</v>
      </c>
      <c r="C26" s="163">
        <v>0</v>
      </c>
      <c r="D26" s="163">
        <v>39</v>
      </c>
      <c r="E26" s="163">
        <v>198</v>
      </c>
      <c r="F26" s="163">
        <v>929</v>
      </c>
      <c r="G26" s="194">
        <f t="shared" si="0"/>
        <v>1991</v>
      </c>
    </row>
    <row r="27" spans="1:9" x14ac:dyDescent="0.35">
      <c r="A27" s="219" t="s">
        <v>284</v>
      </c>
      <c r="B27" s="330">
        <v>9968</v>
      </c>
      <c r="C27" s="163">
        <v>128</v>
      </c>
      <c r="D27" s="194">
        <v>1855</v>
      </c>
      <c r="E27" s="194">
        <v>3481</v>
      </c>
      <c r="F27" s="194">
        <v>8853</v>
      </c>
      <c r="G27" s="194">
        <f t="shared" si="0"/>
        <v>24285</v>
      </c>
    </row>
    <row r="28" spans="1:9" x14ac:dyDescent="0.35">
      <c r="A28" s="219" t="s">
        <v>285</v>
      </c>
      <c r="B28" s="330">
        <v>2925</v>
      </c>
      <c r="C28" s="163">
        <v>15</v>
      </c>
      <c r="D28" s="163">
        <v>199</v>
      </c>
      <c r="E28" s="163">
        <v>194</v>
      </c>
      <c r="F28" s="163">
        <v>769</v>
      </c>
      <c r="G28" s="194">
        <f t="shared" si="0"/>
        <v>4102</v>
      </c>
    </row>
    <row r="29" spans="1:9" x14ac:dyDescent="0.35">
      <c r="A29" s="219" t="s">
        <v>286</v>
      </c>
      <c r="B29" s="330">
        <v>6618</v>
      </c>
      <c r="C29" s="163">
        <v>80</v>
      </c>
      <c r="D29" s="163">
        <v>623</v>
      </c>
      <c r="E29" s="194">
        <v>2042</v>
      </c>
      <c r="F29" s="194">
        <v>5617</v>
      </c>
      <c r="G29" s="194">
        <f t="shared" si="0"/>
        <v>14980</v>
      </c>
    </row>
    <row r="30" spans="1:9" x14ac:dyDescent="0.35">
      <c r="A30" s="219" t="s">
        <v>287</v>
      </c>
      <c r="B30" s="330">
        <v>3359</v>
      </c>
      <c r="C30" s="163">
        <v>24</v>
      </c>
      <c r="D30" s="163">
        <v>785</v>
      </c>
      <c r="E30" s="163">
        <v>819</v>
      </c>
      <c r="F30" s="194">
        <v>2224</v>
      </c>
      <c r="G30" s="194">
        <f t="shared" si="0"/>
        <v>7211</v>
      </c>
    </row>
    <row r="31" spans="1:9" x14ac:dyDescent="0.35">
      <c r="A31" s="219" t="s">
        <v>288</v>
      </c>
      <c r="B31" s="330">
        <v>15618</v>
      </c>
      <c r="C31" s="163">
        <v>181</v>
      </c>
      <c r="D31" s="194">
        <v>2617</v>
      </c>
      <c r="E31" s="194">
        <v>6599</v>
      </c>
      <c r="F31" s="194">
        <v>16038</v>
      </c>
      <c r="G31" s="194">
        <f t="shared" si="0"/>
        <v>41053</v>
      </c>
    </row>
    <row r="32" spans="1:9" x14ac:dyDescent="0.35">
      <c r="A32" s="219" t="s">
        <v>289</v>
      </c>
      <c r="B32" s="330">
        <v>6209</v>
      </c>
      <c r="C32" s="163">
        <v>46</v>
      </c>
      <c r="D32" s="194">
        <v>380</v>
      </c>
      <c r="E32" s="194">
        <v>1252</v>
      </c>
      <c r="F32" s="194">
        <v>4037</v>
      </c>
      <c r="G32" s="194">
        <f t="shared" si="0"/>
        <v>11924</v>
      </c>
    </row>
    <row r="33" spans="1:7" x14ac:dyDescent="0.35">
      <c r="A33" s="219" t="s">
        <v>290</v>
      </c>
      <c r="B33" s="330">
        <v>10782</v>
      </c>
      <c r="C33" s="163">
        <v>923</v>
      </c>
      <c r="D33" s="163">
        <v>7537</v>
      </c>
      <c r="E33" s="194">
        <v>15665</v>
      </c>
      <c r="F33" s="194">
        <v>20834</v>
      </c>
      <c r="G33" s="194">
        <f t="shared" si="0"/>
        <v>55741</v>
      </c>
    </row>
    <row r="34" spans="1:7" x14ac:dyDescent="0.35">
      <c r="A34" s="219" t="s">
        <v>291</v>
      </c>
      <c r="B34" s="330">
        <v>22242</v>
      </c>
      <c r="C34" s="163">
        <v>732</v>
      </c>
      <c r="D34" s="194">
        <v>5572</v>
      </c>
      <c r="E34" s="194">
        <v>13345</v>
      </c>
      <c r="F34" s="194">
        <v>27457</v>
      </c>
      <c r="G34" s="194">
        <f t="shared" si="0"/>
        <v>69348</v>
      </c>
    </row>
    <row r="35" spans="1:7" x14ac:dyDescent="0.35">
      <c r="A35" s="219" t="s">
        <v>292</v>
      </c>
      <c r="B35" s="330">
        <v>2431</v>
      </c>
      <c r="C35" s="163">
        <v>0</v>
      </c>
      <c r="D35" s="163">
        <v>180</v>
      </c>
      <c r="E35" s="163">
        <v>727</v>
      </c>
      <c r="F35" s="194">
        <v>2081</v>
      </c>
      <c r="G35" s="194">
        <f t="shared" si="0"/>
        <v>5419</v>
      </c>
    </row>
    <row r="36" spans="1:7" x14ac:dyDescent="0.35">
      <c r="A36" s="219" t="s">
        <v>293</v>
      </c>
      <c r="B36" s="330">
        <v>2401</v>
      </c>
      <c r="C36" s="163">
        <v>0</v>
      </c>
      <c r="D36" s="163">
        <v>265</v>
      </c>
      <c r="E36" s="163">
        <v>465</v>
      </c>
      <c r="F36" s="194">
        <v>2091</v>
      </c>
      <c r="G36" s="194">
        <f t="shared" si="0"/>
        <v>5222</v>
      </c>
    </row>
    <row r="37" spans="1:7" x14ac:dyDescent="0.35">
      <c r="A37" s="219" t="s">
        <v>294</v>
      </c>
      <c r="B37" s="330">
        <v>5711</v>
      </c>
      <c r="C37" s="163">
        <v>8</v>
      </c>
      <c r="D37" s="163">
        <v>361</v>
      </c>
      <c r="E37" s="194">
        <v>2577</v>
      </c>
      <c r="F37" s="194">
        <v>5802</v>
      </c>
      <c r="G37" s="194">
        <f t="shared" si="0"/>
        <v>14459</v>
      </c>
    </row>
    <row r="38" spans="1:7" x14ac:dyDescent="0.35">
      <c r="A38" s="219" t="s">
        <v>295</v>
      </c>
      <c r="B38" s="330">
        <v>1694</v>
      </c>
      <c r="C38" s="163">
        <v>27</v>
      </c>
      <c r="D38" s="163">
        <v>308</v>
      </c>
      <c r="E38" s="163">
        <v>549</v>
      </c>
      <c r="F38" s="194">
        <v>3196</v>
      </c>
      <c r="G38" s="194">
        <f t="shared" si="0"/>
        <v>5774</v>
      </c>
    </row>
    <row r="39" spans="1:7" x14ac:dyDescent="0.35">
      <c r="A39" s="219" t="s">
        <v>296</v>
      </c>
      <c r="B39" s="330">
        <v>915</v>
      </c>
      <c r="C39" s="163">
        <v>0</v>
      </c>
      <c r="D39" s="163">
        <v>57</v>
      </c>
      <c r="E39" s="163">
        <v>181</v>
      </c>
      <c r="F39" s="163">
        <v>351</v>
      </c>
      <c r="G39" s="194">
        <f t="shared" si="0"/>
        <v>1504</v>
      </c>
    </row>
    <row r="40" spans="1:7" x14ac:dyDescent="0.35">
      <c r="A40" s="219" t="s">
        <v>297</v>
      </c>
      <c r="B40" s="330">
        <v>8702</v>
      </c>
      <c r="C40" s="163">
        <v>377</v>
      </c>
      <c r="D40" s="194">
        <v>1520</v>
      </c>
      <c r="E40" s="194">
        <v>4927</v>
      </c>
      <c r="F40" s="194">
        <v>11256</v>
      </c>
      <c r="G40" s="194">
        <f t="shared" si="0"/>
        <v>26782</v>
      </c>
    </row>
    <row r="41" spans="1:7" x14ac:dyDescent="0.35">
      <c r="A41" s="220" t="s">
        <v>117</v>
      </c>
      <c r="B41" s="178">
        <v>351240</v>
      </c>
      <c r="C41" s="178">
        <v>7068</v>
      </c>
      <c r="D41" s="178">
        <v>66427</v>
      </c>
      <c r="E41" s="178">
        <v>130276</v>
      </c>
      <c r="F41" s="178">
        <v>270010</v>
      </c>
      <c r="G41" s="177">
        <f t="shared" si="0"/>
        <v>825021</v>
      </c>
    </row>
    <row r="42" spans="1:7" x14ac:dyDescent="0.35">
      <c r="A42" s="220" t="s">
        <v>379</v>
      </c>
      <c r="B42" s="178">
        <v>63842700</v>
      </c>
      <c r="C42" s="178">
        <v>1457762</v>
      </c>
      <c r="D42" s="178">
        <v>11583498</v>
      </c>
      <c r="E42" s="178">
        <v>17553997</v>
      </c>
      <c r="F42" s="178">
        <v>33044908</v>
      </c>
      <c r="G42" s="177">
        <f t="shared" si="0"/>
        <v>127482865</v>
      </c>
    </row>
    <row r="43" spans="1:7" x14ac:dyDescent="0.35">
      <c r="A43" s="179"/>
      <c r="B43" s="179"/>
      <c r="C43" s="325"/>
      <c r="D43" s="325"/>
      <c r="E43" s="325"/>
      <c r="F43" s="325"/>
      <c r="G43" s="325"/>
    </row>
    <row r="44" spans="1:7" x14ac:dyDescent="0.35">
      <c r="A44" s="179"/>
      <c r="B44" s="179"/>
      <c r="C44" s="325"/>
      <c r="D44" s="325"/>
      <c r="E44" s="325"/>
      <c r="F44" s="325"/>
      <c r="G44" s="325"/>
    </row>
    <row r="45" spans="1:7" x14ac:dyDescent="0.35">
      <c r="A45" s="179"/>
      <c r="B45" s="179"/>
      <c r="C45" s="325"/>
      <c r="D45" s="325"/>
      <c r="E45" s="325"/>
      <c r="F45" s="325"/>
      <c r="G45" s="325"/>
    </row>
    <row r="46" spans="1:7" x14ac:dyDescent="0.35">
      <c r="A46" s="179"/>
      <c r="B46" s="179"/>
      <c r="C46" s="325"/>
      <c r="D46" s="325"/>
      <c r="E46" s="325"/>
      <c r="F46" s="325"/>
      <c r="G46" s="325"/>
    </row>
    <row r="47" spans="1:7" x14ac:dyDescent="0.35">
      <c r="A47" s="179"/>
      <c r="B47" s="179"/>
      <c r="C47" s="325"/>
      <c r="D47" s="325"/>
      <c r="E47" s="325"/>
      <c r="F47" s="325"/>
      <c r="G47" s="325"/>
    </row>
    <row r="48" spans="1:7" x14ac:dyDescent="0.35">
      <c r="A48" s="179"/>
      <c r="B48" s="179"/>
      <c r="C48" s="325"/>
      <c r="D48" s="325"/>
      <c r="E48" s="325"/>
      <c r="F48" s="325"/>
      <c r="G48" s="325"/>
    </row>
    <row r="49" spans="1:7" x14ac:dyDescent="0.35">
      <c r="A49" s="179"/>
      <c r="B49" s="179"/>
      <c r="C49" s="325"/>
      <c r="D49" s="325"/>
      <c r="E49" s="325"/>
      <c r="F49" s="325"/>
      <c r="G49" s="325"/>
    </row>
    <row r="50" spans="1:7" x14ac:dyDescent="0.35">
      <c r="A50" s="179"/>
      <c r="B50" s="179"/>
      <c r="C50" s="325"/>
      <c r="D50" s="325"/>
      <c r="E50" s="325"/>
      <c r="F50" s="325"/>
      <c r="G50" s="325"/>
    </row>
    <row r="51" spans="1:7" x14ac:dyDescent="0.35">
      <c r="A51" s="179"/>
      <c r="B51" s="179"/>
      <c r="C51" s="325"/>
      <c r="D51" s="325"/>
      <c r="E51" s="325"/>
      <c r="F51" s="325"/>
      <c r="G51" s="325"/>
    </row>
    <row r="52" spans="1:7" x14ac:dyDescent="0.35">
      <c r="A52" s="179"/>
      <c r="B52" s="179"/>
      <c r="C52" s="325"/>
      <c r="D52" s="325"/>
      <c r="E52" s="325"/>
      <c r="F52" s="325"/>
      <c r="G52" s="325"/>
    </row>
    <row r="53" spans="1:7" x14ac:dyDescent="0.35">
      <c r="A53" s="179"/>
      <c r="B53" s="179"/>
      <c r="C53" s="325"/>
      <c r="D53" s="325"/>
      <c r="E53" s="325"/>
      <c r="F53" s="325"/>
      <c r="G53" s="325"/>
    </row>
    <row r="54" spans="1:7" x14ac:dyDescent="0.35">
      <c r="A54" s="179"/>
      <c r="B54" s="179"/>
      <c r="C54" s="325"/>
      <c r="D54" s="325"/>
      <c r="E54" s="325"/>
      <c r="F54" s="325"/>
      <c r="G54" s="325"/>
    </row>
    <row r="55" spans="1:7" x14ac:dyDescent="0.35">
      <c r="A55" s="179"/>
      <c r="B55" s="179"/>
      <c r="C55" s="325"/>
      <c r="D55" s="325"/>
      <c r="E55" s="325"/>
      <c r="F55" s="325"/>
      <c r="G55" s="325"/>
    </row>
    <row r="56" spans="1:7" x14ac:dyDescent="0.35">
      <c r="A56" s="179"/>
      <c r="B56" s="179"/>
      <c r="C56" s="325"/>
      <c r="D56" s="325"/>
      <c r="E56" s="325"/>
      <c r="F56" s="325"/>
      <c r="G56" s="325"/>
    </row>
    <row r="57" spans="1:7" x14ac:dyDescent="0.35">
      <c r="A57" s="179"/>
      <c r="B57" s="179"/>
      <c r="C57" s="325"/>
      <c r="D57" s="325"/>
      <c r="E57" s="325"/>
      <c r="F57" s="325"/>
      <c r="G57" s="325"/>
    </row>
    <row r="58" spans="1:7" x14ac:dyDescent="0.35">
      <c r="A58" s="179"/>
      <c r="B58" s="179"/>
      <c r="C58" s="325"/>
      <c r="D58" s="325"/>
      <c r="E58" s="325"/>
      <c r="F58" s="325"/>
      <c r="G58" s="325"/>
    </row>
    <row r="59" spans="1:7" x14ac:dyDescent="0.35">
      <c r="A59" s="179"/>
      <c r="B59" s="179"/>
      <c r="C59" s="325"/>
      <c r="D59" s="325"/>
      <c r="E59" s="325"/>
      <c r="F59" s="325"/>
      <c r="G59" s="325"/>
    </row>
    <row r="60" spans="1:7" ht="29" x14ac:dyDescent="0.35">
      <c r="A60" s="235" t="s">
        <v>265</v>
      </c>
      <c r="B60" s="241" t="s">
        <v>236</v>
      </c>
      <c r="C60" s="327" t="s">
        <v>237</v>
      </c>
      <c r="D60" s="327" t="s">
        <v>238</v>
      </c>
      <c r="E60" s="327" t="s">
        <v>239</v>
      </c>
      <c r="F60" s="327" t="s">
        <v>240</v>
      </c>
      <c r="G60" s="331"/>
    </row>
    <row r="61" spans="1:7" x14ac:dyDescent="0.35">
      <c r="A61" s="219" t="s">
        <v>116</v>
      </c>
      <c r="B61" s="332">
        <f>B8/G8</f>
        <v>0.47274592837321805</v>
      </c>
      <c r="C61" s="189">
        <f>C8/G8</f>
        <v>6.7628319270545013E-3</v>
      </c>
      <c r="D61" s="189">
        <f>D8/G8</f>
        <v>6.7201675546262635E-2</v>
      </c>
      <c r="E61" s="189">
        <f>E8/G8</f>
        <v>0.15860921197846331</v>
      </c>
      <c r="F61" s="189">
        <f>F8/G8</f>
        <v>0.29468035217500149</v>
      </c>
      <c r="G61" s="288"/>
    </row>
    <row r="62" spans="1:7" x14ac:dyDescent="0.35">
      <c r="A62" s="219" t="s">
        <v>266</v>
      </c>
      <c r="B62" s="332">
        <f t="shared" ref="B62:B94" si="1">B9/G9</f>
        <v>0.43525835866261398</v>
      </c>
      <c r="C62" s="189">
        <f t="shared" ref="C62:C95" si="2">C9/G9</f>
        <v>0</v>
      </c>
      <c r="D62" s="189">
        <f t="shared" ref="D62:D95" si="3">D9/G9</f>
        <v>3.2218844984802431E-2</v>
      </c>
      <c r="E62" s="189">
        <f t="shared" ref="E62:E95" si="4">E9/G9</f>
        <v>0.21702127659574469</v>
      </c>
      <c r="F62" s="189">
        <f t="shared" ref="F62:F95" si="5">F9/G9</f>
        <v>0.31550151975683893</v>
      </c>
      <c r="G62" s="179"/>
    </row>
    <row r="63" spans="1:7" x14ac:dyDescent="0.35">
      <c r="A63" s="219" t="s">
        <v>267</v>
      </c>
      <c r="B63" s="332">
        <f t="shared" si="1"/>
        <v>0.63689896208430419</v>
      </c>
      <c r="C63" s="189">
        <f t="shared" si="2"/>
        <v>5.2107604321118411E-3</v>
      </c>
      <c r="D63" s="189">
        <f t="shared" si="3"/>
        <v>4.4948104215208645E-2</v>
      </c>
      <c r="E63" s="189">
        <f t="shared" si="4"/>
        <v>6.7019699216267742E-2</v>
      </c>
      <c r="F63" s="189">
        <f t="shared" si="5"/>
        <v>0.2459224740521076</v>
      </c>
      <c r="G63" s="288"/>
    </row>
    <row r="64" spans="1:7" x14ac:dyDescent="0.35">
      <c r="A64" s="219" t="s">
        <v>268</v>
      </c>
      <c r="B64" s="332">
        <f t="shared" si="1"/>
        <v>0.53250329223033643</v>
      </c>
      <c r="C64" s="189">
        <f t="shared" si="2"/>
        <v>6.7041781395905664E-3</v>
      </c>
      <c r="D64" s="189">
        <f t="shared" si="3"/>
        <v>4.9443313779480427E-2</v>
      </c>
      <c r="E64" s="189">
        <f t="shared" si="4"/>
        <v>9.2062731952591889E-2</v>
      </c>
      <c r="F64" s="189">
        <f t="shared" si="5"/>
        <v>0.31928648389800074</v>
      </c>
      <c r="G64" s="288"/>
    </row>
    <row r="65" spans="1:7" x14ac:dyDescent="0.35">
      <c r="A65" s="219" t="s">
        <v>269</v>
      </c>
      <c r="B65" s="332">
        <f t="shared" si="1"/>
        <v>0.58045446148161828</v>
      </c>
      <c r="C65" s="189">
        <f t="shared" si="2"/>
        <v>3.325327914280436E-3</v>
      </c>
      <c r="D65" s="189">
        <f t="shared" si="3"/>
        <v>4.5446148161832622E-2</v>
      </c>
      <c r="E65" s="189">
        <f t="shared" si="4"/>
        <v>0.12285239238869389</v>
      </c>
      <c r="F65" s="189">
        <f t="shared" si="5"/>
        <v>0.24792167005357474</v>
      </c>
      <c r="G65" s="288"/>
    </row>
    <row r="66" spans="1:7" x14ac:dyDescent="0.35">
      <c r="A66" s="219" t="s">
        <v>270</v>
      </c>
      <c r="B66" s="332">
        <f t="shared" si="1"/>
        <v>0.55319148936170215</v>
      </c>
      <c r="C66" s="189">
        <f t="shared" si="2"/>
        <v>4.1686968761842887E-3</v>
      </c>
      <c r="D66" s="189">
        <f t="shared" si="3"/>
        <v>0.12836338043419415</v>
      </c>
      <c r="E66" s="189">
        <f t="shared" si="4"/>
        <v>9.9128363380434195E-2</v>
      </c>
      <c r="F66" s="189">
        <f t="shared" si="5"/>
        <v>0.21514806994748525</v>
      </c>
      <c r="G66" s="288"/>
    </row>
    <row r="67" spans="1:7" x14ac:dyDescent="0.35">
      <c r="A67" s="219" t="s">
        <v>271</v>
      </c>
      <c r="B67" s="332">
        <f t="shared" si="1"/>
        <v>0.64511691884456668</v>
      </c>
      <c r="C67" s="189">
        <f t="shared" si="2"/>
        <v>0</v>
      </c>
      <c r="D67" s="189">
        <f t="shared" si="3"/>
        <v>3.9889958734525444E-2</v>
      </c>
      <c r="E67" s="189">
        <f t="shared" si="4"/>
        <v>1.375515818431912E-3</v>
      </c>
      <c r="F67" s="189">
        <f t="shared" si="5"/>
        <v>0.31361760660247595</v>
      </c>
      <c r="G67" s="179"/>
    </row>
    <row r="68" spans="1:7" x14ac:dyDescent="0.35">
      <c r="A68" s="219" t="s">
        <v>272</v>
      </c>
      <c r="B68" s="332">
        <f t="shared" si="1"/>
        <v>0.31761043936310307</v>
      </c>
      <c r="C68" s="189">
        <f t="shared" si="2"/>
        <v>1.69041063091105E-2</v>
      </c>
      <c r="D68" s="189">
        <f t="shared" si="3"/>
        <v>0.13826170238237759</v>
      </c>
      <c r="E68" s="189">
        <f t="shared" si="4"/>
        <v>0.17813959056626361</v>
      </c>
      <c r="F68" s="189">
        <f t="shared" si="5"/>
        <v>0.34908416137914522</v>
      </c>
      <c r="G68" s="288"/>
    </row>
    <row r="69" spans="1:7" x14ac:dyDescent="0.35">
      <c r="A69" s="219" t="s">
        <v>273</v>
      </c>
      <c r="B69" s="332">
        <f t="shared" si="1"/>
        <v>0.54106259410625945</v>
      </c>
      <c r="C69" s="189">
        <f t="shared" si="2"/>
        <v>1.8498601849860185E-3</v>
      </c>
      <c r="D69" s="189">
        <f t="shared" si="3"/>
        <v>0.12346741234674123</v>
      </c>
      <c r="E69" s="189">
        <f t="shared" si="4"/>
        <v>7.6962787696278775E-2</v>
      </c>
      <c r="F69" s="189">
        <f t="shared" si="5"/>
        <v>0.25665734566573456</v>
      </c>
      <c r="G69" s="288"/>
    </row>
    <row r="70" spans="1:7" x14ac:dyDescent="0.35">
      <c r="A70" s="219" t="s">
        <v>274</v>
      </c>
      <c r="B70" s="332">
        <f t="shared" si="1"/>
        <v>0.52931610804950768</v>
      </c>
      <c r="C70" s="189">
        <f t="shared" si="2"/>
        <v>8.4018429849128193E-3</v>
      </c>
      <c r="D70" s="189">
        <f t="shared" si="3"/>
        <v>5.8270846508266326E-2</v>
      </c>
      <c r="E70" s="189">
        <f t="shared" si="4"/>
        <v>8.1398500316198386E-2</v>
      </c>
      <c r="F70" s="189">
        <f t="shared" si="5"/>
        <v>0.32261270214111482</v>
      </c>
      <c r="G70" s="288"/>
    </row>
    <row r="71" spans="1:7" x14ac:dyDescent="0.35">
      <c r="A71" s="219" t="s">
        <v>275</v>
      </c>
      <c r="B71" s="332">
        <f t="shared" si="1"/>
        <v>0.5933838731909028</v>
      </c>
      <c r="C71" s="189">
        <f t="shared" si="2"/>
        <v>0</v>
      </c>
      <c r="D71" s="189">
        <f t="shared" si="3"/>
        <v>3.1702274293590627E-2</v>
      </c>
      <c r="E71" s="189">
        <f t="shared" si="4"/>
        <v>0.14197105444521019</v>
      </c>
      <c r="F71" s="189">
        <f t="shared" si="5"/>
        <v>0.23294279807029636</v>
      </c>
      <c r="G71" s="179"/>
    </row>
    <row r="72" spans="1:7" x14ac:dyDescent="0.35">
      <c r="A72" s="219" t="s">
        <v>276</v>
      </c>
      <c r="B72" s="332">
        <f t="shared" si="1"/>
        <v>0.62411347517730498</v>
      </c>
      <c r="C72" s="189">
        <f t="shared" si="2"/>
        <v>0</v>
      </c>
      <c r="D72" s="189">
        <f t="shared" si="3"/>
        <v>2.8368794326241134E-2</v>
      </c>
      <c r="E72" s="189">
        <f t="shared" si="4"/>
        <v>7.0921985815602842E-2</v>
      </c>
      <c r="F72" s="189">
        <f t="shared" si="5"/>
        <v>0.27659574468085107</v>
      </c>
      <c r="G72" s="179"/>
    </row>
    <row r="73" spans="1:7" x14ac:dyDescent="0.35">
      <c r="A73" s="219" t="s">
        <v>277</v>
      </c>
      <c r="B73" s="332">
        <f t="shared" si="1"/>
        <v>0.49500333111259159</v>
      </c>
      <c r="C73" s="189">
        <f t="shared" si="2"/>
        <v>1.4656895403064623E-2</v>
      </c>
      <c r="D73" s="189">
        <f t="shared" si="3"/>
        <v>6.9953364423717523E-2</v>
      </c>
      <c r="E73" s="189">
        <f t="shared" si="4"/>
        <v>0.16322451698867421</v>
      </c>
      <c r="F73" s="189">
        <f t="shared" si="5"/>
        <v>0.25716189207195206</v>
      </c>
      <c r="G73" s="179"/>
    </row>
    <row r="74" spans="1:7" x14ac:dyDescent="0.35">
      <c r="A74" s="219" t="s">
        <v>278</v>
      </c>
      <c r="B74" s="332">
        <f t="shared" si="1"/>
        <v>0.54253500488440243</v>
      </c>
      <c r="C74" s="189">
        <f t="shared" si="2"/>
        <v>1.457180071637903E-2</v>
      </c>
      <c r="D74" s="189">
        <f t="shared" si="3"/>
        <v>0.12854119179420384</v>
      </c>
      <c r="E74" s="189">
        <f t="shared" si="4"/>
        <v>8.3319765548681216E-2</v>
      </c>
      <c r="F74" s="189">
        <f t="shared" si="5"/>
        <v>0.23103223705633344</v>
      </c>
      <c r="G74" s="288"/>
    </row>
    <row r="75" spans="1:7" x14ac:dyDescent="0.35">
      <c r="A75" s="219" t="s">
        <v>279</v>
      </c>
      <c r="B75" s="332">
        <f t="shared" si="1"/>
        <v>0.37755972696245732</v>
      </c>
      <c r="C75" s="189">
        <f t="shared" si="2"/>
        <v>6.7192832764505122E-3</v>
      </c>
      <c r="D75" s="189">
        <f t="shared" si="3"/>
        <v>4.2342150170648463E-2</v>
      </c>
      <c r="E75" s="189">
        <f t="shared" si="4"/>
        <v>0.23250853242320818</v>
      </c>
      <c r="F75" s="189">
        <f t="shared" si="5"/>
        <v>0.34087030716723549</v>
      </c>
      <c r="G75" s="288"/>
    </row>
    <row r="76" spans="1:7" x14ac:dyDescent="0.35">
      <c r="A76" s="219" t="s">
        <v>280</v>
      </c>
      <c r="B76" s="332">
        <f t="shared" si="1"/>
        <v>0.61588113506272069</v>
      </c>
      <c r="C76" s="189">
        <f t="shared" si="2"/>
        <v>2.143466082085008E-2</v>
      </c>
      <c r="D76" s="189">
        <f t="shared" si="3"/>
        <v>4.238217025940811E-2</v>
      </c>
      <c r="E76" s="189">
        <f t="shared" si="4"/>
        <v>0.11789063451467544</v>
      </c>
      <c r="F76" s="189">
        <f t="shared" si="5"/>
        <v>0.20241139934234564</v>
      </c>
      <c r="G76" s="288"/>
    </row>
    <row r="77" spans="1:7" x14ac:dyDescent="0.35">
      <c r="A77" s="219" t="s">
        <v>281</v>
      </c>
      <c r="B77" s="332">
        <f t="shared" si="1"/>
        <v>0.52003963884606919</v>
      </c>
      <c r="C77" s="189">
        <f t="shared" si="2"/>
        <v>5.3952873816340017E-3</v>
      </c>
      <c r="D77" s="189">
        <f t="shared" si="3"/>
        <v>3.4353666593261396E-2</v>
      </c>
      <c r="E77" s="189">
        <f t="shared" si="4"/>
        <v>0.11484254569478089</v>
      </c>
      <c r="F77" s="189">
        <f t="shared" si="5"/>
        <v>0.32536886148425459</v>
      </c>
      <c r="G77" s="288"/>
    </row>
    <row r="78" spans="1:7" x14ac:dyDescent="0.35">
      <c r="A78" s="219" t="s">
        <v>282</v>
      </c>
      <c r="B78" s="332">
        <f t="shared" si="1"/>
        <v>0.44304817905918059</v>
      </c>
      <c r="C78" s="189">
        <f t="shared" si="2"/>
        <v>5.6430197268588769E-3</v>
      </c>
      <c r="D78" s="189">
        <f t="shared" si="3"/>
        <v>6.9186267071320182E-2</v>
      </c>
      <c r="E78" s="189">
        <f t="shared" si="4"/>
        <v>0.13220789074355083</v>
      </c>
      <c r="F78" s="189">
        <f t="shared" si="5"/>
        <v>0.34991464339908951</v>
      </c>
      <c r="G78" s="288"/>
    </row>
    <row r="79" spans="1:7" x14ac:dyDescent="0.35">
      <c r="A79" s="219" t="s">
        <v>283</v>
      </c>
      <c r="B79" s="332">
        <f t="shared" si="1"/>
        <v>0.4143646408839779</v>
      </c>
      <c r="C79" s="189">
        <f t="shared" si="2"/>
        <v>0</v>
      </c>
      <c r="D79" s="189">
        <f t="shared" si="3"/>
        <v>1.9588146659969864E-2</v>
      </c>
      <c r="E79" s="189">
        <f t="shared" si="4"/>
        <v>9.9447513812154692E-2</v>
      </c>
      <c r="F79" s="189">
        <f t="shared" si="5"/>
        <v>0.46659969864389755</v>
      </c>
      <c r="G79" s="179"/>
    </row>
    <row r="80" spans="1:7" x14ac:dyDescent="0.35">
      <c r="A80" s="219" t="s">
        <v>284</v>
      </c>
      <c r="B80" s="332">
        <f t="shared" si="1"/>
        <v>0.4104591311509162</v>
      </c>
      <c r="C80" s="189">
        <f t="shared" si="2"/>
        <v>5.2707432571546219E-3</v>
      </c>
      <c r="D80" s="189">
        <f t="shared" si="3"/>
        <v>7.6384599547045504E-2</v>
      </c>
      <c r="E80" s="189">
        <f t="shared" si="4"/>
        <v>0.14333950998558781</v>
      </c>
      <c r="F80" s="189">
        <f t="shared" si="5"/>
        <v>0.36454601605929587</v>
      </c>
      <c r="G80" s="288"/>
    </row>
    <row r="81" spans="1:7" x14ac:dyDescent="0.35">
      <c r="A81" s="219" t="s">
        <v>285</v>
      </c>
      <c r="B81" s="332">
        <f t="shared" si="1"/>
        <v>0.71306679668454409</v>
      </c>
      <c r="C81" s="189">
        <f t="shared" si="2"/>
        <v>3.6567528035104826E-3</v>
      </c>
      <c r="D81" s="189">
        <f t="shared" si="3"/>
        <v>4.8512920526572405E-2</v>
      </c>
      <c r="E81" s="189">
        <f t="shared" si="4"/>
        <v>4.7294002925402243E-2</v>
      </c>
      <c r="F81" s="189">
        <f t="shared" si="5"/>
        <v>0.18746952705997075</v>
      </c>
      <c r="G81" s="179"/>
    </row>
    <row r="82" spans="1:7" x14ac:dyDescent="0.35">
      <c r="A82" s="219" t="s">
        <v>286</v>
      </c>
      <c r="B82" s="332">
        <f t="shared" si="1"/>
        <v>0.44178905206942592</v>
      </c>
      <c r="C82" s="189">
        <f t="shared" si="2"/>
        <v>5.3404539385847796E-3</v>
      </c>
      <c r="D82" s="189">
        <f t="shared" si="3"/>
        <v>4.1588785046728971E-2</v>
      </c>
      <c r="E82" s="189">
        <f t="shared" si="4"/>
        <v>0.1363150867823765</v>
      </c>
      <c r="F82" s="189">
        <f t="shared" si="5"/>
        <v>0.37496662216288384</v>
      </c>
      <c r="G82" s="288"/>
    </row>
    <row r="83" spans="1:7" x14ac:dyDescent="0.35">
      <c r="A83" s="219" t="s">
        <v>287</v>
      </c>
      <c r="B83" s="332">
        <f t="shared" si="1"/>
        <v>0.46581611426986547</v>
      </c>
      <c r="C83" s="189">
        <f t="shared" si="2"/>
        <v>3.328248509222022E-3</v>
      </c>
      <c r="D83" s="189">
        <f t="shared" si="3"/>
        <v>0.10886146165580364</v>
      </c>
      <c r="E83" s="189">
        <f t="shared" si="4"/>
        <v>0.1135764803772015</v>
      </c>
      <c r="F83" s="189">
        <f t="shared" si="5"/>
        <v>0.30841769518790735</v>
      </c>
      <c r="G83" s="288"/>
    </row>
    <row r="84" spans="1:7" x14ac:dyDescent="0.35">
      <c r="A84" s="219" t="s">
        <v>288</v>
      </c>
      <c r="B84" s="332">
        <f t="shared" si="1"/>
        <v>0.38043504737777994</v>
      </c>
      <c r="C84" s="189">
        <f t="shared" si="2"/>
        <v>4.4089347916108444E-3</v>
      </c>
      <c r="D84" s="189">
        <f t="shared" si="3"/>
        <v>6.3746863810196577E-2</v>
      </c>
      <c r="E84" s="189">
        <f t="shared" si="4"/>
        <v>0.16074342922563514</v>
      </c>
      <c r="F84" s="189">
        <f t="shared" si="5"/>
        <v>0.39066572479477746</v>
      </c>
      <c r="G84" s="288"/>
    </row>
    <row r="85" spans="1:7" x14ac:dyDescent="0.35">
      <c r="A85" s="219" t="s">
        <v>289</v>
      </c>
      <c r="B85" s="332">
        <f t="shared" si="1"/>
        <v>0.52071452532707141</v>
      </c>
      <c r="C85" s="189">
        <f t="shared" si="2"/>
        <v>3.8577658503857765E-3</v>
      </c>
      <c r="D85" s="189">
        <f t="shared" si="3"/>
        <v>3.1868500503186847E-2</v>
      </c>
      <c r="E85" s="189">
        <f t="shared" si="4"/>
        <v>0.10499832271049983</v>
      </c>
      <c r="F85" s="189">
        <f t="shared" si="5"/>
        <v>0.33856088560885611</v>
      </c>
      <c r="G85" s="288"/>
    </row>
    <row r="86" spans="1:7" x14ac:dyDescent="0.35">
      <c r="A86" s="219" t="s">
        <v>290</v>
      </c>
      <c r="B86" s="332">
        <f t="shared" si="1"/>
        <v>0.19343032955992895</v>
      </c>
      <c r="C86" s="189">
        <f t="shared" si="2"/>
        <v>1.6558726969376221E-2</v>
      </c>
      <c r="D86" s="189">
        <f t="shared" si="3"/>
        <v>0.13521465348666153</v>
      </c>
      <c r="E86" s="189">
        <f t="shared" si="4"/>
        <v>0.2810319154661739</v>
      </c>
      <c r="F86" s="189">
        <f t="shared" si="5"/>
        <v>0.37376437451785938</v>
      </c>
      <c r="G86" s="288"/>
    </row>
    <row r="87" spans="1:7" x14ac:dyDescent="0.35">
      <c r="A87" s="219" t="s">
        <v>291</v>
      </c>
      <c r="B87" s="332">
        <f t="shared" si="1"/>
        <v>0.32073023014362345</v>
      </c>
      <c r="C87" s="189">
        <f t="shared" si="2"/>
        <v>1.0555459422045336E-2</v>
      </c>
      <c r="D87" s="189">
        <f t="shared" si="3"/>
        <v>8.0348387841033625E-2</v>
      </c>
      <c r="E87" s="189">
        <f t="shared" si="4"/>
        <v>0.19243525408086751</v>
      </c>
      <c r="F87" s="189">
        <f t="shared" si="5"/>
        <v>0.39593066851243008</v>
      </c>
      <c r="G87" s="288"/>
    </row>
    <row r="88" spans="1:7" x14ac:dyDescent="0.35">
      <c r="A88" s="219" t="s">
        <v>292</v>
      </c>
      <c r="B88" s="332">
        <f t="shared" si="1"/>
        <v>0.44860675401365563</v>
      </c>
      <c r="C88" s="189">
        <f t="shared" si="2"/>
        <v>0</v>
      </c>
      <c r="D88" s="189">
        <f t="shared" si="3"/>
        <v>3.3216460601587006E-2</v>
      </c>
      <c r="E88" s="189">
        <f t="shared" si="4"/>
        <v>0.13415759365196531</v>
      </c>
      <c r="F88" s="189">
        <f t="shared" si="5"/>
        <v>0.38401919173279203</v>
      </c>
      <c r="G88" s="288"/>
    </row>
    <row r="89" spans="1:7" x14ac:dyDescent="0.35">
      <c r="A89" s="219" t="s">
        <v>293</v>
      </c>
      <c r="B89" s="332">
        <f t="shared" si="1"/>
        <v>0.45978552278820373</v>
      </c>
      <c r="C89" s="189">
        <f t="shared" si="2"/>
        <v>0</v>
      </c>
      <c r="D89" s="189">
        <f t="shared" si="3"/>
        <v>5.0746840291076213E-2</v>
      </c>
      <c r="E89" s="189">
        <f t="shared" si="4"/>
        <v>8.9046342397548828E-2</v>
      </c>
      <c r="F89" s="189">
        <f t="shared" si="5"/>
        <v>0.40042129452317121</v>
      </c>
      <c r="G89" s="288"/>
    </row>
    <row r="90" spans="1:7" x14ac:dyDescent="0.35">
      <c r="A90" s="219" t="s">
        <v>294</v>
      </c>
      <c r="B90" s="332">
        <f t="shared" si="1"/>
        <v>0.39497890587177537</v>
      </c>
      <c r="C90" s="189">
        <f t="shared" si="2"/>
        <v>5.5328860917075874E-4</v>
      </c>
      <c r="D90" s="189">
        <f t="shared" si="3"/>
        <v>2.4967148488830485E-2</v>
      </c>
      <c r="E90" s="189">
        <f t="shared" si="4"/>
        <v>0.17822809322913064</v>
      </c>
      <c r="F90" s="189">
        <f t="shared" si="5"/>
        <v>0.40127256380109272</v>
      </c>
      <c r="G90" s="288"/>
    </row>
    <row r="91" spans="1:7" x14ac:dyDescent="0.35">
      <c r="A91" s="219" t="s">
        <v>295</v>
      </c>
      <c r="B91" s="332">
        <f t="shared" si="1"/>
        <v>0.29338413578108763</v>
      </c>
      <c r="C91" s="189">
        <f t="shared" si="2"/>
        <v>4.6761343955663316E-3</v>
      </c>
      <c r="D91" s="189">
        <f t="shared" si="3"/>
        <v>5.3342570142015933E-2</v>
      </c>
      <c r="E91" s="189">
        <f t="shared" si="4"/>
        <v>9.5081399376515413E-2</v>
      </c>
      <c r="F91" s="189">
        <f t="shared" si="5"/>
        <v>0.55351576030481464</v>
      </c>
      <c r="G91" s="288"/>
    </row>
    <row r="92" spans="1:7" x14ac:dyDescent="0.35">
      <c r="A92" s="219" t="s">
        <v>296</v>
      </c>
      <c r="B92" s="332">
        <f t="shared" si="1"/>
        <v>0.6083776595744681</v>
      </c>
      <c r="C92" s="189">
        <f t="shared" si="2"/>
        <v>0</v>
      </c>
      <c r="D92" s="189">
        <f t="shared" si="3"/>
        <v>3.7898936170212769E-2</v>
      </c>
      <c r="E92" s="189">
        <f t="shared" si="4"/>
        <v>0.12034574468085106</v>
      </c>
      <c r="F92" s="189">
        <f t="shared" si="5"/>
        <v>0.23337765957446807</v>
      </c>
      <c r="G92" s="179"/>
    </row>
    <row r="93" spans="1:7" x14ac:dyDescent="0.35">
      <c r="A93" s="219" t="s">
        <v>297</v>
      </c>
      <c r="B93" s="332">
        <f t="shared" si="1"/>
        <v>0.32491972220147858</v>
      </c>
      <c r="C93" s="189">
        <f t="shared" si="2"/>
        <v>1.4076618624449257E-2</v>
      </c>
      <c r="D93" s="189">
        <f t="shared" si="3"/>
        <v>5.6754536629079234E-2</v>
      </c>
      <c r="E93" s="189">
        <f t="shared" si="4"/>
        <v>0.18396684340228511</v>
      </c>
      <c r="F93" s="189">
        <f t="shared" si="5"/>
        <v>0.42028227914270777</v>
      </c>
      <c r="G93" s="288"/>
    </row>
    <row r="94" spans="1:7" x14ac:dyDescent="0.35">
      <c r="A94" s="220" t="s">
        <v>117</v>
      </c>
      <c r="B94" s="332">
        <f t="shared" si="1"/>
        <v>0.42573461766427761</v>
      </c>
      <c r="C94" s="189">
        <f t="shared" si="2"/>
        <v>8.5670546567905553E-3</v>
      </c>
      <c r="D94" s="189">
        <f t="shared" si="3"/>
        <v>8.0515526271452489E-2</v>
      </c>
      <c r="E94" s="189">
        <f t="shared" si="4"/>
        <v>0.15790628359762965</v>
      </c>
      <c r="F94" s="189">
        <f t="shared" si="5"/>
        <v>0.32727651780984968</v>
      </c>
      <c r="G94" s="333"/>
    </row>
    <row r="95" spans="1:7" ht="15.5" x14ac:dyDescent="0.35">
      <c r="A95" s="334" t="s">
        <v>118</v>
      </c>
      <c r="B95" s="332">
        <f>B42/G42</f>
        <v>0.50079436165793734</v>
      </c>
      <c r="C95" s="189">
        <f t="shared" si="2"/>
        <v>1.1434964220485632E-2</v>
      </c>
      <c r="D95" s="189">
        <f t="shared" si="3"/>
        <v>9.0863176004084945E-2</v>
      </c>
      <c r="E95" s="189">
        <f t="shared" si="4"/>
        <v>0.13769691322829936</v>
      </c>
      <c r="F95" s="189">
        <f t="shared" si="5"/>
        <v>0.25921058488919274</v>
      </c>
      <c r="G95" s="253"/>
    </row>
  </sheetData>
  <sheetProtection algorithmName="SHA-512" hashValue="DXg9EHs/DB+syc9Z6LM5XbZYzp83qKNhgnUQI8gBXUMLqe+kFouLxVl3TWyHC+yZxsXp8Ew4eptEJN2cMIG9hw==" saltValue="8cSVD9sit2xuYqBC8QJoqw==" spinCount="100000" sheet="1" objects="1" scenarios="1"/>
  <autoFilter ref="A7:F7" xr:uid="{FC192BC4-2746-4155-9834-A28E28614995}">
    <sortState xmlns:xlrd2="http://schemas.microsoft.com/office/spreadsheetml/2017/richdata2" ref="A8:F41">
      <sortCondition ref="A7"/>
    </sortState>
  </autoFilter>
  <sortState xmlns:xlrd2="http://schemas.microsoft.com/office/spreadsheetml/2017/richdata2" ref="A8:E38">
    <sortCondition ref="B8:B38"/>
  </sortState>
  <conditionalFormatting sqref="A4">
    <cfRule type="duplicateValues" dxfId="22" priority="4"/>
  </conditionalFormatting>
  <conditionalFormatting sqref="A39">
    <cfRule type="duplicateValues" dxfId="21" priority="3"/>
  </conditionalFormatting>
  <conditionalFormatting sqref="A92">
    <cfRule type="duplicateValues" dxfId="20" priority="2"/>
  </conditionalFormatting>
  <conditionalFormatting sqref="A95">
    <cfRule type="duplicateValues" dxfId="19" priority="1"/>
  </conditionalFormatting>
  <hyperlinks>
    <hyperlink ref="G2" location="'Appendix Table Menu'!A1" display="Return to the Appendix Table Menu" xr:uid="{21F63C28-0915-4CB7-B082-819C72C5EFBE}"/>
  </hyperlinks>
  <pageMargins left="0.25" right="0.25" top="0.5" bottom="0.5" header="0.5" footer="0.5"/>
  <pageSetup scale="90" orientation="portrait" r:id="rId1"/>
  <colBreaks count="1" manualBreakCount="1">
    <brk id="7"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DC8F-7472-4A69-9A88-3C2F720E3102}">
  <dimension ref="A2:F12"/>
  <sheetViews>
    <sheetView view="pageLayout" zoomScale="49" zoomScaleNormal="100" zoomScalePageLayoutView="49" workbookViewId="0">
      <selection activeCell="B9" sqref="B9"/>
    </sheetView>
  </sheetViews>
  <sheetFormatPr defaultRowHeight="14.5" x14ac:dyDescent="0.35"/>
  <cols>
    <col min="1" max="1" width="23" style="153" customWidth="1"/>
    <col min="2" max="2" width="33.7265625" style="153" customWidth="1"/>
    <col min="3" max="3" width="28.1796875" style="153" customWidth="1"/>
    <col min="4" max="4" width="10" style="153" bestFit="1" customWidth="1"/>
    <col min="5" max="5" width="10" style="153" customWidth="1"/>
    <col min="6" max="16384" width="8.7265625" style="153"/>
  </cols>
  <sheetData>
    <row r="2" spans="1:6" x14ac:dyDescent="0.35">
      <c r="C2" s="155" t="s">
        <v>220</v>
      </c>
    </row>
    <row r="3" spans="1:6" ht="29" x14ac:dyDescent="0.35">
      <c r="A3" s="213" t="s">
        <v>458</v>
      </c>
      <c r="B3" s="237" t="s">
        <v>459</v>
      </c>
      <c r="C3" s="163"/>
    </row>
    <row r="4" spans="1:6" ht="29" x14ac:dyDescent="0.35">
      <c r="A4" s="213" t="s">
        <v>460</v>
      </c>
      <c r="B4" s="339" t="s">
        <v>461</v>
      </c>
      <c r="C4" s="163"/>
    </row>
    <row r="5" spans="1:6" x14ac:dyDescent="0.35">
      <c r="A5" s="163" t="s">
        <v>462</v>
      </c>
      <c r="B5" s="163"/>
      <c r="C5" s="163"/>
    </row>
    <row r="6" spans="1:6" ht="47.25" customHeight="1" x14ac:dyDescent="0.35">
      <c r="A6" s="179"/>
      <c r="B6" s="241" t="s">
        <v>463</v>
      </c>
      <c r="C6" s="241" t="s">
        <v>464</v>
      </c>
      <c r="D6" s="247"/>
      <c r="E6" s="247"/>
    </row>
    <row r="7" spans="1:6" ht="14.25" customHeight="1" x14ac:dyDescent="0.35">
      <c r="A7" s="163">
        <v>2019</v>
      </c>
      <c r="B7" s="164">
        <v>4285</v>
      </c>
      <c r="C7" s="164">
        <v>735</v>
      </c>
      <c r="D7" s="335"/>
      <c r="E7" s="247"/>
    </row>
    <row r="8" spans="1:6" x14ac:dyDescent="0.35">
      <c r="A8" s="163">
        <v>2020</v>
      </c>
      <c r="B8" s="164">
        <v>4418</v>
      </c>
      <c r="C8" s="164">
        <v>801</v>
      </c>
      <c r="D8" s="336"/>
      <c r="E8" s="336"/>
      <c r="F8" s="337"/>
    </row>
    <row r="9" spans="1:6" x14ac:dyDescent="0.35">
      <c r="A9" s="163">
        <v>2021</v>
      </c>
      <c r="B9" s="164">
        <v>5465</v>
      </c>
      <c r="C9" s="164">
        <v>2288</v>
      </c>
      <c r="D9" s="335"/>
      <c r="E9" s="336"/>
      <c r="F9" s="337"/>
    </row>
    <row r="10" spans="1:6" x14ac:dyDescent="0.35">
      <c r="A10" s="163">
        <v>2022</v>
      </c>
      <c r="B10" s="164">
        <v>7331</v>
      </c>
      <c r="C10" s="164">
        <v>1476</v>
      </c>
      <c r="D10" s="335"/>
      <c r="E10" s="338"/>
      <c r="F10" s="337"/>
    </row>
    <row r="11" spans="1:6" x14ac:dyDescent="0.35">
      <c r="A11" s="340">
        <v>2023</v>
      </c>
      <c r="B11" s="164">
        <v>6808</v>
      </c>
      <c r="C11" s="164">
        <v>1809</v>
      </c>
      <c r="D11" s="335"/>
      <c r="E11" s="336"/>
      <c r="F11" s="337"/>
    </row>
    <row r="12" spans="1:6" x14ac:dyDescent="0.35">
      <c r="A12" s="163">
        <v>2024</v>
      </c>
      <c r="B12" s="164">
        <v>6488</v>
      </c>
      <c r="C12" s="164">
        <v>1113</v>
      </c>
    </row>
  </sheetData>
  <sheetProtection algorithmName="SHA-512" hashValue="WQZVGkMG7eGE2Lzx2Dblzn9SDZLpG4hVYYSW8gT/wF2EmfJYliFUXJXnCJGsIFbKyML/a5SQuDI/tFVPaySJfQ==" saltValue="ecmiOQwJuOwpMOokbh86Ug==" spinCount="100000" sheet="1" objects="1" scenarios="1"/>
  <hyperlinks>
    <hyperlink ref="B4" r:id="rId1" xr:uid="{2BEE36CB-B21E-48E5-9150-874DE55983C0}"/>
    <hyperlink ref="C2" location="'Appendix Table Menu'!A1" display="Return to the Appendix Table Menu" xr:uid="{C2FBE848-849E-45B5-9872-C2A62450ED1E}"/>
  </hyperlinks>
  <pageMargins left="0.7" right="0.7" top="0.75" bottom="0.75" header="0.3" footer="0.3"/>
  <pageSetup orientation="portrait" horizontalDpi="1200" verticalDpi="1200"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387F4-9933-4092-BA95-FCBEF092FB62}">
  <dimension ref="A2:E15"/>
  <sheetViews>
    <sheetView view="pageLayout" zoomScale="46" zoomScaleNormal="100" zoomScalePageLayoutView="46" workbookViewId="0">
      <selection activeCell="A3" sqref="A3:E14"/>
    </sheetView>
  </sheetViews>
  <sheetFormatPr defaultRowHeight="14.5" x14ac:dyDescent="0.35"/>
  <cols>
    <col min="1" max="1" width="18.54296875" style="153" bestFit="1" customWidth="1"/>
    <col min="2" max="2" width="23" style="153" customWidth="1"/>
    <col min="3" max="3" width="14.7265625" style="153" customWidth="1"/>
    <col min="4" max="4" width="15.26953125" style="153" customWidth="1"/>
    <col min="5" max="5" width="14.453125" style="153" customWidth="1"/>
    <col min="6" max="16384" width="8.7265625" style="153"/>
  </cols>
  <sheetData>
    <row r="2" spans="1:5" x14ac:dyDescent="0.35">
      <c r="E2" s="155" t="s">
        <v>220</v>
      </c>
    </row>
    <row r="3" spans="1:5" ht="43.5" x14ac:dyDescent="0.35">
      <c r="A3" s="213" t="s">
        <v>458</v>
      </c>
      <c r="B3" s="237" t="s">
        <v>459</v>
      </c>
      <c r="C3" s="163"/>
      <c r="D3" s="163"/>
      <c r="E3" s="163"/>
    </row>
    <row r="4" spans="1:5" ht="43.5" x14ac:dyDescent="0.35">
      <c r="A4" s="213" t="s">
        <v>460</v>
      </c>
      <c r="B4" s="339" t="s">
        <v>461</v>
      </c>
      <c r="C4" s="163"/>
      <c r="D4" s="163"/>
      <c r="E4" s="163"/>
    </row>
    <row r="5" spans="1:5" x14ac:dyDescent="0.35">
      <c r="A5" s="163"/>
      <c r="B5" s="163"/>
      <c r="C5" s="163"/>
      <c r="D5" s="163"/>
      <c r="E5" s="163"/>
    </row>
    <row r="6" spans="1:5" ht="42.75" customHeight="1" x14ac:dyDescent="0.35">
      <c r="A6" s="241" t="s">
        <v>465</v>
      </c>
      <c r="B6" s="241" t="s">
        <v>466</v>
      </c>
      <c r="C6" s="241" t="s">
        <v>467</v>
      </c>
      <c r="D6" s="241" t="s">
        <v>468</v>
      </c>
      <c r="E6" s="241" t="s">
        <v>469</v>
      </c>
    </row>
    <row r="7" spans="1:5" x14ac:dyDescent="0.35">
      <c r="A7" s="163">
        <v>2019</v>
      </c>
      <c r="B7" s="164">
        <v>5020</v>
      </c>
      <c r="C7" s="164">
        <v>1386048</v>
      </c>
      <c r="D7" s="181"/>
      <c r="E7" s="181"/>
    </row>
    <row r="8" spans="1:5" x14ac:dyDescent="0.35">
      <c r="A8" s="163">
        <v>2020</v>
      </c>
      <c r="B8" s="164">
        <v>5219</v>
      </c>
      <c r="C8" s="164">
        <v>1471141</v>
      </c>
      <c r="D8" s="341">
        <f t="shared" ref="D8:E10" si="0">(B8-B7)/B7</f>
        <v>3.9641434262948208E-2</v>
      </c>
      <c r="E8" s="341">
        <f t="shared" si="0"/>
        <v>6.1392534746271411E-2</v>
      </c>
    </row>
    <row r="9" spans="1:5" x14ac:dyDescent="0.35">
      <c r="A9" s="163">
        <v>2021</v>
      </c>
      <c r="B9" s="164">
        <v>7753</v>
      </c>
      <c r="C9" s="164">
        <v>1736982</v>
      </c>
      <c r="D9" s="341">
        <f t="shared" si="0"/>
        <v>0.48553362713163439</v>
      </c>
      <c r="E9" s="341">
        <f t="shared" si="0"/>
        <v>0.1807039569966441</v>
      </c>
    </row>
    <row r="10" spans="1:5" x14ac:dyDescent="0.35">
      <c r="A10" s="163">
        <v>2022</v>
      </c>
      <c r="B10" s="164">
        <v>8807</v>
      </c>
      <c r="C10" s="164">
        <v>1651857</v>
      </c>
      <c r="D10" s="341">
        <f t="shared" si="0"/>
        <v>0.13594737520959629</v>
      </c>
      <c r="E10" s="341">
        <f t="shared" si="0"/>
        <v>-4.9007416311740708E-2</v>
      </c>
    </row>
    <row r="11" spans="1:5" x14ac:dyDescent="0.35">
      <c r="A11" s="163">
        <v>2023</v>
      </c>
      <c r="B11" s="164">
        <v>8617</v>
      </c>
      <c r="C11" s="164">
        <v>1470596</v>
      </c>
      <c r="D11" s="341">
        <f>(B11-B10)/B10</f>
        <v>-2.1573748154876803E-2</v>
      </c>
      <c r="E11" s="341">
        <f t="shared" ref="E11" si="1">(C11-C10)/C10</f>
        <v>-0.10973165352690942</v>
      </c>
    </row>
    <row r="12" spans="1:5" x14ac:dyDescent="0.35">
      <c r="A12" s="163">
        <v>2024</v>
      </c>
      <c r="B12" s="164">
        <v>7572</v>
      </c>
      <c r="C12" s="164">
        <v>1478000</v>
      </c>
      <c r="D12" s="341">
        <f>(B12-B11)/B11</f>
        <v>-0.12127190437507253</v>
      </c>
      <c r="E12" s="341">
        <f>(C12-C11)/C11</f>
        <v>5.034693416818759E-3</v>
      </c>
    </row>
    <row r="13" spans="1:5" x14ac:dyDescent="0.35">
      <c r="A13" s="179"/>
      <c r="B13" s="179"/>
      <c r="C13" s="179"/>
      <c r="D13" s="179"/>
      <c r="E13" s="179"/>
    </row>
    <row r="14" spans="1:5" x14ac:dyDescent="0.35">
      <c r="A14" s="179"/>
      <c r="B14" s="179"/>
      <c r="C14" s="179"/>
      <c r="D14" s="179"/>
      <c r="E14" s="179"/>
    </row>
    <row r="15" spans="1:5" x14ac:dyDescent="0.35">
      <c r="B15" s="207"/>
    </row>
  </sheetData>
  <sheetProtection algorithmName="SHA-512" hashValue="x29pEfy9InoIvOtYnK87sek10EAEjqWZf+f4LCra+y1THimMhWdYR8ZnTp7GFnqPKrXu57/AqGqKb+e/mo889A==" saltValue="KEb39vfCTPQ7qq1zsX+DnA==" spinCount="100000" sheet="1" objects="1" scenarios="1"/>
  <hyperlinks>
    <hyperlink ref="B4" r:id="rId1" xr:uid="{923A3A39-D9E7-4ADA-BE5C-1202AFCF9CE9}"/>
    <hyperlink ref="E2" location="'Appendix Table Menu'!A1" display="Return to the Appendix Table Menu" xr:uid="{9E665573-368F-4F70-AF9A-3AE75A8D84C2}"/>
  </hyperlinks>
  <pageMargins left="0.7" right="0.7" top="0.75" bottom="0.75" header="0.3" footer="0.3"/>
  <pageSetup orientation="portrait" horizontalDpi="1200" verticalDpi="120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D60F7-FC13-4D6A-A231-60B7864C9FDD}">
  <dimension ref="A1:I40"/>
  <sheetViews>
    <sheetView view="pageLayout" topLeftCell="A27" zoomScale="70" zoomScaleNormal="100" zoomScalePageLayoutView="70" workbookViewId="0">
      <selection activeCell="G39" sqref="A3:G39"/>
    </sheetView>
  </sheetViews>
  <sheetFormatPr defaultRowHeight="14.5" x14ac:dyDescent="0.35"/>
  <cols>
    <col min="1" max="1" width="19.7265625" style="153" customWidth="1"/>
    <col min="2" max="2" width="16.26953125" style="153" customWidth="1"/>
    <col min="3" max="3" width="18.81640625" style="153" customWidth="1"/>
    <col min="4" max="4" width="12.81640625" style="153" customWidth="1"/>
    <col min="5" max="5" width="22.7265625" style="153" customWidth="1"/>
    <col min="6" max="6" width="12" style="153" customWidth="1"/>
    <col min="7" max="7" width="25.81640625" style="153" customWidth="1"/>
    <col min="8" max="8" width="4.453125" style="153" customWidth="1"/>
    <col min="9" max="16384" width="8.7265625" style="153"/>
  </cols>
  <sheetData>
    <row r="1" spans="1:9" x14ac:dyDescent="0.35">
      <c r="G1" s="155" t="s">
        <v>220</v>
      </c>
    </row>
    <row r="3" spans="1:9" ht="18.5" x14ac:dyDescent="0.45">
      <c r="A3" s="219" t="s">
        <v>299</v>
      </c>
      <c r="B3" s="219"/>
      <c r="C3" s="219" t="s">
        <v>427</v>
      </c>
      <c r="D3" s="219"/>
      <c r="E3" s="219" t="s">
        <v>427</v>
      </c>
      <c r="F3" s="219"/>
      <c r="G3" s="219" t="s">
        <v>359</v>
      </c>
      <c r="H3" s="271"/>
      <c r="I3" s="309"/>
    </row>
    <row r="4" spans="1:9" ht="90" customHeight="1" x14ac:dyDescent="0.45">
      <c r="A4" s="342" t="s">
        <v>448</v>
      </c>
      <c r="B4" s="343" t="s">
        <v>429</v>
      </c>
      <c r="C4" s="344" t="s">
        <v>470</v>
      </c>
      <c r="D4" s="344" t="s">
        <v>471</v>
      </c>
      <c r="E4" s="344" t="s">
        <v>472</v>
      </c>
      <c r="F4" s="344" t="s">
        <v>473</v>
      </c>
      <c r="G4" s="345" t="s">
        <v>474</v>
      </c>
      <c r="H4" s="271"/>
    </row>
    <row r="5" spans="1:9" ht="18.5" x14ac:dyDescent="0.45">
      <c r="A5" s="219" t="s">
        <v>116</v>
      </c>
      <c r="B5" s="194">
        <v>283609</v>
      </c>
      <c r="C5" s="194">
        <v>282212</v>
      </c>
      <c r="D5" s="218">
        <f>B5-C5</f>
        <v>1397</v>
      </c>
      <c r="E5" s="194">
        <v>281486</v>
      </c>
      <c r="F5" s="218">
        <f>B5-E5</f>
        <v>2123</v>
      </c>
      <c r="G5" s="164">
        <v>7172</v>
      </c>
      <c r="H5" s="271"/>
    </row>
    <row r="6" spans="1:9" ht="18.5" x14ac:dyDescent="0.45">
      <c r="A6" s="219" t="s">
        <v>266</v>
      </c>
      <c r="B6" s="194">
        <v>1645</v>
      </c>
      <c r="C6" s="194">
        <v>1619</v>
      </c>
      <c r="D6" s="218">
        <f t="shared" ref="D6:D39" si="0">B6-C6</f>
        <v>26</v>
      </c>
      <c r="E6" s="194">
        <v>1591</v>
      </c>
      <c r="F6" s="218">
        <f t="shared" ref="F6:F39" si="1">B6-E6</f>
        <v>54</v>
      </c>
      <c r="G6" s="164">
        <v>5</v>
      </c>
      <c r="H6" s="271"/>
    </row>
    <row r="7" spans="1:9" ht="18.5" x14ac:dyDescent="0.45">
      <c r="A7" s="219" t="s">
        <v>267</v>
      </c>
      <c r="B7" s="194">
        <v>23605</v>
      </c>
      <c r="C7" s="194">
        <v>23435</v>
      </c>
      <c r="D7" s="218">
        <f t="shared" si="0"/>
        <v>170</v>
      </c>
      <c r="E7" s="194">
        <v>23282</v>
      </c>
      <c r="F7" s="218">
        <f t="shared" si="1"/>
        <v>323</v>
      </c>
      <c r="G7" s="164">
        <v>552</v>
      </c>
      <c r="H7" s="271"/>
    </row>
    <row r="8" spans="1:9" ht="18.5" x14ac:dyDescent="0.45">
      <c r="A8" s="219" t="s">
        <v>268</v>
      </c>
      <c r="B8" s="194">
        <v>8353</v>
      </c>
      <c r="C8" s="194">
        <v>8046</v>
      </c>
      <c r="D8" s="218">
        <f t="shared" si="0"/>
        <v>307</v>
      </c>
      <c r="E8" s="194">
        <v>8161</v>
      </c>
      <c r="F8" s="218">
        <f t="shared" si="1"/>
        <v>192</v>
      </c>
      <c r="G8" s="164">
        <v>337</v>
      </c>
      <c r="H8" s="271"/>
    </row>
    <row r="9" spans="1:9" ht="18.5" x14ac:dyDescent="0.45">
      <c r="A9" s="219" t="s">
        <v>269</v>
      </c>
      <c r="B9" s="194">
        <v>5413</v>
      </c>
      <c r="C9" s="194">
        <v>5380</v>
      </c>
      <c r="D9" s="218">
        <f t="shared" si="0"/>
        <v>33</v>
      </c>
      <c r="E9" s="194">
        <v>5388</v>
      </c>
      <c r="F9" s="218">
        <f t="shared" si="1"/>
        <v>25</v>
      </c>
      <c r="G9" s="164">
        <v>40</v>
      </c>
      <c r="H9" s="271"/>
    </row>
    <row r="10" spans="1:9" ht="18.5" x14ac:dyDescent="0.45">
      <c r="A10" s="219" t="s">
        <v>270</v>
      </c>
      <c r="B10" s="194">
        <v>18471</v>
      </c>
      <c r="C10" s="194">
        <v>18374</v>
      </c>
      <c r="D10" s="218">
        <f t="shared" si="0"/>
        <v>97</v>
      </c>
      <c r="E10" s="194">
        <v>18272</v>
      </c>
      <c r="F10" s="218">
        <f t="shared" si="1"/>
        <v>199</v>
      </c>
      <c r="G10" s="164">
        <v>714</v>
      </c>
      <c r="H10" s="271"/>
    </row>
    <row r="11" spans="1:9" ht="18.5" x14ac:dyDescent="0.45">
      <c r="A11" s="219" t="s">
        <v>271</v>
      </c>
      <c r="B11" s="163">
        <v>727</v>
      </c>
      <c r="C11" s="163">
        <v>710</v>
      </c>
      <c r="D11" s="218">
        <f t="shared" si="0"/>
        <v>17</v>
      </c>
      <c r="E11" s="163">
        <v>715</v>
      </c>
      <c r="F11" s="218">
        <f t="shared" si="1"/>
        <v>12</v>
      </c>
      <c r="G11" s="164">
        <v>0</v>
      </c>
      <c r="H11" s="271"/>
    </row>
    <row r="12" spans="1:9" ht="18.5" x14ac:dyDescent="0.45">
      <c r="A12" s="219" t="s">
        <v>272</v>
      </c>
      <c r="B12" s="194">
        <v>83530</v>
      </c>
      <c r="C12" s="194">
        <v>82655</v>
      </c>
      <c r="D12" s="218">
        <f t="shared" si="0"/>
        <v>875</v>
      </c>
      <c r="E12" s="194">
        <v>82588</v>
      </c>
      <c r="F12" s="218">
        <f t="shared" si="1"/>
        <v>942</v>
      </c>
      <c r="G12" s="164">
        <v>3307</v>
      </c>
      <c r="H12" s="271"/>
    </row>
    <row r="13" spans="1:9" ht="18.5" x14ac:dyDescent="0.45">
      <c r="A13" s="219" t="s">
        <v>273</v>
      </c>
      <c r="B13" s="194">
        <v>23245</v>
      </c>
      <c r="C13" s="194">
        <v>22905</v>
      </c>
      <c r="D13" s="218">
        <f t="shared" si="0"/>
        <v>340</v>
      </c>
      <c r="E13" s="194">
        <v>23085</v>
      </c>
      <c r="F13" s="218">
        <f t="shared" si="1"/>
        <v>160</v>
      </c>
      <c r="G13" s="164">
        <v>696</v>
      </c>
      <c r="H13" s="271"/>
    </row>
    <row r="14" spans="1:9" ht="18.5" x14ac:dyDescent="0.45">
      <c r="A14" s="219" t="s">
        <v>274</v>
      </c>
      <c r="B14" s="194">
        <v>11069</v>
      </c>
      <c r="C14" s="194">
        <v>10689</v>
      </c>
      <c r="D14" s="218">
        <f t="shared" si="0"/>
        <v>380</v>
      </c>
      <c r="E14" s="194">
        <v>11050</v>
      </c>
      <c r="F14" s="218">
        <f t="shared" si="1"/>
        <v>19</v>
      </c>
      <c r="G14" s="164">
        <v>126</v>
      </c>
      <c r="H14" s="271"/>
    </row>
    <row r="15" spans="1:9" ht="18.5" x14ac:dyDescent="0.45">
      <c r="A15" s="219" t="s">
        <v>275</v>
      </c>
      <c r="B15" s="194">
        <v>1451</v>
      </c>
      <c r="C15" s="194">
        <v>1446</v>
      </c>
      <c r="D15" s="218">
        <f t="shared" si="0"/>
        <v>5</v>
      </c>
      <c r="E15" s="194">
        <v>1440</v>
      </c>
      <c r="F15" s="218">
        <f t="shared" si="1"/>
        <v>11</v>
      </c>
      <c r="G15" s="164">
        <v>41</v>
      </c>
      <c r="H15" s="271"/>
    </row>
    <row r="16" spans="1:9" ht="18.5" x14ac:dyDescent="0.45">
      <c r="A16" s="219" t="s">
        <v>276</v>
      </c>
      <c r="B16" s="163">
        <v>282</v>
      </c>
      <c r="C16" s="163">
        <v>282</v>
      </c>
      <c r="D16" s="218">
        <f t="shared" si="0"/>
        <v>0</v>
      </c>
      <c r="E16" s="163">
        <v>276</v>
      </c>
      <c r="F16" s="218">
        <f t="shared" si="1"/>
        <v>6</v>
      </c>
      <c r="G16" s="164">
        <v>2</v>
      </c>
      <c r="H16" s="271"/>
    </row>
    <row r="17" spans="1:8" ht="18.5" x14ac:dyDescent="0.45">
      <c r="A17" s="219" t="s">
        <v>277</v>
      </c>
      <c r="B17" s="194">
        <v>1501</v>
      </c>
      <c r="C17" s="194">
        <v>1501</v>
      </c>
      <c r="D17" s="218">
        <f t="shared" si="0"/>
        <v>0</v>
      </c>
      <c r="E17" s="194">
        <v>1501</v>
      </c>
      <c r="F17" s="218">
        <f t="shared" si="1"/>
        <v>0</v>
      </c>
      <c r="G17" s="164">
        <v>58</v>
      </c>
      <c r="H17" s="271"/>
    </row>
    <row r="18" spans="1:8" ht="18.5" x14ac:dyDescent="0.45">
      <c r="A18" s="219" t="s">
        <v>278</v>
      </c>
      <c r="B18" s="194">
        <v>24568</v>
      </c>
      <c r="C18" s="194">
        <v>24432</v>
      </c>
      <c r="D18" s="218">
        <f t="shared" si="0"/>
        <v>136</v>
      </c>
      <c r="E18" s="194">
        <v>24344</v>
      </c>
      <c r="F18" s="218">
        <f t="shared" si="1"/>
        <v>224</v>
      </c>
      <c r="G18" s="164">
        <v>1072</v>
      </c>
      <c r="H18" s="271"/>
    </row>
    <row r="19" spans="1:8" ht="18.5" x14ac:dyDescent="0.45">
      <c r="A19" s="219" t="s">
        <v>279</v>
      </c>
      <c r="B19" s="194">
        <v>9376</v>
      </c>
      <c r="C19" s="194">
        <v>9306</v>
      </c>
      <c r="D19" s="218">
        <f t="shared" si="0"/>
        <v>70</v>
      </c>
      <c r="E19" s="194">
        <v>9242</v>
      </c>
      <c r="F19" s="218">
        <f t="shared" si="1"/>
        <v>134</v>
      </c>
      <c r="G19" s="164">
        <v>80</v>
      </c>
      <c r="H19" s="271"/>
    </row>
    <row r="20" spans="1:8" ht="18.5" x14ac:dyDescent="0.45">
      <c r="A20" s="219" t="s">
        <v>280</v>
      </c>
      <c r="B20" s="194">
        <v>8211</v>
      </c>
      <c r="C20" s="194">
        <v>8193</v>
      </c>
      <c r="D20" s="218">
        <f t="shared" si="0"/>
        <v>18</v>
      </c>
      <c r="E20" s="194">
        <v>8152</v>
      </c>
      <c r="F20" s="218">
        <f t="shared" si="1"/>
        <v>59</v>
      </c>
      <c r="G20" s="164">
        <v>89</v>
      </c>
      <c r="H20" s="271"/>
    </row>
    <row r="21" spans="1:8" ht="18.5" x14ac:dyDescent="0.45">
      <c r="A21" s="219" t="s">
        <v>281</v>
      </c>
      <c r="B21" s="194">
        <v>9082</v>
      </c>
      <c r="C21" s="194">
        <v>9049</v>
      </c>
      <c r="D21" s="218">
        <f t="shared" si="0"/>
        <v>33</v>
      </c>
      <c r="E21" s="194">
        <v>8976</v>
      </c>
      <c r="F21" s="218">
        <f t="shared" si="1"/>
        <v>106</v>
      </c>
      <c r="G21" s="164">
        <v>210</v>
      </c>
      <c r="H21" s="271"/>
    </row>
    <row r="22" spans="1:8" ht="18.5" x14ac:dyDescent="0.45">
      <c r="A22" s="219" t="s">
        <v>282</v>
      </c>
      <c r="B22" s="194">
        <v>21088</v>
      </c>
      <c r="C22" s="194">
        <v>19084</v>
      </c>
      <c r="D22" s="218">
        <f t="shared" si="0"/>
        <v>2004</v>
      </c>
      <c r="E22" s="194">
        <v>19728</v>
      </c>
      <c r="F22" s="218">
        <f t="shared" si="1"/>
        <v>1360</v>
      </c>
      <c r="G22" s="164">
        <v>2501</v>
      </c>
      <c r="H22" s="271"/>
    </row>
    <row r="23" spans="1:8" ht="18.5" x14ac:dyDescent="0.45">
      <c r="A23" s="219" t="s">
        <v>283</v>
      </c>
      <c r="B23" s="194">
        <v>1991</v>
      </c>
      <c r="C23" s="194">
        <v>1890</v>
      </c>
      <c r="D23" s="218">
        <f t="shared" si="0"/>
        <v>101</v>
      </c>
      <c r="E23" s="194">
        <v>1991</v>
      </c>
      <c r="F23" s="218">
        <f t="shared" si="1"/>
        <v>0</v>
      </c>
      <c r="G23" s="164">
        <v>0</v>
      </c>
      <c r="H23" s="271"/>
    </row>
    <row r="24" spans="1:8" ht="18.5" x14ac:dyDescent="0.45">
      <c r="A24" s="219" t="s">
        <v>284</v>
      </c>
      <c r="B24" s="194">
        <v>24285</v>
      </c>
      <c r="C24" s="194">
        <v>23952</v>
      </c>
      <c r="D24" s="218">
        <f t="shared" si="0"/>
        <v>333</v>
      </c>
      <c r="E24" s="194">
        <v>24111</v>
      </c>
      <c r="F24" s="218">
        <f t="shared" si="1"/>
        <v>174</v>
      </c>
      <c r="G24" s="164">
        <v>1118</v>
      </c>
      <c r="H24" s="271"/>
    </row>
    <row r="25" spans="1:8" ht="18.5" x14ac:dyDescent="0.45">
      <c r="A25" s="219" t="s">
        <v>285</v>
      </c>
      <c r="B25" s="194">
        <v>4102</v>
      </c>
      <c r="C25" s="194">
        <v>4094</v>
      </c>
      <c r="D25" s="218">
        <f t="shared" si="0"/>
        <v>8</v>
      </c>
      <c r="E25" s="194">
        <v>4064</v>
      </c>
      <c r="F25" s="218">
        <f t="shared" si="1"/>
        <v>38</v>
      </c>
      <c r="G25" s="164">
        <v>11</v>
      </c>
      <c r="H25" s="271"/>
    </row>
    <row r="26" spans="1:8" ht="18.5" x14ac:dyDescent="0.45">
      <c r="A26" s="219" t="s">
        <v>286</v>
      </c>
      <c r="B26" s="194">
        <v>14980</v>
      </c>
      <c r="C26" s="194">
        <v>14705</v>
      </c>
      <c r="D26" s="218">
        <f t="shared" si="0"/>
        <v>275</v>
      </c>
      <c r="E26" s="194">
        <v>14845</v>
      </c>
      <c r="F26" s="218">
        <f t="shared" si="1"/>
        <v>135</v>
      </c>
      <c r="G26" s="164">
        <v>394</v>
      </c>
      <c r="H26" s="271"/>
    </row>
    <row r="27" spans="1:8" ht="18.5" x14ac:dyDescent="0.45">
      <c r="A27" s="219" t="s">
        <v>287</v>
      </c>
      <c r="B27" s="194">
        <v>7211</v>
      </c>
      <c r="C27" s="194">
        <v>7209</v>
      </c>
      <c r="D27" s="218">
        <f t="shared" si="0"/>
        <v>2</v>
      </c>
      <c r="E27" s="194">
        <v>7194</v>
      </c>
      <c r="F27" s="218">
        <f t="shared" si="1"/>
        <v>17</v>
      </c>
      <c r="G27" s="164">
        <v>161</v>
      </c>
      <c r="H27" s="271"/>
    </row>
    <row r="28" spans="1:8" ht="18.5" x14ac:dyDescent="0.45">
      <c r="A28" s="219" t="s">
        <v>290</v>
      </c>
      <c r="B28" s="194">
        <v>55741</v>
      </c>
      <c r="C28" s="194">
        <v>55324</v>
      </c>
      <c r="D28" s="218">
        <f t="shared" si="0"/>
        <v>417</v>
      </c>
      <c r="E28" s="194">
        <v>55335</v>
      </c>
      <c r="F28" s="218">
        <f t="shared" si="1"/>
        <v>406</v>
      </c>
      <c r="G28" s="164">
        <v>1653</v>
      </c>
      <c r="H28" s="271"/>
    </row>
    <row r="29" spans="1:8" ht="18.5" x14ac:dyDescent="0.45">
      <c r="A29" s="219" t="s">
        <v>288</v>
      </c>
      <c r="B29" s="194">
        <v>41053</v>
      </c>
      <c r="C29" s="194">
        <v>40266</v>
      </c>
      <c r="D29" s="218">
        <f t="shared" si="0"/>
        <v>787</v>
      </c>
      <c r="E29" s="194">
        <v>40199</v>
      </c>
      <c r="F29" s="218">
        <f t="shared" si="1"/>
        <v>854</v>
      </c>
      <c r="G29" s="164">
        <v>2535</v>
      </c>
      <c r="H29" s="271"/>
    </row>
    <row r="30" spans="1:8" ht="18.5" x14ac:dyDescent="0.45">
      <c r="A30" s="219" t="s">
        <v>289</v>
      </c>
      <c r="B30" s="194">
        <v>11924</v>
      </c>
      <c r="C30" s="194">
        <v>11637</v>
      </c>
      <c r="D30" s="218">
        <f t="shared" si="0"/>
        <v>287</v>
      </c>
      <c r="E30" s="194">
        <v>11652</v>
      </c>
      <c r="F30" s="218">
        <f t="shared" si="1"/>
        <v>272</v>
      </c>
      <c r="G30" s="164">
        <v>365</v>
      </c>
      <c r="H30" s="271"/>
    </row>
    <row r="31" spans="1:8" ht="18.5" x14ac:dyDescent="0.45">
      <c r="A31" s="219" t="s">
        <v>291</v>
      </c>
      <c r="B31" s="194">
        <v>69348</v>
      </c>
      <c r="C31" s="194">
        <v>69199</v>
      </c>
      <c r="D31" s="218">
        <f t="shared" si="0"/>
        <v>149</v>
      </c>
      <c r="E31" s="194">
        <v>69026</v>
      </c>
      <c r="F31" s="218">
        <f t="shared" si="1"/>
        <v>322</v>
      </c>
      <c r="G31" s="164">
        <v>1722</v>
      </c>
      <c r="H31" s="271"/>
    </row>
    <row r="32" spans="1:8" ht="18.5" x14ac:dyDescent="0.45">
      <c r="A32" s="219" t="s">
        <v>292</v>
      </c>
      <c r="B32" s="194">
        <v>5419</v>
      </c>
      <c r="C32" s="194">
        <v>5386</v>
      </c>
      <c r="D32" s="218">
        <f t="shared" si="0"/>
        <v>33</v>
      </c>
      <c r="E32" s="194">
        <v>5388</v>
      </c>
      <c r="F32" s="218">
        <f t="shared" si="1"/>
        <v>31</v>
      </c>
      <c r="G32" s="164">
        <v>90</v>
      </c>
      <c r="H32" s="271"/>
    </row>
    <row r="33" spans="1:8" ht="18.5" x14ac:dyDescent="0.45">
      <c r="A33" s="219" t="s">
        <v>293</v>
      </c>
      <c r="B33" s="194">
        <v>5222</v>
      </c>
      <c r="C33" s="194">
        <v>5159</v>
      </c>
      <c r="D33" s="218">
        <f t="shared" si="0"/>
        <v>63</v>
      </c>
      <c r="E33" s="194">
        <v>5175</v>
      </c>
      <c r="F33" s="218">
        <f t="shared" si="1"/>
        <v>47</v>
      </c>
      <c r="G33" s="164">
        <v>304</v>
      </c>
      <c r="H33" s="271"/>
    </row>
    <row r="34" spans="1:8" ht="18.5" x14ac:dyDescent="0.45">
      <c r="A34" s="219" t="s">
        <v>294</v>
      </c>
      <c r="B34" s="194">
        <v>14459</v>
      </c>
      <c r="C34" s="194">
        <v>14290</v>
      </c>
      <c r="D34" s="218">
        <f t="shared" si="0"/>
        <v>169</v>
      </c>
      <c r="E34" s="194">
        <v>14164</v>
      </c>
      <c r="F34" s="218">
        <f t="shared" si="1"/>
        <v>295</v>
      </c>
      <c r="G34" s="164">
        <v>214</v>
      </c>
      <c r="H34" s="271"/>
    </row>
    <row r="35" spans="1:8" ht="18.5" x14ac:dyDescent="0.45">
      <c r="A35" s="219" t="s">
        <v>295</v>
      </c>
      <c r="B35" s="194">
        <v>5774</v>
      </c>
      <c r="C35" s="194">
        <v>5602</v>
      </c>
      <c r="D35" s="218">
        <f t="shared" si="0"/>
        <v>172</v>
      </c>
      <c r="E35" s="194">
        <v>5541</v>
      </c>
      <c r="F35" s="218">
        <f t="shared" si="1"/>
        <v>233</v>
      </c>
      <c r="G35" s="164">
        <v>162</v>
      </c>
      <c r="H35" s="271"/>
    </row>
    <row r="36" spans="1:8" ht="18.5" x14ac:dyDescent="0.45">
      <c r="A36" s="219" t="s">
        <v>296</v>
      </c>
      <c r="B36" s="194">
        <v>1504</v>
      </c>
      <c r="C36" s="194">
        <v>1468</v>
      </c>
      <c r="D36" s="218">
        <f t="shared" si="0"/>
        <v>36</v>
      </c>
      <c r="E36" s="194">
        <v>1434</v>
      </c>
      <c r="F36" s="218">
        <f t="shared" si="1"/>
        <v>70</v>
      </c>
      <c r="G36" s="346">
        <v>68</v>
      </c>
      <c r="H36" s="271"/>
    </row>
    <row r="37" spans="1:8" ht="18.5" x14ac:dyDescent="0.45">
      <c r="A37" s="219" t="s">
        <v>297</v>
      </c>
      <c r="B37" s="194">
        <v>26782</v>
      </c>
      <c r="C37" s="194">
        <v>26581</v>
      </c>
      <c r="D37" s="218">
        <f t="shared" si="0"/>
        <v>201</v>
      </c>
      <c r="E37" s="194">
        <v>26652</v>
      </c>
      <c r="F37" s="218">
        <f t="shared" si="1"/>
        <v>130</v>
      </c>
      <c r="G37" s="346">
        <v>834</v>
      </c>
      <c r="H37" s="271"/>
    </row>
    <row r="38" spans="1:8" ht="18.5" x14ac:dyDescent="0.45">
      <c r="A38" s="216" t="s">
        <v>117</v>
      </c>
      <c r="B38" s="288">
        <v>825021</v>
      </c>
      <c r="C38" s="288">
        <v>816080</v>
      </c>
      <c r="D38" s="222">
        <f t="shared" si="0"/>
        <v>8941</v>
      </c>
      <c r="E38" s="288">
        <v>816048</v>
      </c>
      <c r="F38" s="222">
        <f t="shared" si="1"/>
        <v>8973</v>
      </c>
      <c r="G38" s="318">
        <v>26633</v>
      </c>
      <c r="H38" s="271"/>
    </row>
    <row r="39" spans="1:8" x14ac:dyDescent="0.35">
      <c r="A39" s="220" t="s">
        <v>118</v>
      </c>
      <c r="B39" s="178">
        <v>127482865</v>
      </c>
      <c r="C39" s="178">
        <v>126978145</v>
      </c>
      <c r="D39" s="222">
        <f t="shared" si="0"/>
        <v>504720</v>
      </c>
      <c r="E39" s="178">
        <v>126441427</v>
      </c>
      <c r="F39" s="222">
        <f t="shared" si="1"/>
        <v>1041438</v>
      </c>
      <c r="G39" s="178">
        <v>4225487</v>
      </c>
    </row>
    <row r="40" spans="1:8" x14ac:dyDescent="0.35">
      <c r="G40" s="208"/>
    </row>
  </sheetData>
  <sheetProtection algorithmName="SHA-512" hashValue="FX/sNC7cd095st3vAMfcELVSqdc3sc/s/JN3mXh9rD/2OWS93hfENyvFqBD2LriF4mKwgXH8RUIBj7KwZD1mmw==" saltValue="xPyg2+C4jzbTC4hAE1CEFg==" spinCount="100000" sheet="1" objects="1" scenarios="1"/>
  <autoFilter ref="A4:G4" xr:uid="{1F8D60F7-FC13-4D6A-A231-60B7864C9FDD}">
    <sortState xmlns:xlrd2="http://schemas.microsoft.com/office/spreadsheetml/2017/richdata2" ref="A5:G37">
      <sortCondition ref="A4"/>
    </sortState>
  </autoFilter>
  <conditionalFormatting sqref="B4">
    <cfRule type="duplicateValues" dxfId="18" priority="1"/>
  </conditionalFormatting>
  <hyperlinks>
    <hyperlink ref="G1" location="'Appendix Table Menu'!A1" display="Return to the Appendix Table Menu" xr:uid="{2B97AED9-B4A2-4F07-AD91-69C6B2360E8A}"/>
  </hyperlinks>
  <pageMargins left="0.7" right="0.7" top="0.75" bottom="0.75" header="0.3" footer="0.3"/>
  <pageSetup scale="70"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4303C-82F7-43F9-A5A9-075F670A419B}">
  <dimension ref="A2:E39"/>
  <sheetViews>
    <sheetView view="pageLayout" zoomScaleNormal="100" zoomScaleSheetLayoutView="100" workbookViewId="0">
      <selection activeCell="B9" sqref="B9"/>
    </sheetView>
  </sheetViews>
  <sheetFormatPr defaultRowHeight="14.5" x14ac:dyDescent="0.35"/>
  <cols>
    <col min="1" max="1" width="22.54296875" style="153" customWidth="1"/>
    <col min="2" max="2" width="18.1796875" style="153" customWidth="1"/>
    <col min="3" max="3" width="18.81640625" style="153" customWidth="1"/>
    <col min="4" max="4" width="21.453125" style="153" customWidth="1"/>
    <col min="5" max="16384" width="8.7265625" style="153"/>
  </cols>
  <sheetData>
    <row r="2" spans="1:4" x14ac:dyDescent="0.35">
      <c r="D2" s="155" t="s">
        <v>220</v>
      </c>
    </row>
    <row r="3" spans="1:4" x14ac:dyDescent="0.35">
      <c r="A3" s="213" t="s">
        <v>299</v>
      </c>
      <c r="B3" s="213" t="s">
        <v>427</v>
      </c>
      <c r="C3" s="213" t="s">
        <v>427</v>
      </c>
      <c r="D3" s="213" t="s">
        <v>359</v>
      </c>
    </row>
    <row r="4" spans="1:4" ht="42.75" customHeight="1" x14ac:dyDescent="0.35">
      <c r="A4" s="181" t="s">
        <v>448</v>
      </c>
      <c r="B4" s="237" t="s">
        <v>241</v>
      </c>
      <c r="C4" s="237" t="s">
        <v>242</v>
      </c>
      <c r="D4" s="237" t="s">
        <v>180</v>
      </c>
    </row>
    <row r="5" spans="1:4" x14ac:dyDescent="0.35">
      <c r="A5" s="219" t="s">
        <v>116</v>
      </c>
      <c r="B5" s="348">
        <f>'Figure 26'!D5/'Figure 26'!B5</f>
        <v>4.925795725805599E-3</v>
      </c>
      <c r="C5" s="348">
        <f>'Figure 26'!F5/'Figure 26'!B5</f>
        <v>7.4856580714998469E-3</v>
      </c>
      <c r="D5" s="349">
        <v>8.9999999999999993E-3</v>
      </c>
    </row>
    <row r="6" spans="1:4" x14ac:dyDescent="0.35">
      <c r="A6" s="219" t="s">
        <v>266</v>
      </c>
      <c r="B6" s="348">
        <f>'Figure 26'!D6/'Figure 26'!B6</f>
        <v>1.5805471124620062E-2</v>
      </c>
      <c r="C6" s="348">
        <f>'Figure 26'!F6/'Figure 26'!B6</f>
        <v>3.2826747720364743E-2</v>
      </c>
      <c r="D6" s="349">
        <v>0</v>
      </c>
    </row>
    <row r="7" spans="1:4" x14ac:dyDescent="0.35">
      <c r="A7" s="219" t="s">
        <v>267</v>
      </c>
      <c r="B7" s="348">
        <f>'Figure 26'!D7/'Figure 26'!B7</f>
        <v>7.2018640118618939E-3</v>
      </c>
      <c r="C7" s="348">
        <f>'Figure 26'!F7/'Figure 26'!B7</f>
        <v>1.3683541622537598E-2</v>
      </c>
      <c r="D7" s="349">
        <v>4.0000000000000001E-3</v>
      </c>
    </row>
    <row r="8" spans="1:4" x14ac:dyDescent="0.35">
      <c r="A8" s="219" t="s">
        <v>268</v>
      </c>
      <c r="B8" s="348">
        <f>'Figure 26'!D8/'Figure 26'!B8</f>
        <v>3.6753262300969709E-2</v>
      </c>
      <c r="C8" s="348">
        <f>'Figure 26'!F8/'Figure 26'!B8</f>
        <v>2.2985753621453369E-2</v>
      </c>
      <c r="D8" s="349">
        <v>1.4999999999999999E-2</v>
      </c>
    </row>
    <row r="9" spans="1:4" x14ac:dyDescent="0.35">
      <c r="A9" s="219" t="s">
        <v>269</v>
      </c>
      <c r="B9" s="348">
        <f>'Figure 26'!D9/'Figure 26'!B9</f>
        <v>6.0964345095141327E-3</v>
      </c>
      <c r="C9" s="348">
        <f>'Figure 26'!F9/'Figure 26'!B9</f>
        <v>4.6185109920561613E-3</v>
      </c>
      <c r="D9" s="349">
        <v>6.0000000000000001E-3</v>
      </c>
    </row>
    <row r="10" spans="1:4" x14ac:dyDescent="0.35">
      <c r="A10" s="219" t="s">
        <v>270</v>
      </c>
      <c r="B10" s="348">
        <f>'Figure 26'!D10/'Figure 26'!B10</f>
        <v>5.2514752855828059E-3</v>
      </c>
      <c r="C10" s="348">
        <f>'Figure 26'!F10/'Figure 26'!B10</f>
        <v>1.077364517351524E-2</v>
      </c>
      <c r="D10" s="349">
        <v>1.4999999999999999E-2</v>
      </c>
    </row>
    <row r="11" spans="1:4" x14ac:dyDescent="0.35">
      <c r="A11" s="219" t="s">
        <v>271</v>
      </c>
      <c r="B11" s="348">
        <f>'Figure 26'!D11/'Figure 26'!B11</f>
        <v>2.3383768913342505E-2</v>
      </c>
      <c r="C11" s="348">
        <f>'Figure 26'!F11/'Figure 26'!B11</f>
        <v>1.6506189821182942E-2</v>
      </c>
      <c r="D11" s="349">
        <v>0</v>
      </c>
    </row>
    <row r="12" spans="1:4" x14ac:dyDescent="0.35">
      <c r="A12" s="219" t="s">
        <v>272</v>
      </c>
      <c r="B12" s="348">
        <f>'Figure 26'!D12/'Figure 26'!B12</f>
        <v>1.047527834311026E-2</v>
      </c>
      <c r="C12" s="348">
        <f>'Figure 26'!F12/'Figure 26'!B12</f>
        <v>1.1277385370525559E-2</v>
      </c>
      <c r="D12" s="349">
        <v>8.9999999999999993E-3</v>
      </c>
    </row>
    <row r="13" spans="1:4" x14ac:dyDescent="0.35">
      <c r="A13" s="219" t="s">
        <v>273</v>
      </c>
      <c r="B13" s="348">
        <f>'Figure 26'!D13/'Figure 26'!B13</f>
        <v>1.4626801462680146E-2</v>
      </c>
      <c r="C13" s="348">
        <f>'Figure 26'!F13/'Figure 26'!B13</f>
        <v>6.8832006883200693E-3</v>
      </c>
      <c r="D13" s="349">
        <v>1.0999999999999999E-2</v>
      </c>
    </row>
    <row r="14" spans="1:4" x14ac:dyDescent="0.35">
      <c r="A14" s="219" t="s">
        <v>274</v>
      </c>
      <c r="B14" s="348">
        <f>'Figure 26'!D14/'Figure 26'!B14</f>
        <v>3.4330111121149157E-2</v>
      </c>
      <c r="C14" s="348">
        <f>'Figure 26'!F14/'Figure 26'!B14</f>
        <v>1.7165055560574578E-3</v>
      </c>
      <c r="D14" s="349">
        <v>5.0000000000000001E-3</v>
      </c>
    </row>
    <row r="15" spans="1:4" x14ac:dyDescent="0.35">
      <c r="A15" s="219" t="s">
        <v>275</v>
      </c>
      <c r="B15" s="348">
        <f>'Figure 26'!D15/'Figure 26'!B15</f>
        <v>3.4458993797381117E-3</v>
      </c>
      <c r="C15" s="348">
        <f>'Figure 26'!F15/'Figure 26'!B15</f>
        <v>7.5809786354238459E-3</v>
      </c>
      <c r="D15" s="349">
        <v>1.4999999999999999E-2</v>
      </c>
    </row>
    <row r="16" spans="1:4" x14ac:dyDescent="0.35">
      <c r="A16" s="219" t="s">
        <v>276</v>
      </c>
      <c r="B16" s="348">
        <f>'Figure 26'!D16/'Figure 26'!B16</f>
        <v>0</v>
      </c>
      <c r="C16" s="348">
        <f>'Figure 26'!F16/'Figure 26'!B16</f>
        <v>2.1276595744680851E-2</v>
      </c>
      <c r="D16" s="349">
        <v>0</v>
      </c>
    </row>
    <row r="17" spans="1:4" x14ac:dyDescent="0.35">
      <c r="A17" s="219" t="s">
        <v>277</v>
      </c>
      <c r="B17" s="348">
        <f>'Figure 26'!D17/'Figure 26'!B17</f>
        <v>0</v>
      </c>
      <c r="C17" s="348">
        <f>'Figure 26'!F17/'Figure 26'!B17</f>
        <v>0</v>
      </c>
      <c r="D17" s="349">
        <v>3.0000000000000001E-3</v>
      </c>
    </row>
    <row r="18" spans="1:4" x14ac:dyDescent="0.35">
      <c r="A18" s="219" t="s">
        <v>278</v>
      </c>
      <c r="B18" s="348">
        <f>'Figure 26'!D18/'Figure 26'!B18</f>
        <v>5.5356561380657766E-3</v>
      </c>
      <c r="C18" s="348">
        <f>'Figure 26'!F18/'Figure 26'!B18</f>
        <v>9.1175512862259854E-3</v>
      </c>
      <c r="D18" s="349">
        <v>1.0999999999999999E-2</v>
      </c>
    </row>
    <row r="19" spans="1:4" x14ac:dyDescent="0.35">
      <c r="A19" s="219" t="s">
        <v>279</v>
      </c>
      <c r="B19" s="348">
        <f>'Figure 26'!D19/'Figure 26'!B19</f>
        <v>7.4658703071672355E-3</v>
      </c>
      <c r="C19" s="348">
        <f>'Figure 26'!F19/'Figure 26'!B19</f>
        <v>1.4291808873720136E-2</v>
      </c>
      <c r="D19" s="349">
        <v>4.0000000000000001E-3</v>
      </c>
    </row>
    <row r="20" spans="1:4" x14ac:dyDescent="0.35">
      <c r="A20" s="219" t="s">
        <v>280</v>
      </c>
      <c r="B20" s="348">
        <f>'Figure 26'!D20/'Figure 26'!B20</f>
        <v>2.1921812203142127E-3</v>
      </c>
      <c r="C20" s="348">
        <f>'Figure 26'!F20/'Figure 26'!B20</f>
        <v>7.1854828888076967E-3</v>
      </c>
      <c r="D20" s="349">
        <v>3.0000000000000001E-3</v>
      </c>
    </row>
    <row r="21" spans="1:4" x14ac:dyDescent="0.35">
      <c r="A21" s="219" t="s">
        <v>281</v>
      </c>
      <c r="B21" s="348">
        <f>'Figure 26'!D21/'Figure 26'!B21</f>
        <v>3.6335608896718784E-3</v>
      </c>
      <c r="C21" s="348">
        <f>'Figure 26'!F21/'Figure 26'!B21</f>
        <v>1.1671438009249064E-2</v>
      </c>
      <c r="D21" s="349">
        <v>6.0000000000000001E-3</v>
      </c>
    </row>
    <row r="22" spans="1:4" x14ac:dyDescent="0.35">
      <c r="A22" s="219" t="s">
        <v>282</v>
      </c>
      <c r="B22" s="348">
        <f>'Figure 26'!D22/'Figure 26'!B22</f>
        <v>9.5030349013657062E-2</v>
      </c>
      <c r="C22" s="348">
        <f>'Figure 26'!F22/'Figure 26'!B22</f>
        <v>6.4491654021244307E-2</v>
      </c>
      <c r="D22" s="349">
        <v>4.4999999999999998E-2</v>
      </c>
    </row>
    <row r="23" spans="1:4" x14ac:dyDescent="0.35">
      <c r="A23" s="219" t="s">
        <v>283</v>
      </c>
      <c r="B23" s="348">
        <f>'Figure 26'!D23/'Figure 26'!B23</f>
        <v>5.0728277247614265E-2</v>
      </c>
      <c r="C23" s="348">
        <f>'Figure 26'!F23/'Figure 26'!B23</f>
        <v>0</v>
      </c>
      <c r="D23" s="349">
        <v>0</v>
      </c>
    </row>
    <row r="24" spans="1:4" x14ac:dyDescent="0.35">
      <c r="A24" s="219" t="s">
        <v>284</v>
      </c>
      <c r="B24" s="348">
        <f>'Figure 26'!D24/'Figure 26'!B24</f>
        <v>1.3712168004941322E-2</v>
      </c>
      <c r="C24" s="348">
        <f>'Figure 26'!F24/'Figure 26'!B24</f>
        <v>7.1649166151945649E-3</v>
      </c>
      <c r="D24" s="349">
        <v>1.6E-2</v>
      </c>
    </row>
    <row r="25" spans="1:4" x14ac:dyDescent="0.35">
      <c r="A25" s="219" t="s">
        <v>285</v>
      </c>
      <c r="B25" s="348">
        <f>'Figure 26'!D25/'Figure 26'!B25</f>
        <v>1.9502681618722574E-3</v>
      </c>
      <c r="C25" s="348">
        <f>'Figure 26'!F25/'Figure 26'!B25</f>
        <v>9.2637737688932228E-3</v>
      </c>
      <c r="D25" s="349">
        <v>0</v>
      </c>
    </row>
    <row r="26" spans="1:4" x14ac:dyDescent="0.35">
      <c r="A26" s="219" t="s">
        <v>286</v>
      </c>
      <c r="B26" s="348">
        <f>'Figure 26'!D26/'Figure 26'!B26</f>
        <v>1.8357810413885182E-2</v>
      </c>
      <c r="C26" s="348">
        <f>'Figure 26'!F26/'Figure 26'!B26</f>
        <v>9.0120160213618163E-3</v>
      </c>
      <c r="D26" s="349">
        <v>8.9999999999999993E-3</v>
      </c>
    </row>
    <row r="27" spans="1:4" x14ac:dyDescent="0.35">
      <c r="A27" s="219" t="s">
        <v>287</v>
      </c>
      <c r="B27" s="348">
        <f>'Figure 26'!D27/'Figure 26'!B27</f>
        <v>2.773540424351685E-4</v>
      </c>
      <c r="C27" s="348">
        <f>'Figure 26'!F27/'Figure 26'!B27</f>
        <v>2.3575093606989323E-3</v>
      </c>
      <c r="D27" s="349">
        <v>1.9E-2</v>
      </c>
    </row>
    <row r="28" spans="1:4" x14ac:dyDescent="0.35">
      <c r="A28" s="219" t="s">
        <v>290</v>
      </c>
      <c r="B28" s="348">
        <f>'Figure 26'!D28/'Figure 26'!B28</f>
        <v>7.4810283274429953E-3</v>
      </c>
      <c r="C28" s="348">
        <f>'Figure 26'!F28/'Figure 26'!B28</f>
        <v>7.2836870526183598E-3</v>
      </c>
      <c r="D28" s="349">
        <v>8.9999999999999993E-3</v>
      </c>
    </row>
    <row r="29" spans="1:4" x14ac:dyDescent="0.35">
      <c r="A29" s="219" t="s">
        <v>288</v>
      </c>
      <c r="B29" s="348">
        <f>'Figure 26'!D29/'Figure 26'!B29</f>
        <v>1.917034077899301E-2</v>
      </c>
      <c r="C29" s="348">
        <f>'Figure 26'!F29/'Figure 26'!B29</f>
        <v>2.0802377414561663E-2</v>
      </c>
      <c r="D29" s="349">
        <v>2.5000000000000001E-2</v>
      </c>
    </row>
    <row r="30" spans="1:4" x14ac:dyDescent="0.35">
      <c r="A30" s="219" t="s">
        <v>289</v>
      </c>
      <c r="B30" s="348">
        <f>'Figure 26'!D30/'Figure 26'!B30</f>
        <v>2.4069104327406911E-2</v>
      </c>
      <c r="C30" s="348">
        <f>'Figure 26'!F30/'Figure 26'!B30</f>
        <v>2.2811137202281114E-2</v>
      </c>
      <c r="D30" s="349">
        <v>4.0000000000000001E-3</v>
      </c>
    </row>
    <row r="31" spans="1:4" x14ac:dyDescent="0.35">
      <c r="A31" s="219" t="s">
        <v>291</v>
      </c>
      <c r="B31" s="348">
        <f>'Figure 26'!D31/'Figure 26'!B31</f>
        <v>2.1485839533944744E-3</v>
      </c>
      <c r="C31" s="348">
        <f>'Figure 26'!F31/'Figure 26'!B31</f>
        <v>4.6432485435773203E-3</v>
      </c>
      <c r="D31" s="349">
        <v>8.0000000000000002E-3</v>
      </c>
    </row>
    <row r="32" spans="1:4" x14ac:dyDescent="0.35">
      <c r="A32" s="219" t="s">
        <v>292</v>
      </c>
      <c r="B32" s="348">
        <f>'Figure 26'!D32/'Figure 26'!B32</f>
        <v>6.0896844436242846E-3</v>
      </c>
      <c r="C32" s="348">
        <f>'Figure 26'!F32/'Figure 26'!B32</f>
        <v>5.7206126591622074E-3</v>
      </c>
      <c r="D32" s="349">
        <v>1.0999999999999999E-2</v>
      </c>
    </row>
    <row r="33" spans="1:5" x14ac:dyDescent="0.35">
      <c r="A33" s="219" t="s">
        <v>293</v>
      </c>
      <c r="B33" s="348">
        <f>'Figure 26'!D33/'Figure 26'!B33</f>
        <v>1.2064343163538873E-2</v>
      </c>
      <c r="C33" s="348">
        <f>'Figure 26'!F33/'Figure 26'!B33</f>
        <v>9.000382995021065E-3</v>
      </c>
      <c r="D33" s="349">
        <v>2.3E-2</v>
      </c>
    </row>
    <row r="34" spans="1:5" x14ac:dyDescent="0.35">
      <c r="A34" s="219" t="s">
        <v>294</v>
      </c>
      <c r="B34" s="348">
        <f>'Figure 26'!D34/'Figure 26'!B34</f>
        <v>1.1688221868732277E-2</v>
      </c>
      <c r="C34" s="348">
        <f>'Figure 26'!F34/'Figure 26'!B34</f>
        <v>2.0402517463171729E-2</v>
      </c>
      <c r="D34" s="349">
        <v>4.0000000000000001E-3</v>
      </c>
    </row>
    <row r="35" spans="1:5" x14ac:dyDescent="0.35">
      <c r="A35" s="219" t="s">
        <v>295</v>
      </c>
      <c r="B35" s="348">
        <f>'Figure 26'!D35/'Figure 26'!B35</f>
        <v>2.9788708001385521E-2</v>
      </c>
      <c r="C35" s="348">
        <f>'Figure 26'!F35/'Figure 26'!B35</f>
        <v>4.0353307932109457E-2</v>
      </c>
      <c r="D35" s="349">
        <v>1.0999999999999999E-2</v>
      </c>
    </row>
    <row r="36" spans="1:5" x14ac:dyDescent="0.35">
      <c r="A36" s="219" t="s">
        <v>296</v>
      </c>
      <c r="B36" s="348">
        <f>'Figure 26'!D36/'Figure 26'!B36</f>
        <v>2.3936170212765957E-2</v>
      </c>
      <c r="C36" s="348">
        <f>'Figure 26'!F36/'Figure 26'!B36</f>
        <v>4.6542553191489359E-2</v>
      </c>
      <c r="D36" s="349">
        <v>0</v>
      </c>
    </row>
    <row r="37" spans="1:5" x14ac:dyDescent="0.35">
      <c r="A37" s="219" t="s">
        <v>297</v>
      </c>
      <c r="B37" s="348">
        <f>'Figure 26'!D37/'Figure 26'!B37</f>
        <v>7.5050406989769251E-3</v>
      </c>
      <c r="C37" s="348">
        <f>'Figure 26'!F37/'Figure 26'!B37</f>
        <v>4.8540064222238818E-3</v>
      </c>
      <c r="D37" s="348">
        <v>5.0000000000000001E-3</v>
      </c>
    </row>
    <row r="38" spans="1:5" x14ac:dyDescent="0.35">
      <c r="A38" s="216" t="s">
        <v>117</v>
      </c>
      <c r="B38" s="350">
        <f>'Figure 26'!D38/'Figure 26'!B38</f>
        <v>1.0837299899032872E-2</v>
      </c>
      <c r="C38" s="350">
        <f>'Figure 26'!F38/'Figure 26'!B38</f>
        <v>1.0876086790518059E-2</v>
      </c>
      <c r="D38" s="350">
        <v>1.0999999999999999E-2</v>
      </c>
      <c r="E38" s="347"/>
    </row>
    <row r="39" spans="1:5" x14ac:dyDescent="0.35">
      <c r="A39" s="220" t="s">
        <v>118</v>
      </c>
      <c r="B39" s="350">
        <f>'Figure 26'!D39/'Figure 26'!B39</f>
        <v>3.9591203100118591E-3</v>
      </c>
      <c r="C39" s="350">
        <f>'Figure 26'!F39/'Figure 26'!B39</f>
        <v>8.1692390581275375E-3</v>
      </c>
      <c r="D39" s="350">
        <v>3.4000000000000002E-2</v>
      </c>
    </row>
  </sheetData>
  <sheetProtection algorithmName="SHA-512" hashValue="uZbz2iIzB57AJRIf861XgISAlYiDrHT0rBB3srD8Zug7EzYNSw2LwWiOe7jPl1uSDlP1yzzdB6roo6PkNaPZEw==" saltValue="bsnVDsjlkR2zA2jLJCguaQ==" spinCount="100000" sheet="1" objects="1" scenarios="1"/>
  <conditionalFormatting sqref="A4">
    <cfRule type="duplicateValues" dxfId="17" priority="1"/>
  </conditionalFormatting>
  <hyperlinks>
    <hyperlink ref="D2" location="'Appendix Table Menu'!A1" display="Return to the Appendix Table Menu" xr:uid="{DA244835-5091-451F-B9C7-21679C33E3D4}"/>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85DA3-D19C-44E4-A284-D4B5C81EAA93}">
  <dimension ref="A1:Q137"/>
  <sheetViews>
    <sheetView view="pageLayout" topLeftCell="A93" zoomScale="81" zoomScaleNormal="70" zoomScalePageLayoutView="81" workbookViewId="0">
      <selection activeCell="B47" sqref="B47"/>
    </sheetView>
  </sheetViews>
  <sheetFormatPr defaultRowHeight="14.5" x14ac:dyDescent="0.35"/>
  <cols>
    <col min="1" max="1" width="26.81640625" customWidth="1"/>
    <col min="2" max="2" width="14.7265625" customWidth="1"/>
    <col min="3" max="3" width="13.54296875" customWidth="1"/>
    <col min="4" max="4" width="13.1796875" customWidth="1"/>
    <col min="5" max="8" width="13.1796875" style="12" customWidth="1"/>
    <col min="9" max="11" width="11.54296875" style="12" customWidth="1"/>
    <col min="12" max="12" width="9.7265625" style="12" customWidth="1"/>
    <col min="13" max="13" width="16.90625" style="126" customWidth="1"/>
    <col min="14" max="14" width="11.1796875" customWidth="1"/>
  </cols>
  <sheetData>
    <row r="1" spans="1:17" x14ac:dyDescent="0.35">
      <c r="A1" s="65" t="s">
        <v>475</v>
      </c>
      <c r="M1" s="69" t="s">
        <v>220</v>
      </c>
    </row>
    <row r="2" spans="1:17" x14ac:dyDescent="0.35">
      <c r="A2" t="s">
        <v>476</v>
      </c>
      <c r="B2" t="s">
        <v>477</v>
      </c>
    </row>
    <row r="4" spans="1:17" ht="81" customHeight="1" x14ac:dyDescent="0.35">
      <c r="A4" s="7" t="s">
        <v>265</v>
      </c>
      <c r="B4" s="127" t="s">
        <v>478</v>
      </c>
      <c r="C4" s="127" t="s">
        <v>479</v>
      </c>
      <c r="D4" s="127" t="s">
        <v>480</v>
      </c>
      <c r="E4" s="128" t="s">
        <v>481</v>
      </c>
      <c r="F4" s="128" t="s">
        <v>482</v>
      </c>
      <c r="G4" s="128" t="s">
        <v>483</v>
      </c>
      <c r="H4" s="128" t="s">
        <v>484</v>
      </c>
      <c r="I4" s="128" t="s">
        <v>185</v>
      </c>
      <c r="J4" s="128" t="s">
        <v>186</v>
      </c>
      <c r="K4" s="128" t="s">
        <v>187</v>
      </c>
      <c r="L4" s="128" t="s">
        <v>204</v>
      </c>
      <c r="M4" s="351" t="s">
        <v>190</v>
      </c>
    </row>
    <row r="5" spans="1:17" x14ac:dyDescent="0.35">
      <c r="A5" s="9" t="s">
        <v>116</v>
      </c>
      <c r="B5" s="94">
        <v>11414</v>
      </c>
      <c r="C5" s="94">
        <v>6637</v>
      </c>
      <c r="D5" s="94">
        <v>12776</v>
      </c>
      <c r="E5" s="94">
        <v>11861</v>
      </c>
      <c r="F5" s="94">
        <v>11860</v>
      </c>
      <c r="G5" s="94">
        <v>21951</v>
      </c>
      <c r="H5" s="94">
        <v>32021</v>
      </c>
      <c r="I5" s="10">
        <v>48782</v>
      </c>
      <c r="J5" s="10">
        <v>35488</v>
      </c>
      <c r="K5" s="10">
        <v>45444</v>
      </c>
      <c r="L5" s="10">
        <v>45375</v>
      </c>
      <c r="M5" s="352">
        <v>66514</v>
      </c>
    </row>
    <row r="6" spans="1:17" x14ac:dyDescent="0.35">
      <c r="A6" s="9" t="s">
        <v>266</v>
      </c>
      <c r="B6" s="94">
        <v>39</v>
      </c>
      <c r="C6" s="94">
        <v>16</v>
      </c>
      <c r="D6" s="94">
        <v>150</v>
      </c>
      <c r="E6" s="94">
        <v>86</v>
      </c>
      <c r="F6" s="94">
        <v>163</v>
      </c>
      <c r="G6" s="94">
        <v>269</v>
      </c>
      <c r="H6" s="94">
        <v>175</v>
      </c>
      <c r="I6" s="10">
        <v>268</v>
      </c>
      <c r="J6" s="10">
        <v>212</v>
      </c>
      <c r="K6" s="10">
        <v>226</v>
      </c>
      <c r="L6" s="10">
        <v>41</v>
      </c>
      <c r="M6" s="352">
        <v>46439</v>
      </c>
    </row>
    <row r="7" spans="1:17" x14ac:dyDescent="0.35">
      <c r="A7" s="9" t="s">
        <v>267</v>
      </c>
      <c r="B7" s="94">
        <v>1060</v>
      </c>
      <c r="C7" s="94">
        <v>377</v>
      </c>
      <c r="D7" s="94">
        <v>1988</v>
      </c>
      <c r="E7" s="94">
        <v>1702</v>
      </c>
      <c r="F7" s="94">
        <v>1045</v>
      </c>
      <c r="G7" s="94">
        <v>2169</v>
      </c>
      <c r="H7" s="94">
        <v>2951</v>
      </c>
      <c r="I7" s="10">
        <v>4050</v>
      </c>
      <c r="J7" s="10">
        <v>2855</v>
      </c>
      <c r="K7" s="10">
        <v>2693</v>
      </c>
      <c r="L7" s="10">
        <v>2715</v>
      </c>
      <c r="M7" s="352">
        <v>52029</v>
      </c>
    </row>
    <row r="8" spans="1:17" x14ac:dyDescent="0.35">
      <c r="A8" s="9" t="s">
        <v>268</v>
      </c>
      <c r="B8" s="94">
        <v>287</v>
      </c>
      <c r="C8" s="94">
        <v>307</v>
      </c>
      <c r="D8" s="94">
        <v>689</v>
      </c>
      <c r="E8" s="94">
        <v>485</v>
      </c>
      <c r="F8" s="94">
        <v>474</v>
      </c>
      <c r="G8" s="94">
        <v>712</v>
      </c>
      <c r="H8" s="94">
        <v>1142</v>
      </c>
      <c r="I8" s="10">
        <v>1229</v>
      </c>
      <c r="J8" s="10">
        <v>988</v>
      </c>
      <c r="K8" s="10">
        <v>1287</v>
      </c>
      <c r="L8" s="10">
        <v>753</v>
      </c>
      <c r="M8" s="352">
        <v>51765</v>
      </c>
    </row>
    <row r="9" spans="1:17" x14ac:dyDescent="0.35">
      <c r="A9" s="9" t="s">
        <v>269</v>
      </c>
      <c r="B9" s="94">
        <v>160</v>
      </c>
      <c r="C9" s="94">
        <v>43</v>
      </c>
      <c r="D9" s="94">
        <v>243</v>
      </c>
      <c r="E9" s="94">
        <v>282</v>
      </c>
      <c r="F9" s="94">
        <v>390</v>
      </c>
      <c r="G9" s="94">
        <v>733</v>
      </c>
      <c r="H9" s="94">
        <v>722</v>
      </c>
      <c r="I9" s="10">
        <v>1268</v>
      </c>
      <c r="J9" s="10">
        <v>632</v>
      </c>
      <c r="K9" s="10">
        <v>556</v>
      </c>
      <c r="L9" s="10">
        <v>384</v>
      </c>
      <c r="M9" s="352">
        <v>52690</v>
      </c>
    </row>
    <row r="10" spans="1:17" x14ac:dyDescent="0.35">
      <c r="A10" s="9" t="s">
        <v>270</v>
      </c>
      <c r="B10" s="94">
        <v>958</v>
      </c>
      <c r="C10" s="94">
        <v>415</v>
      </c>
      <c r="D10" s="94">
        <v>1159</v>
      </c>
      <c r="E10" s="94">
        <v>1043</v>
      </c>
      <c r="F10" s="94">
        <v>736</v>
      </c>
      <c r="G10" s="94">
        <v>1679</v>
      </c>
      <c r="H10" s="94">
        <v>2461</v>
      </c>
      <c r="I10" s="10">
        <v>3270</v>
      </c>
      <c r="J10" s="10">
        <v>2751</v>
      </c>
      <c r="K10" s="10">
        <v>2284</v>
      </c>
      <c r="L10" s="10">
        <v>1715</v>
      </c>
      <c r="M10" s="352">
        <v>56259</v>
      </c>
      <c r="O10" s="64"/>
      <c r="P10" s="4"/>
      <c r="Q10" s="4"/>
    </row>
    <row r="11" spans="1:17" x14ac:dyDescent="0.35">
      <c r="A11" s="9" t="s">
        <v>271</v>
      </c>
      <c r="B11" s="94">
        <v>33</v>
      </c>
      <c r="C11" s="94">
        <v>26</v>
      </c>
      <c r="D11" s="94">
        <v>60</v>
      </c>
      <c r="E11" s="94">
        <v>21</v>
      </c>
      <c r="F11" s="94">
        <v>141</v>
      </c>
      <c r="G11" s="94">
        <v>22</v>
      </c>
      <c r="H11" s="94">
        <v>96</v>
      </c>
      <c r="I11" s="10">
        <v>92</v>
      </c>
      <c r="J11" s="10">
        <v>61</v>
      </c>
      <c r="K11" s="10">
        <v>154</v>
      </c>
      <c r="L11" s="10">
        <v>21</v>
      </c>
      <c r="M11" s="352">
        <v>40804</v>
      </c>
    </row>
    <row r="12" spans="1:17" x14ac:dyDescent="0.35">
      <c r="A12" s="9" t="s">
        <v>272</v>
      </c>
      <c r="B12" s="94">
        <v>4215</v>
      </c>
      <c r="C12" s="94">
        <v>2467</v>
      </c>
      <c r="D12" s="94">
        <v>5017</v>
      </c>
      <c r="E12" s="94">
        <v>4517</v>
      </c>
      <c r="F12" s="94">
        <v>4636</v>
      </c>
      <c r="G12" s="94">
        <v>7795</v>
      </c>
      <c r="H12" s="94">
        <v>9534</v>
      </c>
      <c r="I12" s="10">
        <v>15876</v>
      </c>
      <c r="J12" s="10">
        <v>9657</v>
      </c>
      <c r="K12" s="10">
        <v>10467</v>
      </c>
      <c r="L12" s="10">
        <v>9349</v>
      </c>
      <c r="M12" s="352">
        <v>55663</v>
      </c>
    </row>
    <row r="13" spans="1:17" x14ac:dyDescent="0.35">
      <c r="A13" s="9" t="s">
        <v>273</v>
      </c>
      <c r="B13" s="94">
        <v>1003</v>
      </c>
      <c r="C13" s="94">
        <v>484</v>
      </c>
      <c r="D13" s="94">
        <v>1023</v>
      </c>
      <c r="E13" s="94">
        <v>602</v>
      </c>
      <c r="F13" s="94">
        <v>1152</v>
      </c>
      <c r="G13" s="94">
        <v>1757</v>
      </c>
      <c r="H13" s="94">
        <v>1829</v>
      </c>
      <c r="I13" s="10">
        <v>3020</v>
      </c>
      <c r="J13" s="10">
        <v>3197</v>
      </c>
      <c r="K13" s="10">
        <v>4406</v>
      </c>
      <c r="L13" s="10">
        <v>4772</v>
      </c>
      <c r="M13" s="352">
        <v>79605</v>
      </c>
    </row>
    <row r="14" spans="1:17" x14ac:dyDescent="0.35">
      <c r="A14" s="9" t="s">
        <v>274</v>
      </c>
      <c r="B14" s="94">
        <v>427</v>
      </c>
      <c r="C14" s="94">
        <v>320</v>
      </c>
      <c r="D14" s="94">
        <v>728</v>
      </c>
      <c r="E14" s="94">
        <v>706</v>
      </c>
      <c r="F14" s="94">
        <v>572</v>
      </c>
      <c r="G14" s="94">
        <v>1374</v>
      </c>
      <c r="H14" s="94">
        <v>1868</v>
      </c>
      <c r="I14" s="10">
        <v>1327</v>
      </c>
      <c r="J14" s="10">
        <v>1138</v>
      </c>
      <c r="K14" s="10">
        <v>1686</v>
      </c>
      <c r="L14" s="10">
        <v>923</v>
      </c>
      <c r="M14" s="352">
        <v>45921</v>
      </c>
    </row>
    <row r="15" spans="1:17" x14ac:dyDescent="0.35">
      <c r="A15" s="9" t="s">
        <v>275</v>
      </c>
      <c r="B15" s="94">
        <v>18</v>
      </c>
      <c r="C15" s="94">
        <v>65</v>
      </c>
      <c r="D15" s="94">
        <v>133</v>
      </c>
      <c r="E15" s="94">
        <v>66</v>
      </c>
      <c r="F15" s="94">
        <v>178</v>
      </c>
      <c r="G15" s="94">
        <v>141</v>
      </c>
      <c r="H15" s="94">
        <v>257</v>
      </c>
      <c r="I15" s="10">
        <v>182</v>
      </c>
      <c r="J15" s="10">
        <v>81</v>
      </c>
      <c r="K15" s="10">
        <v>152</v>
      </c>
      <c r="L15" s="10">
        <v>178</v>
      </c>
      <c r="M15" s="352">
        <v>40149</v>
      </c>
    </row>
    <row r="16" spans="1:17" x14ac:dyDescent="0.35">
      <c r="A16" s="9" t="s">
        <v>276</v>
      </c>
      <c r="B16" s="94">
        <v>12</v>
      </c>
      <c r="C16" s="94">
        <v>2</v>
      </c>
      <c r="D16" s="94">
        <v>13</v>
      </c>
      <c r="E16" s="94">
        <v>44</v>
      </c>
      <c r="F16" s="94">
        <v>16</v>
      </c>
      <c r="G16" s="94">
        <v>38</v>
      </c>
      <c r="H16" s="94">
        <v>42</v>
      </c>
      <c r="I16" s="10">
        <v>23</v>
      </c>
      <c r="J16" s="10">
        <v>31</v>
      </c>
      <c r="K16" s="10">
        <v>21</v>
      </c>
      <c r="L16" s="10">
        <v>40</v>
      </c>
      <c r="M16" s="352">
        <v>41250</v>
      </c>
    </row>
    <row r="17" spans="1:13" x14ac:dyDescent="0.35">
      <c r="A17" s="9" t="s">
        <v>277</v>
      </c>
      <c r="B17" s="94">
        <v>46</v>
      </c>
      <c r="C17" s="94">
        <v>53</v>
      </c>
      <c r="D17" s="94">
        <v>69</v>
      </c>
      <c r="E17" s="94">
        <v>135</v>
      </c>
      <c r="F17" s="94">
        <v>52</v>
      </c>
      <c r="G17" s="94">
        <v>191</v>
      </c>
      <c r="H17" s="94">
        <v>213</v>
      </c>
      <c r="I17" s="10">
        <v>288</v>
      </c>
      <c r="J17" s="10">
        <v>155</v>
      </c>
      <c r="K17" s="10">
        <v>175</v>
      </c>
      <c r="L17" s="10">
        <v>124</v>
      </c>
      <c r="M17" s="352">
        <v>49076</v>
      </c>
    </row>
    <row r="18" spans="1:13" x14ac:dyDescent="0.35">
      <c r="A18" s="9" t="s">
        <v>278</v>
      </c>
      <c r="B18" s="94">
        <v>1471</v>
      </c>
      <c r="C18" s="94">
        <v>584</v>
      </c>
      <c r="D18" s="94">
        <v>912</v>
      </c>
      <c r="E18" s="94">
        <v>796</v>
      </c>
      <c r="F18" s="94">
        <v>1030</v>
      </c>
      <c r="G18" s="94">
        <v>2258</v>
      </c>
      <c r="H18" s="94">
        <v>2449</v>
      </c>
      <c r="I18" s="10">
        <v>3735</v>
      </c>
      <c r="J18" s="10">
        <v>3222</v>
      </c>
      <c r="K18" s="10">
        <v>4084</v>
      </c>
      <c r="L18" s="10">
        <v>4027</v>
      </c>
      <c r="M18" s="352">
        <v>68750</v>
      </c>
    </row>
    <row r="19" spans="1:13" x14ac:dyDescent="0.35">
      <c r="A19" s="9" t="s">
        <v>279</v>
      </c>
      <c r="B19" s="94">
        <v>405</v>
      </c>
      <c r="C19" s="94">
        <v>294</v>
      </c>
      <c r="D19" s="94">
        <v>467</v>
      </c>
      <c r="E19" s="94">
        <v>389</v>
      </c>
      <c r="F19" s="94">
        <v>846</v>
      </c>
      <c r="G19" s="94">
        <v>1028</v>
      </c>
      <c r="H19" s="94">
        <v>977</v>
      </c>
      <c r="I19" s="10">
        <v>1607</v>
      </c>
      <c r="J19" s="10">
        <v>1176</v>
      </c>
      <c r="K19" s="10">
        <v>1106</v>
      </c>
      <c r="L19" s="10">
        <v>1081</v>
      </c>
      <c r="M19" s="352">
        <v>51643</v>
      </c>
    </row>
    <row r="20" spans="1:13" x14ac:dyDescent="0.35">
      <c r="A20" s="9" t="s">
        <v>280</v>
      </c>
      <c r="B20" s="94">
        <v>102</v>
      </c>
      <c r="C20" s="94">
        <v>25</v>
      </c>
      <c r="D20" s="94">
        <v>10</v>
      </c>
      <c r="E20" s="94">
        <v>118</v>
      </c>
      <c r="F20" s="94">
        <v>184</v>
      </c>
      <c r="G20" s="94">
        <v>215</v>
      </c>
      <c r="H20" s="94">
        <v>340</v>
      </c>
      <c r="I20" s="10">
        <v>663</v>
      </c>
      <c r="J20" s="10">
        <v>659</v>
      </c>
      <c r="K20" s="10">
        <v>2046</v>
      </c>
      <c r="L20" s="10">
        <v>3849</v>
      </c>
      <c r="M20" s="352">
        <v>143188</v>
      </c>
    </row>
    <row r="21" spans="1:13" x14ac:dyDescent="0.35">
      <c r="A21" s="9" t="s">
        <v>281</v>
      </c>
      <c r="B21" s="94">
        <v>265</v>
      </c>
      <c r="C21" s="94">
        <v>199</v>
      </c>
      <c r="D21" s="94">
        <v>634</v>
      </c>
      <c r="E21" s="94">
        <v>943</v>
      </c>
      <c r="F21" s="94">
        <v>671</v>
      </c>
      <c r="G21" s="94">
        <v>1517</v>
      </c>
      <c r="H21" s="94">
        <v>1261</v>
      </c>
      <c r="I21" s="10">
        <v>1607</v>
      </c>
      <c r="J21" s="10">
        <v>793</v>
      </c>
      <c r="K21" s="10">
        <v>888</v>
      </c>
      <c r="L21" s="10">
        <v>304</v>
      </c>
      <c r="M21" s="352">
        <v>37917</v>
      </c>
    </row>
    <row r="22" spans="1:13" x14ac:dyDescent="0.35">
      <c r="A22" s="9" t="s">
        <v>282</v>
      </c>
      <c r="B22" s="94">
        <v>1856</v>
      </c>
      <c r="C22" s="94">
        <v>1068</v>
      </c>
      <c r="D22" s="94">
        <v>1854</v>
      </c>
      <c r="E22" s="94">
        <v>1322</v>
      </c>
      <c r="F22" s="94">
        <v>1023</v>
      </c>
      <c r="G22" s="94">
        <v>1787</v>
      </c>
      <c r="H22" s="94">
        <v>2461</v>
      </c>
      <c r="I22" s="10">
        <v>3590</v>
      </c>
      <c r="J22" s="10">
        <v>2432</v>
      </c>
      <c r="K22" s="10">
        <v>2303</v>
      </c>
      <c r="L22" s="10">
        <v>1392</v>
      </c>
      <c r="M22" s="352">
        <v>44496</v>
      </c>
    </row>
    <row r="23" spans="1:13" x14ac:dyDescent="0.35">
      <c r="A23" s="9" t="s">
        <v>283</v>
      </c>
      <c r="B23" s="94">
        <v>25</v>
      </c>
      <c r="C23" s="94">
        <v>42</v>
      </c>
      <c r="D23" s="94">
        <v>270</v>
      </c>
      <c r="E23" s="94">
        <v>146</v>
      </c>
      <c r="F23" s="94">
        <v>122</v>
      </c>
      <c r="G23" s="94">
        <v>213</v>
      </c>
      <c r="H23" s="94">
        <v>160</v>
      </c>
      <c r="I23" s="10">
        <v>573</v>
      </c>
      <c r="J23" s="10">
        <v>152</v>
      </c>
      <c r="K23" s="10">
        <v>193</v>
      </c>
      <c r="L23" s="10">
        <v>95</v>
      </c>
      <c r="M23" s="352">
        <v>50178</v>
      </c>
    </row>
    <row r="24" spans="1:13" x14ac:dyDescent="0.35">
      <c r="A24" s="9" t="s">
        <v>284</v>
      </c>
      <c r="B24" s="94">
        <v>748</v>
      </c>
      <c r="C24" s="94">
        <v>534</v>
      </c>
      <c r="D24" s="94">
        <v>1382</v>
      </c>
      <c r="E24" s="94">
        <v>1036</v>
      </c>
      <c r="F24" s="94">
        <v>867</v>
      </c>
      <c r="G24" s="94">
        <v>2738</v>
      </c>
      <c r="H24" s="94">
        <v>4181</v>
      </c>
      <c r="I24" s="10">
        <v>4183</v>
      </c>
      <c r="J24" s="10">
        <v>2938</v>
      </c>
      <c r="K24" s="10">
        <v>3424</v>
      </c>
      <c r="L24" s="10">
        <v>2254</v>
      </c>
      <c r="M24" s="352">
        <v>52717</v>
      </c>
    </row>
    <row r="25" spans="1:13" x14ac:dyDescent="0.35">
      <c r="A25" s="9" t="s">
        <v>285</v>
      </c>
      <c r="B25" s="94">
        <v>353</v>
      </c>
      <c r="C25" s="94">
        <v>209</v>
      </c>
      <c r="D25" s="94">
        <v>328</v>
      </c>
      <c r="E25" s="94">
        <v>219</v>
      </c>
      <c r="F25" s="94">
        <v>266</v>
      </c>
      <c r="G25" s="94">
        <v>426</v>
      </c>
      <c r="H25" s="94">
        <v>470</v>
      </c>
      <c r="I25" s="10">
        <v>797</v>
      </c>
      <c r="J25" s="10">
        <v>294</v>
      </c>
      <c r="K25" s="10">
        <v>554</v>
      </c>
      <c r="L25" s="10">
        <v>186</v>
      </c>
      <c r="M25" s="352">
        <v>43698</v>
      </c>
    </row>
    <row r="26" spans="1:13" x14ac:dyDescent="0.35">
      <c r="A26" s="9" t="s">
        <v>286</v>
      </c>
      <c r="B26" s="94">
        <v>690</v>
      </c>
      <c r="C26" s="94">
        <v>373</v>
      </c>
      <c r="D26" s="94">
        <v>888</v>
      </c>
      <c r="E26" s="94">
        <v>920</v>
      </c>
      <c r="F26" s="94">
        <v>1037</v>
      </c>
      <c r="G26" s="94">
        <v>1278</v>
      </c>
      <c r="H26" s="94">
        <v>1918</v>
      </c>
      <c r="I26" s="10">
        <v>2357</v>
      </c>
      <c r="J26" s="10">
        <v>1798</v>
      </c>
      <c r="K26" s="10">
        <v>1813</v>
      </c>
      <c r="L26" s="10">
        <v>1908</v>
      </c>
      <c r="M26" s="352">
        <v>53901</v>
      </c>
    </row>
    <row r="27" spans="1:13" x14ac:dyDescent="0.35">
      <c r="A27" s="9" t="s">
        <v>287</v>
      </c>
      <c r="B27" s="94">
        <v>349</v>
      </c>
      <c r="C27" s="94">
        <v>43</v>
      </c>
      <c r="D27" s="94">
        <v>487</v>
      </c>
      <c r="E27" s="94">
        <v>611</v>
      </c>
      <c r="F27" s="94">
        <v>189</v>
      </c>
      <c r="G27" s="94">
        <v>521</v>
      </c>
      <c r="H27" s="94">
        <v>1028</v>
      </c>
      <c r="I27" s="10">
        <v>1540</v>
      </c>
      <c r="J27" s="10">
        <v>836</v>
      </c>
      <c r="K27" s="10">
        <v>1056</v>
      </c>
      <c r="L27" s="10">
        <v>551</v>
      </c>
      <c r="M27" s="352">
        <v>52445</v>
      </c>
    </row>
    <row r="28" spans="1:13" x14ac:dyDescent="0.35">
      <c r="A28" s="9" t="s">
        <v>290</v>
      </c>
      <c r="B28" s="94">
        <v>1448</v>
      </c>
      <c r="C28" s="94">
        <v>673</v>
      </c>
      <c r="D28" s="94">
        <v>1585</v>
      </c>
      <c r="E28" s="94">
        <v>1499</v>
      </c>
      <c r="F28" s="94">
        <v>1390</v>
      </c>
      <c r="G28" s="94">
        <v>3169</v>
      </c>
      <c r="H28" s="94">
        <v>5107</v>
      </c>
      <c r="I28" s="10">
        <v>10440</v>
      </c>
      <c r="J28" s="10">
        <v>7736</v>
      </c>
      <c r="K28" s="10">
        <v>11422</v>
      </c>
      <c r="L28" s="10">
        <v>11272</v>
      </c>
      <c r="M28" s="352">
        <v>84053</v>
      </c>
    </row>
    <row r="29" spans="1:13" x14ac:dyDescent="0.35">
      <c r="A29" s="9" t="s">
        <v>288</v>
      </c>
      <c r="B29" s="94">
        <v>2103</v>
      </c>
      <c r="C29" s="94">
        <v>874</v>
      </c>
      <c r="D29" s="94">
        <v>2483</v>
      </c>
      <c r="E29" s="94">
        <v>1967</v>
      </c>
      <c r="F29" s="94">
        <v>2201</v>
      </c>
      <c r="G29" s="94">
        <v>3829</v>
      </c>
      <c r="H29" s="94">
        <v>5981</v>
      </c>
      <c r="I29" s="10">
        <v>7018</v>
      </c>
      <c r="J29" s="10">
        <v>4823</v>
      </c>
      <c r="K29" s="10">
        <v>5415</v>
      </c>
      <c r="L29" s="10">
        <v>4359</v>
      </c>
      <c r="M29" s="352">
        <v>53020</v>
      </c>
    </row>
    <row r="30" spans="1:13" x14ac:dyDescent="0.35">
      <c r="A30" s="9" t="s">
        <v>289</v>
      </c>
      <c r="B30" s="94">
        <v>613</v>
      </c>
      <c r="C30" s="94">
        <v>329</v>
      </c>
      <c r="D30" s="94">
        <v>1346</v>
      </c>
      <c r="E30" s="94">
        <v>781</v>
      </c>
      <c r="F30" s="94">
        <v>498</v>
      </c>
      <c r="G30" s="94">
        <v>1339</v>
      </c>
      <c r="H30" s="94">
        <v>1447</v>
      </c>
      <c r="I30" s="10">
        <v>1723</v>
      </c>
      <c r="J30" s="10">
        <v>1251</v>
      </c>
      <c r="K30" s="10">
        <v>1624</v>
      </c>
      <c r="L30" s="10">
        <v>973</v>
      </c>
      <c r="M30" s="352">
        <v>47400</v>
      </c>
    </row>
    <row r="31" spans="1:13" x14ac:dyDescent="0.35">
      <c r="A31" s="9" t="s">
        <v>291</v>
      </c>
      <c r="B31" s="94">
        <v>2321</v>
      </c>
      <c r="C31" s="94">
        <v>1377</v>
      </c>
      <c r="D31" s="94">
        <v>1973</v>
      </c>
      <c r="E31" s="94">
        <v>2393</v>
      </c>
      <c r="F31" s="94">
        <v>2848</v>
      </c>
      <c r="G31" s="94">
        <v>5604</v>
      </c>
      <c r="H31" s="94">
        <v>7631</v>
      </c>
      <c r="I31" s="10">
        <v>10637</v>
      </c>
      <c r="J31" s="10">
        <v>9526</v>
      </c>
      <c r="K31" s="10">
        <v>10632</v>
      </c>
      <c r="L31" s="10">
        <v>14406</v>
      </c>
      <c r="M31" s="352">
        <v>74689</v>
      </c>
    </row>
    <row r="32" spans="1:13" x14ac:dyDescent="0.35">
      <c r="A32" s="9" t="s">
        <v>292</v>
      </c>
      <c r="B32" s="94">
        <v>199</v>
      </c>
      <c r="C32" s="94">
        <v>294</v>
      </c>
      <c r="D32" s="94">
        <v>552</v>
      </c>
      <c r="E32" s="94">
        <v>354</v>
      </c>
      <c r="F32" s="94">
        <v>568</v>
      </c>
      <c r="G32" s="94">
        <v>626</v>
      </c>
      <c r="H32" s="94">
        <v>655</v>
      </c>
      <c r="I32" s="10">
        <v>781</v>
      </c>
      <c r="J32" s="10">
        <v>689</v>
      </c>
      <c r="K32" s="10">
        <v>544</v>
      </c>
      <c r="L32" s="10">
        <v>157</v>
      </c>
      <c r="M32" s="352">
        <v>37840</v>
      </c>
    </row>
    <row r="33" spans="1:13" x14ac:dyDescent="0.35">
      <c r="A33" s="9" t="s">
        <v>293</v>
      </c>
      <c r="B33" s="94">
        <v>145</v>
      </c>
      <c r="C33" s="94">
        <v>252</v>
      </c>
      <c r="D33" s="94">
        <v>675</v>
      </c>
      <c r="E33" s="94">
        <v>311</v>
      </c>
      <c r="F33" s="94">
        <v>246</v>
      </c>
      <c r="G33" s="94">
        <v>533</v>
      </c>
      <c r="H33" s="94">
        <v>493</v>
      </c>
      <c r="I33" s="10">
        <v>757</v>
      </c>
      <c r="J33" s="10">
        <v>720</v>
      </c>
      <c r="K33" s="10">
        <v>697</v>
      </c>
      <c r="L33" s="10">
        <v>393</v>
      </c>
      <c r="M33" s="352">
        <v>47556</v>
      </c>
    </row>
    <row r="34" spans="1:13" x14ac:dyDescent="0.35">
      <c r="A34" s="9" t="s">
        <v>294</v>
      </c>
      <c r="B34" s="94">
        <v>642</v>
      </c>
      <c r="C34" s="94">
        <v>488</v>
      </c>
      <c r="D34" s="94">
        <v>976</v>
      </c>
      <c r="E34" s="94">
        <v>971</v>
      </c>
      <c r="F34" s="94">
        <v>722</v>
      </c>
      <c r="G34" s="94">
        <v>790</v>
      </c>
      <c r="H34" s="94">
        <v>1805</v>
      </c>
      <c r="I34" s="10">
        <v>2553</v>
      </c>
      <c r="J34" s="10">
        <v>1268</v>
      </c>
      <c r="K34" s="10">
        <v>2240</v>
      </c>
      <c r="L34" s="10">
        <v>2004</v>
      </c>
      <c r="M34" s="352">
        <v>58908</v>
      </c>
    </row>
    <row r="35" spans="1:13" x14ac:dyDescent="0.35">
      <c r="A35" s="9" t="s">
        <v>295</v>
      </c>
      <c r="B35" s="94">
        <v>165</v>
      </c>
      <c r="C35" s="94">
        <v>64</v>
      </c>
      <c r="D35" s="94">
        <v>394</v>
      </c>
      <c r="E35" s="94">
        <v>386</v>
      </c>
      <c r="F35" s="94">
        <v>492</v>
      </c>
      <c r="G35" s="94">
        <v>511</v>
      </c>
      <c r="H35" s="94">
        <v>973</v>
      </c>
      <c r="I35" s="10">
        <v>1054</v>
      </c>
      <c r="J35" s="10">
        <v>688</v>
      </c>
      <c r="K35" s="10">
        <v>819</v>
      </c>
      <c r="L35" s="10">
        <v>228</v>
      </c>
      <c r="M35" s="352">
        <v>46250</v>
      </c>
    </row>
    <row r="36" spans="1:13" x14ac:dyDescent="0.35">
      <c r="A36" s="9" t="s">
        <v>296</v>
      </c>
      <c r="B36" s="94">
        <v>76</v>
      </c>
      <c r="C36" s="94">
        <v>42</v>
      </c>
      <c r="D36" s="94">
        <v>102</v>
      </c>
      <c r="E36" s="94">
        <v>96</v>
      </c>
      <c r="F36" s="94">
        <v>57</v>
      </c>
      <c r="G36" s="94">
        <v>226</v>
      </c>
      <c r="H36" s="94">
        <v>197</v>
      </c>
      <c r="I36" s="10">
        <v>230</v>
      </c>
      <c r="J36" s="10">
        <v>202</v>
      </c>
      <c r="K36" s="10">
        <v>127</v>
      </c>
      <c r="L36" s="10">
        <v>149</v>
      </c>
      <c r="M36" s="352">
        <v>45319</v>
      </c>
    </row>
    <row r="37" spans="1:13" x14ac:dyDescent="0.35">
      <c r="A37" s="9" t="s">
        <v>297</v>
      </c>
      <c r="B37" s="94">
        <v>939</v>
      </c>
      <c r="C37" s="94">
        <v>709</v>
      </c>
      <c r="D37" s="94">
        <v>1652</v>
      </c>
      <c r="E37" s="94">
        <v>890</v>
      </c>
      <c r="F37" s="94">
        <v>892</v>
      </c>
      <c r="G37" s="94">
        <v>2768</v>
      </c>
      <c r="H37" s="94">
        <v>3613</v>
      </c>
      <c r="I37" s="10">
        <v>4651</v>
      </c>
      <c r="J37" s="10">
        <v>3792</v>
      </c>
      <c r="K37" s="10">
        <v>4236</v>
      </c>
      <c r="L37" s="10">
        <v>2640</v>
      </c>
      <c r="M37" s="352">
        <v>58333</v>
      </c>
    </row>
    <row r="38" spans="1:13" x14ac:dyDescent="0.35">
      <c r="A38" s="22" t="s">
        <v>117</v>
      </c>
      <c r="B38" s="92">
        <v>34587</v>
      </c>
      <c r="C38" s="92">
        <v>19685</v>
      </c>
      <c r="D38" s="92">
        <v>43018</v>
      </c>
      <c r="E38" s="92">
        <v>37698</v>
      </c>
      <c r="F38" s="92">
        <v>37564</v>
      </c>
      <c r="G38" s="92">
        <v>70207</v>
      </c>
      <c r="H38" s="92">
        <v>96458</v>
      </c>
      <c r="I38" s="92">
        <v>140171</v>
      </c>
      <c r="J38" s="92">
        <v>102241</v>
      </c>
      <c r="K38" s="92">
        <v>124774</v>
      </c>
      <c r="L38" s="92">
        <v>118618</v>
      </c>
      <c r="M38" s="125">
        <v>62125</v>
      </c>
    </row>
    <row r="39" spans="1:13" x14ac:dyDescent="0.35">
      <c r="A39" s="22" t="s">
        <v>118</v>
      </c>
      <c r="B39" s="92">
        <v>3995882</v>
      </c>
      <c r="C39" s="92">
        <v>2218719</v>
      </c>
      <c r="D39" s="92">
        <v>4531954</v>
      </c>
      <c r="E39" s="92">
        <v>3984613</v>
      </c>
      <c r="F39" s="92">
        <v>4386074</v>
      </c>
      <c r="G39" s="92">
        <v>8726561</v>
      </c>
      <c r="H39" s="92">
        <v>13308310</v>
      </c>
      <c r="I39" s="92">
        <v>20077013</v>
      </c>
      <c r="J39" s="92">
        <v>16202717</v>
      </c>
      <c r="K39" s="92">
        <v>22198277</v>
      </c>
      <c r="L39" s="92">
        <v>27852745</v>
      </c>
      <c r="M39" s="125">
        <v>78538</v>
      </c>
    </row>
    <row r="54" spans="1:11" ht="16.5" customHeight="1" x14ac:dyDescent="0.35"/>
    <row r="55" spans="1:11" ht="45" customHeight="1" x14ac:dyDescent="0.35">
      <c r="A55" s="7" t="s">
        <v>265</v>
      </c>
      <c r="B55" s="11" t="s">
        <v>182</v>
      </c>
      <c r="C55" s="11" t="s">
        <v>183</v>
      </c>
      <c r="D55" s="11" t="s">
        <v>184</v>
      </c>
      <c r="E55" s="11" t="s">
        <v>185</v>
      </c>
      <c r="F55" s="11" t="s">
        <v>186</v>
      </c>
      <c r="G55" s="11" t="s">
        <v>187</v>
      </c>
      <c r="H55" s="11" t="s">
        <v>188</v>
      </c>
      <c r="I55" s="11" t="s">
        <v>353</v>
      </c>
    </row>
    <row r="56" spans="1:11" ht="66.75" customHeight="1" x14ac:dyDescent="0.35">
      <c r="A56" s="9" t="s">
        <v>116</v>
      </c>
      <c r="B56" s="10">
        <f>SUM(B5:D5)</f>
        <v>30827</v>
      </c>
      <c r="C56" s="10">
        <f>SUM(E5:F5)</f>
        <v>23721</v>
      </c>
      <c r="D56" s="10">
        <f>SUM(G5:H5)</f>
        <v>53972</v>
      </c>
      <c r="E56" s="10">
        <f>SUM(I5)</f>
        <v>48782</v>
      </c>
      <c r="F56" s="10">
        <f>J5</f>
        <v>35488</v>
      </c>
      <c r="G56" s="10">
        <f>K5</f>
        <v>45444</v>
      </c>
      <c r="H56" s="10">
        <f>L5</f>
        <v>45375</v>
      </c>
      <c r="I56" s="10">
        <f>SUM(B56:H56)</f>
        <v>283609</v>
      </c>
      <c r="K56" s="1"/>
    </row>
    <row r="57" spans="1:11" x14ac:dyDescent="0.35">
      <c r="A57" s="9" t="s">
        <v>266</v>
      </c>
      <c r="B57" s="10">
        <f>SUM(B6:D6)</f>
        <v>205</v>
      </c>
      <c r="C57" s="10">
        <f>SUM(E6:F6)</f>
        <v>249</v>
      </c>
      <c r="D57" s="10">
        <f>SUM(G6:H6)</f>
        <v>444</v>
      </c>
      <c r="E57" s="10">
        <f>SUM(I6)</f>
        <v>268</v>
      </c>
      <c r="F57" s="10">
        <f>J6</f>
        <v>212</v>
      </c>
      <c r="G57" s="10">
        <f>K6</f>
        <v>226</v>
      </c>
      <c r="H57" s="10">
        <f>L6</f>
        <v>41</v>
      </c>
      <c r="I57" s="10">
        <f t="shared" ref="I57:I90" si="0">SUM(B57:H57)</f>
        <v>1645</v>
      </c>
      <c r="K57" s="1"/>
    </row>
    <row r="58" spans="1:11" x14ac:dyDescent="0.35">
      <c r="A58" s="9" t="s">
        <v>267</v>
      </c>
      <c r="B58" s="10">
        <f>SUM(B7:D7)</f>
        <v>3425</v>
      </c>
      <c r="C58" s="10">
        <f>SUM(E7:F7)</f>
        <v>2747</v>
      </c>
      <c r="D58" s="10">
        <f>SUM(G7:H7)</f>
        <v>5120</v>
      </c>
      <c r="E58" s="10">
        <f>SUM(I7)</f>
        <v>4050</v>
      </c>
      <c r="F58" s="10">
        <f>J7</f>
        <v>2855</v>
      </c>
      <c r="G58" s="10">
        <f>K7</f>
        <v>2693</v>
      </c>
      <c r="H58" s="10">
        <f>L7</f>
        <v>2715</v>
      </c>
      <c r="I58" s="10">
        <f t="shared" si="0"/>
        <v>23605</v>
      </c>
      <c r="K58" s="1"/>
    </row>
    <row r="59" spans="1:11" x14ac:dyDescent="0.35">
      <c r="A59" s="9" t="s">
        <v>268</v>
      </c>
      <c r="B59" s="10">
        <f>SUM(B8:D8)</f>
        <v>1283</v>
      </c>
      <c r="C59" s="10">
        <f>SUM(E8:F8)</f>
        <v>959</v>
      </c>
      <c r="D59" s="10">
        <f>SUM(G8:H8)</f>
        <v>1854</v>
      </c>
      <c r="E59" s="10">
        <f>SUM(I8)</f>
        <v>1229</v>
      </c>
      <c r="F59" s="10">
        <f>J8</f>
        <v>988</v>
      </c>
      <c r="G59" s="10">
        <f>K8</f>
        <v>1287</v>
      </c>
      <c r="H59" s="10">
        <f>L8</f>
        <v>753</v>
      </c>
      <c r="I59" s="10">
        <f t="shared" si="0"/>
        <v>8353</v>
      </c>
      <c r="K59" s="1"/>
    </row>
    <row r="60" spans="1:11" x14ac:dyDescent="0.35">
      <c r="A60" s="9" t="s">
        <v>269</v>
      </c>
      <c r="B60" s="10">
        <f>SUM(B9:D9)</f>
        <v>446</v>
      </c>
      <c r="C60" s="10">
        <f>SUM(E9:F9)</f>
        <v>672</v>
      </c>
      <c r="D60" s="10">
        <f>SUM(G9:H9)</f>
        <v>1455</v>
      </c>
      <c r="E60" s="10">
        <f>SUM(I9)</f>
        <v>1268</v>
      </c>
      <c r="F60" s="10">
        <f>J9</f>
        <v>632</v>
      </c>
      <c r="G60" s="10">
        <f>K9</f>
        <v>556</v>
      </c>
      <c r="H60" s="10">
        <f>L9</f>
        <v>384</v>
      </c>
      <c r="I60" s="10">
        <f t="shared" si="0"/>
        <v>5413</v>
      </c>
      <c r="K60" s="1"/>
    </row>
    <row r="61" spans="1:11" x14ac:dyDescent="0.35">
      <c r="A61" s="9" t="s">
        <v>270</v>
      </c>
      <c r="B61" s="10">
        <f>SUM(B10:D10)</f>
        <v>2532</v>
      </c>
      <c r="C61" s="10">
        <f>SUM(E10:F10)</f>
        <v>1779</v>
      </c>
      <c r="D61" s="10">
        <f>SUM(G10:H10)</f>
        <v>4140</v>
      </c>
      <c r="E61" s="10">
        <f>SUM(I10)</f>
        <v>3270</v>
      </c>
      <c r="F61" s="10">
        <f>J10</f>
        <v>2751</v>
      </c>
      <c r="G61" s="10">
        <f>K10</f>
        <v>2284</v>
      </c>
      <c r="H61" s="10">
        <f>L10</f>
        <v>1715</v>
      </c>
      <c r="I61" s="10">
        <f t="shared" si="0"/>
        <v>18471</v>
      </c>
      <c r="K61" s="1"/>
    </row>
    <row r="62" spans="1:11" x14ac:dyDescent="0.35">
      <c r="A62" s="9" t="s">
        <v>271</v>
      </c>
      <c r="B62" s="10">
        <f>SUM(B11:D11)</f>
        <v>119</v>
      </c>
      <c r="C62" s="10">
        <f>SUM(E11:F11)</f>
        <v>162</v>
      </c>
      <c r="D62" s="10">
        <f>SUM(G11:H11)</f>
        <v>118</v>
      </c>
      <c r="E62" s="10">
        <f>SUM(I11)</f>
        <v>92</v>
      </c>
      <c r="F62" s="10">
        <f>J11</f>
        <v>61</v>
      </c>
      <c r="G62" s="10">
        <f>K11</f>
        <v>154</v>
      </c>
      <c r="H62" s="10">
        <f>L11</f>
        <v>21</v>
      </c>
      <c r="I62" s="10">
        <f t="shared" si="0"/>
        <v>727</v>
      </c>
      <c r="K62" s="1"/>
    </row>
    <row r="63" spans="1:11" x14ac:dyDescent="0.35">
      <c r="A63" s="9" t="s">
        <v>272</v>
      </c>
      <c r="B63" s="10">
        <f>SUM(B12:D12)</f>
        <v>11699</v>
      </c>
      <c r="C63" s="10">
        <f>SUM(E12:F12)</f>
        <v>9153</v>
      </c>
      <c r="D63" s="10">
        <f>SUM(G12:H12)</f>
        <v>17329</v>
      </c>
      <c r="E63" s="10">
        <f>SUM(I12)</f>
        <v>15876</v>
      </c>
      <c r="F63" s="10">
        <f>J12</f>
        <v>9657</v>
      </c>
      <c r="G63" s="10">
        <f>K12</f>
        <v>10467</v>
      </c>
      <c r="H63" s="10">
        <f>L12</f>
        <v>9349</v>
      </c>
      <c r="I63" s="10">
        <f t="shared" si="0"/>
        <v>83530</v>
      </c>
      <c r="K63" s="1"/>
    </row>
    <row r="64" spans="1:11" x14ac:dyDescent="0.35">
      <c r="A64" s="9" t="s">
        <v>273</v>
      </c>
      <c r="B64" s="10">
        <f>SUM(B13:D13)</f>
        <v>2510</v>
      </c>
      <c r="C64" s="10">
        <f>SUM(E13:F13)</f>
        <v>1754</v>
      </c>
      <c r="D64" s="10">
        <f>SUM(G13:H13)</f>
        <v>3586</v>
      </c>
      <c r="E64" s="10">
        <f>SUM(I13)</f>
        <v>3020</v>
      </c>
      <c r="F64" s="10">
        <f>J13</f>
        <v>3197</v>
      </c>
      <c r="G64" s="10">
        <f>K13</f>
        <v>4406</v>
      </c>
      <c r="H64" s="10">
        <f>L13</f>
        <v>4772</v>
      </c>
      <c r="I64" s="10">
        <f t="shared" si="0"/>
        <v>23245</v>
      </c>
      <c r="K64" s="1"/>
    </row>
    <row r="65" spans="1:11" x14ac:dyDescent="0.35">
      <c r="A65" s="9" t="s">
        <v>274</v>
      </c>
      <c r="B65" s="10">
        <f>SUM(B14:D14)</f>
        <v>1475</v>
      </c>
      <c r="C65" s="10">
        <f>SUM(E14:F14)</f>
        <v>1278</v>
      </c>
      <c r="D65" s="10">
        <f>SUM(G14:H14)</f>
        <v>3242</v>
      </c>
      <c r="E65" s="10">
        <f>SUM(I14)</f>
        <v>1327</v>
      </c>
      <c r="F65" s="10">
        <f>J14</f>
        <v>1138</v>
      </c>
      <c r="G65" s="10">
        <f>K14</f>
        <v>1686</v>
      </c>
      <c r="H65" s="10">
        <f>L14</f>
        <v>923</v>
      </c>
      <c r="I65" s="10">
        <f t="shared" si="0"/>
        <v>11069</v>
      </c>
      <c r="K65" s="1"/>
    </row>
    <row r="66" spans="1:11" x14ac:dyDescent="0.35">
      <c r="A66" s="9" t="s">
        <v>275</v>
      </c>
      <c r="B66" s="10">
        <f>SUM(B15:D15)</f>
        <v>216</v>
      </c>
      <c r="C66" s="10">
        <f>SUM(E15:F15)</f>
        <v>244</v>
      </c>
      <c r="D66" s="10">
        <f>SUM(G15:H15)</f>
        <v>398</v>
      </c>
      <c r="E66" s="10">
        <f>SUM(I15)</f>
        <v>182</v>
      </c>
      <c r="F66" s="10">
        <f>J15</f>
        <v>81</v>
      </c>
      <c r="G66" s="10">
        <f>K15</f>
        <v>152</v>
      </c>
      <c r="H66" s="10">
        <f>L15</f>
        <v>178</v>
      </c>
      <c r="I66" s="10">
        <f t="shared" si="0"/>
        <v>1451</v>
      </c>
      <c r="K66" s="1"/>
    </row>
    <row r="67" spans="1:11" x14ac:dyDescent="0.35">
      <c r="A67" s="9" t="s">
        <v>276</v>
      </c>
      <c r="B67" s="10">
        <f>SUM(B16:D16)</f>
        <v>27</v>
      </c>
      <c r="C67" s="10">
        <f>SUM(E16:F16)</f>
        <v>60</v>
      </c>
      <c r="D67" s="10">
        <f>SUM(G16:H16)</f>
        <v>80</v>
      </c>
      <c r="E67" s="10">
        <f>SUM(I16)</f>
        <v>23</v>
      </c>
      <c r="F67" s="10">
        <f>J16</f>
        <v>31</v>
      </c>
      <c r="G67" s="10">
        <f>K16</f>
        <v>21</v>
      </c>
      <c r="H67" s="10">
        <f>L16</f>
        <v>40</v>
      </c>
      <c r="I67" s="10">
        <f t="shared" si="0"/>
        <v>282</v>
      </c>
      <c r="K67" s="1"/>
    </row>
    <row r="68" spans="1:11" x14ac:dyDescent="0.35">
      <c r="A68" s="9" t="s">
        <v>277</v>
      </c>
      <c r="B68" s="10">
        <f>SUM(B17:D17)</f>
        <v>168</v>
      </c>
      <c r="C68" s="10">
        <f>SUM(E17:F17)</f>
        <v>187</v>
      </c>
      <c r="D68" s="10">
        <f>SUM(G17:H17)</f>
        <v>404</v>
      </c>
      <c r="E68" s="10">
        <f>SUM(I17)</f>
        <v>288</v>
      </c>
      <c r="F68" s="10">
        <f>J17</f>
        <v>155</v>
      </c>
      <c r="G68" s="10">
        <f>K17</f>
        <v>175</v>
      </c>
      <c r="H68" s="10">
        <f>L17</f>
        <v>124</v>
      </c>
      <c r="I68" s="10">
        <f t="shared" si="0"/>
        <v>1501</v>
      </c>
    </row>
    <row r="69" spans="1:11" x14ac:dyDescent="0.35">
      <c r="A69" s="9" t="s">
        <v>278</v>
      </c>
      <c r="B69" s="10">
        <f>SUM(B18:D18)</f>
        <v>2967</v>
      </c>
      <c r="C69" s="10">
        <f>SUM(E18:F18)</f>
        <v>1826</v>
      </c>
      <c r="D69" s="10">
        <f>SUM(G18:H18)</f>
        <v>4707</v>
      </c>
      <c r="E69" s="10">
        <f>SUM(I18)</f>
        <v>3735</v>
      </c>
      <c r="F69" s="10">
        <f>J18</f>
        <v>3222</v>
      </c>
      <c r="G69" s="10">
        <f>K18</f>
        <v>4084</v>
      </c>
      <c r="H69" s="10">
        <f>L18</f>
        <v>4027</v>
      </c>
      <c r="I69" s="10">
        <f t="shared" si="0"/>
        <v>24568</v>
      </c>
    </row>
    <row r="70" spans="1:11" x14ac:dyDescent="0.35">
      <c r="A70" s="9" t="s">
        <v>279</v>
      </c>
      <c r="B70" s="10">
        <f>SUM(B19:D19)</f>
        <v>1166</v>
      </c>
      <c r="C70" s="10">
        <f>SUM(E19:F19)</f>
        <v>1235</v>
      </c>
      <c r="D70" s="10">
        <f>SUM(G19:H19)</f>
        <v>2005</v>
      </c>
      <c r="E70" s="10">
        <f>SUM(I19)</f>
        <v>1607</v>
      </c>
      <c r="F70" s="10">
        <f>J19</f>
        <v>1176</v>
      </c>
      <c r="G70" s="10">
        <f>K19</f>
        <v>1106</v>
      </c>
      <c r="H70" s="10">
        <f>L19</f>
        <v>1081</v>
      </c>
      <c r="I70" s="10">
        <f t="shared" si="0"/>
        <v>9376</v>
      </c>
    </row>
    <row r="71" spans="1:11" x14ac:dyDescent="0.35">
      <c r="A71" s="9" t="s">
        <v>280</v>
      </c>
      <c r="B71" s="10">
        <f>SUM(B20:D20)</f>
        <v>137</v>
      </c>
      <c r="C71" s="10">
        <f>SUM(E20:F20)</f>
        <v>302</v>
      </c>
      <c r="D71" s="10">
        <f>SUM(G20:H20)</f>
        <v>555</v>
      </c>
      <c r="E71" s="10">
        <f>SUM(I20)</f>
        <v>663</v>
      </c>
      <c r="F71" s="10">
        <f>J20</f>
        <v>659</v>
      </c>
      <c r="G71" s="10">
        <f>K20</f>
        <v>2046</v>
      </c>
      <c r="H71" s="10">
        <f>L20</f>
        <v>3849</v>
      </c>
      <c r="I71" s="10">
        <f t="shared" si="0"/>
        <v>8211</v>
      </c>
    </row>
    <row r="72" spans="1:11" x14ac:dyDescent="0.35">
      <c r="A72" s="9" t="s">
        <v>281</v>
      </c>
      <c r="B72" s="10">
        <f>SUM(B21:D21)</f>
        <v>1098</v>
      </c>
      <c r="C72" s="10">
        <f>SUM(E21:F21)</f>
        <v>1614</v>
      </c>
      <c r="D72" s="10">
        <f>SUM(G21:H21)</f>
        <v>2778</v>
      </c>
      <c r="E72" s="10">
        <f>SUM(I21)</f>
        <v>1607</v>
      </c>
      <c r="F72" s="10">
        <f>J21</f>
        <v>793</v>
      </c>
      <c r="G72" s="10">
        <f>K21</f>
        <v>888</v>
      </c>
      <c r="H72" s="10">
        <f>L21</f>
        <v>304</v>
      </c>
      <c r="I72" s="10">
        <f t="shared" si="0"/>
        <v>9082</v>
      </c>
    </row>
    <row r="73" spans="1:11" x14ac:dyDescent="0.35">
      <c r="A73" s="9" t="s">
        <v>282</v>
      </c>
      <c r="B73" s="10">
        <f>SUM(B22:D22)</f>
        <v>4778</v>
      </c>
      <c r="C73" s="10">
        <f>SUM(E22:F22)</f>
        <v>2345</v>
      </c>
      <c r="D73" s="10">
        <f>SUM(G22:H22)</f>
        <v>4248</v>
      </c>
      <c r="E73" s="10">
        <f>SUM(I22)</f>
        <v>3590</v>
      </c>
      <c r="F73" s="10">
        <f>J22</f>
        <v>2432</v>
      </c>
      <c r="G73" s="10">
        <f>K22</f>
        <v>2303</v>
      </c>
      <c r="H73" s="10">
        <f>L22</f>
        <v>1392</v>
      </c>
      <c r="I73" s="10">
        <f t="shared" si="0"/>
        <v>21088</v>
      </c>
    </row>
    <row r="74" spans="1:11" x14ac:dyDescent="0.35">
      <c r="A74" s="9" t="s">
        <v>283</v>
      </c>
      <c r="B74" s="10">
        <f>SUM(B23:D23)</f>
        <v>337</v>
      </c>
      <c r="C74" s="10">
        <f>SUM(E23:F23)</f>
        <v>268</v>
      </c>
      <c r="D74" s="10">
        <f>SUM(G23:H23)</f>
        <v>373</v>
      </c>
      <c r="E74" s="10">
        <f>SUM(I23)</f>
        <v>573</v>
      </c>
      <c r="F74" s="10">
        <f>J23</f>
        <v>152</v>
      </c>
      <c r="G74" s="10">
        <f>K23</f>
        <v>193</v>
      </c>
      <c r="H74" s="10">
        <f>L23</f>
        <v>95</v>
      </c>
      <c r="I74" s="10">
        <f t="shared" si="0"/>
        <v>1991</v>
      </c>
    </row>
    <row r="75" spans="1:11" x14ac:dyDescent="0.35">
      <c r="A75" s="9" t="s">
        <v>284</v>
      </c>
      <c r="B75" s="10">
        <f>SUM(B24:D24)</f>
        <v>2664</v>
      </c>
      <c r="C75" s="10">
        <f>SUM(E24:F24)</f>
        <v>1903</v>
      </c>
      <c r="D75" s="10">
        <f>SUM(G24:H24)</f>
        <v>6919</v>
      </c>
      <c r="E75" s="10">
        <f>SUM(I24)</f>
        <v>4183</v>
      </c>
      <c r="F75" s="10">
        <f>J24</f>
        <v>2938</v>
      </c>
      <c r="G75" s="10">
        <f>K24</f>
        <v>3424</v>
      </c>
      <c r="H75" s="10">
        <f>L24</f>
        <v>2254</v>
      </c>
      <c r="I75" s="10">
        <f t="shared" si="0"/>
        <v>24285</v>
      </c>
    </row>
    <row r="76" spans="1:11" x14ac:dyDescent="0.35">
      <c r="A76" s="9" t="s">
        <v>285</v>
      </c>
      <c r="B76" s="10">
        <f>SUM(B25:D25)</f>
        <v>890</v>
      </c>
      <c r="C76" s="10">
        <f>SUM(E25:F25)</f>
        <v>485</v>
      </c>
      <c r="D76" s="10">
        <f>SUM(G25:H25)</f>
        <v>896</v>
      </c>
      <c r="E76" s="10">
        <f>SUM(I25)</f>
        <v>797</v>
      </c>
      <c r="F76" s="10">
        <f>J25</f>
        <v>294</v>
      </c>
      <c r="G76" s="10">
        <f>K25</f>
        <v>554</v>
      </c>
      <c r="H76" s="10">
        <f>L25</f>
        <v>186</v>
      </c>
      <c r="I76" s="10">
        <f t="shared" si="0"/>
        <v>4102</v>
      </c>
    </row>
    <row r="77" spans="1:11" x14ac:dyDescent="0.35">
      <c r="A77" s="9" t="s">
        <v>286</v>
      </c>
      <c r="B77" s="10">
        <f>SUM(B26:D26)</f>
        <v>1951</v>
      </c>
      <c r="C77" s="10">
        <f>SUM(E26:F26)</f>
        <v>1957</v>
      </c>
      <c r="D77" s="10">
        <f>SUM(G26:H26)</f>
        <v>3196</v>
      </c>
      <c r="E77" s="10">
        <f>SUM(I26)</f>
        <v>2357</v>
      </c>
      <c r="F77" s="10">
        <f>J26</f>
        <v>1798</v>
      </c>
      <c r="G77" s="10">
        <f>K26</f>
        <v>1813</v>
      </c>
      <c r="H77" s="10">
        <f>L26</f>
        <v>1908</v>
      </c>
      <c r="I77" s="10">
        <f t="shared" si="0"/>
        <v>14980</v>
      </c>
    </row>
    <row r="78" spans="1:11" x14ac:dyDescent="0.35">
      <c r="A78" s="9" t="s">
        <v>287</v>
      </c>
      <c r="B78" s="10">
        <f>SUM(B27:D27)</f>
        <v>879</v>
      </c>
      <c r="C78" s="10">
        <f>SUM(E27:F27)</f>
        <v>800</v>
      </c>
      <c r="D78" s="10">
        <f>SUM(G27:H27)</f>
        <v>1549</v>
      </c>
      <c r="E78" s="10">
        <f>SUM(I27)</f>
        <v>1540</v>
      </c>
      <c r="F78" s="10">
        <f>J27</f>
        <v>836</v>
      </c>
      <c r="G78" s="10">
        <f>K27</f>
        <v>1056</v>
      </c>
      <c r="H78" s="10">
        <f>L27</f>
        <v>551</v>
      </c>
      <c r="I78" s="10">
        <f t="shared" si="0"/>
        <v>7211</v>
      </c>
    </row>
    <row r="79" spans="1:11" x14ac:dyDescent="0.35">
      <c r="A79" s="9" t="s">
        <v>290</v>
      </c>
      <c r="B79" s="10">
        <f>SUM(B28:D28)</f>
        <v>3706</v>
      </c>
      <c r="C79" s="10">
        <f>SUM(E28:F28)</f>
        <v>2889</v>
      </c>
      <c r="D79" s="10">
        <f>SUM(G28:H28)</f>
        <v>8276</v>
      </c>
      <c r="E79" s="10">
        <f>SUM(I28)</f>
        <v>10440</v>
      </c>
      <c r="F79" s="10">
        <f>J28</f>
        <v>7736</v>
      </c>
      <c r="G79" s="10">
        <f>K28</f>
        <v>11422</v>
      </c>
      <c r="H79" s="10">
        <f>L28</f>
        <v>11272</v>
      </c>
      <c r="I79" s="10">
        <f t="shared" si="0"/>
        <v>55741</v>
      </c>
    </row>
    <row r="80" spans="1:11" x14ac:dyDescent="0.35">
      <c r="A80" s="9" t="s">
        <v>288</v>
      </c>
      <c r="B80" s="10">
        <f>SUM(B29:D29)</f>
        <v>5460</v>
      </c>
      <c r="C80" s="10">
        <f>SUM(E29:F29)</f>
        <v>4168</v>
      </c>
      <c r="D80" s="10">
        <f>SUM(G29:H29)</f>
        <v>9810</v>
      </c>
      <c r="E80" s="10">
        <f>SUM(I29)</f>
        <v>7018</v>
      </c>
      <c r="F80" s="10">
        <f>J29</f>
        <v>4823</v>
      </c>
      <c r="G80" s="10">
        <f>K29</f>
        <v>5415</v>
      </c>
      <c r="H80" s="10">
        <f>L29</f>
        <v>4359</v>
      </c>
      <c r="I80" s="10">
        <f t="shared" si="0"/>
        <v>41053</v>
      </c>
    </row>
    <row r="81" spans="1:9" x14ac:dyDescent="0.35">
      <c r="A81" s="9" t="s">
        <v>289</v>
      </c>
      <c r="B81" s="10">
        <f>SUM(B30:D30)</f>
        <v>2288</v>
      </c>
      <c r="C81" s="10">
        <f>SUM(E30:F30)</f>
        <v>1279</v>
      </c>
      <c r="D81" s="10">
        <f>SUM(G30:H30)</f>
        <v>2786</v>
      </c>
      <c r="E81" s="10">
        <f>SUM(I30)</f>
        <v>1723</v>
      </c>
      <c r="F81" s="10">
        <f>J30</f>
        <v>1251</v>
      </c>
      <c r="G81" s="10">
        <f>K30</f>
        <v>1624</v>
      </c>
      <c r="H81" s="10">
        <f>L30</f>
        <v>973</v>
      </c>
      <c r="I81" s="10">
        <f t="shared" si="0"/>
        <v>11924</v>
      </c>
    </row>
    <row r="82" spans="1:9" x14ac:dyDescent="0.35">
      <c r="A82" s="9" t="s">
        <v>291</v>
      </c>
      <c r="B82" s="10">
        <f>SUM(B31:D31)</f>
        <v>5671</v>
      </c>
      <c r="C82" s="10">
        <f>SUM(E31:F31)</f>
        <v>5241</v>
      </c>
      <c r="D82" s="10">
        <f>SUM(G31:H31)</f>
        <v>13235</v>
      </c>
      <c r="E82" s="10">
        <f>SUM(I31)</f>
        <v>10637</v>
      </c>
      <c r="F82" s="10">
        <f>J31</f>
        <v>9526</v>
      </c>
      <c r="G82" s="10">
        <f>K31</f>
        <v>10632</v>
      </c>
      <c r="H82" s="10">
        <f>L31</f>
        <v>14406</v>
      </c>
      <c r="I82" s="10">
        <f t="shared" si="0"/>
        <v>69348</v>
      </c>
    </row>
    <row r="83" spans="1:9" x14ac:dyDescent="0.35">
      <c r="A83" s="9" t="s">
        <v>292</v>
      </c>
      <c r="B83" s="10">
        <f>SUM(B32:D32)</f>
        <v>1045</v>
      </c>
      <c r="C83" s="10">
        <f>SUM(E32:F32)</f>
        <v>922</v>
      </c>
      <c r="D83" s="10">
        <f>SUM(G32:H32)</f>
        <v>1281</v>
      </c>
      <c r="E83" s="10">
        <f>SUM(I32)</f>
        <v>781</v>
      </c>
      <c r="F83" s="10">
        <f>J32</f>
        <v>689</v>
      </c>
      <c r="G83" s="10">
        <f>K32</f>
        <v>544</v>
      </c>
      <c r="H83" s="10">
        <f>L32</f>
        <v>157</v>
      </c>
      <c r="I83" s="10">
        <f t="shared" si="0"/>
        <v>5419</v>
      </c>
    </row>
    <row r="84" spans="1:9" x14ac:dyDescent="0.35">
      <c r="A84" s="9" t="s">
        <v>293</v>
      </c>
      <c r="B84" s="10">
        <f>SUM(B33:D33)</f>
        <v>1072</v>
      </c>
      <c r="C84" s="10">
        <f>SUM(E33:F33)</f>
        <v>557</v>
      </c>
      <c r="D84" s="10">
        <f>SUM(G33:H33)</f>
        <v>1026</v>
      </c>
      <c r="E84" s="10">
        <f>SUM(I33)</f>
        <v>757</v>
      </c>
      <c r="F84" s="10">
        <f>J33</f>
        <v>720</v>
      </c>
      <c r="G84" s="10">
        <f>K33</f>
        <v>697</v>
      </c>
      <c r="H84" s="10">
        <f>L33</f>
        <v>393</v>
      </c>
      <c r="I84" s="10">
        <f t="shared" si="0"/>
        <v>5222</v>
      </c>
    </row>
    <row r="85" spans="1:9" x14ac:dyDescent="0.35">
      <c r="A85" s="9" t="s">
        <v>294</v>
      </c>
      <c r="B85" s="10">
        <f>SUM(B34:D34)</f>
        <v>2106</v>
      </c>
      <c r="C85" s="10">
        <f>SUM(E34:F34)</f>
        <v>1693</v>
      </c>
      <c r="D85" s="10">
        <f>SUM(G34:H34)</f>
        <v>2595</v>
      </c>
      <c r="E85" s="10">
        <f>SUM(I34)</f>
        <v>2553</v>
      </c>
      <c r="F85" s="10">
        <f>J34</f>
        <v>1268</v>
      </c>
      <c r="G85" s="10">
        <f>K34</f>
        <v>2240</v>
      </c>
      <c r="H85" s="10">
        <f>L34</f>
        <v>2004</v>
      </c>
      <c r="I85" s="10">
        <f t="shared" si="0"/>
        <v>14459</v>
      </c>
    </row>
    <row r="86" spans="1:9" x14ac:dyDescent="0.35">
      <c r="A86" s="9" t="s">
        <v>295</v>
      </c>
      <c r="B86" s="10">
        <f>SUM(B35:D35)</f>
        <v>623</v>
      </c>
      <c r="C86" s="10">
        <f>SUM(E35:F35)</f>
        <v>878</v>
      </c>
      <c r="D86" s="10">
        <f>SUM(G35:H35)</f>
        <v>1484</v>
      </c>
      <c r="E86" s="10">
        <f>SUM(I35)</f>
        <v>1054</v>
      </c>
      <c r="F86" s="10">
        <f>J35</f>
        <v>688</v>
      </c>
      <c r="G86" s="10">
        <f>K35</f>
        <v>819</v>
      </c>
      <c r="H86" s="10">
        <f>L35</f>
        <v>228</v>
      </c>
      <c r="I86" s="10">
        <f t="shared" si="0"/>
        <v>5774</v>
      </c>
    </row>
    <row r="87" spans="1:9" x14ac:dyDescent="0.35">
      <c r="A87" s="9" t="s">
        <v>296</v>
      </c>
      <c r="B87" s="10">
        <f>SUM(B36:D36)</f>
        <v>220</v>
      </c>
      <c r="C87" s="10">
        <f>SUM(E36:F36)</f>
        <v>153</v>
      </c>
      <c r="D87" s="10">
        <f>SUM(G36:H36)</f>
        <v>423</v>
      </c>
      <c r="E87" s="10">
        <f>SUM(I36)</f>
        <v>230</v>
      </c>
      <c r="F87" s="10">
        <f>J36</f>
        <v>202</v>
      </c>
      <c r="G87" s="10">
        <f>K36</f>
        <v>127</v>
      </c>
      <c r="H87" s="10">
        <f>L36</f>
        <v>149</v>
      </c>
      <c r="I87" s="10">
        <f t="shared" si="0"/>
        <v>1504</v>
      </c>
    </row>
    <row r="88" spans="1:9" x14ac:dyDescent="0.35">
      <c r="A88" s="9" t="s">
        <v>297</v>
      </c>
      <c r="B88" s="10">
        <f>SUM(B37:D37)</f>
        <v>3300</v>
      </c>
      <c r="C88" s="10">
        <f>SUM(E37:F37)</f>
        <v>1782</v>
      </c>
      <c r="D88" s="10">
        <f>SUM(G37:H37)</f>
        <v>6381</v>
      </c>
      <c r="E88" s="10">
        <f>SUM(I37)</f>
        <v>4651</v>
      </c>
      <c r="F88" s="10">
        <f>J37</f>
        <v>3792</v>
      </c>
      <c r="G88" s="10">
        <f>K37</f>
        <v>4236</v>
      </c>
      <c r="H88" s="10">
        <f>L37</f>
        <v>2640</v>
      </c>
      <c r="I88" s="10">
        <f t="shared" si="0"/>
        <v>26782</v>
      </c>
    </row>
    <row r="89" spans="1:9" x14ac:dyDescent="0.35">
      <c r="A89" s="22" t="s">
        <v>117</v>
      </c>
      <c r="B89" s="10">
        <f>SUM(B38:D38)</f>
        <v>97290</v>
      </c>
      <c r="C89" s="10">
        <f>SUM(E38:F38)</f>
        <v>75262</v>
      </c>
      <c r="D89" s="10">
        <f>SUM(G38:H38)</f>
        <v>166665</v>
      </c>
      <c r="E89" s="10">
        <f>SUM(I38)</f>
        <v>140171</v>
      </c>
      <c r="F89" s="10">
        <f>J38</f>
        <v>102241</v>
      </c>
      <c r="G89" s="10">
        <f>K38</f>
        <v>124774</v>
      </c>
      <c r="H89" s="10">
        <f>L38</f>
        <v>118618</v>
      </c>
      <c r="I89" s="10">
        <f t="shared" si="0"/>
        <v>825021</v>
      </c>
    </row>
    <row r="90" spans="1:9" x14ac:dyDescent="0.35">
      <c r="A90" s="22" t="s">
        <v>118</v>
      </c>
      <c r="B90" s="10">
        <f>SUM(B39:D39)</f>
        <v>10746555</v>
      </c>
      <c r="C90" s="10">
        <f>SUM(E39:F39)</f>
        <v>8370687</v>
      </c>
      <c r="D90" s="10">
        <f>SUM(G39:H39)</f>
        <v>22034871</v>
      </c>
      <c r="E90" s="10">
        <f>SUM(I39)</f>
        <v>20077013</v>
      </c>
      <c r="F90" s="10">
        <f>J39</f>
        <v>16202717</v>
      </c>
      <c r="G90" s="10">
        <f>K39</f>
        <v>22198277</v>
      </c>
      <c r="H90" s="10">
        <f>L39</f>
        <v>27852745</v>
      </c>
      <c r="I90" s="10">
        <f t="shared" si="0"/>
        <v>127482865</v>
      </c>
    </row>
    <row r="91" spans="1:9" x14ac:dyDescent="0.35">
      <c r="I91" s="6"/>
    </row>
    <row r="92" spans="1:9" x14ac:dyDescent="0.35">
      <c r="I92" s="6"/>
    </row>
    <row r="102" spans="1:12" ht="29" x14ac:dyDescent="0.35">
      <c r="A102" s="7" t="s">
        <v>265</v>
      </c>
      <c r="B102" s="11" t="s">
        <v>182</v>
      </c>
      <c r="C102" s="11" t="s">
        <v>183</v>
      </c>
      <c r="D102" s="11" t="s">
        <v>184</v>
      </c>
      <c r="E102" s="11" t="s">
        <v>185</v>
      </c>
      <c r="F102" s="11" t="s">
        <v>186</v>
      </c>
      <c r="G102" s="11" t="s">
        <v>187</v>
      </c>
      <c r="H102" s="11" t="s">
        <v>188</v>
      </c>
      <c r="L102"/>
    </row>
    <row r="103" spans="1:12" x14ac:dyDescent="0.35">
      <c r="A103" s="9" t="s">
        <v>116</v>
      </c>
      <c r="B103" s="8">
        <f>B56/I56</f>
        <v>0.10869542221861789</v>
      </c>
      <c r="C103" s="8">
        <f>C56/I56</f>
        <v>8.3639799865307521E-2</v>
      </c>
      <c r="D103" s="8">
        <f>D56/I56</f>
        <v>0.1903042569170936</v>
      </c>
      <c r="E103" s="8">
        <f>E56/I56</f>
        <v>0.17200441452845291</v>
      </c>
      <c r="F103" s="8">
        <f>F56/I56</f>
        <v>0.12513002055647035</v>
      </c>
      <c r="G103" s="8">
        <f>G56/I56</f>
        <v>0.16023468930816723</v>
      </c>
      <c r="H103" s="8">
        <f>H56/I56</f>
        <v>0.15999139660589051</v>
      </c>
      <c r="L103"/>
    </row>
    <row r="104" spans="1:12" x14ac:dyDescent="0.35">
      <c r="A104" s="9" t="s">
        <v>266</v>
      </c>
      <c r="B104" s="8">
        <f t="shared" ref="B104:B137" si="1">B57/I57</f>
        <v>0.12462006079027356</v>
      </c>
      <c r="C104" s="8">
        <f t="shared" ref="C104:C137" si="2">C57/I57</f>
        <v>0.1513677811550152</v>
      </c>
      <c r="D104" s="8">
        <f t="shared" ref="D104:D137" si="3">D57/I57</f>
        <v>0.26990881458966565</v>
      </c>
      <c r="E104" s="8">
        <f t="shared" ref="E104:E137" si="4">E57/I57</f>
        <v>0.16291793313069908</v>
      </c>
      <c r="F104" s="8">
        <f t="shared" ref="F104:F137" si="5">F57/I57</f>
        <v>0.12887537993920972</v>
      </c>
      <c r="G104" s="8">
        <f t="shared" ref="G104:G137" si="6">G57/I57</f>
        <v>0.13738601823708207</v>
      </c>
      <c r="H104" s="8">
        <f t="shared" ref="H104:H137" si="7">H57/I57</f>
        <v>2.4924012158054711E-2</v>
      </c>
      <c r="L104"/>
    </row>
    <row r="105" spans="1:12" x14ac:dyDescent="0.35">
      <c r="A105" s="9" t="s">
        <v>267</v>
      </c>
      <c r="B105" s="8">
        <f t="shared" si="1"/>
        <v>0.1450963778860411</v>
      </c>
      <c r="C105" s="8">
        <f t="shared" si="2"/>
        <v>0.11637364965049778</v>
      </c>
      <c r="D105" s="8">
        <f t="shared" si="3"/>
        <v>0.21690319847489939</v>
      </c>
      <c r="E105" s="8">
        <f t="shared" si="4"/>
        <v>0.17157381910612157</v>
      </c>
      <c r="F105" s="8">
        <f t="shared" si="5"/>
        <v>0.12094895149332768</v>
      </c>
      <c r="G105" s="8">
        <f t="shared" si="6"/>
        <v>0.11408599872908282</v>
      </c>
      <c r="H105" s="8">
        <f t="shared" si="7"/>
        <v>0.11501800466002965</v>
      </c>
      <c r="L105"/>
    </row>
    <row r="106" spans="1:12" x14ac:dyDescent="0.35">
      <c r="A106" s="9" t="s">
        <v>268</v>
      </c>
      <c r="B106" s="8">
        <f t="shared" si="1"/>
        <v>0.15359750987669102</v>
      </c>
      <c r="C106" s="8">
        <f t="shared" si="2"/>
        <v>0.11480905064048845</v>
      </c>
      <c r="D106" s="8">
        <f t="shared" si="3"/>
        <v>0.22195618340715911</v>
      </c>
      <c r="E106" s="8">
        <f t="shared" si="4"/>
        <v>0.14713276667065725</v>
      </c>
      <c r="F106" s="8">
        <f t="shared" si="5"/>
        <v>0.11828085717706213</v>
      </c>
      <c r="G106" s="8">
        <f t="shared" si="6"/>
        <v>0.15407637974380461</v>
      </c>
      <c r="H106" s="8">
        <f t="shared" si="7"/>
        <v>9.0147252484137436E-2</v>
      </c>
      <c r="L106"/>
    </row>
    <row r="107" spans="1:12" x14ac:dyDescent="0.35">
      <c r="A107" s="9" t="s">
        <v>269</v>
      </c>
      <c r="B107" s="8">
        <f t="shared" si="1"/>
        <v>8.239423609828192E-2</v>
      </c>
      <c r="C107" s="8">
        <f t="shared" si="2"/>
        <v>0.12414557546646961</v>
      </c>
      <c r="D107" s="8">
        <f t="shared" si="3"/>
        <v>0.26879733973766856</v>
      </c>
      <c r="E107" s="8">
        <f t="shared" si="4"/>
        <v>0.23425087751708848</v>
      </c>
      <c r="F107" s="8">
        <f t="shared" si="5"/>
        <v>0.11675595787917975</v>
      </c>
      <c r="G107" s="8">
        <f t="shared" si="6"/>
        <v>0.10271568446332903</v>
      </c>
      <c r="H107" s="8">
        <f t="shared" si="7"/>
        <v>7.0940328837982639E-2</v>
      </c>
      <c r="L107"/>
    </row>
    <row r="108" spans="1:12" x14ac:dyDescent="0.35">
      <c r="A108" s="9" t="s">
        <v>270</v>
      </c>
      <c r="B108" s="8">
        <f t="shared" si="1"/>
        <v>0.1370797466298522</v>
      </c>
      <c r="C108" s="8">
        <f t="shared" si="2"/>
        <v>9.6313139515998056E-2</v>
      </c>
      <c r="D108" s="8">
        <f t="shared" si="3"/>
        <v>0.22413513074549293</v>
      </c>
      <c r="E108" s="8">
        <f t="shared" si="4"/>
        <v>0.17703426993665747</v>
      </c>
      <c r="F108" s="8">
        <f t="shared" si="5"/>
        <v>0.14893617021276595</v>
      </c>
      <c r="G108" s="8">
        <f t="shared" si="6"/>
        <v>0.1236532943533106</v>
      </c>
      <c r="H108" s="8">
        <f t="shared" si="7"/>
        <v>9.2848248605922792E-2</v>
      </c>
      <c r="L108"/>
    </row>
    <row r="109" spans="1:12" x14ac:dyDescent="0.35">
      <c r="A109" s="9" t="s">
        <v>271</v>
      </c>
      <c r="B109" s="8">
        <f t="shared" si="1"/>
        <v>0.16368638239339753</v>
      </c>
      <c r="C109" s="8">
        <f t="shared" si="2"/>
        <v>0.22283356258596973</v>
      </c>
      <c r="D109" s="8">
        <f t="shared" si="3"/>
        <v>0.1623108665749656</v>
      </c>
      <c r="E109" s="8">
        <f t="shared" si="4"/>
        <v>0.12654745529573591</v>
      </c>
      <c r="F109" s="8">
        <f t="shared" si="5"/>
        <v>8.3906464924346627E-2</v>
      </c>
      <c r="G109" s="8">
        <f t="shared" si="6"/>
        <v>0.21182943603851445</v>
      </c>
      <c r="H109" s="8">
        <f t="shared" si="7"/>
        <v>2.8885832187070151E-2</v>
      </c>
      <c r="L109"/>
    </row>
    <row r="110" spans="1:12" x14ac:dyDescent="0.35">
      <c r="A110" s="9" t="s">
        <v>272</v>
      </c>
      <c r="B110" s="8">
        <f t="shared" si="1"/>
        <v>0.14005746438405364</v>
      </c>
      <c r="C110" s="8">
        <f t="shared" si="2"/>
        <v>0.10957739734227223</v>
      </c>
      <c r="D110" s="8">
        <f t="shared" si="3"/>
        <v>0.20745839818029452</v>
      </c>
      <c r="E110" s="8">
        <f t="shared" si="4"/>
        <v>0.19006345025739255</v>
      </c>
      <c r="F110" s="8">
        <f t="shared" si="5"/>
        <v>0.11561115766790375</v>
      </c>
      <c r="G110" s="8">
        <f t="shared" si="6"/>
        <v>0.12530827247695439</v>
      </c>
      <c r="H110" s="8">
        <f t="shared" si="7"/>
        <v>0.11192385969112893</v>
      </c>
      <c r="L110"/>
    </row>
    <row r="111" spans="1:12" x14ac:dyDescent="0.35">
      <c r="A111" s="9" t="s">
        <v>273</v>
      </c>
      <c r="B111" s="8">
        <f t="shared" si="1"/>
        <v>0.10798021079802107</v>
      </c>
      <c r="C111" s="8">
        <f t="shared" si="2"/>
        <v>7.5457087545708748E-2</v>
      </c>
      <c r="D111" s="8">
        <f t="shared" si="3"/>
        <v>0.15426973542697353</v>
      </c>
      <c r="E111" s="8">
        <f t="shared" si="4"/>
        <v>0.1299204129920413</v>
      </c>
      <c r="F111" s="8">
        <f t="shared" si="5"/>
        <v>0.13753495375349536</v>
      </c>
      <c r="G111" s="8">
        <f t="shared" si="6"/>
        <v>0.18954613895461389</v>
      </c>
      <c r="H111" s="8">
        <f t="shared" si="7"/>
        <v>0.20529146052914604</v>
      </c>
      <c r="L111"/>
    </row>
    <row r="112" spans="1:12" x14ac:dyDescent="0.35">
      <c r="A112" s="9" t="s">
        <v>274</v>
      </c>
      <c r="B112" s="8">
        <f t="shared" si="1"/>
        <v>0.13325503658867105</v>
      </c>
      <c r="C112" s="8">
        <f t="shared" si="2"/>
        <v>0.11545758424428584</v>
      </c>
      <c r="D112" s="8">
        <f t="shared" si="3"/>
        <v>0.29289005330201462</v>
      </c>
      <c r="E112" s="8">
        <f t="shared" si="4"/>
        <v>0.11988436173096034</v>
      </c>
      <c r="F112" s="8">
        <f t="shared" si="5"/>
        <v>0.10280964856807299</v>
      </c>
      <c r="G112" s="8">
        <f t="shared" si="6"/>
        <v>0.15231728250067758</v>
      </c>
      <c r="H112" s="8">
        <f t="shared" si="7"/>
        <v>8.3386033065317555E-2</v>
      </c>
      <c r="L112"/>
    </row>
    <row r="113" spans="1:12" x14ac:dyDescent="0.35">
      <c r="A113" s="9" t="s">
        <v>275</v>
      </c>
      <c r="B113" s="8">
        <f t="shared" si="1"/>
        <v>0.14886285320468642</v>
      </c>
      <c r="C113" s="8">
        <f t="shared" si="2"/>
        <v>0.16815988973121984</v>
      </c>
      <c r="D113" s="8">
        <f t="shared" si="3"/>
        <v>0.27429359062715369</v>
      </c>
      <c r="E113" s="8">
        <f t="shared" si="4"/>
        <v>0.12543073742246727</v>
      </c>
      <c r="F113" s="8">
        <f t="shared" si="5"/>
        <v>5.5823569951757405E-2</v>
      </c>
      <c r="G113" s="8">
        <f t="shared" si="6"/>
        <v>0.10475534114403859</v>
      </c>
      <c r="H113" s="8">
        <f t="shared" si="7"/>
        <v>0.12267401791867677</v>
      </c>
      <c r="L113"/>
    </row>
    <row r="114" spans="1:12" x14ac:dyDescent="0.35">
      <c r="A114" s="9" t="s">
        <v>276</v>
      </c>
      <c r="B114" s="8">
        <f t="shared" si="1"/>
        <v>9.5744680851063829E-2</v>
      </c>
      <c r="C114" s="8">
        <f t="shared" si="2"/>
        <v>0.21276595744680851</v>
      </c>
      <c r="D114" s="8">
        <f t="shared" si="3"/>
        <v>0.28368794326241137</v>
      </c>
      <c r="E114" s="8">
        <f t="shared" si="4"/>
        <v>8.1560283687943269E-2</v>
      </c>
      <c r="F114" s="8">
        <f t="shared" si="5"/>
        <v>0.1099290780141844</v>
      </c>
      <c r="G114" s="8">
        <f t="shared" si="6"/>
        <v>7.4468085106382975E-2</v>
      </c>
      <c r="H114" s="8">
        <f t="shared" si="7"/>
        <v>0.14184397163120568</v>
      </c>
      <c r="L114"/>
    </row>
    <row r="115" spans="1:12" x14ac:dyDescent="0.35">
      <c r="A115" s="9" t="s">
        <v>277</v>
      </c>
      <c r="B115" s="8">
        <f t="shared" si="1"/>
        <v>0.11192538307794804</v>
      </c>
      <c r="C115" s="8">
        <f t="shared" si="2"/>
        <v>0.1245836109260493</v>
      </c>
      <c r="D115" s="8">
        <f t="shared" si="3"/>
        <v>0.26915389740173218</v>
      </c>
      <c r="E115" s="8">
        <f t="shared" si="4"/>
        <v>0.19187208527648233</v>
      </c>
      <c r="F115" s="8">
        <f t="shared" si="5"/>
        <v>0.10326449033977349</v>
      </c>
      <c r="G115" s="8">
        <f t="shared" si="6"/>
        <v>0.11658894070619587</v>
      </c>
      <c r="H115" s="8">
        <f t="shared" si="7"/>
        <v>8.2611592271818787E-2</v>
      </c>
      <c r="L115"/>
    </row>
    <row r="116" spans="1:12" x14ac:dyDescent="0.35">
      <c r="A116" s="9" t="s">
        <v>278</v>
      </c>
      <c r="B116" s="8">
        <f t="shared" si="1"/>
        <v>0.12076685118853793</v>
      </c>
      <c r="C116" s="8">
        <f t="shared" si="2"/>
        <v>7.4324324324324328E-2</v>
      </c>
      <c r="D116" s="8">
        <f t="shared" si="3"/>
        <v>0.19159068707261478</v>
      </c>
      <c r="E116" s="8">
        <f t="shared" si="4"/>
        <v>0.15202702702702703</v>
      </c>
      <c r="F116" s="8">
        <f t="shared" si="5"/>
        <v>0.13114620644741126</v>
      </c>
      <c r="G116" s="8">
        <f t="shared" si="6"/>
        <v>0.16623249755779876</v>
      </c>
      <c r="H116" s="8">
        <f t="shared" si="7"/>
        <v>0.16391240638228591</v>
      </c>
      <c r="L116"/>
    </row>
    <row r="117" spans="1:12" x14ac:dyDescent="0.35">
      <c r="A117" s="9" t="s">
        <v>279</v>
      </c>
      <c r="B117" s="8">
        <f t="shared" si="1"/>
        <v>0.12436006825938567</v>
      </c>
      <c r="C117" s="8">
        <f t="shared" si="2"/>
        <v>0.13171928327645052</v>
      </c>
      <c r="D117" s="8">
        <f t="shared" si="3"/>
        <v>0.2138438566552901</v>
      </c>
      <c r="E117" s="8">
        <f t="shared" si="4"/>
        <v>0.17139505119453924</v>
      </c>
      <c r="F117" s="8">
        <f t="shared" si="5"/>
        <v>0.12542662116040956</v>
      </c>
      <c r="G117" s="8">
        <f t="shared" si="6"/>
        <v>0.11796075085324233</v>
      </c>
      <c r="H117" s="8">
        <f t="shared" si="7"/>
        <v>0.1152943686006826</v>
      </c>
      <c r="L117"/>
    </row>
    <row r="118" spans="1:12" x14ac:dyDescent="0.35">
      <c r="A118" s="9" t="s">
        <v>280</v>
      </c>
      <c r="B118" s="8">
        <f t="shared" si="1"/>
        <v>1.6684934843502617E-2</v>
      </c>
      <c r="C118" s="8">
        <f t="shared" si="2"/>
        <v>3.6779929363049566E-2</v>
      </c>
      <c r="D118" s="8">
        <f t="shared" si="3"/>
        <v>6.7592254293021556E-2</v>
      </c>
      <c r="E118" s="8">
        <f t="shared" si="4"/>
        <v>8.0745341614906832E-2</v>
      </c>
      <c r="F118" s="8">
        <f t="shared" si="5"/>
        <v>8.0258190232614782E-2</v>
      </c>
      <c r="G118" s="8">
        <f t="shared" si="6"/>
        <v>0.24917793204238217</v>
      </c>
      <c r="H118" s="8">
        <f t="shared" si="7"/>
        <v>0.46876141761052248</v>
      </c>
      <c r="L118"/>
    </row>
    <row r="119" spans="1:12" x14ac:dyDescent="0.35">
      <c r="A119" s="9" t="s">
        <v>281</v>
      </c>
      <c r="B119" s="8">
        <f t="shared" si="1"/>
        <v>0.12089848051090069</v>
      </c>
      <c r="C119" s="8">
        <f t="shared" si="2"/>
        <v>0.17771415987667916</v>
      </c>
      <c r="D119" s="8">
        <f t="shared" si="3"/>
        <v>0.30587976216692359</v>
      </c>
      <c r="E119" s="8">
        <f t="shared" si="4"/>
        <v>0.17694340453644572</v>
      </c>
      <c r="F119" s="8">
        <f t="shared" si="5"/>
        <v>8.7315569257872719E-2</v>
      </c>
      <c r="G119" s="8">
        <f t="shared" si="6"/>
        <v>9.7775820303897823E-2</v>
      </c>
      <c r="H119" s="8">
        <f t="shared" si="7"/>
        <v>3.3472803347280332E-2</v>
      </c>
      <c r="L119"/>
    </row>
    <row r="120" spans="1:12" x14ac:dyDescent="0.35">
      <c r="A120" s="9" t="s">
        <v>282</v>
      </c>
      <c r="B120" s="8">
        <f t="shared" si="1"/>
        <v>0.2265743550834598</v>
      </c>
      <c r="C120" s="8">
        <f t="shared" si="2"/>
        <v>0.11120068285280728</v>
      </c>
      <c r="D120" s="8">
        <f t="shared" si="3"/>
        <v>0.20144157814871017</v>
      </c>
      <c r="E120" s="8">
        <f t="shared" si="4"/>
        <v>0.17023899848254931</v>
      </c>
      <c r="F120" s="8">
        <f t="shared" si="5"/>
        <v>0.11532625189681335</v>
      </c>
      <c r="G120" s="8">
        <f t="shared" si="6"/>
        <v>0.10920902883156297</v>
      </c>
      <c r="H120" s="8">
        <f t="shared" si="7"/>
        <v>6.6009104704097113E-2</v>
      </c>
      <c r="L120"/>
    </row>
    <row r="121" spans="1:12" x14ac:dyDescent="0.35">
      <c r="A121" s="9" t="s">
        <v>283</v>
      </c>
      <c r="B121" s="8">
        <f t="shared" si="1"/>
        <v>0.16926167754897037</v>
      </c>
      <c r="C121" s="8">
        <f t="shared" si="2"/>
        <v>0.13460572576594676</v>
      </c>
      <c r="D121" s="8">
        <f t="shared" si="3"/>
        <v>0.18734304369663485</v>
      </c>
      <c r="E121" s="8">
        <f t="shared" si="4"/>
        <v>0.28779507785032649</v>
      </c>
      <c r="F121" s="8">
        <f t="shared" si="5"/>
        <v>7.634354595680562E-2</v>
      </c>
      <c r="G121" s="8">
        <f t="shared" si="6"/>
        <v>9.6936212958312409E-2</v>
      </c>
      <c r="H121" s="8">
        <f t="shared" si="7"/>
        <v>4.7714716223003516E-2</v>
      </c>
      <c r="L121"/>
    </row>
    <row r="122" spans="1:12" x14ac:dyDescent="0.35">
      <c r="A122" s="9" t="s">
        <v>284</v>
      </c>
      <c r="B122" s="8">
        <f t="shared" si="1"/>
        <v>0.10969734403953058</v>
      </c>
      <c r="C122" s="8">
        <f t="shared" si="2"/>
        <v>7.8361128268478492E-2</v>
      </c>
      <c r="D122" s="8">
        <f t="shared" si="3"/>
        <v>0.28490837965822524</v>
      </c>
      <c r="E122" s="8">
        <f t="shared" si="4"/>
        <v>0.17224624253654519</v>
      </c>
      <c r="F122" s="8">
        <f t="shared" si="5"/>
        <v>0.12098002882437718</v>
      </c>
      <c r="G122" s="8">
        <f t="shared" si="6"/>
        <v>0.14099238212888615</v>
      </c>
      <c r="H122" s="8">
        <f t="shared" si="7"/>
        <v>9.2814494543957168E-2</v>
      </c>
      <c r="L122"/>
    </row>
    <row r="123" spans="1:12" x14ac:dyDescent="0.35">
      <c r="A123" s="9" t="s">
        <v>285</v>
      </c>
      <c r="B123" s="8">
        <f t="shared" si="1"/>
        <v>0.21696733300828863</v>
      </c>
      <c r="C123" s="8">
        <f t="shared" si="2"/>
        <v>0.11823500731350561</v>
      </c>
      <c r="D123" s="8">
        <f t="shared" si="3"/>
        <v>0.21843003412969283</v>
      </c>
      <c r="E123" s="8">
        <f t="shared" si="4"/>
        <v>0.19429546562652364</v>
      </c>
      <c r="F123" s="8">
        <f t="shared" si="5"/>
        <v>7.1672354948805458E-2</v>
      </c>
      <c r="G123" s="8">
        <f t="shared" si="6"/>
        <v>0.13505607020965382</v>
      </c>
      <c r="H123" s="8">
        <f t="shared" si="7"/>
        <v>4.5343734763529986E-2</v>
      </c>
      <c r="L123"/>
    </row>
    <row r="124" spans="1:12" x14ac:dyDescent="0.35">
      <c r="A124" s="9" t="s">
        <v>286</v>
      </c>
      <c r="B124" s="8">
        <f t="shared" si="1"/>
        <v>0.13024032042723632</v>
      </c>
      <c r="C124" s="8">
        <f t="shared" si="2"/>
        <v>0.13064085447263019</v>
      </c>
      <c r="D124" s="8">
        <f t="shared" si="3"/>
        <v>0.21335113484646195</v>
      </c>
      <c r="E124" s="8">
        <f t="shared" si="4"/>
        <v>0.15734312416555407</v>
      </c>
      <c r="F124" s="8">
        <f t="shared" si="5"/>
        <v>0.12002670226969292</v>
      </c>
      <c r="G124" s="8">
        <f t="shared" si="6"/>
        <v>0.12102803738317756</v>
      </c>
      <c r="H124" s="8">
        <f t="shared" si="7"/>
        <v>0.127369826435247</v>
      </c>
      <c r="L124"/>
    </row>
    <row r="125" spans="1:12" x14ac:dyDescent="0.35">
      <c r="A125" s="9" t="s">
        <v>287</v>
      </c>
      <c r="B125" s="8">
        <f t="shared" si="1"/>
        <v>0.12189710165025655</v>
      </c>
      <c r="C125" s="8">
        <f t="shared" si="2"/>
        <v>0.1109416169740674</v>
      </c>
      <c r="D125" s="8">
        <f t="shared" si="3"/>
        <v>0.21481070586603801</v>
      </c>
      <c r="E125" s="8">
        <f t="shared" si="4"/>
        <v>0.21356261267507973</v>
      </c>
      <c r="F125" s="8">
        <f t="shared" si="5"/>
        <v>0.11593398973790044</v>
      </c>
      <c r="G125" s="8">
        <f t="shared" si="6"/>
        <v>0.14644293440576897</v>
      </c>
      <c r="H125" s="8">
        <f t="shared" si="7"/>
        <v>7.6411038690888916E-2</v>
      </c>
      <c r="L125"/>
    </row>
    <row r="126" spans="1:12" x14ac:dyDescent="0.35">
      <c r="A126" s="9" t="s">
        <v>290</v>
      </c>
      <c r="B126" s="8">
        <f t="shared" si="1"/>
        <v>6.6486069500008974E-2</v>
      </c>
      <c r="C126" s="8">
        <f t="shared" si="2"/>
        <v>5.1828994815306506E-2</v>
      </c>
      <c r="D126" s="8">
        <f t="shared" si="3"/>
        <v>0.14847239913169838</v>
      </c>
      <c r="E126" s="8">
        <f t="shared" si="4"/>
        <v>0.18729480992447212</v>
      </c>
      <c r="F126" s="8">
        <f t="shared" si="5"/>
        <v>0.1387847365493981</v>
      </c>
      <c r="G126" s="8">
        <f t="shared" si="6"/>
        <v>0.20491200373154411</v>
      </c>
      <c r="H126" s="8">
        <f t="shared" si="7"/>
        <v>0.2022209863475718</v>
      </c>
      <c r="L126"/>
    </row>
    <row r="127" spans="1:12" x14ac:dyDescent="0.35">
      <c r="A127" s="9" t="s">
        <v>288</v>
      </c>
      <c r="B127" s="8">
        <f t="shared" si="1"/>
        <v>0.13299880642096801</v>
      </c>
      <c r="C127" s="8">
        <f t="shared" si="2"/>
        <v>0.10152729398582321</v>
      </c>
      <c r="D127" s="8">
        <f t="shared" si="3"/>
        <v>0.23895939395415683</v>
      </c>
      <c r="E127" s="8">
        <f t="shared" si="4"/>
        <v>0.17094974788687795</v>
      </c>
      <c r="F127" s="8">
        <f t="shared" si="5"/>
        <v>0.11748227900518841</v>
      </c>
      <c r="G127" s="8">
        <f t="shared" si="6"/>
        <v>0.13190266241200399</v>
      </c>
      <c r="H127" s="8">
        <f t="shared" si="7"/>
        <v>0.10617981633498161</v>
      </c>
      <c r="L127"/>
    </row>
    <row r="128" spans="1:12" x14ac:dyDescent="0.35">
      <c r="A128" s="9" t="s">
        <v>289</v>
      </c>
      <c r="B128" s="8">
        <f t="shared" si="1"/>
        <v>0.1918819188191882</v>
      </c>
      <c r="C128" s="8">
        <f t="shared" si="2"/>
        <v>0.10726266353572626</v>
      </c>
      <c r="D128" s="8">
        <f t="shared" si="3"/>
        <v>0.23364642737336463</v>
      </c>
      <c r="E128" s="8">
        <f t="shared" si="4"/>
        <v>0.14449849043944984</v>
      </c>
      <c r="F128" s="8">
        <f t="shared" si="5"/>
        <v>0.10491445823549145</v>
      </c>
      <c r="G128" s="8">
        <f t="shared" si="6"/>
        <v>0.13619590741361959</v>
      </c>
      <c r="H128" s="8">
        <f t="shared" si="7"/>
        <v>8.160013418316002E-2</v>
      </c>
      <c r="L128"/>
    </row>
    <row r="129" spans="1:12" x14ac:dyDescent="0.35">
      <c r="A129" s="9" t="s">
        <v>291</v>
      </c>
      <c r="B129" s="8">
        <f t="shared" si="1"/>
        <v>8.1775970467785661E-2</v>
      </c>
      <c r="C129" s="8">
        <f t="shared" si="2"/>
        <v>7.5575359058660668E-2</v>
      </c>
      <c r="D129" s="8">
        <f t="shared" si="3"/>
        <v>0.19084905116225415</v>
      </c>
      <c r="E129" s="8">
        <f t="shared" si="4"/>
        <v>0.1533858222299129</v>
      </c>
      <c r="F129" s="8">
        <f t="shared" si="5"/>
        <v>0.13736517275191787</v>
      </c>
      <c r="G129" s="8">
        <f t="shared" si="6"/>
        <v>0.15331372209724867</v>
      </c>
      <c r="H129" s="8">
        <f t="shared" si="7"/>
        <v>0.2077349022322201</v>
      </c>
      <c r="L129"/>
    </row>
    <row r="130" spans="1:12" x14ac:dyDescent="0.35">
      <c r="A130" s="9" t="s">
        <v>292</v>
      </c>
      <c r="B130" s="8">
        <f t="shared" si="1"/>
        <v>0.1928400073814357</v>
      </c>
      <c r="C130" s="8">
        <f t="shared" si="2"/>
        <v>0.17014209263701791</v>
      </c>
      <c r="D130" s="8">
        <f t="shared" si="3"/>
        <v>0.23639047794796089</v>
      </c>
      <c r="E130" s="8">
        <f t="shared" si="4"/>
        <v>0.14412253183244142</v>
      </c>
      <c r="F130" s="8">
        <f t="shared" si="5"/>
        <v>0.12714522974718584</v>
      </c>
      <c r="G130" s="8">
        <f t="shared" si="6"/>
        <v>0.10038752537368519</v>
      </c>
      <c r="H130" s="8">
        <f t="shared" si="7"/>
        <v>2.8972135080273114E-2</v>
      </c>
      <c r="L130"/>
    </row>
    <row r="131" spans="1:12" x14ac:dyDescent="0.35">
      <c r="A131" s="9" t="s">
        <v>293</v>
      </c>
      <c r="B131" s="8">
        <f t="shared" si="1"/>
        <v>0.20528533129069323</v>
      </c>
      <c r="C131" s="8">
        <f t="shared" si="2"/>
        <v>0.10666411336652623</v>
      </c>
      <c r="D131" s="8">
        <f t="shared" si="3"/>
        <v>0.19647644580620452</v>
      </c>
      <c r="E131" s="8">
        <f t="shared" si="4"/>
        <v>0.14496361547299885</v>
      </c>
      <c r="F131" s="8">
        <f t="shared" si="5"/>
        <v>0.13787820758330141</v>
      </c>
      <c r="G131" s="8">
        <f t="shared" si="6"/>
        <v>0.13347376484105708</v>
      </c>
      <c r="H131" s="8">
        <f t="shared" si="7"/>
        <v>7.5258521639218687E-2</v>
      </c>
      <c r="L131"/>
    </row>
    <row r="132" spans="1:12" x14ac:dyDescent="0.35">
      <c r="A132" s="9" t="s">
        <v>294</v>
      </c>
      <c r="B132" s="8">
        <f t="shared" si="1"/>
        <v>0.14565322636420222</v>
      </c>
      <c r="C132" s="8">
        <f t="shared" si="2"/>
        <v>0.1170897019157618</v>
      </c>
      <c r="D132" s="8">
        <f t="shared" si="3"/>
        <v>0.17947299259976485</v>
      </c>
      <c r="E132" s="8">
        <f t="shared" si="4"/>
        <v>0.17656822740161837</v>
      </c>
      <c r="F132" s="8">
        <f t="shared" si="5"/>
        <v>8.7696244553565256E-2</v>
      </c>
      <c r="G132" s="8">
        <f t="shared" si="6"/>
        <v>0.15492081056781243</v>
      </c>
      <c r="H132" s="8">
        <f t="shared" si="7"/>
        <v>0.13859879659727506</v>
      </c>
      <c r="L132"/>
    </row>
    <row r="133" spans="1:12" x14ac:dyDescent="0.35">
      <c r="A133" s="9" t="s">
        <v>295</v>
      </c>
      <c r="B133" s="8">
        <f t="shared" si="1"/>
        <v>0.10789747142362313</v>
      </c>
      <c r="C133" s="8">
        <f t="shared" si="2"/>
        <v>0.15206096293730517</v>
      </c>
      <c r="D133" s="8">
        <f t="shared" si="3"/>
        <v>0.25701420159334948</v>
      </c>
      <c r="E133" s="8">
        <f t="shared" si="4"/>
        <v>0.1825424315898857</v>
      </c>
      <c r="F133" s="8">
        <f t="shared" si="5"/>
        <v>0.11915483200554208</v>
      </c>
      <c r="G133" s="8">
        <f t="shared" si="6"/>
        <v>0.14184274333217872</v>
      </c>
      <c r="H133" s="8">
        <f t="shared" si="7"/>
        <v>3.9487357118115692E-2</v>
      </c>
      <c r="L133"/>
    </row>
    <row r="134" spans="1:12" x14ac:dyDescent="0.35">
      <c r="A134" s="9" t="s">
        <v>296</v>
      </c>
      <c r="B134" s="8">
        <f t="shared" si="1"/>
        <v>0.14627659574468085</v>
      </c>
      <c r="C134" s="8">
        <f t="shared" si="2"/>
        <v>0.10172872340425532</v>
      </c>
      <c r="D134" s="8">
        <f t="shared" si="3"/>
        <v>0.28125</v>
      </c>
      <c r="E134" s="8">
        <f t="shared" si="4"/>
        <v>0.15292553191489361</v>
      </c>
      <c r="F134" s="8">
        <f t="shared" si="5"/>
        <v>0.13430851063829788</v>
      </c>
      <c r="G134" s="8">
        <f t="shared" si="6"/>
        <v>8.4441489361702121E-2</v>
      </c>
      <c r="H134" s="8">
        <f t="shared" si="7"/>
        <v>9.9069148936170207E-2</v>
      </c>
      <c r="L134"/>
    </row>
    <row r="135" spans="1:12" x14ac:dyDescent="0.35">
      <c r="A135" s="9" t="s">
        <v>297</v>
      </c>
      <c r="B135" s="8">
        <f t="shared" si="1"/>
        <v>0.12321708610260623</v>
      </c>
      <c r="C135" s="8">
        <f t="shared" si="2"/>
        <v>6.6537226495407359E-2</v>
      </c>
      <c r="D135" s="8">
        <f t="shared" si="3"/>
        <v>0.23825703830931222</v>
      </c>
      <c r="E135" s="8">
        <f t="shared" si="4"/>
        <v>0.17366141438279442</v>
      </c>
      <c r="F135" s="8">
        <f t="shared" si="5"/>
        <v>0.14158763348517661</v>
      </c>
      <c r="G135" s="8">
        <f t="shared" si="6"/>
        <v>0.15816593234261817</v>
      </c>
      <c r="H135" s="8">
        <f t="shared" si="7"/>
        <v>9.8573668882084978E-2</v>
      </c>
      <c r="L135"/>
    </row>
    <row r="136" spans="1:12" x14ac:dyDescent="0.35">
      <c r="A136" s="22" t="s">
        <v>117</v>
      </c>
      <c r="B136" s="8">
        <f t="shared" si="1"/>
        <v>0.11792427101855589</v>
      </c>
      <c r="C136" s="8">
        <f t="shared" si="2"/>
        <v>9.1224344592440679E-2</v>
      </c>
      <c r="D136" s="8">
        <f t="shared" si="3"/>
        <v>0.20201303966808118</v>
      </c>
      <c r="E136" s="8">
        <f t="shared" si="4"/>
        <v>0.16989991769906462</v>
      </c>
      <c r="F136" s="8">
        <f t="shared" si="5"/>
        <v>0.12392533038552958</v>
      </c>
      <c r="G136" s="8">
        <f t="shared" si="6"/>
        <v>0.1512373624428954</v>
      </c>
      <c r="H136" s="8">
        <f t="shared" si="7"/>
        <v>0.14377573419343265</v>
      </c>
      <c r="L136"/>
    </row>
    <row r="137" spans="1:12" x14ac:dyDescent="0.35">
      <c r="A137" s="22" t="s">
        <v>118</v>
      </c>
      <c r="B137" s="8">
        <f t="shared" si="1"/>
        <v>8.4298034877079361E-2</v>
      </c>
      <c r="C137" s="8">
        <f t="shared" si="2"/>
        <v>6.5661271418711836E-2</v>
      </c>
      <c r="D137" s="8">
        <f t="shared" si="3"/>
        <v>0.17284574675977041</v>
      </c>
      <c r="E137" s="8">
        <f t="shared" si="4"/>
        <v>0.15748793377055026</v>
      </c>
      <c r="F137" s="8">
        <f t="shared" si="5"/>
        <v>0.1270972142020812</v>
      </c>
      <c r="G137" s="8">
        <f t="shared" si="6"/>
        <v>0.17412753470829198</v>
      </c>
      <c r="H137" s="8">
        <f t="shared" si="7"/>
        <v>0.21848226426351494</v>
      </c>
      <c r="L137"/>
    </row>
  </sheetData>
  <phoneticPr fontId="5" type="noConversion"/>
  <conditionalFormatting sqref="A38">
    <cfRule type="duplicateValues" dxfId="16" priority="3"/>
  </conditionalFormatting>
  <conditionalFormatting sqref="A89">
    <cfRule type="duplicateValues" dxfId="15" priority="2"/>
  </conditionalFormatting>
  <conditionalFormatting sqref="A136">
    <cfRule type="duplicateValues" dxfId="14" priority="1"/>
  </conditionalFormatting>
  <hyperlinks>
    <hyperlink ref="M1" location="'Appendix Table Menu'!A1" display="Return to the Appendix Table Menu" xr:uid="{92C2947F-BC27-4B7C-B315-91F7721E1C27}"/>
  </hyperlinks>
  <pageMargins left="0.25" right="0.25" top="0.5" bottom="0.5" header="0.5" footer="0.5"/>
  <pageSetup scale="5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D5A91-03E8-419D-99C7-3B3464FAA221}">
  <dimension ref="A1:D40"/>
  <sheetViews>
    <sheetView zoomScale="70" zoomScaleNormal="100" workbookViewId="0">
      <selection activeCell="A2" sqref="A2:D40"/>
    </sheetView>
  </sheetViews>
  <sheetFormatPr defaultRowHeight="14.5" x14ac:dyDescent="0.35"/>
  <cols>
    <col min="1" max="1" width="25.26953125" style="153" customWidth="1"/>
    <col min="2" max="2" width="23.1796875" style="153" customWidth="1"/>
    <col min="3" max="3" width="18.7265625" style="153" customWidth="1"/>
    <col min="4" max="4" width="25.81640625" style="153" customWidth="1"/>
    <col min="5" max="16384" width="8.7265625" style="153"/>
  </cols>
  <sheetData>
    <row r="1" spans="1:4" ht="15.5" x14ac:dyDescent="0.35">
      <c r="A1" s="236" t="s">
        <v>299</v>
      </c>
      <c r="B1" s="236" t="s">
        <v>477</v>
      </c>
      <c r="D1" s="353" t="s">
        <v>220</v>
      </c>
    </row>
    <row r="2" spans="1:4" ht="29" x14ac:dyDescent="0.35">
      <c r="A2" s="237" t="s">
        <v>448</v>
      </c>
      <c r="B2" s="237" t="s">
        <v>485</v>
      </c>
      <c r="C2" s="179"/>
      <c r="D2" s="179"/>
    </row>
    <row r="3" spans="1:4" x14ac:dyDescent="0.35">
      <c r="A3" s="179"/>
      <c r="B3" s="179"/>
      <c r="C3" s="179"/>
      <c r="D3" s="179"/>
    </row>
    <row r="4" spans="1:4" ht="29" x14ac:dyDescent="0.35">
      <c r="A4" s="241" t="s">
        <v>265</v>
      </c>
      <c r="B4" s="354" t="s">
        <v>190</v>
      </c>
      <c r="C4" s="354" t="s">
        <v>191</v>
      </c>
      <c r="D4" s="354" t="s">
        <v>192</v>
      </c>
    </row>
    <row r="5" spans="1:4" x14ac:dyDescent="0.35">
      <c r="A5" s="219" t="s">
        <v>116</v>
      </c>
      <c r="B5" s="355">
        <v>66514</v>
      </c>
      <c r="C5" s="164">
        <f>B5/12</f>
        <v>5542.833333333333</v>
      </c>
      <c r="D5" s="164">
        <f>C5*0.3</f>
        <v>1662.85</v>
      </c>
    </row>
    <row r="6" spans="1:4" x14ac:dyDescent="0.35">
      <c r="A6" s="219" t="s">
        <v>266</v>
      </c>
      <c r="B6" s="355">
        <v>46439</v>
      </c>
      <c r="C6" s="164">
        <f t="shared" ref="C6:C39" si="0">B6/12</f>
        <v>3869.9166666666665</v>
      </c>
      <c r="D6" s="164">
        <f t="shared" ref="D6:D37" si="1">C6*0.3</f>
        <v>1160.9749999999999</v>
      </c>
    </row>
    <row r="7" spans="1:4" x14ac:dyDescent="0.35">
      <c r="A7" s="219" t="s">
        <v>267</v>
      </c>
      <c r="B7" s="355">
        <v>52029</v>
      </c>
      <c r="C7" s="164">
        <f t="shared" si="0"/>
        <v>4335.75</v>
      </c>
      <c r="D7" s="164">
        <f t="shared" si="1"/>
        <v>1300.7249999999999</v>
      </c>
    </row>
    <row r="8" spans="1:4" x14ac:dyDescent="0.35">
      <c r="A8" s="219" t="s">
        <v>268</v>
      </c>
      <c r="B8" s="355">
        <v>51765</v>
      </c>
      <c r="C8" s="164">
        <f t="shared" si="0"/>
        <v>4313.75</v>
      </c>
      <c r="D8" s="164">
        <f t="shared" si="1"/>
        <v>1294.125</v>
      </c>
    </row>
    <row r="9" spans="1:4" x14ac:dyDescent="0.35">
      <c r="A9" s="219" t="s">
        <v>269</v>
      </c>
      <c r="B9" s="355">
        <v>52690</v>
      </c>
      <c r="C9" s="164">
        <f t="shared" si="0"/>
        <v>4390.833333333333</v>
      </c>
      <c r="D9" s="164">
        <f t="shared" si="1"/>
        <v>1317.2499999999998</v>
      </c>
    </row>
    <row r="10" spans="1:4" x14ac:dyDescent="0.35">
      <c r="A10" s="219" t="s">
        <v>270</v>
      </c>
      <c r="B10" s="355">
        <v>56259</v>
      </c>
      <c r="C10" s="164">
        <f t="shared" si="0"/>
        <v>4688.25</v>
      </c>
      <c r="D10" s="164">
        <f t="shared" si="1"/>
        <v>1406.4749999999999</v>
      </c>
    </row>
    <row r="11" spans="1:4" x14ac:dyDescent="0.35">
      <c r="A11" s="219" t="s">
        <v>271</v>
      </c>
      <c r="B11" s="355">
        <v>40804</v>
      </c>
      <c r="C11" s="164">
        <f t="shared" si="0"/>
        <v>3400.3333333333335</v>
      </c>
      <c r="D11" s="164">
        <f t="shared" si="1"/>
        <v>1020.1</v>
      </c>
    </row>
    <row r="12" spans="1:4" x14ac:dyDescent="0.35">
      <c r="A12" s="219" t="s">
        <v>272</v>
      </c>
      <c r="B12" s="355">
        <v>55663</v>
      </c>
      <c r="C12" s="164">
        <f t="shared" si="0"/>
        <v>4638.583333333333</v>
      </c>
      <c r="D12" s="164">
        <f t="shared" si="1"/>
        <v>1391.5749999999998</v>
      </c>
    </row>
    <row r="13" spans="1:4" x14ac:dyDescent="0.35">
      <c r="A13" s="219" t="s">
        <v>273</v>
      </c>
      <c r="B13" s="355">
        <v>79605</v>
      </c>
      <c r="C13" s="164">
        <f t="shared" si="0"/>
        <v>6633.75</v>
      </c>
      <c r="D13" s="164">
        <f t="shared" si="1"/>
        <v>1990.125</v>
      </c>
    </row>
    <row r="14" spans="1:4" x14ac:dyDescent="0.35">
      <c r="A14" s="219" t="s">
        <v>274</v>
      </c>
      <c r="B14" s="355">
        <v>45921</v>
      </c>
      <c r="C14" s="164">
        <f t="shared" si="0"/>
        <v>3826.75</v>
      </c>
      <c r="D14" s="164">
        <f t="shared" si="1"/>
        <v>1148.0249999999999</v>
      </c>
    </row>
    <row r="15" spans="1:4" x14ac:dyDescent="0.35">
      <c r="A15" s="219" t="s">
        <v>275</v>
      </c>
      <c r="B15" s="355">
        <v>40149</v>
      </c>
      <c r="C15" s="164">
        <f t="shared" si="0"/>
        <v>3345.75</v>
      </c>
      <c r="D15" s="164">
        <f t="shared" si="1"/>
        <v>1003.7249999999999</v>
      </c>
    </row>
    <row r="16" spans="1:4" x14ac:dyDescent="0.35">
      <c r="A16" s="219" t="s">
        <v>276</v>
      </c>
      <c r="B16" s="355">
        <v>41250</v>
      </c>
      <c r="C16" s="164">
        <f t="shared" si="0"/>
        <v>3437.5</v>
      </c>
      <c r="D16" s="164">
        <f t="shared" si="1"/>
        <v>1031.25</v>
      </c>
    </row>
    <row r="17" spans="1:4" x14ac:dyDescent="0.35">
      <c r="A17" s="219" t="s">
        <v>277</v>
      </c>
      <c r="B17" s="355">
        <v>49076</v>
      </c>
      <c r="C17" s="164">
        <f t="shared" si="0"/>
        <v>4089.6666666666665</v>
      </c>
      <c r="D17" s="164">
        <f t="shared" si="1"/>
        <v>1226.8999999999999</v>
      </c>
    </row>
    <row r="18" spans="1:4" x14ac:dyDescent="0.35">
      <c r="A18" s="219" t="s">
        <v>278</v>
      </c>
      <c r="B18" s="355">
        <v>68750</v>
      </c>
      <c r="C18" s="164">
        <f t="shared" si="0"/>
        <v>5729.166666666667</v>
      </c>
      <c r="D18" s="164">
        <f>C18*0.3</f>
        <v>1718.75</v>
      </c>
    </row>
    <row r="19" spans="1:4" x14ac:dyDescent="0.35">
      <c r="A19" s="219" t="s">
        <v>279</v>
      </c>
      <c r="B19" s="355">
        <v>51643</v>
      </c>
      <c r="C19" s="164">
        <f t="shared" si="0"/>
        <v>4303.583333333333</v>
      </c>
      <c r="D19" s="164">
        <f t="shared" si="1"/>
        <v>1291.0749999999998</v>
      </c>
    </row>
    <row r="20" spans="1:4" x14ac:dyDescent="0.35">
      <c r="A20" s="219" t="s">
        <v>280</v>
      </c>
      <c r="B20" s="355">
        <v>143188</v>
      </c>
      <c r="C20" s="164">
        <f t="shared" si="0"/>
        <v>11932.333333333334</v>
      </c>
      <c r="D20" s="164">
        <f t="shared" si="1"/>
        <v>3579.7000000000003</v>
      </c>
    </row>
    <row r="21" spans="1:4" x14ac:dyDescent="0.35">
      <c r="A21" s="219" t="s">
        <v>281</v>
      </c>
      <c r="B21" s="355">
        <v>37917</v>
      </c>
      <c r="C21" s="164">
        <f t="shared" si="0"/>
        <v>3159.75</v>
      </c>
      <c r="D21" s="164">
        <f t="shared" si="1"/>
        <v>947.92499999999995</v>
      </c>
    </row>
    <row r="22" spans="1:4" x14ac:dyDescent="0.35">
      <c r="A22" s="219" t="s">
        <v>282</v>
      </c>
      <c r="B22" s="355">
        <v>44496</v>
      </c>
      <c r="C22" s="164">
        <f t="shared" si="0"/>
        <v>3708</v>
      </c>
      <c r="D22" s="164">
        <f t="shared" si="1"/>
        <v>1112.3999999999999</v>
      </c>
    </row>
    <row r="23" spans="1:4" x14ac:dyDescent="0.35">
      <c r="A23" s="219" t="s">
        <v>283</v>
      </c>
      <c r="B23" s="355">
        <v>50178</v>
      </c>
      <c r="C23" s="164">
        <f t="shared" si="0"/>
        <v>4181.5</v>
      </c>
      <c r="D23" s="164">
        <f t="shared" si="1"/>
        <v>1254.45</v>
      </c>
    </row>
    <row r="24" spans="1:4" x14ac:dyDescent="0.35">
      <c r="A24" s="219" t="s">
        <v>284</v>
      </c>
      <c r="B24" s="355">
        <v>52717</v>
      </c>
      <c r="C24" s="164">
        <f t="shared" si="0"/>
        <v>4393.083333333333</v>
      </c>
      <c r="D24" s="164">
        <f t="shared" si="1"/>
        <v>1317.925</v>
      </c>
    </row>
    <row r="25" spans="1:4" x14ac:dyDescent="0.35">
      <c r="A25" s="219" t="s">
        <v>285</v>
      </c>
      <c r="B25" s="355">
        <v>43698</v>
      </c>
      <c r="C25" s="164">
        <f t="shared" si="0"/>
        <v>3641.5</v>
      </c>
      <c r="D25" s="164">
        <f t="shared" si="1"/>
        <v>1092.45</v>
      </c>
    </row>
    <row r="26" spans="1:4" x14ac:dyDescent="0.35">
      <c r="A26" s="219" t="s">
        <v>286</v>
      </c>
      <c r="B26" s="355">
        <v>53901</v>
      </c>
      <c r="C26" s="164">
        <f t="shared" si="0"/>
        <v>4491.75</v>
      </c>
      <c r="D26" s="164">
        <f t="shared" si="1"/>
        <v>1347.5249999999999</v>
      </c>
    </row>
    <row r="27" spans="1:4" x14ac:dyDescent="0.35">
      <c r="A27" s="219" t="s">
        <v>287</v>
      </c>
      <c r="B27" s="355">
        <v>52445</v>
      </c>
      <c r="C27" s="164">
        <f t="shared" si="0"/>
        <v>4370.416666666667</v>
      </c>
      <c r="D27" s="164">
        <f t="shared" si="1"/>
        <v>1311.125</v>
      </c>
    </row>
    <row r="28" spans="1:4" x14ac:dyDescent="0.35">
      <c r="A28" s="219" t="s">
        <v>290</v>
      </c>
      <c r="B28" s="355">
        <v>84053</v>
      </c>
      <c r="C28" s="164">
        <f t="shared" si="0"/>
        <v>7004.416666666667</v>
      </c>
      <c r="D28" s="164">
        <f t="shared" si="1"/>
        <v>2101.3249999999998</v>
      </c>
    </row>
    <row r="29" spans="1:4" x14ac:dyDescent="0.35">
      <c r="A29" s="219" t="s">
        <v>288</v>
      </c>
      <c r="B29" s="355">
        <v>53020</v>
      </c>
      <c r="C29" s="164">
        <f t="shared" si="0"/>
        <v>4418.333333333333</v>
      </c>
      <c r="D29" s="164">
        <f t="shared" si="1"/>
        <v>1325.4999999999998</v>
      </c>
    </row>
    <row r="30" spans="1:4" x14ac:dyDescent="0.35">
      <c r="A30" s="219" t="s">
        <v>289</v>
      </c>
      <c r="B30" s="355">
        <v>47400</v>
      </c>
      <c r="C30" s="164">
        <f t="shared" si="0"/>
        <v>3950</v>
      </c>
      <c r="D30" s="164">
        <f t="shared" si="1"/>
        <v>1185</v>
      </c>
    </row>
    <row r="31" spans="1:4" x14ac:dyDescent="0.35">
      <c r="A31" s="219" t="s">
        <v>291</v>
      </c>
      <c r="B31" s="355">
        <v>74689</v>
      </c>
      <c r="C31" s="164">
        <f t="shared" si="0"/>
        <v>6224.083333333333</v>
      </c>
      <c r="D31" s="164">
        <f t="shared" si="1"/>
        <v>1867.2249999999999</v>
      </c>
    </row>
    <row r="32" spans="1:4" x14ac:dyDescent="0.35">
      <c r="A32" s="219" t="s">
        <v>292</v>
      </c>
      <c r="B32" s="355">
        <v>37840</v>
      </c>
      <c r="C32" s="164">
        <f t="shared" si="0"/>
        <v>3153.3333333333335</v>
      </c>
      <c r="D32" s="164">
        <f t="shared" si="1"/>
        <v>946</v>
      </c>
    </row>
    <row r="33" spans="1:4" x14ac:dyDescent="0.35">
      <c r="A33" s="219" t="s">
        <v>293</v>
      </c>
      <c r="B33" s="355">
        <v>47556</v>
      </c>
      <c r="C33" s="164">
        <f t="shared" si="0"/>
        <v>3963</v>
      </c>
      <c r="D33" s="164">
        <f t="shared" si="1"/>
        <v>1188.8999999999999</v>
      </c>
    </row>
    <row r="34" spans="1:4" x14ac:dyDescent="0.35">
      <c r="A34" s="219" t="s">
        <v>294</v>
      </c>
      <c r="B34" s="355">
        <v>58908</v>
      </c>
      <c r="C34" s="164">
        <f t="shared" si="0"/>
        <v>4909</v>
      </c>
      <c r="D34" s="164">
        <f t="shared" si="1"/>
        <v>1472.7</v>
      </c>
    </row>
    <row r="35" spans="1:4" x14ac:dyDescent="0.35">
      <c r="A35" s="219" t="s">
        <v>295</v>
      </c>
      <c r="B35" s="355">
        <v>46250</v>
      </c>
      <c r="C35" s="164">
        <f t="shared" si="0"/>
        <v>3854.1666666666665</v>
      </c>
      <c r="D35" s="164">
        <f t="shared" si="1"/>
        <v>1156.25</v>
      </c>
    </row>
    <row r="36" spans="1:4" x14ac:dyDescent="0.35">
      <c r="A36" s="219" t="s">
        <v>296</v>
      </c>
      <c r="B36" s="355">
        <v>45319</v>
      </c>
      <c r="C36" s="164">
        <f t="shared" si="0"/>
        <v>3776.5833333333335</v>
      </c>
      <c r="D36" s="164">
        <f t="shared" si="1"/>
        <v>1132.9749999999999</v>
      </c>
    </row>
    <row r="37" spans="1:4" x14ac:dyDescent="0.35">
      <c r="A37" s="219" t="s">
        <v>297</v>
      </c>
      <c r="B37" s="355">
        <v>58333</v>
      </c>
      <c r="C37" s="164">
        <f t="shared" si="0"/>
        <v>4861.083333333333</v>
      </c>
      <c r="D37" s="164">
        <f t="shared" si="1"/>
        <v>1458.3249999999998</v>
      </c>
    </row>
    <row r="38" spans="1:4" x14ac:dyDescent="0.35">
      <c r="A38" s="220" t="s">
        <v>117</v>
      </c>
      <c r="B38" s="356">
        <v>62125</v>
      </c>
      <c r="C38" s="178">
        <f t="shared" si="0"/>
        <v>5177.083333333333</v>
      </c>
      <c r="D38" s="178">
        <f>C38*0.3</f>
        <v>1553.1249999999998</v>
      </c>
    </row>
    <row r="39" spans="1:4" x14ac:dyDescent="0.35">
      <c r="A39" s="220" t="s">
        <v>118</v>
      </c>
      <c r="B39" s="357">
        <v>78538</v>
      </c>
      <c r="C39" s="178">
        <f t="shared" si="0"/>
        <v>6544.833333333333</v>
      </c>
      <c r="D39" s="178">
        <f>C39*0.3</f>
        <v>1963.4499999999998</v>
      </c>
    </row>
    <row r="40" spans="1:4" ht="21" x14ac:dyDescent="0.5">
      <c r="A40" s="179"/>
      <c r="B40" s="179"/>
      <c r="C40" s="358"/>
      <c r="D40" s="179"/>
    </row>
  </sheetData>
  <sheetProtection algorithmName="SHA-512" hashValue="elW7mQzmibOcjQ1H86mDv/R2uHNJhHUOcUnN73dh6YXyagEHA3Wvx+wM3nCP/D2kQ3rjKKfbPkwqzFRqXWxeFQ==" saltValue="mpZQG9ch0Xe2lHq45ngCCA==" spinCount="100000" sheet="1" objects="1" scenarios="1"/>
  <conditionalFormatting sqref="A2">
    <cfRule type="duplicateValues" dxfId="13" priority="1"/>
  </conditionalFormatting>
  <conditionalFormatting sqref="A38:A39">
    <cfRule type="duplicateValues" dxfId="12" priority="2"/>
  </conditionalFormatting>
  <hyperlinks>
    <hyperlink ref="D1" location="'Appendix Table Menu'!A1" display="Return to the Appendix Table Menu" xr:uid="{3AD12C98-FD30-444C-910D-C7FBB93DBC34}"/>
  </hyperlinks>
  <pageMargins left="0.7" right="0.7" top="0.75" bottom="0.75" header="0.3" footer="0.3"/>
  <pageSetup scale="9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394D7-B277-40DE-96F0-89604732D7D9}">
  <dimension ref="A2:C11"/>
  <sheetViews>
    <sheetView view="pageLayout" zoomScaleNormal="100" workbookViewId="0">
      <selection activeCell="A3" sqref="A3:C11"/>
    </sheetView>
  </sheetViews>
  <sheetFormatPr defaultRowHeight="14.5" x14ac:dyDescent="0.35"/>
  <cols>
    <col min="1" max="1" width="18.81640625" style="153" customWidth="1"/>
    <col min="2" max="2" width="30.1796875" style="153" customWidth="1"/>
    <col min="3" max="3" width="20.54296875" style="153" customWidth="1"/>
    <col min="4" max="16384" width="8.7265625" style="153"/>
  </cols>
  <sheetData>
    <row r="2" spans="1:3" x14ac:dyDescent="0.35">
      <c r="C2" s="155" t="s">
        <v>220</v>
      </c>
    </row>
    <row r="3" spans="1:3" ht="29" x14ac:dyDescent="0.35">
      <c r="A3" s="213" t="s">
        <v>458</v>
      </c>
      <c r="B3" s="237" t="s">
        <v>486</v>
      </c>
      <c r="C3" s="163"/>
    </row>
    <row r="4" spans="1:3" x14ac:dyDescent="0.35">
      <c r="A4" s="213" t="s">
        <v>460</v>
      </c>
      <c r="B4" s="359" t="s">
        <v>487</v>
      </c>
      <c r="C4" s="163"/>
    </row>
    <row r="5" spans="1:3" x14ac:dyDescent="0.35">
      <c r="A5" s="163"/>
      <c r="B5" s="163"/>
      <c r="C5" s="163"/>
    </row>
    <row r="6" spans="1:3" ht="29" x14ac:dyDescent="0.35">
      <c r="A6" s="163"/>
      <c r="B6" s="241" t="s">
        <v>488</v>
      </c>
      <c r="C6" s="241" t="s">
        <v>489</v>
      </c>
    </row>
    <row r="7" spans="1:3" x14ac:dyDescent="0.35">
      <c r="A7" s="235" t="s">
        <v>490</v>
      </c>
      <c r="B7" s="360">
        <v>23.5</v>
      </c>
      <c r="C7" s="360">
        <v>17.45</v>
      </c>
    </row>
    <row r="8" spans="1:3" x14ac:dyDescent="0.35">
      <c r="A8" s="235" t="s">
        <v>491</v>
      </c>
      <c r="B8" s="360">
        <v>19.46</v>
      </c>
      <c r="C8" s="360">
        <v>18.89</v>
      </c>
    </row>
    <row r="9" spans="1:3" x14ac:dyDescent="0.35">
      <c r="A9" s="235" t="s">
        <v>492</v>
      </c>
      <c r="B9" s="360">
        <v>19.02</v>
      </c>
      <c r="C9" s="360">
        <v>11.22</v>
      </c>
    </row>
    <row r="10" spans="1:3" x14ac:dyDescent="0.35">
      <c r="A10" s="235" t="s">
        <v>493</v>
      </c>
      <c r="B10" s="360">
        <v>29.52</v>
      </c>
      <c r="C10" s="360">
        <v>17.97</v>
      </c>
    </row>
    <row r="11" spans="1:3" x14ac:dyDescent="0.35">
      <c r="A11" s="235" t="s">
        <v>494</v>
      </c>
      <c r="B11" s="360">
        <v>21.81</v>
      </c>
      <c r="C11" s="360">
        <v>17.57</v>
      </c>
    </row>
  </sheetData>
  <sheetProtection algorithmName="SHA-512" hashValue="WpEKUM13iMHC4tvDlFYKcDCliHfi4nJEMczbEXM3eOJiP2csYAsIQnae5LSaVJmfMQHyHaEdxlwVmWYl3YRiqQ==" saltValue="rA0Gt3RG7dnDtOcF6bFSMQ==" spinCount="100000" sheet="1" objects="1" scenarios="1"/>
  <hyperlinks>
    <hyperlink ref="B4" r:id="rId1" xr:uid="{49164DDE-64DE-40F4-AAEB-DC3556B13500}"/>
    <hyperlink ref="C2" location="'Appendix Table Menu'!A1" display="Return to the Appendix Table Menu" xr:uid="{3DB94E57-389B-4205-8207-478E10BEB039}"/>
  </hyperlinks>
  <pageMargins left="0.7" right="0.7" top="0.75" bottom="0.75" header="0.3" footer="0.3"/>
  <pageSetup scale="105" orientation="portrait" horizontalDpi="1200" verticalDpi="1200"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6966D-A523-4204-94E1-E3B5699C3867}">
  <dimension ref="A2:D20"/>
  <sheetViews>
    <sheetView view="pageLayout" zoomScale="63" zoomScaleNormal="100" zoomScalePageLayoutView="63" workbookViewId="0">
      <selection activeCell="A3" sqref="A3:C16"/>
    </sheetView>
  </sheetViews>
  <sheetFormatPr defaultRowHeight="14.5" x14ac:dyDescent="0.35"/>
  <cols>
    <col min="1" max="1" width="22.453125" style="153" customWidth="1"/>
    <col min="2" max="2" width="19.54296875" style="153" customWidth="1"/>
    <col min="3" max="3" width="51.81640625" style="153" customWidth="1"/>
    <col min="4" max="4" width="8.7265625" style="153" customWidth="1"/>
    <col min="5" max="5" width="13.7265625" style="153" customWidth="1"/>
    <col min="6" max="16384" width="8.7265625" style="153"/>
  </cols>
  <sheetData>
    <row r="2" spans="1:4" x14ac:dyDescent="0.35">
      <c r="C2" s="155" t="s">
        <v>220</v>
      </c>
    </row>
    <row r="3" spans="1:4" ht="59.5" x14ac:dyDescent="0.5">
      <c r="A3" s="213" t="s">
        <v>458</v>
      </c>
      <c r="B3" s="237" t="s">
        <v>495</v>
      </c>
      <c r="C3" s="163"/>
      <c r="D3" s="361"/>
    </row>
    <row r="4" spans="1:4" ht="45" x14ac:dyDescent="0.5">
      <c r="A4" s="213" t="s">
        <v>460</v>
      </c>
      <c r="B4" s="339" t="s">
        <v>496</v>
      </c>
      <c r="C4" s="163"/>
      <c r="D4" s="361"/>
    </row>
    <row r="5" spans="1:4" ht="21" x14ac:dyDescent="0.5">
      <c r="A5" s="163"/>
      <c r="B5" s="163"/>
      <c r="C5" s="163"/>
      <c r="D5" s="361"/>
    </row>
    <row r="6" spans="1:4" ht="30.5" x14ac:dyDescent="0.5">
      <c r="A6" s="241" t="s">
        <v>497</v>
      </c>
      <c r="B6" s="164">
        <v>572064</v>
      </c>
      <c r="C6" s="241" t="s">
        <v>498</v>
      </c>
      <c r="D6" s="361"/>
    </row>
    <row r="7" spans="1:4" ht="21" x14ac:dyDescent="0.5">
      <c r="A7" s="163"/>
      <c r="B7" s="164"/>
      <c r="C7" s="181"/>
      <c r="D7" s="361"/>
    </row>
    <row r="8" spans="1:4" ht="45" x14ac:dyDescent="0.5">
      <c r="A8" s="235" t="s">
        <v>499</v>
      </c>
      <c r="B8" s="164">
        <v>63076</v>
      </c>
      <c r="C8" s="241" t="s">
        <v>500</v>
      </c>
      <c r="D8" s="361"/>
    </row>
    <row r="9" spans="1:4" ht="45" x14ac:dyDescent="0.5">
      <c r="A9" s="235" t="s">
        <v>501</v>
      </c>
      <c r="B9" s="164">
        <v>46784</v>
      </c>
      <c r="C9" s="241" t="s">
        <v>502</v>
      </c>
      <c r="D9" s="361"/>
    </row>
    <row r="10" spans="1:4" ht="21" x14ac:dyDescent="0.5">
      <c r="A10" s="235" t="s">
        <v>503</v>
      </c>
      <c r="B10" s="362">
        <f>B6-B8-B9</f>
        <v>462204</v>
      </c>
      <c r="C10" s="241" t="s">
        <v>504</v>
      </c>
      <c r="D10" s="361"/>
    </row>
    <row r="11" spans="1:4" ht="21" x14ac:dyDescent="0.5">
      <c r="A11" s="163"/>
      <c r="B11" s="164"/>
      <c r="C11" s="181"/>
      <c r="D11" s="361"/>
    </row>
    <row r="12" spans="1:4" ht="30.5" x14ac:dyDescent="0.5">
      <c r="A12" s="241" t="s">
        <v>505</v>
      </c>
      <c r="B12" s="164">
        <v>252957</v>
      </c>
      <c r="C12" s="241" t="s">
        <v>506</v>
      </c>
      <c r="D12" s="361"/>
    </row>
    <row r="13" spans="1:4" ht="21" x14ac:dyDescent="0.5">
      <c r="A13" s="163"/>
      <c r="B13" s="164"/>
      <c r="C13" s="181"/>
      <c r="D13" s="361"/>
    </row>
    <row r="14" spans="1:4" ht="30.5" x14ac:dyDescent="0.5">
      <c r="A14" s="235" t="s">
        <v>499</v>
      </c>
      <c r="B14" s="164">
        <v>54537</v>
      </c>
      <c r="C14" s="241" t="s">
        <v>507</v>
      </c>
      <c r="D14" s="361"/>
    </row>
    <row r="15" spans="1:4" ht="30.5" x14ac:dyDescent="0.5">
      <c r="A15" s="235" t="s">
        <v>501</v>
      </c>
      <c r="B15" s="164">
        <v>54074</v>
      </c>
      <c r="C15" s="241" t="s">
        <v>508</v>
      </c>
      <c r="D15" s="361"/>
    </row>
    <row r="16" spans="1:4" ht="21" x14ac:dyDescent="0.5">
      <c r="A16" s="235" t="s">
        <v>503</v>
      </c>
      <c r="B16" s="362">
        <f>B12-B14-B15</f>
        <v>144346</v>
      </c>
      <c r="C16" s="241" t="s">
        <v>504</v>
      </c>
      <c r="D16" s="361"/>
    </row>
    <row r="17" spans="2:4" ht="21" x14ac:dyDescent="0.5">
      <c r="B17" s="154"/>
      <c r="D17" s="361"/>
    </row>
    <row r="18" spans="2:4" ht="21" x14ac:dyDescent="0.5">
      <c r="B18" s="154"/>
      <c r="D18" s="361"/>
    </row>
    <row r="19" spans="2:4" ht="21" x14ac:dyDescent="0.5">
      <c r="D19" s="361"/>
    </row>
    <row r="20" spans="2:4" x14ac:dyDescent="0.35">
      <c r="B20" s="323"/>
    </row>
  </sheetData>
  <sheetProtection algorithmName="SHA-512" hashValue="g8obQlD9XewTM7Q4JAys0ddwT0Brwm9A2GHncV0BXySSIyuYLDYqv/lPVFNzvANArgf3mEjFLlRMJKua+mpbmQ==" saltValue="J70si+02fdc9KrbvBwtRog==" spinCount="100000" sheet="1" objects="1" scenarios="1"/>
  <hyperlinks>
    <hyperlink ref="B4" r:id="rId1" xr:uid="{AF0D7CA0-0BC4-4B55-A809-463AB367376C}"/>
    <hyperlink ref="C2" location="'Appendix Table Menu'!A1" display="Return to the Appendix Table Menu" xr:uid="{EA6EEEF9-F366-48E5-B85D-069BAC398E7A}"/>
  </hyperlinks>
  <pageMargins left="0.7" right="0.7" top="0.75" bottom="0.75" header="0.3" footer="0.3"/>
  <pageSetup scale="75" orientation="portrait" horizontalDpi="1200" verticalDpi="1200"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E54DD-DC1C-471B-AF83-F4A207C3B260}">
  <dimension ref="A1:L105"/>
  <sheetViews>
    <sheetView view="pageLayout" zoomScale="36" zoomScaleNormal="85" zoomScalePageLayoutView="36" workbookViewId="0">
      <selection activeCell="A3" sqref="A3:L105"/>
    </sheetView>
  </sheetViews>
  <sheetFormatPr defaultRowHeight="14.5" x14ac:dyDescent="0.35"/>
  <cols>
    <col min="1" max="1" width="17.81640625" style="153" customWidth="1"/>
    <col min="2" max="2" width="12.453125" style="153" customWidth="1"/>
    <col min="3" max="3" width="10.7265625" style="153" customWidth="1"/>
    <col min="4" max="5" width="9.81640625" style="153" customWidth="1"/>
    <col min="6" max="6" width="11.54296875" style="153" customWidth="1"/>
    <col min="7" max="7" width="11.453125" style="153" customWidth="1"/>
    <col min="8" max="11" width="11.1796875" style="153" customWidth="1"/>
    <col min="12" max="12" width="12.54296875" style="270" customWidth="1"/>
    <col min="13" max="14" width="8.7265625" style="153"/>
    <col min="15" max="15" width="19.7265625" style="153" customWidth="1"/>
    <col min="16" max="16" width="12.26953125" style="153" customWidth="1"/>
    <col min="17" max="16384" width="8.7265625" style="153"/>
  </cols>
  <sheetData>
    <row r="1" spans="1:12" x14ac:dyDescent="0.35">
      <c r="L1" s="155" t="s">
        <v>220</v>
      </c>
    </row>
    <row r="3" spans="1:12" x14ac:dyDescent="0.35">
      <c r="A3" s="179" t="s">
        <v>509</v>
      </c>
      <c r="B3" s="179"/>
      <c r="C3" s="179"/>
      <c r="D3" s="179"/>
      <c r="E3" s="179"/>
      <c r="F3" s="179"/>
      <c r="G3" s="179"/>
      <c r="H3" s="179"/>
      <c r="I3" s="179"/>
      <c r="J3" s="179"/>
      <c r="K3" s="179"/>
      <c r="L3" s="274"/>
    </row>
    <row r="4" spans="1:12" x14ac:dyDescent="0.35">
      <c r="A4" s="179" t="s">
        <v>510</v>
      </c>
      <c r="B4" s="179" t="s">
        <v>511</v>
      </c>
      <c r="C4" s="179"/>
      <c r="D4" s="179"/>
      <c r="E4" s="179"/>
      <c r="F4" s="179"/>
      <c r="G4" s="179"/>
      <c r="H4" s="179"/>
      <c r="I4" s="179"/>
      <c r="J4" s="179"/>
      <c r="K4" s="179"/>
      <c r="L4" s="274"/>
    </row>
    <row r="5" spans="1:12" ht="40.5" customHeight="1" x14ac:dyDescent="0.35">
      <c r="A5" s="313" t="s">
        <v>265</v>
      </c>
      <c r="B5" s="363" t="s">
        <v>512</v>
      </c>
      <c r="C5" s="363" t="s">
        <v>513</v>
      </c>
      <c r="D5" s="363" t="s">
        <v>514</v>
      </c>
      <c r="E5" s="363" t="s">
        <v>515</v>
      </c>
      <c r="F5" s="363" t="s">
        <v>516</v>
      </c>
      <c r="G5" s="363" t="s">
        <v>517</v>
      </c>
      <c r="H5" s="363" t="s">
        <v>518</v>
      </c>
      <c r="I5" s="363" t="s">
        <v>519</v>
      </c>
      <c r="J5" s="363" t="s">
        <v>520</v>
      </c>
      <c r="K5" s="363" t="s">
        <v>521</v>
      </c>
      <c r="L5" s="364" t="s">
        <v>353</v>
      </c>
    </row>
    <row r="6" spans="1:12" ht="16" customHeight="1" x14ac:dyDescent="0.35">
      <c r="A6" s="219" t="s">
        <v>116</v>
      </c>
      <c r="B6" s="170">
        <v>10525</v>
      </c>
      <c r="C6" s="170">
        <v>22480</v>
      </c>
      <c r="D6" s="170">
        <v>22579</v>
      </c>
      <c r="E6" s="170">
        <v>16170</v>
      </c>
      <c r="F6" s="170">
        <v>10388</v>
      </c>
      <c r="G6" s="170">
        <v>6949</v>
      </c>
      <c r="H6" s="170">
        <v>5747</v>
      </c>
      <c r="I6" s="170">
        <v>5395</v>
      </c>
      <c r="J6" s="170">
        <v>14246</v>
      </c>
      <c r="K6" s="170">
        <v>1107</v>
      </c>
      <c r="L6" s="365">
        <f>SUM(B6:K6)</f>
        <v>115586</v>
      </c>
    </row>
    <row r="7" spans="1:12" ht="16" customHeight="1" x14ac:dyDescent="0.35">
      <c r="A7" s="219" t="s">
        <v>266</v>
      </c>
      <c r="B7" s="366">
        <v>0</v>
      </c>
      <c r="C7" s="366">
        <v>24</v>
      </c>
      <c r="D7" s="366">
        <v>91</v>
      </c>
      <c r="E7" s="366">
        <v>0</v>
      </c>
      <c r="F7" s="366">
        <v>0</v>
      </c>
      <c r="G7" s="366">
        <v>43</v>
      </c>
      <c r="H7" s="366">
        <v>5</v>
      </c>
      <c r="I7" s="366">
        <v>115</v>
      </c>
      <c r="J7" s="366">
        <v>0</v>
      </c>
      <c r="K7" s="366">
        <v>0</v>
      </c>
      <c r="L7" s="365">
        <f>SUM(B7:K7)</f>
        <v>278</v>
      </c>
    </row>
    <row r="8" spans="1:12" ht="16" customHeight="1" x14ac:dyDescent="0.35">
      <c r="A8" s="219" t="s">
        <v>267</v>
      </c>
      <c r="B8" s="366">
        <v>484</v>
      </c>
      <c r="C8" s="170">
        <v>1693</v>
      </c>
      <c r="D8" s="170">
        <v>1441</v>
      </c>
      <c r="E8" s="170">
        <v>1056</v>
      </c>
      <c r="F8" s="366">
        <v>383</v>
      </c>
      <c r="G8" s="366">
        <v>251</v>
      </c>
      <c r="H8" s="366">
        <v>403</v>
      </c>
      <c r="I8" s="366">
        <v>405</v>
      </c>
      <c r="J8" s="366">
        <v>916</v>
      </c>
      <c r="K8" s="366">
        <v>101</v>
      </c>
      <c r="L8" s="365">
        <f t="shared" ref="L8:L38" si="0">SUM(B8:K8)</f>
        <v>7133</v>
      </c>
    </row>
    <row r="9" spans="1:12" ht="16" customHeight="1" x14ac:dyDescent="0.35">
      <c r="A9" s="219" t="s">
        <v>268</v>
      </c>
      <c r="B9" s="366">
        <v>392</v>
      </c>
      <c r="C9" s="366">
        <v>384</v>
      </c>
      <c r="D9" s="366">
        <v>339</v>
      </c>
      <c r="E9" s="366">
        <v>341</v>
      </c>
      <c r="F9" s="366">
        <v>317</v>
      </c>
      <c r="G9" s="366">
        <v>161</v>
      </c>
      <c r="H9" s="366">
        <v>16</v>
      </c>
      <c r="I9" s="366">
        <v>57</v>
      </c>
      <c r="J9" s="366">
        <v>158</v>
      </c>
      <c r="K9" s="366">
        <v>0</v>
      </c>
      <c r="L9" s="365">
        <f t="shared" si="0"/>
        <v>2165</v>
      </c>
    </row>
    <row r="10" spans="1:12" ht="16" customHeight="1" x14ac:dyDescent="0.35">
      <c r="A10" s="219" t="s">
        <v>269</v>
      </c>
      <c r="B10" s="366">
        <v>133</v>
      </c>
      <c r="C10" s="366">
        <v>167</v>
      </c>
      <c r="D10" s="366">
        <v>286</v>
      </c>
      <c r="E10" s="366">
        <v>234</v>
      </c>
      <c r="F10" s="366">
        <v>112</v>
      </c>
      <c r="G10" s="366">
        <v>84</v>
      </c>
      <c r="H10" s="366">
        <v>70</v>
      </c>
      <c r="I10" s="366">
        <v>217</v>
      </c>
      <c r="J10" s="366">
        <v>212</v>
      </c>
      <c r="K10" s="366">
        <v>29</v>
      </c>
      <c r="L10" s="365">
        <f t="shared" si="0"/>
        <v>1544</v>
      </c>
    </row>
    <row r="11" spans="1:12" ht="16" customHeight="1" x14ac:dyDescent="0.35">
      <c r="A11" s="219" t="s">
        <v>270</v>
      </c>
      <c r="B11" s="366">
        <v>426</v>
      </c>
      <c r="C11" s="170">
        <v>1038</v>
      </c>
      <c r="D11" s="170">
        <v>1155</v>
      </c>
      <c r="E11" s="366">
        <v>845</v>
      </c>
      <c r="F11" s="366">
        <v>912</v>
      </c>
      <c r="G11" s="366">
        <v>663</v>
      </c>
      <c r="H11" s="366">
        <v>130</v>
      </c>
      <c r="I11" s="366">
        <v>314</v>
      </c>
      <c r="J11" s="366">
        <v>670</v>
      </c>
      <c r="K11" s="366">
        <v>32</v>
      </c>
      <c r="L11" s="365">
        <f t="shared" si="0"/>
        <v>6185</v>
      </c>
    </row>
    <row r="12" spans="1:12" ht="16" customHeight="1" x14ac:dyDescent="0.35">
      <c r="A12" s="219" t="s">
        <v>271</v>
      </c>
      <c r="B12" s="366">
        <v>0</v>
      </c>
      <c r="C12" s="366">
        <v>0</v>
      </c>
      <c r="D12" s="366">
        <v>23</v>
      </c>
      <c r="E12" s="366">
        <v>138</v>
      </c>
      <c r="F12" s="366">
        <v>11</v>
      </c>
      <c r="G12" s="366">
        <v>3</v>
      </c>
      <c r="H12" s="366">
        <v>2</v>
      </c>
      <c r="I12" s="366">
        <v>0</v>
      </c>
      <c r="J12" s="366">
        <v>5</v>
      </c>
      <c r="K12" s="366">
        <v>0</v>
      </c>
      <c r="L12" s="365">
        <f t="shared" si="0"/>
        <v>182</v>
      </c>
    </row>
    <row r="13" spans="1:12" ht="16" customHeight="1" x14ac:dyDescent="0.35">
      <c r="A13" s="219" t="s">
        <v>272</v>
      </c>
      <c r="B13" s="170">
        <v>2580</v>
      </c>
      <c r="C13" s="170">
        <v>5893</v>
      </c>
      <c r="D13" s="170">
        <v>5553</v>
      </c>
      <c r="E13" s="170">
        <v>3266</v>
      </c>
      <c r="F13" s="170">
        <v>3166</v>
      </c>
      <c r="G13" s="170">
        <v>2150</v>
      </c>
      <c r="H13" s="170">
        <v>1002</v>
      </c>
      <c r="I13" s="170">
        <v>1495</v>
      </c>
      <c r="J13" s="170">
        <v>3480</v>
      </c>
      <c r="K13" s="366">
        <v>253</v>
      </c>
      <c r="L13" s="365">
        <f t="shared" si="0"/>
        <v>28838</v>
      </c>
    </row>
    <row r="14" spans="1:12" ht="16" customHeight="1" x14ac:dyDescent="0.35">
      <c r="A14" s="219" t="s">
        <v>273</v>
      </c>
      <c r="B14" s="170">
        <v>1180</v>
      </c>
      <c r="C14" s="170">
        <v>1881</v>
      </c>
      <c r="D14" s="170">
        <v>2161</v>
      </c>
      <c r="E14" s="170">
        <v>1199</v>
      </c>
      <c r="F14" s="366">
        <v>307</v>
      </c>
      <c r="G14" s="366">
        <v>262</v>
      </c>
      <c r="H14" s="366">
        <v>144</v>
      </c>
      <c r="I14" s="366">
        <v>73</v>
      </c>
      <c r="J14" s="366">
        <v>877</v>
      </c>
      <c r="K14" s="366">
        <v>19</v>
      </c>
      <c r="L14" s="365">
        <f t="shared" si="0"/>
        <v>8103</v>
      </c>
    </row>
    <row r="15" spans="1:12" ht="16" customHeight="1" x14ac:dyDescent="0.35">
      <c r="A15" s="219" t="s">
        <v>274</v>
      </c>
      <c r="B15" s="366">
        <v>397</v>
      </c>
      <c r="C15" s="366">
        <v>864</v>
      </c>
      <c r="D15" s="366">
        <v>328</v>
      </c>
      <c r="E15" s="366">
        <v>343</v>
      </c>
      <c r="F15" s="366">
        <v>294</v>
      </c>
      <c r="G15" s="366">
        <v>117</v>
      </c>
      <c r="H15" s="366">
        <v>123</v>
      </c>
      <c r="I15" s="366">
        <v>213</v>
      </c>
      <c r="J15" s="366">
        <v>302</v>
      </c>
      <c r="K15" s="366">
        <v>75</v>
      </c>
      <c r="L15" s="365">
        <f t="shared" si="0"/>
        <v>3056</v>
      </c>
    </row>
    <row r="16" spans="1:12" ht="16" customHeight="1" x14ac:dyDescent="0.35">
      <c r="A16" s="219" t="s">
        <v>275</v>
      </c>
      <c r="B16" s="366">
        <v>74</v>
      </c>
      <c r="C16" s="366">
        <v>105</v>
      </c>
      <c r="D16" s="366">
        <v>28</v>
      </c>
      <c r="E16" s="366">
        <v>51</v>
      </c>
      <c r="F16" s="366">
        <v>17</v>
      </c>
      <c r="G16" s="366">
        <v>0</v>
      </c>
      <c r="H16" s="366">
        <v>26</v>
      </c>
      <c r="I16" s="366">
        <v>13</v>
      </c>
      <c r="J16" s="366">
        <v>44</v>
      </c>
      <c r="K16" s="366">
        <v>0</v>
      </c>
      <c r="L16" s="365">
        <f t="shared" si="0"/>
        <v>358</v>
      </c>
    </row>
    <row r="17" spans="1:12" ht="16" customHeight="1" x14ac:dyDescent="0.35">
      <c r="A17" s="219" t="s">
        <v>276</v>
      </c>
      <c r="B17" s="366">
        <v>4</v>
      </c>
      <c r="C17" s="366">
        <v>6</v>
      </c>
      <c r="D17" s="366">
        <v>0</v>
      </c>
      <c r="E17" s="366">
        <v>2</v>
      </c>
      <c r="F17" s="366">
        <v>7</v>
      </c>
      <c r="G17" s="366">
        <v>4</v>
      </c>
      <c r="H17" s="366">
        <v>0</v>
      </c>
      <c r="I17" s="366">
        <v>2</v>
      </c>
      <c r="J17" s="366">
        <v>2</v>
      </c>
      <c r="K17" s="366">
        <v>0</v>
      </c>
      <c r="L17" s="365">
        <f t="shared" si="0"/>
        <v>27</v>
      </c>
    </row>
    <row r="18" spans="1:12" ht="16" customHeight="1" x14ac:dyDescent="0.35">
      <c r="A18" s="219" t="s">
        <v>277</v>
      </c>
      <c r="B18" s="366">
        <v>51</v>
      </c>
      <c r="C18" s="366">
        <v>103</v>
      </c>
      <c r="D18" s="366">
        <v>87</v>
      </c>
      <c r="E18" s="366">
        <v>45</v>
      </c>
      <c r="F18" s="366">
        <v>28</v>
      </c>
      <c r="G18" s="366">
        <v>25</v>
      </c>
      <c r="H18" s="366">
        <v>9</v>
      </c>
      <c r="I18" s="366">
        <v>30</v>
      </c>
      <c r="J18" s="366">
        <v>22</v>
      </c>
      <c r="K18" s="366">
        <v>0</v>
      </c>
      <c r="L18" s="365">
        <f t="shared" si="0"/>
        <v>400</v>
      </c>
    </row>
    <row r="19" spans="1:12" ht="16" customHeight="1" x14ac:dyDescent="0.35">
      <c r="A19" s="219" t="s">
        <v>278</v>
      </c>
      <c r="B19" s="366">
        <v>935</v>
      </c>
      <c r="C19" s="170">
        <v>1493</v>
      </c>
      <c r="D19" s="170">
        <v>1361</v>
      </c>
      <c r="E19" s="366">
        <v>958</v>
      </c>
      <c r="F19" s="366">
        <v>389</v>
      </c>
      <c r="G19" s="366">
        <v>284</v>
      </c>
      <c r="H19" s="366">
        <v>363</v>
      </c>
      <c r="I19" s="366">
        <v>401</v>
      </c>
      <c r="J19" s="366">
        <v>795</v>
      </c>
      <c r="K19" s="366">
        <v>23</v>
      </c>
      <c r="L19" s="365">
        <f t="shared" si="0"/>
        <v>7002</v>
      </c>
    </row>
    <row r="20" spans="1:12" ht="16" customHeight="1" x14ac:dyDescent="0.35">
      <c r="A20" s="219" t="s">
        <v>279</v>
      </c>
      <c r="B20" s="366">
        <v>135</v>
      </c>
      <c r="C20" s="366">
        <v>321</v>
      </c>
      <c r="D20" s="366">
        <v>407</v>
      </c>
      <c r="E20" s="366">
        <v>642</v>
      </c>
      <c r="F20" s="366">
        <v>309</v>
      </c>
      <c r="G20" s="366">
        <v>203</v>
      </c>
      <c r="H20" s="366">
        <v>143</v>
      </c>
      <c r="I20" s="366">
        <v>273</v>
      </c>
      <c r="J20" s="366">
        <v>438</v>
      </c>
      <c r="K20" s="366">
        <v>81</v>
      </c>
      <c r="L20" s="365">
        <f t="shared" si="0"/>
        <v>2952</v>
      </c>
    </row>
    <row r="21" spans="1:12" ht="16" customHeight="1" x14ac:dyDescent="0.35">
      <c r="A21" s="219" t="s">
        <v>280</v>
      </c>
      <c r="B21" s="366">
        <v>644</v>
      </c>
      <c r="C21" s="170">
        <v>1120</v>
      </c>
      <c r="D21" s="366">
        <v>944</v>
      </c>
      <c r="E21" s="366">
        <v>497</v>
      </c>
      <c r="F21" s="366">
        <v>424</v>
      </c>
      <c r="G21" s="366">
        <v>107</v>
      </c>
      <c r="H21" s="366">
        <v>32</v>
      </c>
      <c r="I21" s="366">
        <v>5</v>
      </c>
      <c r="J21" s="366">
        <v>262</v>
      </c>
      <c r="K21" s="366">
        <v>29</v>
      </c>
      <c r="L21" s="365">
        <f t="shared" si="0"/>
        <v>4064</v>
      </c>
    </row>
    <row r="22" spans="1:12" ht="16" customHeight="1" x14ac:dyDescent="0.35">
      <c r="A22" s="219" t="s">
        <v>281</v>
      </c>
      <c r="B22" s="366">
        <v>265</v>
      </c>
      <c r="C22" s="366">
        <v>371</v>
      </c>
      <c r="D22" s="366">
        <v>553</v>
      </c>
      <c r="E22" s="366">
        <v>343</v>
      </c>
      <c r="F22" s="366">
        <v>353</v>
      </c>
      <c r="G22" s="366">
        <v>186</v>
      </c>
      <c r="H22" s="366">
        <v>136</v>
      </c>
      <c r="I22" s="366">
        <v>294</v>
      </c>
      <c r="J22" s="366">
        <v>360</v>
      </c>
      <c r="K22" s="366">
        <v>0</v>
      </c>
      <c r="L22" s="365">
        <f t="shared" si="0"/>
        <v>2861</v>
      </c>
    </row>
    <row r="23" spans="1:12" ht="16" customHeight="1" x14ac:dyDescent="0.35">
      <c r="A23" s="219" t="s">
        <v>282</v>
      </c>
      <c r="B23" s="366">
        <v>329</v>
      </c>
      <c r="C23" s="366">
        <v>509</v>
      </c>
      <c r="D23" s="366">
        <v>657</v>
      </c>
      <c r="E23" s="366">
        <v>327</v>
      </c>
      <c r="F23" s="366">
        <v>207</v>
      </c>
      <c r="G23" s="366">
        <v>68</v>
      </c>
      <c r="H23" s="366">
        <v>174</v>
      </c>
      <c r="I23" s="366">
        <v>147</v>
      </c>
      <c r="J23" s="366">
        <v>282</v>
      </c>
      <c r="K23" s="366">
        <v>145</v>
      </c>
      <c r="L23" s="365">
        <f t="shared" si="0"/>
        <v>2845</v>
      </c>
    </row>
    <row r="24" spans="1:12" ht="16" customHeight="1" x14ac:dyDescent="0.35">
      <c r="A24" s="219" t="s">
        <v>283</v>
      </c>
      <c r="B24" s="366">
        <v>32</v>
      </c>
      <c r="C24" s="366">
        <v>65</v>
      </c>
      <c r="D24" s="366">
        <v>52</v>
      </c>
      <c r="E24" s="366">
        <v>13</v>
      </c>
      <c r="F24" s="366">
        <v>80</v>
      </c>
      <c r="G24" s="366">
        <v>25</v>
      </c>
      <c r="H24" s="366">
        <v>2</v>
      </c>
      <c r="I24" s="366">
        <v>86</v>
      </c>
      <c r="J24" s="366">
        <v>0</v>
      </c>
      <c r="K24" s="366">
        <v>0</v>
      </c>
      <c r="L24" s="365">
        <f t="shared" si="0"/>
        <v>355</v>
      </c>
    </row>
    <row r="25" spans="1:12" ht="16" customHeight="1" x14ac:dyDescent="0.35">
      <c r="A25" s="219" t="s">
        <v>284</v>
      </c>
      <c r="B25" s="366">
        <v>789</v>
      </c>
      <c r="C25" s="170">
        <v>1565</v>
      </c>
      <c r="D25" s="170">
        <v>1415</v>
      </c>
      <c r="E25" s="170">
        <v>1154</v>
      </c>
      <c r="F25" s="366">
        <v>685</v>
      </c>
      <c r="G25" s="366">
        <v>394</v>
      </c>
      <c r="H25" s="366">
        <v>372</v>
      </c>
      <c r="I25" s="366">
        <v>362</v>
      </c>
      <c r="J25" s="366">
        <v>662</v>
      </c>
      <c r="K25" s="366">
        <v>16</v>
      </c>
      <c r="L25" s="365">
        <f t="shared" si="0"/>
        <v>7414</v>
      </c>
    </row>
    <row r="26" spans="1:12" ht="16" customHeight="1" x14ac:dyDescent="0.35">
      <c r="A26" s="219" t="s">
        <v>285</v>
      </c>
      <c r="B26" s="366">
        <v>102</v>
      </c>
      <c r="C26" s="366">
        <v>263</v>
      </c>
      <c r="D26" s="366">
        <v>40</v>
      </c>
      <c r="E26" s="366">
        <v>143</v>
      </c>
      <c r="F26" s="366">
        <v>55</v>
      </c>
      <c r="G26" s="366">
        <v>14</v>
      </c>
      <c r="H26" s="366">
        <v>18</v>
      </c>
      <c r="I26" s="366">
        <v>120</v>
      </c>
      <c r="J26" s="366">
        <v>278</v>
      </c>
      <c r="K26" s="366">
        <v>14</v>
      </c>
      <c r="L26" s="365">
        <f t="shared" si="0"/>
        <v>1047</v>
      </c>
    </row>
    <row r="27" spans="1:12" ht="16" customHeight="1" x14ac:dyDescent="0.35">
      <c r="A27" s="219" t="s">
        <v>286</v>
      </c>
      <c r="B27" s="366">
        <v>573</v>
      </c>
      <c r="C27" s="366">
        <v>807</v>
      </c>
      <c r="D27" s="366">
        <v>568</v>
      </c>
      <c r="E27" s="366">
        <v>459</v>
      </c>
      <c r="F27" s="366">
        <v>241</v>
      </c>
      <c r="G27" s="366">
        <v>166</v>
      </c>
      <c r="H27" s="366">
        <v>245</v>
      </c>
      <c r="I27" s="366">
        <v>130</v>
      </c>
      <c r="J27" s="366">
        <v>517</v>
      </c>
      <c r="K27" s="366">
        <v>35</v>
      </c>
      <c r="L27" s="365">
        <f t="shared" si="0"/>
        <v>3741</v>
      </c>
    </row>
    <row r="28" spans="1:12" ht="16" customHeight="1" x14ac:dyDescent="0.35">
      <c r="A28" s="219" t="s">
        <v>287</v>
      </c>
      <c r="B28" s="366">
        <v>93</v>
      </c>
      <c r="C28" s="366">
        <v>422</v>
      </c>
      <c r="D28" s="366">
        <v>565</v>
      </c>
      <c r="E28" s="366">
        <v>395</v>
      </c>
      <c r="F28" s="366">
        <v>183</v>
      </c>
      <c r="G28" s="366">
        <v>174</v>
      </c>
      <c r="H28" s="366">
        <v>74</v>
      </c>
      <c r="I28" s="366">
        <v>110</v>
      </c>
      <c r="J28" s="366">
        <v>275</v>
      </c>
      <c r="K28" s="366">
        <v>2</v>
      </c>
      <c r="L28" s="365">
        <f t="shared" si="0"/>
        <v>2293</v>
      </c>
    </row>
    <row r="29" spans="1:12" ht="16" customHeight="1" x14ac:dyDescent="0.35">
      <c r="A29" s="219" t="s">
        <v>290</v>
      </c>
      <c r="B29" s="170">
        <v>2674</v>
      </c>
      <c r="C29" s="170">
        <v>5386</v>
      </c>
      <c r="D29" s="170">
        <v>6126</v>
      </c>
      <c r="E29" s="170">
        <v>4856</v>
      </c>
      <c r="F29" s="170">
        <v>3399</v>
      </c>
      <c r="G29" s="170">
        <v>1678</v>
      </c>
      <c r="H29" s="170">
        <v>1075</v>
      </c>
      <c r="I29" s="170">
        <v>1454</v>
      </c>
      <c r="J29" s="170">
        <v>2568</v>
      </c>
      <c r="K29" s="366">
        <v>135</v>
      </c>
      <c r="L29" s="365">
        <f t="shared" si="0"/>
        <v>29351</v>
      </c>
    </row>
    <row r="30" spans="1:12" ht="16" customHeight="1" x14ac:dyDescent="0.35">
      <c r="A30" s="219" t="s">
        <v>288</v>
      </c>
      <c r="B30" s="170">
        <v>1107</v>
      </c>
      <c r="C30" s="170">
        <v>2044</v>
      </c>
      <c r="D30" s="170">
        <v>2489</v>
      </c>
      <c r="E30" s="170">
        <v>1668</v>
      </c>
      <c r="F30" s="170">
        <v>1149</v>
      </c>
      <c r="G30" s="366">
        <v>859</v>
      </c>
      <c r="H30" s="366">
        <v>506</v>
      </c>
      <c r="I30" s="366">
        <v>962</v>
      </c>
      <c r="J30" s="170">
        <v>1851</v>
      </c>
      <c r="K30" s="366">
        <v>139</v>
      </c>
      <c r="L30" s="365">
        <f t="shared" si="0"/>
        <v>12774</v>
      </c>
    </row>
    <row r="31" spans="1:12" ht="16" customHeight="1" x14ac:dyDescent="0.35">
      <c r="A31" s="219" t="s">
        <v>289</v>
      </c>
      <c r="B31" s="366">
        <v>186</v>
      </c>
      <c r="C31" s="366">
        <v>423</v>
      </c>
      <c r="D31" s="366">
        <v>605</v>
      </c>
      <c r="E31" s="366">
        <v>310</v>
      </c>
      <c r="F31" s="366">
        <v>225</v>
      </c>
      <c r="G31" s="366">
        <v>157</v>
      </c>
      <c r="H31" s="366">
        <v>110</v>
      </c>
      <c r="I31" s="366">
        <v>97</v>
      </c>
      <c r="J31" s="366">
        <v>429</v>
      </c>
      <c r="K31" s="366">
        <v>0</v>
      </c>
      <c r="L31" s="365">
        <f t="shared" si="0"/>
        <v>2542</v>
      </c>
    </row>
    <row r="32" spans="1:12" ht="16" customHeight="1" x14ac:dyDescent="0.35">
      <c r="A32" s="219" t="s">
        <v>291</v>
      </c>
      <c r="B32" s="170">
        <v>2072</v>
      </c>
      <c r="C32" s="170">
        <v>4052</v>
      </c>
      <c r="D32" s="170">
        <v>4455</v>
      </c>
      <c r="E32" s="170">
        <v>3633</v>
      </c>
      <c r="F32" s="170">
        <v>2914</v>
      </c>
      <c r="G32" s="170">
        <v>1784</v>
      </c>
      <c r="H32" s="170">
        <v>1166</v>
      </c>
      <c r="I32" s="170">
        <v>1774</v>
      </c>
      <c r="J32" s="170">
        <v>4153</v>
      </c>
      <c r="K32" s="366">
        <v>186</v>
      </c>
      <c r="L32" s="365">
        <f t="shared" si="0"/>
        <v>26189</v>
      </c>
    </row>
    <row r="33" spans="1:12" ht="16" customHeight="1" x14ac:dyDescent="0.35">
      <c r="A33" s="219" t="s">
        <v>292</v>
      </c>
      <c r="B33" s="366">
        <v>15</v>
      </c>
      <c r="C33" s="366">
        <v>200</v>
      </c>
      <c r="D33" s="366">
        <v>188</v>
      </c>
      <c r="E33" s="366">
        <v>214</v>
      </c>
      <c r="F33" s="366">
        <v>95</v>
      </c>
      <c r="G33" s="366">
        <v>69</v>
      </c>
      <c r="H33" s="366">
        <v>61</v>
      </c>
      <c r="I33" s="366">
        <v>87</v>
      </c>
      <c r="J33" s="366">
        <v>200</v>
      </c>
      <c r="K33" s="366">
        <v>50</v>
      </c>
      <c r="L33" s="365">
        <f t="shared" si="0"/>
        <v>1179</v>
      </c>
    </row>
    <row r="34" spans="1:12" ht="16" customHeight="1" x14ac:dyDescent="0.35">
      <c r="A34" s="219" t="s">
        <v>293</v>
      </c>
      <c r="B34" s="366">
        <v>104</v>
      </c>
      <c r="C34" s="366">
        <v>190</v>
      </c>
      <c r="D34" s="366">
        <v>267</v>
      </c>
      <c r="E34" s="366">
        <v>161</v>
      </c>
      <c r="F34" s="366">
        <v>158</v>
      </c>
      <c r="G34" s="366">
        <v>33</v>
      </c>
      <c r="H34" s="366">
        <v>35</v>
      </c>
      <c r="I34" s="366">
        <v>44</v>
      </c>
      <c r="J34" s="366">
        <v>97</v>
      </c>
      <c r="K34" s="366">
        <v>21</v>
      </c>
      <c r="L34" s="365">
        <f t="shared" si="0"/>
        <v>1110</v>
      </c>
    </row>
    <row r="35" spans="1:12" ht="16" customHeight="1" x14ac:dyDescent="0.35">
      <c r="A35" s="219" t="s">
        <v>294</v>
      </c>
      <c r="B35" s="366">
        <v>598</v>
      </c>
      <c r="C35" s="366">
        <v>924</v>
      </c>
      <c r="D35" s="366">
        <v>642</v>
      </c>
      <c r="E35" s="366">
        <v>439</v>
      </c>
      <c r="F35" s="366">
        <v>371</v>
      </c>
      <c r="G35" s="366">
        <v>271</v>
      </c>
      <c r="H35" s="366">
        <v>108</v>
      </c>
      <c r="I35" s="366">
        <v>152</v>
      </c>
      <c r="J35" s="366">
        <v>925</v>
      </c>
      <c r="K35" s="366">
        <v>0</v>
      </c>
      <c r="L35" s="365">
        <f t="shared" si="0"/>
        <v>4430</v>
      </c>
    </row>
    <row r="36" spans="1:12" ht="16" customHeight="1" x14ac:dyDescent="0.35">
      <c r="A36" s="219" t="s">
        <v>295</v>
      </c>
      <c r="B36" s="366">
        <v>180</v>
      </c>
      <c r="C36" s="366">
        <v>318</v>
      </c>
      <c r="D36" s="366">
        <v>428</v>
      </c>
      <c r="E36" s="366">
        <v>174</v>
      </c>
      <c r="F36" s="366">
        <v>261</v>
      </c>
      <c r="G36" s="366">
        <v>72</v>
      </c>
      <c r="H36" s="366">
        <v>129</v>
      </c>
      <c r="I36" s="366">
        <v>203</v>
      </c>
      <c r="J36" s="366">
        <v>189</v>
      </c>
      <c r="K36" s="366">
        <v>36</v>
      </c>
      <c r="L36" s="365">
        <f t="shared" si="0"/>
        <v>1990</v>
      </c>
    </row>
    <row r="37" spans="1:12" ht="16" customHeight="1" x14ac:dyDescent="0.35">
      <c r="A37" s="219" t="s">
        <v>296</v>
      </c>
      <c r="B37" s="366">
        <v>44</v>
      </c>
      <c r="C37" s="366">
        <v>26</v>
      </c>
      <c r="D37" s="366">
        <v>40</v>
      </c>
      <c r="E37" s="366">
        <v>77</v>
      </c>
      <c r="F37" s="366">
        <v>62</v>
      </c>
      <c r="G37" s="366">
        <v>7</v>
      </c>
      <c r="H37" s="366">
        <v>11</v>
      </c>
      <c r="I37" s="366">
        <v>36</v>
      </c>
      <c r="J37" s="366">
        <v>40</v>
      </c>
      <c r="K37" s="366">
        <v>0</v>
      </c>
      <c r="L37" s="365">
        <f t="shared" si="0"/>
        <v>343</v>
      </c>
    </row>
    <row r="38" spans="1:12" ht="16" customHeight="1" x14ac:dyDescent="0.35">
      <c r="A38" s="219" t="s">
        <v>297</v>
      </c>
      <c r="B38" s="170">
        <v>1055</v>
      </c>
      <c r="C38" s="170">
        <v>1652</v>
      </c>
      <c r="D38" s="170">
        <v>2355</v>
      </c>
      <c r="E38" s="170">
        <v>1375</v>
      </c>
      <c r="F38" s="170">
        <v>1049</v>
      </c>
      <c r="G38" s="366">
        <v>441</v>
      </c>
      <c r="H38" s="366">
        <v>810</v>
      </c>
      <c r="I38" s="366">
        <v>857</v>
      </c>
      <c r="J38" s="170">
        <v>1746</v>
      </c>
      <c r="K38" s="366">
        <v>53</v>
      </c>
      <c r="L38" s="365">
        <f t="shared" si="0"/>
        <v>11393</v>
      </c>
    </row>
    <row r="39" spans="1:12" ht="16" customHeight="1" x14ac:dyDescent="0.35">
      <c r="A39" s="220" t="s">
        <v>117</v>
      </c>
      <c r="B39" s="171">
        <v>28178</v>
      </c>
      <c r="C39" s="171">
        <v>56789</v>
      </c>
      <c r="D39" s="171">
        <v>58228</v>
      </c>
      <c r="E39" s="171">
        <v>41528</v>
      </c>
      <c r="F39" s="171">
        <v>28551</v>
      </c>
      <c r="G39" s="171">
        <v>17704</v>
      </c>
      <c r="H39" s="171">
        <v>13247</v>
      </c>
      <c r="I39" s="171">
        <v>15923</v>
      </c>
      <c r="J39" s="171">
        <v>37001</v>
      </c>
      <c r="K39" s="171">
        <v>2581</v>
      </c>
      <c r="L39" s="365">
        <f>SUM(B39:K39)</f>
        <v>299730</v>
      </c>
    </row>
    <row r="40" spans="1:12" ht="16" customHeight="1" x14ac:dyDescent="0.35">
      <c r="A40" s="252" t="s">
        <v>118</v>
      </c>
      <c r="B40" s="164">
        <v>4484762</v>
      </c>
      <c r="C40" s="164">
        <v>9338963</v>
      </c>
      <c r="D40" s="164">
        <v>10120940</v>
      </c>
      <c r="E40" s="164">
        <v>7597462</v>
      </c>
      <c r="F40" s="164">
        <v>5046093</v>
      </c>
      <c r="G40" s="164">
        <v>3357728</v>
      </c>
      <c r="H40" s="164">
        <v>2259082</v>
      </c>
      <c r="I40" s="164">
        <v>2693510</v>
      </c>
      <c r="J40" s="164">
        <v>5576596</v>
      </c>
      <c r="K40" s="164">
        <v>243313</v>
      </c>
      <c r="L40" s="365">
        <f>SUM(B40:K40)</f>
        <v>50718449</v>
      </c>
    </row>
    <row r="41" spans="1:12" x14ac:dyDescent="0.35">
      <c r="A41" s="179"/>
      <c r="B41" s="179"/>
      <c r="C41" s="179"/>
      <c r="D41" s="179"/>
      <c r="E41" s="179"/>
      <c r="F41" s="179"/>
      <c r="G41" s="367"/>
      <c r="H41" s="368"/>
      <c r="I41" s="368"/>
      <c r="J41" s="179"/>
      <c r="K41" s="179"/>
      <c r="L41" s="274"/>
    </row>
    <row r="42" spans="1:12" x14ac:dyDescent="0.35">
      <c r="A42" s="179"/>
      <c r="B42" s="179"/>
      <c r="C42" s="179"/>
      <c r="D42" s="179"/>
      <c r="E42" s="179"/>
      <c r="F42" s="179"/>
      <c r="G42" s="369"/>
      <c r="H42" s="370"/>
      <c r="I42" s="370"/>
      <c r="J42" s="179"/>
      <c r="K42" s="179"/>
      <c r="L42" s="274"/>
    </row>
    <row r="43" spans="1:12" x14ac:dyDescent="0.35">
      <c r="A43" s="179"/>
      <c r="B43" s="179"/>
      <c r="C43" s="179"/>
      <c r="D43" s="179"/>
      <c r="E43" s="179"/>
      <c r="F43" s="179"/>
      <c r="G43" s="369"/>
      <c r="H43" s="370"/>
      <c r="I43" s="370"/>
      <c r="J43" s="179"/>
      <c r="K43" s="179"/>
      <c r="L43" s="274"/>
    </row>
    <row r="44" spans="1:12" x14ac:dyDescent="0.35">
      <c r="A44" s="179"/>
      <c r="B44" s="179"/>
      <c r="C44" s="179"/>
      <c r="D44" s="179"/>
      <c r="E44" s="179"/>
      <c r="F44" s="179"/>
      <c r="G44" s="369"/>
      <c r="H44" s="370"/>
      <c r="I44" s="370"/>
      <c r="J44" s="179"/>
      <c r="K44" s="179"/>
      <c r="L44" s="274"/>
    </row>
    <row r="45" spans="1:12" x14ac:dyDescent="0.35">
      <c r="A45" s="179"/>
      <c r="B45" s="179"/>
      <c r="C45" s="179"/>
      <c r="D45" s="179"/>
      <c r="E45" s="179"/>
      <c r="F45" s="179"/>
      <c r="G45" s="369"/>
      <c r="H45" s="370"/>
      <c r="I45" s="370"/>
      <c r="J45" s="179"/>
      <c r="K45" s="179"/>
      <c r="L45" s="274"/>
    </row>
    <row r="46" spans="1:12" x14ac:dyDescent="0.35">
      <c r="A46" s="179"/>
      <c r="B46" s="179"/>
      <c r="C46" s="179"/>
      <c r="D46" s="179"/>
      <c r="E46" s="179"/>
      <c r="F46" s="179"/>
      <c r="G46" s="369"/>
      <c r="H46" s="370"/>
      <c r="I46" s="370"/>
      <c r="J46" s="179"/>
      <c r="K46" s="179"/>
      <c r="L46" s="274"/>
    </row>
    <row r="47" spans="1:12" x14ac:dyDescent="0.35">
      <c r="A47" s="179"/>
      <c r="B47" s="179"/>
      <c r="C47" s="179"/>
      <c r="D47" s="179"/>
      <c r="E47" s="179"/>
      <c r="F47" s="179"/>
      <c r="G47" s="369"/>
      <c r="H47" s="370"/>
      <c r="I47" s="370"/>
      <c r="J47" s="179"/>
      <c r="K47" s="179"/>
      <c r="L47" s="274"/>
    </row>
    <row r="48" spans="1:12" x14ac:dyDescent="0.35">
      <c r="A48" s="179"/>
      <c r="B48" s="179"/>
      <c r="C48" s="179"/>
      <c r="D48" s="179"/>
      <c r="E48" s="179"/>
      <c r="F48" s="179"/>
      <c r="G48" s="369"/>
      <c r="H48" s="370"/>
      <c r="I48" s="370"/>
      <c r="J48" s="179"/>
      <c r="K48" s="179"/>
      <c r="L48" s="274"/>
    </row>
    <row r="49" spans="1:12" x14ac:dyDescent="0.35">
      <c r="A49" s="179"/>
      <c r="B49" s="179"/>
      <c r="C49" s="179"/>
      <c r="D49" s="179"/>
      <c r="E49" s="179"/>
      <c r="F49" s="179"/>
      <c r="G49" s="369"/>
      <c r="H49" s="370"/>
      <c r="I49" s="370"/>
      <c r="J49" s="179"/>
      <c r="K49" s="179"/>
      <c r="L49" s="274"/>
    </row>
    <row r="50" spans="1:12" x14ac:dyDescent="0.35">
      <c r="A50" s="179"/>
      <c r="B50" s="179"/>
      <c r="C50" s="179"/>
      <c r="D50" s="179"/>
      <c r="E50" s="179"/>
      <c r="F50" s="179"/>
      <c r="G50" s="369"/>
      <c r="H50" s="370"/>
      <c r="I50" s="370"/>
      <c r="J50" s="179"/>
      <c r="K50" s="179"/>
      <c r="L50" s="274"/>
    </row>
    <row r="51" spans="1:12" x14ac:dyDescent="0.35">
      <c r="A51" s="179"/>
      <c r="B51" s="179"/>
      <c r="C51" s="179"/>
      <c r="D51" s="179"/>
      <c r="E51" s="179"/>
      <c r="F51" s="179"/>
      <c r="G51" s="369"/>
      <c r="H51" s="370"/>
      <c r="I51" s="370"/>
      <c r="J51" s="179"/>
      <c r="K51" s="179"/>
      <c r="L51" s="274"/>
    </row>
    <row r="52" spans="1:12" x14ac:dyDescent="0.35">
      <c r="A52" s="179"/>
      <c r="B52" s="179"/>
      <c r="C52" s="179"/>
      <c r="D52" s="179"/>
      <c r="E52" s="179"/>
      <c r="F52" s="179"/>
      <c r="G52" s="369"/>
      <c r="H52" s="370"/>
      <c r="I52" s="370"/>
      <c r="J52" s="179"/>
      <c r="K52" s="179"/>
      <c r="L52" s="274"/>
    </row>
    <row r="53" spans="1:12" x14ac:dyDescent="0.35">
      <c r="A53" s="179"/>
      <c r="B53" s="179"/>
      <c r="C53" s="179"/>
      <c r="D53" s="179"/>
      <c r="E53" s="179"/>
      <c r="F53" s="179"/>
      <c r="G53" s="369"/>
      <c r="H53" s="370"/>
      <c r="I53" s="370"/>
      <c r="J53" s="179"/>
      <c r="K53" s="179"/>
      <c r="L53" s="274"/>
    </row>
    <row r="54" spans="1:12" x14ac:dyDescent="0.35">
      <c r="A54" s="179"/>
      <c r="B54" s="179"/>
      <c r="C54" s="179"/>
      <c r="D54" s="179"/>
      <c r="E54" s="179"/>
      <c r="F54" s="179"/>
      <c r="G54" s="369"/>
      <c r="H54" s="370"/>
      <c r="I54" s="370"/>
      <c r="J54" s="179"/>
      <c r="K54" s="179"/>
      <c r="L54" s="274"/>
    </row>
    <row r="55" spans="1:12" x14ac:dyDescent="0.35">
      <c r="A55" s="179"/>
      <c r="B55" s="179"/>
      <c r="C55" s="179"/>
      <c r="D55" s="179"/>
      <c r="E55" s="179"/>
      <c r="F55" s="179"/>
      <c r="G55" s="369"/>
      <c r="H55" s="370"/>
      <c r="I55" s="370"/>
      <c r="J55" s="179"/>
      <c r="K55" s="179"/>
      <c r="L55" s="274"/>
    </row>
    <row r="56" spans="1:12" x14ac:dyDescent="0.35">
      <c r="A56" s="179"/>
      <c r="B56" s="179"/>
      <c r="C56" s="179"/>
      <c r="D56" s="179"/>
      <c r="E56" s="179"/>
      <c r="F56" s="179"/>
      <c r="G56" s="369"/>
      <c r="H56" s="370"/>
      <c r="I56" s="370"/>
      <c r="J56" s="179"/>
      <c r="K56" s="179"/>
      <c r="L56" s="274"/>
    </row>
    <row r="57" spans="1:12" x14ac:dyDescent="0.35">
      <c r="A57" s="179"/>
      <c r="B57" s="179"/>
      <c r="C57" s="179"/>
      <c r="D57" s="179"/>
      <c r="E57" s="179"/>
      <c r="F57" s="179"/>
      <c r="G57" s="369"/>
      <c r="H57" s="370"/>
      <c r="I57" s="370"/>
      <c r="J57" s="179"/>
      <c r="K57" s="179"/>
      <c r="L57" s="274"/>
    </row>
    <row r="58" spans="1:12" x14ac:dyDescent="0.35">
      <c r="A58" s="179"/>
      <c r="B58" s="179"/>
      <c r="C58" s="179"/>
      <c r="D58" s="179"/>
      <c r="E58" s="179"/>
      <c r="F58" s="179"/>
      <c r="G58" s="369"/>
      <c r="H58" s="370"/>
      <c r="I58" s="370"/>
      <c r="J58" s="179"/>
      <c r="K58" s="179"/>
      <c r="L58" s="274"/>
    </row>
    <row r="59" spans="1:12" x14ac:dyDescent="0.35">
      <c r="A59" s="179"/>
      <c r="B59" s="179"/>
      <c r="C59" s="179"/>
      <c r="D59" s="179"/>
      <c r="E59" s="179"/>
      <c r="F59" s="179"/>
      <c r="G59" s="369"/>
      <c r="H59" s="370"/>
      <c r="I59" s="370"/>
      <c r="J59" s="179"/>
      <c r="K59" s="179"/>
      <c r="L59" s="274"/>
    </row>
    <row r="60" spans="1:12" x14ac:dyDescent="0.35">
      <c r="A60" s="179"/>
      <c r="B60" s="179"/>
      <c r="C60" s="179"/>
      <c r="D60" s="179"/>
      <c r="E60" s="179"/>
      <c r="F60" s="179"/>
      <c r="G60" s="369"/>
      <c r="H60" s="370"/>
      <c r="I60" s="370"/>
      <c r="J60" s="179"/>
      <c r="K60" s="179"/>
      <c r="L60" s="274"/>
    </row>
    <row r="61" spans="1:12" x14ac:dyDescent="0.35">
      <c r="A61" s="179"/>
      <c r="B61" s="179"/>
      <c r="C61" s="179"/>
      <c r="D61" s="179"/>
      <c r="E61" s="179"/>
      <c r="F61" s="179"/>
      <c r="G61" s="369"/>
      <c r="H61" s="370"/>
      <c r="I61" s="370"/>
      <c r="J61" s="179"/>
      <c r="K61" s="179"/>
      <c r="L61" s="274"/>
    </row>
    <row r="62" spans="1:12" x14ac:dyDescent="0.35">
      <c r="A62" s="179"/>
      <c r="B62" s="179"/>
      <c r="C62" s="179"/>
      <c r="D62" s="179"/>
      <c r="E62" s="179"/>
      <c r="F62" s="179"/>
      <c r="G62" s="369"/>
      <c r="H62" s="370"/>
      <c r="I62" s="370"/>
      <c r="J62" s="179"/>
      <c r="K62" s="179"/>
      <c r="L62" s="274"/>
    </row>
    <row r="63" spans="1:12" x14ac:dyDescent="0.35">
      <c r="A63" s="179"/>
      <c r="B63" s="179"/>
      <c r="C63" s="179"/>
      <c r="D63" s="179"/>
      <c r="E63" s="179"/>
      <c r="F63" s="179"/>
      <c r="G63" s="369"/>
      <c r="H63" s="370"/>
      <c r="I63" s="370"/>
      <c r="J63" s="179"/>
      <c r="K63" s="179"/>
      <c r="L63" s="274"/>
    </row>
    <row r="64" spans="1:12" x14ac:dyDescent="0.35">
      <c r="A64" s="179"/>
      <c r="B64" s="179"/>
      <c r="C64" s="179"/>
      <c r="D64" s="179"/>
      <c r="E64" s="179"/>
      <c r="F64" s="179"/>
      <c r="G64" s="369"/>
      <c r="H64" s="370"/>
      <c r="I64" s="370"/>
      <c r="J64" s="179"/>
      <c r="K64" s="179"/>
      <c r="L64" s="274"/>
    </row>
    <row r="65" spans="1:12" x14ac:dyDescent="0.35">
      <c r="A65" s="179"/>
      <c r="B65" s="179"/>
      <c r="C65" s="179"/>
      <c r="D65" s="179"/>
      <c r="E65" s="179"/>
      <c r="F65" s="179"/>
      <c r="G65" s="369"/>
      <c r="H65" s="370"/>
      <c r="I65" s="370"/>
      <c r="J65" s="179"/>
      <c r="K65" s="179"/>
      <c r="L65" s="274"/>
    </row>
    <row r="66" spans="1:12" x14ac:dyDescent="0.35">
      <c r="A66" s="179"/>
      <c r="B66" s="179"/>
      <c r="C66" s="179"/>
      <c r="D66" s="179"/>
      <c r="E66" s="179"/>
      <c r="F66" s="179"/>
      <c r="G66" s="369"/>
      <c r="H66" s="370"/>
      <c r="I66" s="370"/>
      <c r="J66" s="179"/>
      <c r="K66" s="179"/>
      <c r="L66" s="274"/>
    </row>
    <row r="67" spans="1:12" x14ac:dyDescent="0.35">
      <c r="A67" s="179"/>
      <c r="B67" s="179"/>
      <c r="C67" s="179"/>
      <c r="D67" s="179"/>
      <c r="E67" s="179"/>
      <c r="F67" s="179"/>
      <c r="G67" s="369"/>
      <c r="H67" s="370"/>
      <c r="I67" s="370"/>
      <c r="J67" s="179"/>
      <c r="K67" s="179"/>
      <c r="L67" s="274"/>
    </row>
    <row r="68" spans="1:12" x14ac:dyDescent="0.35">
      <c r="A68" s="179" t="s">
        <v>522</v>
      </c>
      <c r="B68" s="179"/>
      <c r="C68" s="179"/>
      <c r="D68" s="179"/>
      <c r="E68" s="179"/>
      <c r="F68" s="179"/>
      <c r="G68" s="371"/>
      <c r="H68" s="179"/>
      <c r="I68" s="179"/>
      <c r="J68" s="179"/>
      <c r="K68" s="179"/>
      <c r="L68" s="274"/>
    </row>
    <row r="69" spans="1:12" ht="15" thickBot="1" x14ac:dyDescent="0.4">
      <c r="A69" s="179" t="s">
        <v>510</v>
      </c>
      <c r="B69" s="179" t="s">
        <v>511</v>
      </c>
      <c r="C69" s="179"/>
      <c r="D69" s="179"/>
      <c r="E69" s="179"/>
      <c r="F69" s="179"/>
      <c r="G69" s="179"/>
      <c r="H69" s="179"/>
      <c r="I69" s="179"/>
      <c r="J69" s="179"/>
      <c r="K69" s="179"/>
      <c r="L69" s="274"/>
    </row>
    <row r="70" spans="1:12" ht="71.5" customHeight="1" x14ac:dyDescent="0.35">
      <c r="A70" s="235" t="s">
        <v>265</v>
      </c>
      <c r="B70" s="372" t="s">
        <v>194</v>
      </c>
      <c r="C70" s="373" t="s">
        <v>523</v>
      </c>
      <c r="D70" s="373" t="s">
        <v>524</v>
      </c>
      <c r="E70" s="373" t="s">
        <v>196</v>
      </c>
      <c r="F70" s="373" t="s">
        <v>195</v>
      </c>
      <c r="G70" s="374" t="s">
        <v>525</v>
      </c>
      <c r="H70" s="179"/>
      <c r="I70" s="179"/>
      <c r="J70" s="179"/>
      <c r="K70" s="179"/>
      <c r="L70" s="274"/>
    </row>
    <row r="71" spans="1:12" ht="13.5" customHeight="1" x14ac:dyDescent="0.35">
      <c r="A71" s="219" t="s">
        <v>116</v>
      </c>
      <c r="B71" s="189">
        <f>((SUM(B6:F6))/L6)</f>
        <v>0.71065699998269682</v>
      </c>
      <c r="C71" s="189">
        <f>SUM(G6:I6)/L6</f>
        <v>0.15651549495613656</v>
      </c>
      <c r="D71" s="189">
        <f>J6/L6</f>
        <v>0.12325022061495337</v>
      </c>
      <c r="E71" s="189">
        <f>K6/L6</f>
        <v>9.5772844462132089E-3</v>
      </c>
      <c r="F71" s="375">
        <f>C71+D71</f>
        <v>0.27976571557108992</v>
      </c>
      <c r="G71" s="375">
        <f>SUM(B71:E71)</f>
        <v>1</v>
      </c>
      <c r="H71" s="179"/>
      <c r="I71" s="179"/>
      <c r="J71" s="179"/>
      <c r="K71" s="179"/>
      <c r="L71" s="274"/>
    </row>
    <row r="72" spans="1:12" ht="13.5" customHeight="1" x14ac:dyDescent="0.35">
      <c r="A72" s="219" t="s">
        <v>266</v>
      </c>
      <c r="B72" s="189">
        <f t="shared" ref="B72:B105" si="1">SUM(B7:F7)/L7</f>
        <v>0.41366906474820142</v>
      </c>
      <c r="C72" s="189">
        <f t="shared" ref="C72:C105" si="2">SUM(G7:I7)/L7</f>
        <v>0.58633093525179858</v>
      </c>
      <c r="D72" s="189">
        <f t="shared" ref="D72:D105" si="3">J7/L7</f>
        <v>0</v>
      </c>
      <c r="E72" s="189">
        <f t="shared" ref="E72:E105" si="4">K7/L7</f>
        <v>0</v>
      </c>
      <c r="F72" s="375">
        <f t="shared" ref="F72:F103" si="5">C72+D72</f>
        <v>0.58633093525179858</v>
      </c>
      <c r="G72" s="375">
        <f t="shared" ref="G72:G103" si="6">SUM(B72:E72)</f>
        <v>1</v>
      </c>
      <c r="H72" s="179"/>
      <c r="I72" s="179"/>
      <c r="J72" s="179"/>
      <c r="K72" s="179"/>
      <c r="L72" s="274"/>
    </row>
    <row r="73" spans="1:12" ht="13.5" customHeight="1" x14ac:dyDescent="0.35">
      <c r="A73" s="219" t="s">
        <v>267</v>
      </c>
      <c r="B73" s="189">
        <f t="shared" si="1"/>
        <v>0.70895836254030564</v>
      </c>
      <c r="C73" s="189">
        <f t="shared" si="2"/>
        <v>0.1484648815365204</v>
      </c>
      <c r="D73" s="189">
        <f t="shared" si="3"/>
        <v>0.1284172157577457</v>
      </c>
      <c r="E73" s="189">
        <f t="shared" si="4"/>
        <v>1.4159540165428291E-2</v>
      </c>
      <c r="F73" s="375">
        <f t="shared" si="5"/>
        <v>0.27688209729426611</v>
      </c>
      <c r="G73" s="375">
        <f t="shared" si="6"/>
        <v>1</v>
      </c>
      <c r="H73" s="179"/>
      <c r="I73" s="179"/>
      <c r="J73" s="179"/>
      <c r="K73" s="179"/>
      <c r="L73" s="274"/>
    </row>
    <row r="74" spans="1:12" ht="13.5" customHeight="1" x14ac:dyDescent="0.35">
      <c r="A74" s="219" t="s">
        <v>268</v>
      </c>
      <c r="B74" s="189">
        <f t="shared" si="1"/>
        <v>0.81893764434180139</v>
      </c>
      <c r="C74" s="189">
        <f t="shared" si="2"/>
        <v>0.10808314087759816</v>
      </c>
      <c r="D74" s="189">
        <f t="shared" si="3"/>
        <v>7.297921478060046E-2</v>
      </c>
      <c r="E74" s="189">
        <f t="shared" si="4"/>
        <v>0</v>
      </c>
      <c r="F74" s="375">
        <f t="shared" si="5"/>
        <v>0.18106235565819861</v>
      </c>
      <c r="G74" s="375">
        <f t="shared" si="6"/>
        <v>1</v>
      </c>
      <c r="H74" s="179"/>
      <c r="I74" s="179"/>
      <c r="J74" s="179"/>
      <c r="K74" s="179"/>
      <c r="L74" s="274"/>
    </row>
    <row r="75" spans="1:12" ht="13.5" customHeight="1" x14ac:dyDescent="0.35">
      <c r="A75" s="219" t="s">
        <v>269</v>
      </c>
      <c r="B75" s="189">
        <f t="shared" si="1"/>
        <v>0.60362694300518138</v>
      </c>
      <c r="C75" s="189">
        <f t="shared" si="2"/>
        <v>0.24028497409326424</v>
      </c>
      <c r="D75" s="189">
        <f t="shared" si="3"/>
        <v>0.13730569948186527</v>
      </c>
      <c r="E75" s="189">
        <f t="shared" si="4"/>
        <v>1.878238341968912E-2</v>
      </c>
      <c r="F75" s="375">
        <f t="shared" si="5"/>
        <v>0.37759067357512954</v>
      </c>
      <c r="G75" s="375">
        <f t="shared" si="6"/>
        <v>0.99999999999999989</v>
      </c>
      <c r="H75" s="179"/>
      <c r="I75" s="179"/>
      <c r="J75" s="179"/>
      <c r="K75" s="179"/>
      <c r="L75" s="274"/>
    </row>
    <row r="76" spans="1:12" ht="13.5" customHeight="1" x14ac:dyDescent="0.35">
      <c r="A76" s="219" t="s">
        <v>270</v>
      </c>
      <c r="B76" s="189">
        <f t="shared" si="1"/>
        <v>0.70751818916734033</v>
      </c>
      <c r="C76" s="189">
        <f t="shared" si="2"/>
        <v>0.17898140662894099</v>
      </c>
      <c r="D76" s="189">
        <f t="shared" si="3"/>
        <v>0.10832659660468877</v>
      </c>
      <c r="E76" s="189">
        <f t="shared" si="4"/>
        <v>5.1738075990299115E-3</v>
      </c>
      <c r="F76" s="375">
        <f t="shared" si="5"/>
        <v>0.28730800323362976</v>
      </c>
      <c r="G76" s="375">
        <f t="shared" si="6"/>
        <v>1</v>
      </c>
      <c r="H76" s="179"/>
      <c r="I76" s="179"/>
      <c r="J76" s="179"/>
      <c r="K76" s="179"/>
      <c r="L76" s="274"/>
    </row>
    <row r="77" spans="1:12" ht="13.5" customHeight="1" x14ac:dyDescent="0.35">
      <c r="A77" s="219" t="s">
        <v>271</v>
      </c>
      <c r="B77" s="189">
        <f t="shared" si="1"/>
        <v>0.94505494505494503</v>
      </c>
      <c r="C77" s="189">
        <f t="shared" si="2"/>
        <v>2.7472527472527472E-2</v>
      </c>
      <c r="D77" s="189">
        <f t="shared" si="3"/>
        <v>2.7472527472527472E-2</v>
      </c>
      <c r="E77" s="189">
        <f t="shared" si="4"/>
        <v>0</v>
      </c>
      <c r="F77" s="375">
        <f t="shared" si="5"/>
        <v>5.4945054945054944E-2</v>
      </c>
      <c r="G77" s="375">
        <f t="shared" si="6"/>
        <v>1</v>
      </c>
      <c r="H77" s="179"/>
      <c r="I77" s="179"/>
      <c r="J77" s="179"/>
      <c r="K77" s="179"/>
      <c r="L77" s="274"/>
    </row>
    <row r="78" spans="1:12" ht="13.5" customHeight="1" x14ac:dyDescent="0.35">
      <c r="A78" s="219" t="s">
        <v>272</v>
      </c>
      <c r="B78" s="189">
        <f t="shared" si="1"/>
        <v>0.70941119356404747</v>
      </c>
      <c r="C78" s="189">
        <f t="shared" si="2"/>
        <v>0.16114154934461475</v>
      </c>
      <c r="D78" s="189">
        <f t="shared" si="3"/>
        <v>0.12067411054858174</v>
      </c>
      <c r="E78" s="189">
        <f t="shared" si="4"/>
        <v>8.7731465427560856E-3</v>
      </c>
      <c r="F78" s="375">
        <f t="shared" si="5"/>
        <v>0.28181565989319646</v>
      </c>
      <c r="G78" s="375">
        <f t="shared" si="6"/>
        <v>1</v>
      </c>
      <c r="H78" s="179"/>
      <c r="I78" s="179"/>
      <c r="J78" s="179"/>
      <c r="K78" s="179"/>
      <c r="L78" s="274"/>
    </row>
    <row r="79" spans="1:12" ht="13.5" customHeight="1" x14ac:dyDescent="0.35">
      <c r="A79" s="219" t="s">
        <v>273</v>
      </c>
      <c r="B79" s="189">
        <f t="shared" si="1"/>
        <v>0.83030976181661109</v>
      </c>
      <c r="C79" s="189">
        <f t="shared" si="2"/>
        <v>5.9113908428976923E-2</v>
      </c>
      <c r="D79" s="189">
        <f t="shared" si="3"/>
        <v>0.1082315191904233</v>
      </c>
      <c r="E79" s="189">
        <f t="shared" si="4"/>
        <v>2.3448105639886463E-3</v>
      </c>
      <c r="F79" s="375">
        <f t="shared" si="5"/>
        <v>0.16734542761940022</v>
      </c>
      <c r="G79" s="375">
        <f t="shared" si="6"/>
        <v>0.99999999999999989</v>
      </c>
      <c r="H79" s="179"/>
      <c r="I79" s="179"/>
      <c r="J79" s="179"/>
      <c r="K79" s="179"/>
      <c r="L79" s="274"/>
    </row>
    <row r="80" spans="1:12" ht="13.5" customHeight="1" x14ac:dyDescent="0.35">
      <c r="A80" s="219" t="s">
        <v>274</v>
      </c>
      <c r="B80" s="189">
        <f t="shared" si="1"/>
        <v>0.7284031413612565</v>
      </c>
      <c r="C80" s="189">
        <f t="shared" si="2"/>
        <v>0.1482329842931937</v>
      </c>
      <c r="D80" s="189">
        <f t="shared" si="3"/>
        <v>9.8821989528795812E-2</v>
      </c>
      <c r="E80" s="189">
        <f t="shared" si="4"/>
        <v>2.4541884816753928E-2</v>
      </c>
      <c r="F80" s="375">
        <f t="shared" si="5"/>
        <v>0.24705497382198952</v>
      </c>
      <c r="G80" s="375">
        <f t="shared" si="6"/>
        <v>0.99999999999999989</v>
      </c>
      <c r="H80" s="179"/>
      <c r="I80" s="179"/>
      <c r="J80" s="179"/>
      <c r="K80" s="179"/>
      <c r="L80" s="274"/>
    </row>
    <row r="81" spans="1:12" ht="13.5" customHeight="1" x14ac:dyDescent="0.35">
      <c r="A81" s="219" t="s">
        <v>275</v>
      </c>
      <c r="B81" s="189">
        <f t="shared" si="1"/>
        <v>0.76815642458100564</v>
      </c>
      <c r="C81" s="189">
        <f t="shared" si="2"/>
        <v>0.10893854748603352</v>
      </c>
      <c r="D81" s="189">
        <f t="shared" si="3"/>
        <v>0.12290502793296089</v>
      </c>
      <c r="E81" s="189">
        <f t="shared" si="4"/>
        <v>0</v>
      </c>
      <c r="F81" s="375">
        <f t="shared" si="5"/>
        <v>0.23184357541899442</v>
      </c>
      <c r="G81" s="375">
        <f t="shared" si="6"/>
        <v>1</v>
      </c>
      <c r="H81" s="179"/>
      <c r="I81" s="179"/>
      <c r="J81" s="179"/>
      <c r="K81" s="179"/>
      <c r="L81" s="274"/>
    </row>
    <row r="82" spans="1:12" ht="13.5" customHeight="1" x14ac:dyDescent="0.35">
      <c r="A82" s="219" t="s">
        <v>276</v>
      </c>
      <c r="B82" s="189">
        <f t="shared" si="1"/>
        <v>0.70370370370370372</v>
      </c>
      <c r="C82" s="189">
        <f t="shared" si="2"/>
        <v>0.22222222222222221</v>
      </c>
      <c r="D82" s="189">
        <f t="shared" si="3"/>
        <v>7.407407407407407E-2</v>
      </c>
      <c r="E82" s="189">
        <f t="shared" si="4"/>
        <v>0</v>
      </c>
      <c r="F82" s="375">
        <f t="shared" si="5"/>
        <v>0.29629629629629628</v>
      </c>
      <c r="G82" s="375">
        <f t="shared" si="6"/>
        <v>1</v>
      </c>
      <c r="H82" s="179"/>
      <c r="I82" s="179"/>
      <c r="J82" s="179"/>
      <c r="K82" s="179"/>
      <c r="L82" s="274"/>
    </row>
    <row r="83" spans="1:12" ht="13.5" customHeight="1" x14ac:dyDescent="0.35">
      <c r="A83" s="219" t="s">
        <v>277</v>
      </c>
      <c r="B83" s="189">
        <f t="shared" si="1"/>
        <v>0.78500000000000003</v>
      </c>
      <c r="C83" s="189">
        <f t="shared" si="2"/>
        <v>0.16</v>
      </c>
      <c r="D83" s="189">
        <f t="shared" si="3"/>
        <v>5.5E-2</v>
      </c>
      <c r="E83" s="189">
        <f t="shared" si="4"/>
        <v>0</v>
      </c>
      <c r="F83" s="375">
        <f t="shared" si="5"/>
        <v>0.215</v>
      </c>
      <c r="G83" s="375">
        <f t="shared" si="6"/>
        <v>1</v>
      </c>
      <c r="H83" s="179"/>
      <c r="I83" s="179"/>
      <c r="J83" s="179"/>
      <c r="K83" s="179"/>
      <c r="L83" s="274"/>
    </row>
    <row r="84" spans="1:12" ht="13.5" customHeight="1" x14ac:dyDescent="0.35">
      <c r="A84" s="219" t="s">
        <v>278</v>
      </c>
      <c r="B84" s="189">
        <f t="shared" si="1"/>
        <v>0.7335047129391602</v>
      </c>
      <c r="C84" s="189">
        <f t="shared" si="2"/>
        <v>0.14967152242216508</v>
      </c>
      <c r="D84" s="189">
        <f t="shared" si="3"/>
        <v>0.11353898886032562</v>
      </c>
      <c r="E84" s="189">
        <f t="shared" si="4"/>
        <v>3.284775778349043E-3</v>
      </c>
      <c r="F84" s="375">
        <f t="shared" si="5"/>
        <v>0.26321051128249073</v>
      </c>
      <c r="G84" s="375">
        <f t="shared" si="6"/>
        <v>1</v>
      </c>
      <c r="H84" s="179"/>
      <c r="I84" s="179"/>
      <c r="J84" s="179"/>
      <c r="K84" s="179"/>
      <c r="L84" s="274"/>
    </row>
    <row r="85" spans="1:12" ht="13.5" customHeight="1" x14ac:dyDescent="0.35">
      <c r="A85" s="219" t="s">
        <v>279</v>
      </c>
      <c r="B85" s="189">
        <f t="shared" si="1"/>
        <v>0.6144986449864499</v>
      </c>
      <c r="C85" s="189">
        <f t="shared" si="2"/>
        <v>0.20968834688346882</v>
      </c>
      <c r="D85" s="189">
        <f t="shared" si="3"/>
        <v>0.1483739837398374</v>
      </c>
      <c r="E85" s="189">
        <f t="shared" si="4"/>
        <v>2.7439024390243903E-2</v>
      </c>
      <c r="F85" s="375">
        <f t="shared" si="5"/>
        <v>0.35806233062330622</v>
      </c>
      <c r="G85" s="375">
        <f t="shared" si="6"/>
        <v>1</v>
      </c>
      <c r="H85" s="179"/>
      <c r="I85" s="179"/>
      <c r="J85" s="179"/>
      <c r="K85" s="179"/>
      <c r="L85" s="274"/>
    </row>
    <row r="86" spans="1:12" ht="13.5" customHeight="1" x14ac:dyDescent="0.35">
      <c r="A86" s="219" t="s">
        <v>280</v>
      </c>
      <c r="B86" s="189">
        <f t="shared" si="1"/>
        <v>0.89296259842519687</v>
      </c>
      <c r="C86" s="189">
        <f t="shared" si="2"/>
        <v>3.5433070866141732E-2</v>
      </c>
      <c r="D86" s="189">
        <f t="shared" si="3"/>
        <v>6.4468503937007871E-2</v>
      </c>
      <c r="E86" s="189">
        <f t="shared" si="4"/>
        <v>7.1358267716535436E-3</v>
      </c>
      <c r="F86" s="375">
        <f t="shared" si="5"/>
        <v>9.9901574803149595E-2</v>
      </c>
      <c r="G86" s="375">
        <f t="shared" si="6"/>
        <v>1</v>
      </c>
      <c r="H86" s="179"/>
      <c r="I86" s="179"/>
      <c r="J86" s="179"/>
      <c r="K86" s="179"/>
      <c r="L86" s="274"/>
    </row>
    <row r="87" spans="1:12" ht="13.5" customHeight="1" x14ac:dyDescent="0.35">
      <c r="A87" s="219" t="s">
        <v>281</v>
      </c>
      <c r="B87" s="189">
        <f t="shared" si="1"/>
        <v>0.65886053827333102</v>
      </c>
      <c r="C87" s="189">
        <f t="shared" si="2"/>
        <v>0.2153093324012583</v>
      </c>
      <c r="D87" s="189">
        <f t="shared" si="3"/>
        <v>0.12583012932541068</v>
      </c>
      <c r="E87" s="189">
        <f t="shared" si="4"/>
        <v>0</v>
      </c>
      <c r="F87" s="375">
        <f t="shared" si="5"/>
        <v>0.34113946172666898</v>
      </c>
      <c r="G87" s="375">
        <f t="shared" si="6"/>
        <v>1</v>
      </c>
      <c r="H87" s="179"/>
      <c r="I87" s="179"/>
      <c r="J87" s="179"/>
      <c r="K87" s="179"/>
      <c r="L87" s="274"/>
    </row>
    <row r="88" spans="1:12" ht="13.5" customHeight="1" x14ac:dyDescent="0.35">
      <c r="A88" s="219" t="s">
        <v>282</v>
      </c>
      <c r="B88" s="189">
        <f t="shared" si="1"/>
        <v>0.71318101933216171</v>
      </c>
      <c r="C88" s="189">
        <f t="shared" si="2"/>
        <v>0.1367311072056239</v>
      </c>
      <c r="D88" s="189">
        <f t="shared" si="3"/>
        <v>9.9121265377855886E-2</v>
      </c>
      <c r="E88" s="189">
        <f t="shared" si="4"/>
        <v>5.0966608084358524E-2</v>
      </c>
      <c r="F88" s="375">
        <f t="shared" si="5"/>
        <v>0.2358523725834798</v>
      </c>
      <c r="G88" s="375">
        <f t="shared" si="6"/>
        <v>1</v>
      </c>
      <c r="H88" s="179"/>
      <c r="I88" s="179"/>
      <c r="J88" s="179"/>
      <c r="K88" s="179"/>
      <c r="L88" s="274"/>
    </row>
    <row r="89" spans="1:12" ht="13.5" customHeight="1" x14ac:dyDescent="0.35">
      <c r="A89" s="219" t="s">
        <v>283</v>
      </c>
      <c r="B89" s="189">
        <f t="shared" si="1"/>
        <v>0.6816901408450704</v>
      </c>
      <c r="C89" s="189">
        <f t="shared" si="2"/>
        <v>0.3183098591549296</v>
      </c>
      <c r="D89" s="189">
        <f t="shared" si="3"/>
        <v>0</v>
      </c>
      <c r="E89" s="189">
        <f t="shared" si="4"/>
        <v>0</v>
      </c>
      <c r="F89" s="375">
        <f t="shared" si="5"/>
        <v>0.3183098591549296</v>
      </c>
      <c r="G89" s="375">
        <f t="shared" si="6"/>
        <v>1</v>
      </c>
      <c r="H89" s="179"/>
      <c r="I89" s="179"/>
      <c r="J89" s="179"/>
      <c r="K89" s="179"/>
      <c r="L89" s="274"/>
    </row>
    <row r="90" spans="1:12" ht="13.5" customHeight="1" x14ac:dyDescent="0.35">
      <c r="A90" s="219" t="s">
        <v>284</v>
      </c>
      <c r="B90" s="189">
        <f t="shared" si="1"/>
        <v>0.75640679794982468</v>
      </c>
      <c r="C90" s="189">
        <f t="shared" si="2"/>
        <v>0.15214459131373079</v>
      </c>
      <c r="D90" s="189">
        <f t="shared" si="3"/>
        <v>8.9290531427029945E-2</v>
      </c>
      <c r="E90" s="189">
        <f t="shared" si="4"/>
        <v>2.1580793094146209E-3</v>
      </c>
      <c r="F90" s="375">
        <f t="shared" si="5"/>
        <v>0.24143512274076073</v>
      </c>
      <c r="G90" s="375">
        <f t="shared" si="6"/>
        <v>1</v>
      </c>
      <c r="H90" s="179"/>
      <c r="I90" s="179"/>
      <c r="J90" s="179"/>
      <c r="K90" s="179"/>
      <c r="L90" s="274"/>
    </row>
    <row r="91" spans="1:12" ht="13.5" customHeight="1" x14ac:dyDescent="0.35">
      <c r="A91" s="219" t="s">
        <v>285</v>
      </c>
      <c r="B91" s="189">
        <f t="shared" si="1"/>
        <v>0.5759312320916905</v>
      </c>
      <c r="C91" s="189">
        <f t="shared" si="2"/>
        <v>0.1451766953199618</v>
      </c>
      <c r="D91" s="189">
        <f t="shared" si="3"/>
        <v>0.26552053486150906</v>
      </c>
      <c r="E91" s="189">
        <f t="shared" si="4"/>
        <v>1.3371537726838587E-2</v>
      </c>
      <c r="F91" s="375">
        <f t="shared" si="5"/>
        <v>0.41069723018147086</v>
      </c>
      <c r="G91" s="375">
        <f t="shared" si="6"/>
        <v>1</v>
      </c>
      <c r="H91" s="179"/>
      <c r="I91" s="179"/>
      <c r="J91" s="179"/>
      <c r="K91" s="179"/>
      <c r="L91" s="274"/>
    </row>
    <row r="92" spans="1:12" ht="13.5" customHeight="1" x14ac:dyDescent="0.35">
      <c r="A92" s="219" t="s">
        <v>286</v>
      </c>
      <c r="B92" s="189">
        <f t="shared" si="1"/>
        <v>0.70783213044640469</v>
      </c>
      <c r="C92" s="189">
        <f t="shared" si="2"/>
        <v>0.14461373964180702</v>
      </c>
      <c r="D92" s="189">
        <f t="shared" si="3"/>
        <v>0.13819834268912057</v>
      </c>
      <c r="E92" s="189">
        <f t="shared" si="4"/>
        <v>9.3557872226677358E-3</v>
      </c>
      <c r="F92" s="375">
        <f t="shared" si="5"/>
        <v>0.28281208233092758</v>
      </c>
      <c r="G92" s="375">
        <f t="shared" si="6"/>
        <v>1</v>
      </c>
      <c r="H92" s="179"/>
      <c r="I92" s="179"/>
      <c r="J92" s="179"/>
      <c r="K92" s="179"/>
      <c r="L92" s="274"/>
    </row>
    <row r="93" spans="1:12" ht="13.5" customHeight="1" x14ac:dyDescent="0.35">
      <c r="A93" s="219" t="s">
        <v>287</v>
      </c>
      <c r="B93" s="189">
        <f t="shared" si="1"/>
        <v>0.72307021369385083</v>
      </c>
      <c r="C93" s="189">
        <f t="shared" si="2"/>
        <v>0.15612734409071086</v>
      </c>
      <c r="D93" s="189">
        <f t="shared" si="3"/>
        <v>0.11993022241604885</v>
      </c>
      <c r="E93" s="189">
        <f t="shared" si="4"/>
        <v>8.7221979938944616E-4</v>
      </c>
      <c r="F93" s="375">
        <f t="shared" si="5"/>
        <v>0.27605756650675972</v>
      </c>
      <c r="G93" s="375">
        <f t="shared" si="6"/>
        <v>1</v>
      </c>
      <c r="H93" s="179"/>
      <c r="I93" s="179"/>
      <c r="J93" s="179"/>
      <c r="K93" s="179"/>
      <c r="L93" s="274"/>
    </row>
    <row r="94" spans="1:12" ht="13.5" customHeight="1" x14ac:dyDescent="0.35">
      <c r="A94" s="219" t="s">
        <v>290</v>
      </c>
      <c r="B94" s="189">
        <f t="shared" si="1"/>
        <v>0.76457360907635175</v>
      </c>
      <c r="C94" s="189">
        <f t="shared" si="2"/>
        <v>0.14333412830908657</v>
      </c>
      <c r="D94" s="189">
        <f t="shared" si="3"/>
        <v>8.7492760042247278E-2</v>
      </c>
      <c r="E94" s="189">
        <f t="shared" si="4"/>
        <v>4.5995025723144017E-3</v>
      </c>
      <c r="F94" s="375">
        <f t="shared" si="5"/>
        <v>0.23082688835133386</v>
      </c>
      <c r="G94" s="375">
        <f t="shared" si="6"/>
        <v>1</v>
      </c>
      <c r="H94" s="179"/>
      <c r="I94" s="179"/>
      <c r="J94" s="179"/>
      <c r="K94" s="179"/>
      <c r="L94" s="274"/>
    </row>
    <row r="95" spans="1:12" ht="13.5" customHeight="1" x14ac:dyDescent="0.35">
      <c r="A95" s="219" t="s">
        <v>288</v>
      </c>
      <c r="B95" s="189">
        <f t="shared" si="1"/>
        <v>0.66204790981681538</v>
      </c>
      <c r="C95" s="189">
        <f t="shared" si="2"/>
        <v>0.18216690151870987</v>
      </c>
      <c r="D95" s="189">
        <f t="shared" si="3"/>
        <v>0.14490371066228278</v>
      </c>
      <c r="E95" s="189">
        <f t="shared" si="4"/>
        <v>1.0881478002191953E-2</v>
      </c>
      <c r="F95" s="375">
        <f t="shared" si="5"/>
        <v>0.32707061218099265</v>
      </c>
      <c r="G95" s="375">
        <f t="shared" si="6"/>
        <v>1</v>
      </c>
      <c r="H95" s="179"/>
      <c r="I95" s="179"/>
      <c r="J95" s="179"/>
      <c r="K95" s="179"/>
      <c r="L95" s="274"/>
    </row>
    <row r="96" spans="1:12" ht="13.5" customHeight="1" x14ac:dyDescent="0.35">
      <c r="A96" s="219" t="s">
        <v>289</v>
      </c>
      <c r="B96" s="189">
        <f t="shared" si="1"/>
        <v>0.68804091266719114</v>
      </c>
      <c r="C96" s="189">
        <f t="shared" si="2"/>
        <v>0.14319433516915814</v>
      </c>
      <c r="D96" s="189">
        <f t="shared" si="3"/>
        <v>0.16876475216365067</v>
      </c>
      <c r="E96" s="189">
        <f t="shared" si="4"/>
        <v>0</v>
      </c>
      <c r="F96" s="375">
        <f t="shared" si="5"/>
        <v>0.3119590873328088</v>
      </c>
      <c r="G96" s="375">
        <f t="shared" si="6"/>
        <v>1</v>
      </c>
      <c r="H96" s="179"/>
      <c r="I96" s="179"/>
      <c r="J96" s="179"/>
      <c r="K96" s="179"/>
      <c r="L96" s="274"/>
    </row>
    <row r="97" spans="1:12" ht="13.5" customHeight="1" x14ac:dyDescent="0.35">
      <c r="A97" s="219" t="s">
        <v>291</v>
      </c>
      <c r="B97" s="189">
        <f t="shared" si="1"/>
        <v>0.65393867654358695</v>
      </c>
      <c r="C97" s="189">
        <f t="shared" si="2"/>
        <v>0.18038107602428499</v>
      </c>
      <c r="D97" s="189">
        <f t="shared" si="3"/>
        <v>0.15857802894344955</v>
      </c>
      <c r="E97" s="189">
        <f t="shared" si="4"/>
        <v>7.1022184886784532E-3</v>
      </c>
      <c r="F97" s="375">
        <f t="shared" si="5"/>
        <v>0.33895910496773451</v>
      </c>
      <c r="G97" s="375">
        <f t="shared" si="6"/>
        <v>0.99999999999999989</v>
      </c>
      <c r="H97" s="179"/>
      <c r="I97" s="179"/>
      <c r="J97" s="179"/>
      <c r="K97" s="179"/>
      <c r="L97" s="274"/>
    </row>
    <row r="98" spans="1:12" ht="13.5" customHeight="1" x14ac:dyDescent="0.35">
      <c r="A98" s="219" t="s">
        <v>292</v>
      </c>
      <c r="B98" s="189">
        <f t="shared" si="1"/>
        <v>0.60390161153519928</v>
      </c>
      <c r="C98" s="189">
        <f t="shared" si="2"/>
        <v>0.18405428329092452</v>
      </c>
      <c r="D98" s="189">
        <f t="shared" si="3"/>
        <v>0.16963528413910092</v>
      </c>
      <c r="E98" s="189">
        <f t="shared" si="4"/>
        <v>4.2408821034775231E-2</v>
      </c>
      <c r="F98" s="375">
        <f t="shared" si="5"/>
        <v>0.35368956743002544</v>
      </c>
      <c r="G98" s="375">
        <f t="shared" si="6"/>
        <v>1</v>
      </c>
      <c r="H98" s="179"/>
      <c r="I98" s="179"/>
      <c r="J98" s="179"/>
      <c r="K98" s="179"/>
      <c r="L98" s="274"/>
    </row>
    <row r="99" spans="1:12" ht="13.5" customHeight="1" x14ac:dyDescent="0.35">
      <c r="A99" s="219" t="s">
        <v>293</v>
      </c>
      <c r="B99" s="189">
        <f t="shared" si="1"/>
        <v>0.7927927927927928</v>
      </c>
      <c r="C99" s="189">
        <f t="shared" si="2"/>
        <v>0.1009009009009009</v>
      </c>
      <c r="D99" s="189">
        <f t="shared" si="3"/>
        <v>8.7387387387387383E-2</v>
      </c>
      <c r="E99" s="189">
        <f t="shared" si="4"/>
        <v>1.891891891891892E-2</v>
      </c>
      <c r="F99" s="375">
        <f t="shared" si="5"/>
        <v>0.18828828828828828</v>
      </c>
      <c r="G99" s="375">
        <f t="shared" si="6"/>
        <v>1</v>
      </c>
      <c r="H99" s="179"/>
      <c r="I99" s="179"/>
      <c r="J99" s="179"/>
      <c r="K99" s="179"/>
      <c r="L99" s="274"/>
    </row>
    <row r="100" spans="1:12" ht="13.5" customHeight="1" x14ac:dyDescent="0.35">
      <c r="A100" s="219" t="s">
        <v>294</v>
      </c>
      <c r="B100" s="189">
        <f t="shared" si="1"/>
        <v>0.67133182844243788</v>
      </c>
      <c r="C100" s="189">
        <f t="shared" si="2"/>
        <v>0.11986455981941309</v>
      </c>
      <c r="D100" s="189">
        <f t="shared" si="3"/>
        <v>0.20880361173814899</v>
      </c>
      <c r="E100" s="189">
        <f t="shared" si="4"/>
        <v>0</v>
      </c>
      <c r="F100" s="375">
        <f t="shared" si="5"/>
        <v>0.32866817155756206</v>
      </c>
      <c r="G100" s="375">
        <f t="shared" si="6"/>
        <v>1</v>
      </c>
      <c r="H100" s="179"/>
      <c r="I100" s="179"/>
      <c r="J100" s="179"/>
      <c r="K100" s="179"/>
      <c r="L100" s="274"/>
    </row>
    <row r="101" spans="1:12" ht="13.5" customHeight="1" x14ac:dyDescent="0.35">
      <c r="A101" s="219" t="s">
        <v>295</v>
      </c>
      <c r="B101" s="189">
        <f t="shared" si="1"/>
        <v>0.68391959798994972</v>
      </c>
      <c r="C101" s="189">
        <f t="shared" si="2"/>
        <v>0.20301507537688443</v>
      </c>
      <c r="D101" s="189">
        <f t="shared" si="3"/>
        <v>9.4974874371859294E-2</v>
      </c>
      <c r="E101" s="189">
        <f t="shared" si="4"/>
        <v>1.8090452261306532E-2</v>
      </c>
      <c r="F101" s="375">
        <f t="shared" si="5"/>
        <v>0.29798994974874371</v>
      </c>
      <c r="G101" s="375">
        <f t="shared" si="6"/>
        <v>1</v>
      </c>
      <c r="H101" s="179"/>
      <c r="I101" s="179"/>
      <c r="J101" s="179"/>
      <c r="K101" s="179"/>
      <c r="L101" s="274"/>
    </row>
    <row r="102" spans="1:12" ht="13.5" customHeight="1" x14ac:dyDescent="0.35">
      <c r="A102" s="219" t="s">
        <v>296</v>
      </c>
      <c r="B102" s="189">
        <f t="shared" si="1"/>
        <v>0.72594752186588918</v>
      </c>
      <c r="C102" s="189">
        <f t="shared" si="2"/>
        <v>0.15743440233236153</v>
      </c>
      <c r="D102" s="189">
        <f t="shared" si="3"/>
        <v>0.11661807580174927</v>
      </c>
      <c r="E102" s="189">
        <f t="shared" si="4"/>
        <v>0</v>
      </c>
      <c r="F102" s="375">
        <f t="shared" si="5"/>
        <v>0.27405247813411082</v>
      </c>
      <c r="G102" s="375">
        <f t="shared" si="6"/>
        <v>1</v>
      </c>
      <c r="H102" s="179"/>
      <c r="I102" s="179"/>
      <c r="J102" s="179"/>
      <c r="K102" s="179"/>
      <c r="L102" s="274"/>
    </row>
    <row r="103" spans="1:12" ht="13.5" customHeight="1" x14ac:dyDescent="0.35">
      <c r="A103" s="219" t="s">
        <v>297</v>
      </c>
      <c r="B103" s="189">
        <f t="shared" si="1"/>
        <v>0.65707013078205911</v>
      </c>
      <c r="C103" s="189">
        <f t="shared" si="2"/>
        <v>0.18502589309224962</v>
      </c>
      <c r="D103" s="189">
        <f t="shared" si="3"/>
        <v>0.15325199684016502</v>
      </c>
      <c r="E103" s="189">
        <f t="shared" si="4"/>
        <v>4.6519792855262004E-3</v>
      </c>
      <c r="F103" s="375">
        <f t="shared" si="5"/>
        <v>0.33827788993241464</v>
      </c>
      <c r="G103" s="375">
        <f t="shared" si="6"/>
        <v>0.99999999999999989</v>
      </c>
      <c r="H103" s="179"/>
      <c r="I103" s="179"/>
      <c r="J103" s="179"/>
      <c r="K103" s="179"/>
      <c r="L103" s="274"/>
    </row>
    <row r="104" spans="1:12" ht="13.5" customHeight="1" x14ac:dyDescent="0.35">
      <c r="A104" s="220" t="s">
        <v>117</v>
      </c>
      <c r="B104" s="189">
        <f t="shared" si="1"/>
        <v>0.71155373169185598</v>
      </c>
      <c r="C104" s="189">
        <f t="shared" si="2"/>
        <v>0.1563874153404731</v>
      </c>
      <c r="D104" s="189">
        <f t="shared" si="3"/>
        <v>0.12344776965936009</v>
      </c>
      <c r="E104" s="189">
        <f t="shared" si="4"/>
        <v>8.6110833083108129E-3</v>
      </c>
      <c r="F104" s="189">
        <f>C104+D104</f>
        <v>0.27983518499983318</v>
      </c>
      <c r="G104" s="189">
        <f>SUM(B104:E104)</f>
        <v>1</v>
      </c>
      <c r="H104" s="179"/>
      <c r="I104" s="179"/>
      <c r="J104" s="179"/>
      <c r="K104" s="179"/>
      <c r="L104" s="274"/>
    </row>
    <row r="105" spans="1:12" x14ac:dyDescent="0.35">
      <c r="A105" s="252" t="s">
        <v>118</v>
      </c>
      <c r="B105" s="189">
        <f t="shared" si="1"/>
        <v>0.72139863740707055</v>
      </c>
      <c r="C105" s="189">
        <f t="shared" si="2"/>
        <v>0.16385201369229568</v>
      </c>
      <c r="D105" s="189">
        <f t="shared" si="3"/>
        <v>0.10995202160066055</v>
      </c>
      <c r="E105" s="189">
        <f t="shared" si="4"/>
        <v>4.7973272999732308E-3</v>
      </c>
      <c r="F105" s="189">
        <f>C105+D105</f>
        <v>0.27380403529295622</v>
      </c>
      <c r="G105" s="189">
        <f>SUM(B105:E105)</f>
        <v>1</v>
      </c>
      <c r="H105" s="179"/>
      <c r="I105" s="179"/>
      <c r="J105" s="179"/>
      <c r="K105" s="179"/>
      <c r="L105" s="274"/>
    </row>
  </sheetData>
  <sheetProtection algorithmName="SHA-512" hashValue="qFQnWbRtAiPrYga7qh0DFcRkZedRpWkuXZ0jEETmwLDeWRbY9XXiykwYhc5DhN/KG39o8VJ6VRVPedZMPRhMGQ==" saltValue="B2bQ0RnpLEAYVIHhFyIGYw==" spinCount="100000" sheet="1" objects="1" scenarios="1"/>
  <autoFilter ref="A5:L5" xr:uid="{170E54DD-DC1C-471B-AF83-F4A207C3B260}"/>
  <mergeCells count="1">
    <mergeCell ref="G41:I41"/>
  </mergeCells>
  <conditionalFormatting sqref="A39:A40">
    <cfRule type="duplicateValues" dxfId="11" priority="4"/>
  </conditionalFormatting>
  <conditionalFormatting sqref="A104">
    <cfRule type="duplicateValues" dxfId="10" priority="3"/>
  </conditionalFormatting>
  <conditionalFormatting sqref="A105">
    <cfRule type="duplicateValues" dxfId="9" priority="1"/>
  </conditionalFormatting>
  <hyperlinks>
    <hyperlink ref="L1" location="'Appendix Table Menu'!A1" display="Return to the Appendix Table Menu" xr:uid="{4482E351-0FAA-4E35-A3FA-3EE60DFD18AA}"/>
  </hyperlinks>
  <pageMargins left="0.7" right="0.7" top="0.75" bottom="0.75" header="0.3" footer="0.3"/>
  <pageSetup scale="65" orientation="portrait" r:id="rId1"/>
  <colBreaks count="1" manualBreakCount="1">
    <brk id="1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931DA-75D8-4F1B-AA35-02BFB86CDD19}">
  <dimension ref="A1:T145"/>
  <sheetViews>
    <sheetView view="pageLayout" zoomScale="40" zoomScaleNormal="85" zoomScaleSheetLayoutView="32" zoomScalePageLayoutView="40" workbookViewId="0">
      <selection activeCell="K10" sqref="K10"/>
    </sheetView>
  </sheetViews>
  <sheetFormatPr defaultRowHeight="14.5" x14ac:dyDescent="0.35"/>
  <cols>
    <col min="1" max="1" width="45.26953125" customWidth="1"/>
    <col min="2" max="2" width="10.453125" customWidth="1"/>
    <col min="3" max="3" width="12.1796875" style="2" customWidth="1"/>
    <col min="4" max="4" width="12.1796875" customWidth="1"/>
    <col min="5" max="5" width="17.26953125" customWidth="1"/>
    <col min="6" max="6" width="19.26953125" customWidth="1"/>
    <col min="7" max="7" width="14.453125" customWidth="1"/>
    <col min="8" max="8" width="15.26953125" customWidth="1"/>
    <col min="9" max="9" width="13.1796875" customWidth="1"/>
    <col min="10" max="10" width="12.54296875" customWidth="1"/>
    <col min="11" max="11" width="13.453125" customWidth="1"/>
    <col min="12" max="12" width="14.26953125" customWidth="1"/>
    <col min="13" max="13" width="11.54296875" customWidth="1"/>
    <col min="15" max="15" width="9.81640625" customWidth="1"/>
    <col min="16" max="16" width="9.7265625" customWidth="1"/>
    <col min="17" max="17" width="10.26953125" customWidth="1"/>
    <col min="18" max="18" width="10.54296875" customWidth="1"/>
    <col min="19" max="20" width="10.453125" customWidth="1"/>
  </cols>
  <sheetData>
    <row r="1" spans="1:20" x14ac:dyDescent="0.35">
      <c r="S1" s="69" t="s">
        <v>220</v>
      </c>
      <c r="T1" s="69"/>
    </row>
    <row r="2" spans="1:20" ht="21" x14ac:dyDescent="0.5">
      <c r="A2" s="145" t="e" vm="1">
        <v>#VALUE!</v>
      </c>
      <c r="B2" s="145"/>
      <c r="C2" s="145"/>
      <c r="D2" s="145"/>
      <c r="E2" s="145"/>
      <c r="F2" s="145"/>
      <c r="G2" s="145"/>
      <c r="H2" s="145"/>
      <c r="I2" s="145"/>
      <c r="J2" s="145"/>
      <c r="K2" s="145"/>
      <c r="L2" s="145"/>
      <c r="M2" s="145"/>
      <c r="N2" s="145"/>
      <c r="O2" s="145"/>
      <c r="P2" s="145"/>
      <c r="Q2" s="145"/>
    </row>
    <row r="4" spans="1:20" ht="18.5" x14ac:dyDescent="0.45">
      <c r="A4" s="149" t="s">
        <v>114</v>
      </c>
      <c r="B4" s="149"/>
      <c r="C4" s="149"/>
      <c r="D4" s="149"/>
      <c r="E4" s="149"/>
      <c r="F4" s="149"/>
      <c r="G4" s="149"/>
      <c r="H4" s="149"/>
      <c r="I4" s="149"/>
      <c r="J4" s="149"/>
      <c r="K4" s="149"/>
      <c r="L4" s="149"/>
      <c r="M4" s="149"/>
      <c r="N4" s="149"/>
      <c r="O4" s="149"/>
      <c r="P4" s="149"/>
      <c r="Q4" s="149"/>
    </row>
    <row r="5" spans="1:20" ht="15.5" x14ac:dyDescent="0.35">
      <c r="A5" s="146" t="s">
        <v>221</v>
      </c>
      <c r="B5" s="146"/>
      <c r="C5" s="146"/>
      <c r="D5" s="146"/>
      <c r="E5" s="146"/>
      <c r="F5" s="146"/>
      <c r="G5" s="146"/>
      <c r="H5" s="146"/>
      <c r="I5" s="146"/>
      <c r="J5" s="146"/>
      <c r="K5" s="146"/>
      <c r="L5" s="146"/>
      <c r="M5" s="146"/>
      <c r="N5" s="146"/>
      <c r="O5" s="146"/>
      <c r="P5" s="146"/>
      <c r="Q5" s="146"/>
    </row>
    <row r="6" spans="1:20" x14ac:dyDescent="0.35">
      <c r="A6" s="101"/>
      <c r="B6" s="147" t="s">
        <v>222</v>
      </c>
      <c r="C6" s="147"/>
      <c r="D6" s="147"/>
      <c r="E6" s="148" t="s">
        <v>223</v>
      </c>
      <c r="F6" s="148"/>
      <c r="G6" s="150" t="s">
        <v>224</v>
      </c>
      <c r="H6" s="151"/>
      <c r="I6" s="151"/>
      <c r="J6" s="152"/>
      <c r="K6" s="148" t="s">
        <v>225</v>
      </c>
      <c r="L6" s="148"/>
      <c r="M6" s="148"/>
      <c r="N6" s="148"/>
      <c r="O6" s="148"/>
      <c r="P6" s="148"/>
      <c r="Q6" s="148"/>
    </row>
    <row r="7" spans="1:20" ht="104.25" customHeight="1" x14ac:dyDescent="0.35">
      <c r="A7" s="63" t="s">
        <v>226</v>
      </c>
      <c r="B7" s="102" t="s">
        <v>120</v>
      </c>
      <c r="C7" s="102" t="s">
        <v>227</v>
      </c>
      <c r="D7" s="102" t="s">
        <v>228</v>
      </c>
      <c r="E7" s="103" t="s">
        <v>229</v>
      </c>
      <c r="F7" s="103" t="s">
        <v>230</v>
      </c>
      <c r="G7" s="103" t="s">
        <v>140</v>
      </c>
      <c r="H7" s="102" t="s">
        <v>231</v>
      </c>
      <c r="I7" s="104" t="s">
        <v>232</v>
      </c>
      <c r="J7" s="104" t="s">
        <v>233</v>
      </c>
      <c r="K7" s="104" t="s">
        <v>234</v>
      </c>
      <c r="L7" s="105" t="s">
        <v>235</v>
      </c>
      <c r="M7" s="104" t="s">
        <v>236</v>
      </c>
      <c r="N7" s="106" t="s">
        <v>237</v>
      </c>
      <c r="O7" s="106" t="s">
        <v>238</v>
      </c>
      <c r="P7" s="106" t="s">
        <v>239</v>
      </c>
      <c r="Q7" s="106" t="s">
        <v>240</v>
      </c>
      <c r="R7" s="116" t="s">
        <v>241</v>
      </c>
      <c r="S7" s="116" t="s">
        <v>242</v>
      </c>
      <c r="T7" s="123"/>
    </row>
    <row r="8" spans="1:20" ht="29" x14ac:dyDescent="0.35">
      <c r="A8" s="107" t="s">
        <v>243</v>
      </c>
      <c r="B8" s="108">
        <f>(C8-D8)/D8</f>
        <v>0.11135057471264367</v>
      </c>
      <c r="C8" s="109">
        <v>3094</v>
      </c>
      <c r="D8" s="110">
        <v>2784</v>
      </c>
      <c r="E8" s="122">
        <v>594</v>
      </c>
      <c r="F8" s="119">
        <v>0.19400000000000001</v>
      </c>
      <c r="G8" s="120">
        <v>3.99</v>
      </c>
      <c r="H8" s="119">
        <v>0.50700000000000001</v>
      </c>
      <c r="I8" s="119">
        <v>0.95306388526727515</v>
      </c>
      <c r="J8" s="119">
        <v>1.4231667832872782E-4</v>
      </c>
      <c r="K8" s="122">
        <v>119</v>
      </c>
      <c r="L8" s="119">
        <v>0.15</v>
      </c>
      <c r="M8" s="8">
        <v>0.42499999999999999</v>
      </c>
      <c r="N8" s="118">
        <v>8.9999999999999993E-3</v>
      </c>
      <c r="O8" s="118">
        <v>8.1000000000000003E-2</v>
      </c>
      <c r="P8" s="118">
        <v>0.158</v>
      </c>
      <c r="Q8" s="118">
        <v>0.32700000000000001</v>
      </c>
      <c r="R8" s="118">
        <v>1.1734028683181186E-2</v>
      </c>
      <c r="S8" s="118">
        <v>0</v>
      </c>
      <c r="T8" s="124"/>
    </row>
    <row r="9" spans="1:20" x14ac:dyDescent="0.35">
      <c r="A9" s="112" t="s">
        <v>244</v>
      </c>
      <c r="B9" s="108">
        <f>(C9-D9)/D9</f>
        <v>-8.6694762191450933E-2</v>
      </c>
      <c r="C9" s="117">
        <v>1517</v>
      </c>
      <c r="D9" s="110">
        <v>1661</v>
      </c>
      <c r="E9" s="122">
        <v>154</v>
      </c>
      <c r="F9" s="119">
        <v>0.10199999999999999</v>
      </c>
      <c r="G9" s="120">
        <v>2.35</v>
      </c>
      <c r="H9" s="119">
        <v>0.55800000000000005</v>
      </c>
      <c r="I9" s="119">
        <v>0.91782945736434107</v>
      </c>
      <c r="J9" s="119">
        <v>2.0952177642840483E-4</v>
      </c>
      <c r="K9" s="122">
        <v>142</v>
      </c>
      <c r="L9" s="119">
        <v>0.155</v>
      </c>
      <c r="M9" s="8">
        <v>0.47300000000000003</v>
      </c>
      <c r="N9" s="118">
        <v>0</v>
      </c>
      <c r="O9" s="118">
        <v>0.11</v>
      </c>
      <c r="P9" s="118">
        <v>0.112</v>
      </c>
      <c r="Q9" s="118">
        <v>0.30499999999999999</v>
      </c>
      <c r="R9" s="118">
        <v>1.2403100775193798E-2</v>
      </c>
      <c r="S9" s="118">
        <v>7.7519379844961378E-3</v>
      </c>
      <c r="T9" s="124"/>
    </row>
    <row r="10" spans="1:20" ht="24.75" customHeight="1" x14ac:dyDescent="0.35">
      <c r="A10" s="113" t="s">
        <v>245</v>
      </c>
      <c r="B10" s="108">
        <f t="shared" ref="B10:B15" si="0">(C10-D10)/D10</f>
        <v>0.17563665003938042</v>
      </c>
      <c r="C10" s="111">
        <v>4478</v>
      </c>
      <c r="D10" s="110">
        <v>3809</v>
      </c>
      <c r="E10" s="122">
        <v>629</v>
      </c>
      <c r="F10" s="119">
        <v>0.14399999999999999</v>
      </c>
      <c r="G10" s="120">
        <v>2.97</v>
      </c>
      <c r="H10" s="119">
        <v>0.38600000000000001</v>
      </c>
      <c r="I10" s="119">
        <v>0.90264900662251657</v>
      </c>
      <c r="J10" s="119">
        <v>5.8112643650897193E-4</v>
      </c>
      <c r="K10" s="122">
        <v>442</v>
      </c>
      <c r="L10" s="119" t="s">
        <v>122</v>
      </c>
      <c r="M10" s="8">
        <v>0.45600000000000002</v>
      </c>
      <c r="N10" s="118">
        <v>0</v>
      </c>
      <c r="O10" s="118">
        <v>2.9000000000000001E-2</v>
      </c>
      <c r="P10" s="118">
        <v>5.7000000000000002E-2</v>
      </c>
      <c r="Q10" s="118">
        <v>0.45700000000000002</v>
      </c>
      <c r="R10" s="118">
        <v>1.2582781456953684E-2</v>
      </c>
      <c r="S10" s="118">
        <v>0</v>
      </c>
      <c r="T10" s="124"/>
    </row>
    <row r="11" spans="1:20" x14ac:dyDescent="0.35">
      <c r="A11" s="113" t="s">
        <v>246</v>
      </c>
      <c r="B11" s="108">
        <f t="shared" si="0"/>
        <v>0.14153245485602733</v>
      </c>
      <c r="C11" s="111">
        <v>2339</v>
      </c>
      <c r="D11" s="110">
        <v>2049</v>
      </c>
      <c r="E11" s="122">
        <v>475</v>
      </c>
      <c r="F11" s="119">
        <v>0.20300000000000001</v>
      </c>
      <c r="G11" s="120">
        <v>4.1900000000000004</v>
      </c>
      <c r="H11" s="119">
        <v>0.40600000000000003</v>
      </c>
      <c r="I11" s="119">
        <v>0.83662477558348292</v>
      </c>
      <c r="J11" s="119">
        <v>3.5974493688650642E-4</v>
      </c>
      <c r="K11" s="122">
        <v>104</v>
      </c>
      <c r="L11" s="119">
        <v>0.29299999999999998</v>
      </c>
      <c r="M11" s="8">
        <v>0.34700000000000003</v>
      </c>
      <c r="N11" s="118">
        <v>1.4999999999999999E-2</v>
      </c>
      <c r="O11" s="118">
        <v>0.20300000000000001</v>
      </c>
      <c r="P11" s="118">
        <v>0.13500000000000001</v>
      </c>
      <c r="Q11" s="118">
        <v>0.3</v>
      </c>
      <c r="R11" s="118">
        <v>2.3339317773788171E-2</v>
      </c>
      <c r="S11" s="118">
        <v>2.3339317773788171E-2</v>
      </c>
      <c r="T11" s="124"/>
    </row>
    <row r="12" spans="1:20" ht="43.5" x14ac:dyDescent="0.35">
      <c r="A12" s="114" t="s">
        <v>247</v>
      </c>
      <c r="B12" s="108">
        <f t="shared" si="0"/>
        <v>-5.0125313283208017E-3</v>
      </c>
      <c r="C12" s="115">
        <v>3176</v>
      </c>
      <c r="D12" s="110">
        <v>3192</v>
      </c>
      <c r="E12" s="122">
        <v>425</v>
      </c>
      <c r="F12" s="119">
        <v>0.13400000000000001</v>
      </c>
      <c r="G12" s="120">
        <v>2.81</v>
      </c>
      <c r="H12" s="119">
        <v>0.317</v>
      </c>
      <c r="I12" s="119">
        <v>0.61811722912966249</v>
      </c>
      <c r="J12" s="119">
        <v>1.69989365781536E-3</v>
      </c>
      <c r="K12" s="122">
        <v>304</v>
      </c>
      <c r="L12" s="119">
        <v>0.187</v>
      </c>
      <c r="M12" s="8">
        <v>0.49199999999999999</v>
      </c>
      <c r="N12" s="118">
        <v>0</v>
      </c>
      <c r="O12" s="118">
        <v>0</v>
      </c>
      <c r="P12" s="118">
        <v>6.3E-2</v>
      </c>
      <c r="Q12" s="118">
        <v>0.44500000000000001</v>
      </c>
      <c r="R12" s="118">
        <v>0</v>
      </c>
      <c r="S12" s="118">
        <v>0</v>
      </c>
      <c r="T12" s="124"/>
    </row>
    <row r="13" spans="1:20" ht="29" x14ac:dyDescent="0.35">
      <c r="A13" s="113" t="s">
        <v>248</v>
      </c>
      <c r="B13" s="108">
        <f t="shared" si="0"/>
        <v>0.20744138634046891</v>
      </c>
      <c r="C13" s="121">
        <v>4738</v>
      </c>
      <c r="D13" s="10">
        <v>3924</v>
      </c>
      <c r="E13" s="122">
        <v>1763</v>
      </c>
      <c r="F13" s="119">
        <v>0.38400000000000001</v>
      </c>
      <c r="G13" s="120">
        <v>4.6100000000000003</v>
      </c>
      <c r="H13" s="119">
        <v>0.314</v>
      </c>
      <c r="I13" s="119">
        <v>0.67524752475247529</v>
      </c>
      <c r="J13" s="119">
        <v>1.2966630692172979E-3</v>
      </c>
      <c r="K13" s="122">
        <v>124</v>
      </c>
      <c r="L13" s="119">
        <v>0.27</v>
      </c>
      <c r="M13" s="8">
        <v>0.29599999999999999</v>
      </c>
      <c r="N13" s="118">
        <v>0</v>
      </c>
      <c r="O13" s="118">
        <v>9.2999999999999999E-2</v>
      </c>
      <c r="P13" s="118">
        <v>0.16700000000000001</v>
      </c>
      <c r="Q13" s="118">
        <v>0.44400000000000001</v>
      </c>
      <c r="R13" s="118">
        <v>0.10099009900990097</v>
      </c>
      <c r="S13" s="118">
        <v>0</v>
      </c>
      <c r="T13" s="124"/>
    </row>
    <row r="14" spans="1:20" ht="29" x14ac:dyDescent="0.35">
      <c r="A14" s="113" t="s">
        <v>249</v>
      </c>
      <c r="B14" s="108">
        <f t="shared" si="0"/>
        <v>-4.1018766756032173E-2</v>
      </c>
      <c r="C14" s="121">
        <v>3577</v>
      </c>
      <c r="D14" s="10">
        <v>3730</v>
      </c>
      <c r="E14" s="122">
        <v>1061</v>
      </c>
      <c r="F14" s="119">
        <v>0.30099999999999999</v>
      </c>
      <c r="G14" s="120">
        <v>3.84</v>
      </c>
      <c r="H14" s="119">
        <v>0.26300000000000001</v>
      </c>
      <c r="I14" s="119">
        <v>0.66885245901639345</v>
      </c>
      <c r="J14" s="119">
        <v>1.1978320426001257E-3</v>
      </c>
      <c r="K14" s="122">
        <v>293</v>
      </c>
      <c r="L14" s="119">
        <v>0.123</v>
      </c>
      <c r="M14" s="8">
        <v>0.61899999999999999</v>
      </c>
      <c r="N14" s="118">
        <v>0</v>
      </c>
      <c r="O14" s="118">
        <v>4.2999999999999997E-2</v>
      </c>
      <c r="P14" s="118">
        <v>0.16400000000000001</v>
      </c>
      <c r="Q14" s="118">
        <v>0.17399999999999999</v>
      </c>
      <c r="R14" s="118">
        <v>1.7486338797814249E-2</v>
      </c>
      <c r="S14" s="118">
        <v>0</v>
      </c>
      <c r="T14" s="124"/>
    </row>
    <row r="15" spans="1:20" ht="29" x14ac:dyDescent="0.35">
      <c r="A15" s="113" t="s">
        <v>250</v>
      </c>
      <c r="B15" s="108">
        <f t="shared" si="0"/>
        <v>0.19962802231866089</v>
      </c>
      <c r="C15" s="121">
        <v>1935</v>
      </c>
      <c r="D15" s="10">
        <v>1613</v>
      </c>
      <c r="E15" s="122">
        <v>348</v>
      </c>
      <c r="F15" s="119">
        <v>0.18</v>
      </c>
      <c r="G15" s="120">
        <v>2.14</v>
      </c>
      <c r="H15" s="119">
        <v>0.53300000000000003</v>
      </c>
      <c r="I15" s="119">
        <v>0.87278761061946908</v>
      </c>
      <c r="J15" s="119">
        <v>4.5462272243899162E-4</v>
      </c>
      <c r="K15" s="122">
        <v>267</v>
      </c>
      <c r="L15" s="119">
        <v>0.32</v>
      </c>
      <c r="M15" s="8">
        <v>0.38100000000000001</v>
      </c>
      <c r="N15" s="118">
        <v>0</v>
      </c>
      <c r="O15" s="118">
        <v>2.4E-2</v>
      </c>
      <c r="P15" s="118">
        <v>0.20499999999999999</v>
      </c>
      <c r="Q15" s="118">
        <v>0.38900000000000001</v>
      </c>
      <c r="R15" s="118">
        <v>3.3185840707964376E-3</v>
      </c>
      <c r="S15" s="118">
        <v>1.1061946902655162E-3</v>
      </c>
      <c r="T15" s="124"/>
    </row>
    <row r="16" spans="1:20" ht="43.5" x14ac:dyDescent="0.35">
      <c r="A16" s="113" t="s">
        <v>251</v>
      </c>
      <c r="B16" s="108">
        <f>(C16-D16)/D16</f>
        <v>-3.8718331758178103E-3</v>
      </c>
      <c r="C16" s="139">
        <v>65348</v>
      </c>
      <c r="D16" s="139">
        <v>65602</v>
      </c>
      <c r="E16" s="93">
        <v>25206</v>
      </c>
      <c r="F16" s="119">
        <v>0.38700000000000001</v>
      </c>
      <c r="G16" s="120">
        <v>3.4</v>
      </c>
      <c r="H16" s="119">
        <v>0.36699999999999999</v>
      </c>
      <c r="I16" s="119">
        <v>0.76200000000000001</v>
      </c>
      <c r="J16" s="119">
        <v>0.23799999999999999</v>
      </c>
      <c r="K16" s="93">
        <v>4572</v>
      </c>
      <c r="L16" s="119">
        <v>0.24</v>
      </c>
      <c r="M16" s="60">
        <v>0.39299999999999996</v>
      </c>
      <c r="N16" s="60">
        <v>4.0000000000000001E-3</v>
      </c>
      <c r="O16" s="60">
        <v>3.3000000000000002E-2</v>
      </c>
      <c r="P16" s="60">
        <v>8.6999999999999994E-2</v>
      </c>
      <c r="Q16" s="60">
        <v>0.48699999999999999</v>
      </c>
      <c r="R16" s="60">
        <f>1-0.861</f>
        <v>0.13900000000000001</v>
      </c>
      <c r="S16" s="60">
        <f>1-0.893</f>
        <v>0.10699999999999998</v>
      </c>
      <c r="T16" s="140"/>
    </row>
    <row r="17" spans="1:20" x14ac:dyDescent="0.35">
      <c r="A17" s="113" t="s">
        <v>252</v>
      </c>
      <c r="B17" s="108">
        <f t="shared" ref="B17:B22" si="1">(C17-D17)/D17</f>
        <v>-5.4578810579422106E-2</v>
      </c>
      <c r="C17" s="139">
        <v>6184</v>
      </c>
      <c r="D17" s="72">
        <v>6541</v>
      </c>
      <c r="E17" s="93">
        <v>1197</v>
      </c>
      <c r="F17" s="119">
        <v>0.19400000000000001</v>
      </c>
      <c r="G17" s="120">
        <v>2.84</v>
      </c>
      <c r="H17" s="119">
        <v>0.374</v>
      </c>
      <c r="I17" s="119">
        <v>0.80632790028763179</v>
      </c>
      <c r="J17" s="119">
        <v>1.597109390133501E-3</v>
      </c>
      <c r="K17" s="93">
        <v>870</v>
      </c>
      <c r="L17" s="119">
        <v>0.217</v>
      </c>
      <c r="M17" s="60">
        <v>0.47199999999999998</v>
      </c>
      <c r="N17" s="60">
        <v>3.0000000000000001E-3</v>
      </c>
      <c r="O17" s="60">
        <v>3.5999999999999997E-2</v>
      </c>
      <c r="P17" s="60">
        <v>0.11600000000000001</v>
      </c>
      <c r="Q17" s="60">
        <v>0.372</v>
      </c>
      <c r="R17" s="60">
        <v>1.1505273250239645E-2</v>
      </c>
      <c r="S17" s="60">
        <v>4.7938638542665002E-3</v>
      </c>
      <c r="T17" s="140"/>
    </row>
    <row r="18" spans="1:20" x14ac:dyDescent="0.35">
      <c r="A18" s="113" t="s">
        <v>253</v>
      </c>
      <c r="B18" s="108">
        <f t="shared" si="1"/>
        <v>4.8285198555956678E-2</v>
      </c>
      <c r="C18" s="139">
        <v>2323</v>
      </c>
      <c r="D18" s="72">
        <v>2216</v>
      </c>
      <c r="E18" s="93">
        <v>314</v>
      </c>
      <c r="F18" s="119">
        <v>0.13600000000000001</v>
      </c>
      <c r="G18" s="120">
        <v>3.17</v>
      </c>
      <c r="H18" s="119">
        <v>0.45</v>
      </c>
      <c r="I18" s="119">
        <v>0.80354706684856758</v>
      </c>
      <c r="J18" s="119">
        <v>5.6926671331491128E-4</v>
      </c>
      <c r="K18" s="93">
        <v>277</v>
      </c>
      <c r="L18" s="119">
        <v>0.41699999999999998</v>
      </c>
      <c r="M18" s="60">
        <v>0.56200000000000006</v>
      </c>
      <c r="N18" s="60">
        <v>1E-3</v>
      </c>
      <c r="O18" s="60">
        <v>0.02</v>
      </c>
      <c r="P18" s="60">
        <v>9.8000000000000004E-2</v>
      </c>
      <c r="Q18" s="60">
        <v>0.318</v>
      </c>
      <c r="R18" s="60">
        <v>2.1828103683492528E-2</v>
      </c>
      <c r="S18" s="60">
        <v>4.0927694406548421E-3</v>
      </c>
      <c r="T18" s="140"/>
    </row>
    <row r="19" spans="1:20" ht="29" x14ac:dyDescent="0.35">
      <c r="A19" s="113" t="s">
        <v>254</v>
      </c>
      <c r="B19" s="108">
        <f t="shared" si="1"/>
        <v>0.10531053105310531</v>
      </c>
      <c r="C19" s="139">
        <v>3684</v>
      </c>
      <c r="D19" s="72">
        <v>3333</v>
      </c>
      <c r="E19" s="93">
        <v>421</v>
      </c>
      <c r="F19" s="119">
        <v>0.115</v>
      </c>
      <c r="G19" s="120">
        <v>2.36</v>
      </c>
      <c r="H19" s="119">
        <v>0.33800000000000002</v>
      </c>
      <c r="I19" s="119">
        <v>0.71877001921844974</v>
      </c>
      <c r="J19" s="119">
        <v>1.7354728273975418E-3</v>
      </c>
      <c r="K19" s="93">
        <v>553</v>
      </c>
      <c r="L19" s="119">
        <v>0.378</v>
      </c>
      <c r="M19" s="60">
        <v>0.32000000000000006</v>
      </c>
      <c r="N19" s="60">
        <v>4.0000000000000001E-3</v>
      </c>
      <c r="O19" s="60">
        <v>8.1000000000000003E-2</v>
      </c>
      <c r="P19" s="60">
        <v>0.17699999999999999</v>
      </c>
      <c r="Q19" s="60">
        <v>0.41799999999999998</v>
      </c>
      <c r="R19" s="60">
        <v>5.1249199231262477E-3</v>
      </c>
      <c r="S19" s="60">
        <v>3.2030749519538215E-3</v>
      </c>
      <c r="T19" s="140"/>
    </row>
    <row r="20" spans="1:20" ht="29" x14ac:dyDescent="0.35">
      <c r="A20" s="107" t="s">
        <v>255</v>
      </c>
      <c r="B20" s="108">
        <f t="shared" si="1"/>
        <v>-7.560790273556231E-2</v>
      </c>
      <c r="C20" s="139">
        <v>4866</v>
      </c>
      <c r="D20" s="72">
        <v>5264</v>
      </c>
      <c r="E20" s="93">
        <v>1249</v>
      </c>
      <c r="F20" s="119">
        <v>0.25700000000000001</v>
      </c>
      <c r="G20" s="120">
        <v>2.57</v>
      </c>
      <c r="H20" s="119">
        <v>0.44</v>
      </c>
      <c r="I20" s="119">
        <v>0.73537163943068007</v>
      </c>
      <c r="J20" s="119">
        <v>1.9845270144728156E-3</v>
      </c>
      <c r="K20" s="93">
        <v>659</v>
      </c>
      <c r="L20" s="119">
        <v>0.35399999999999998</v>
      </c>
      <c r="M20" s="60">
        <v>0.40500000000000003</v>
      </c>
      <c r="N20" s="60">
        <v>0</v>
      </c>
      <c r="O20" s="60">
        <v>6.3E-2</v>
      </c>
      <c r="P20" s="60">
        <v>0.11</v>
      </c>
      <c r="Q20" s="60">
        <v>0.42299999999999999</v>
      </c>
      <c r="R20" s="60">
        <v>4.7443331576172421E-3</v>
      </c>
      <c r="S20" s="60">
        <v>7.9072219293621071E-3</v>
      </c>
      <c r="T20" s="140"/>
    </row>
    <row r="21" spans="1:20" x14ac:dyDescent="0.35">
      <c r="A21" s="113" t="s">
        <v>256</v>
      </c>
      <c r="B21" s="108">
        <f t="shared" si="1"/>
        <v>-7.3363431151241536E-3</v>
      </c>
      <c r="C21" s="139">
        <v>3518</v>
      </c>
      <c r="D21" s="72">
        <v>3544</v>
      </c>
      <c r="E21" s="93">
        <v>567</v>
      </c>
      <c r="F21" s="119">
        <v>0.161</v>
      </c>
      <c r="G21" s="120">
        <v>3.68</v>
      </c>
      <c r="H21" s="119">
        <v>0.48299999999999998</v>
      </c>
      <c r="I21" s="119">
        <v>0.87970711297071125</v>
      </c>
      <c r="J21" s="119">
        <v>4.5462272243899162E-4</v>
      </c>
      <c r="K21" s="93">
        <v>191</v>
      </c>
      <c r="L21" s="119">
        <v>0.34699999999999998</v>
      </c>
      <c r="M21" s="60">
        <v>0.47900000000000004</v>
      </c>
      <c r="N21" s="60">
        <v>1.4E-2</v>
      </c>
      <c r="O21" s="60">
        <v>4.9000000000000002E-2</v>
      </c>
      <c r="P21" s="60">
        <v>0.2</v>
      </c>
      <c r="Q21" s="60">
        <v>0.25800000000000001</v>
      </c>
      <c r="R21" s="60">
        <v>4.1841004184099972E-3</v>
      </c>
      <c r="S21" s="60">
        <v>1.2552301255230103E-2</v>
      </c>
      <c r="T21" s="140"/>
    </row>
    <row r="22" spans="1:20" ht="29" x14ac:dyDescent="0.35">
      <c r="A22" s="112" t="s">
        <v>257</v>
      </c>
      <c r="B22" s="108">
        <f t="shared" si="1"/>
        <v>0.11217437533227007</v>
      </c>
      <c r="C22" s="139">
        <v>2092</v>
      </c>
      <c r="D22" s="72">
        <v>1881</v>
      </c>
      <c r="E22" s="93">
        <v>404</v>
      </c>
      <c r="F22" s="119">
        <v>0.193</v>
      </c>
      <c r="G22" s="120">
        <v>2.5099999999999998</v>
      </c>
      <c r="H22" s="119">
        <v>0.34200000000000003</v>
      </c>
      <c r="I22" s="119">
        <v>0.77671068427370948</v>
      </c>
      <c r="J22" s="119">
        <v>7.3530283803176037E-4</v>
      </c>
      <c r="K22" s="93">
        <v>268</v>
      </c>
      <c r="L22" s="119">
        <v>0.2</v>
      </c>
      <c r="M22" s="60">
        <v>0.378</v>
      </c>
      <c r="N22" s="60">
        <v>0</v>
      </c>
      <c r="O22" s="60">
        <v>3.7999999999999999E-2</v>
      </c>
      <c r="P22" s="60">
        <v>0.152</v>
      </c>
      <c r="Q22" s="60">
        <v>0.43099999999999999</v>
      </c>
      <c r="R22" s="60">
        <v>0</v>
      </c>
      <c r="S22" s="60">
        <v>6.0024009603841799E-3</v>
      </c>
      <c r="T22" s="140"/>
    </row>
    <row r="23" spans="1:20" ht="20.5" customHeight="1" x14ac:dyDescent="0.35">
      <c r="A23" s="113" t="s">
        <v>258</v>
      </c>
      <c r="B23" s="108"/>
      <c r="C23" s="139">
        <v>1028</v>
      </c>
      <c r="D23" s="72">
        <v>695</v>
      </c>
      <c r="E23" s="93">
        <v>66</v>
      </c>
      <c r="F23" s="119">
        <v>6.5000000000000002E-2</v>
      </c>
      <c r="G23" s="120">
        <v>4.6100000000000003</v>
      </c>
      <c r="H23" s="119">
        <v>0.42199999999999999</v>
      </c>
      <c r="I23" s="119">
        <v>0.93273542600896864</v>
      </c>
      <c r="J23" s="119">
        <v>5.9298615970303254E-5</v>
      </c>
      <c r="K23" s="93">
        <v>44</v>
      </c>
      <c r="L23" s="119">
        <v>0.32200000000000001</v>
      </c>
      <c r="M23" s="60">
        <v>0.38500000000000001</v>
      </c>
      <c r="N23" s="60">
        <v>1.2999999999999999E-2</v>
      </c>
      <c r="O23" s="60">
        <v>0.09</v>
      </c>
      <c r="P23" s="60">
        <v>0.161</v>
      </c>
      <c r="Q23" s="60">
        <v>0.35</v>
      </c>
      <c r="R23" s="60">
        <v>0</v>
      </c>
      <c r="S23" s="60">
        <v>0</v>
      </c>
      <c r="T23" s="140"/>
    </row>
    <row r="24" spans="1:20" ht="29" x14ac:dyDescent="0.35">
      <c r="A24" s="113" t="s">
        <v>259</v>
      </c>
      <c r="B24" s="108"/>
      <c r="C24" s="139">
        <v>11941</v>
      </c>
      <c r="D24" s="72">
        <v>11693</v>
      </c>
      <c r="E24" s="93">
        <v>2356</v>
      </c>
      <c r="F24" s="119">
        <v>0.19800000000000001</v>
      </c>
      <c r="G24" s="120">
        <v>2.62</v>
      </c>
      <c r="H24" s="119">
        <v>0.36799999999999999</v>
      </c>
      <c r="I24" s="119">
        <v>0.68053720827829145</v>
      </c>
      <c r="J24" s="119">
        <v>5.7361527848606682E-3</v>
      </c>
      <c r="K24" s="93">
        <v>1388</v>
      </c>
      <c r="L24" s="119">
        <v>0.19700000000000001</v>
      </c>
      <c r="M24" s="60">
        <v>0.46899999999999997</v>
      </c>
      <c r="N24" s="60">
        <v>4.0000000000000001E-3</v>
      </c>
      <c r="O24" s="60">
        <v>4.5999999999999999E-2</v>
      </c>
      <c r="P24" s="60">
        <v>0.114</v>
      </c>
      <c r="Q24" s="60">
        <v>0.36699999999999999</v>
      </c>
      <c r="R24" s="60">
        <v>4.8436811977102812E-3</v>
      </c>
      <c r="S24" s="60">
        <v>1.9815059445178473E-3</v>
      </c>
      <c r="T24" s="140"/>
    </row>
    <row r="25" spans="1:20" ht="29" x14ac:dyDescent="0.35">
      <c r="A25" s="112" t="s">
        <v>260</v>
      </c>
      <c r="B25" s="108">
        <f t="shared" ref="B25:B29" si="2">(C25-D25)/D25</f>
        <v>8.771929824561403E-3</v>
      </c>
      <c r="C25" s="139">
        <v>3220</v>
      </c>
      <c r="D25" s="72">
        <v>3192</v>
      </c>
      <c r="E25" s="93">
        <v>631</v>
      </c>
      <c r="F25" s="119">
        <v>0.19600000000000001</v>
      </c>
      <c r="G25" s="120">
        <v>5.05</v>
      </c>
      <c r="H25" s="119">
        <v>0.35699999999999998</v>
      </c>
      <c r="I25" s="119">
        <v>0.72955974842767291</v>
      </c>
      <c r="J25" s="119">
        <v>6.7995746312614401E-4</v>
      </c>
      <c r="K25" s="93">
        <v>110</v>
      </c>
      <c r="L25" s="119">
        <v>0.30599999999999999</v>
      </c>
      <c r="M25" s="60">
        <v>0.51600000000000001</v>
      </c>
      <c r="N25" s="60">
        <v>1.6E-2</v>
      </c>
      <c r="O25" s="60">
        <v>6.3E-2</v>
      </c>
      <c r="P25" s="60">
        <v>4.9000000000000002E-2</v>
      </c>
      <c r="Q25" s="60">
        <v>0.35699999999999998</v>
      </c>
      <c r="R25" s="60">
        <v>3.1446540880503138E-3</v>
      </c>
      <c r="S25" s="60">
        <v>0</v>
      </c>
      <c r="T25" s="140"/>
    </row>
    <row r="26" spans="1:20" ht="29" x14ac:dyDescent="0.35">
      <c r="A26" s="112" t="s">
        <v>261</v>
      </c>
      <c r="B26" s="108">
        <f t="shared" si="2"/>
        <v>2.2006344171292627E-2</v>
      </c>
      <c r="C26" s="139">
        <v>5155</v>
      </c>
      <c r="D26" s="72">
        <v>5044</v>
      </c>
      <c r="E26" s="93">
        <v>1254</v>
      </c>
      <c r="F26" s="119">
        <v>0.246</v>
      </c>
      <c r="G26" s="120">
        <v>2.61</v>
      </c>
      <c r="H26" s="119">
        <v>0.59799999999999998</v>
      </c>
      <c r="I26" s="119">
        <v>0.68200408997955009</v>
      </c>
      <c r="J26" s="119">
        <v>2.4589159422352415E-3</v>
      </c>
      <c r="K26" s="93">
        <v>196</v>
      </c>
      <c r="L26" s="119">
        <v>0.17299999999999999</v>
      </c>
      <c r="M26" s="60">
        <v>0.624</v>
      </c>
      <c r="N26" s="60">
        <v>0</v>
      </c>
      <c r="O26" s="60">
        <v>4.1000000000000002E-2</v>
      </c>
      <c r="P26" s="60">
        <v>0.09</v>
      </c>
      <c r="Q26" s="60">
        <v>0.24399999999999999</v>
      </c>
      <c r="R26" s="60">
        <v>7.6687116564416735E-3</v>
      </c>
      <c r="S26" s="60">
        <v>3.5787321063395217E-3</v>
      </c>
      <c r="T26" s="140"/>
    </row>
    <row r="27" spans="1:20" ht="29" x14ac:dyDescent="0.35">
      <c r="A27" s="112" t="s">
        <v>262</v>
      </c>
      <c r="B27" s="108">
        <f t="shared" si="2"/>
        <v>0.29098805646036918</v>
      </c>
      <c r="C27" s="139">
        <v>1189</v>
      </c>
      <c r="D27" s="72">
        <v>921</v>
      </c>
      <c r="E27" s="93">
        <v>195</v>
      </c>
      <c r="F27" s="119">
        <v>0.16400000000000001</v>
      </c>
      <c r="G27" s="120">
        <v>3.31</v>
      </c>
      <c r="H27" s="119">
        <v>0.34799999999999998</v>
      </c>
      <c r="I27" s="119">
        <v>0.89972144846796653</v>
      </c>
      <c r="J27" s="119">
        <v>1.4231667832872782E-4</v>
      </c>
      <c r="K27" s="93">
        <v>182</v>
      </c>
      <c r="L27" s="119">
        <v>0.1</v>
      </c>
      <c r="M27" s="60">
        <v>0.40399999999999997</v>
      </c>
      <c r="N27" s="60">
        <v>0</v>
      </c>
      <c r="O27" s="60">
        <v>2.1999999999999999E-2</v>
      </c>
      <c r="P27" s="60">
        <v>0.13600000000000001</v>
      </c>
      <c r="Q27" s="60">
        <v>0.437</v>
      </c>
      <c r="R27" s="60">
        <v>0</v>
      </c>
      <c r="S27" s="60">
        <v>5.5710306406685506E-3</v>
      </c>
      <c r="T27" s="140"/>
    </row>
    <row r="28" spans="1:20" ht="29" x14ac:dyDescent="0.35">
      <c r="A28" s="112" t="s">
        <v>263</v>
      </c>
      <c r="B28" s="108">
        <f t="shared" si="2"/>
        <v>-0.15096359743040685</v>
      </c>
      <c r="C28" s="139">
        <v>793</v>
      </c>
      <c r="D28" s="72">
        <v>934</v>
      </c>
      <c r="E28" s="93">
        <v>66</v>
      </c>
      <c r="F28" s="119">
        <v>8.3000000000000004E-2</v>
      </c>
      <c r="G28" s="120">
        <v>4.26</v>
      </c>
      <c r="H28" s="119">
        <v>0.34399999999999997</v>
      </c>
      <c r="I28" s="119">
        <v>0.87096774193548387</v>
      </c>
      <c r="J28" s="119">
        <v>9.4877785552485209E-5</v>
      </c>
      <c r="K28" s="93">
        <v>39</v>
      </c>
      <c r="L28" s="119">
        <v>0.128</v>
      </c>
      <c r="M28" s="60">
        <v>0.41399999999999998</v>
      </c>
      <c r="N28" s="60">
        <v>0</v>
      </c>
      <c r="O28" s="60">
        <v>2.7E-2</v>
      </c>
      <c r="P28" s="60">
        <v>0.11799999999999999</v>
      </c>
      <c r="Q28" s="60">
        <v>0.441</v>
      </c>
      <c r="R28" s="60">
        <v>0</v>
      </c>
      <c r="S28" s="60">
        <v>1.0752688172043001E-2</v>
      </c>
      <c r="T28" s="140"/>
    </row>
    <row r="29" spans="1:20" ht="29" x14ac:dyDescent="0.35">
      <c r="A29" s="112" t="s">
        <v>264</v>
      </c>
      <c r="B29" s="108">
        <f t="shared" si="2"/>
        <v>-0.23179916317991631</v>
      </c>
      <c r="C29" s="139">
        <v>7344</v>
      </c>
      <c r="D29" s="72">
        <v>9560</v>
      </c>
      <c r="E29" s="93">
        <v>2350</v>
      </c>
      <c r="F29" s="119">
        <v>0.32200000000000001</v>
      </c>
      <c r="G29" s="120">
        <v>3.9</v>
      </c>
      <c r="H29" s="119">
        <v>0.34599999999999997</v>
      </c>
      <c r="I29" s="119">
        <v>0.81599999999999995</v>
      </c>
      <c r="J29" s="119">
        <v>0.184</v>
      </c>
      <c r="K29" s="93">
        <v>412</v>
      </c>
      <c r="L29" s="119">
        <v>0.224</v>
      </c>
      <c r="M29" s="60">
        <v>0.52</v>
      </c>
      <c r="N29" s="60">
        <v>1.4999999999999999E-2</v>
      </c>
      <c r="O29" s="60">
        <v>7.4999999999999997E-2</v>
      </c>
      <c r="P29" s="60">
        <v>0.12</v>
      </c>
      <c r="Q29" s="60">
        <v>0.27</v>
      </c>
      <c r="R29" s="60">
        <f>1-0.944</f>
        <v>5.600000000000005E-2</v>
      </c>
      <c r="S29" s="60">
        <f>1-0.98</f>
        <v>2.0000000000000018E-2</v>
      </c>
      <c r="T29" s="140"/>
    </row>
    <row r="30" spans="1:20" x14ac:dyDescent="0.35">
      <c r="A30" s="73"/>
      <c r="B30" s="73"/>
      <c r="C30" s="31"/>
      <c r="D30" s="1"/>
    </row>
    <row r="31" spans="1:20" x14ac:dyDescent="0.35">
      <c r="A31" s="67"/>
      <c r="B31" s="67"/>
      <c r="C31" s="38"/>
    </row>
    <row r="32" spans="1:20" x14ac:dyDescent="0.35">
      <c r="A32" s="67"/>
      <c r="B32" s="67"/>
      <c r="C32" s="38"/>
    </row>
    <row r="33" spans="1:3" x14ac:dyDescent="0.35">
      <c r="A33" s="73"/>
      <c r="B33" s="73"/>
      <c r="C33" s="38"/>
    </row>
    <row r="34" spans="1:3" x14ac:dyDescent="0.35">
      <c r="A34" s="67"/>
      <c r="B34" s="67"/>
      <c r="C34" s="38"/>
    </row>
    <row r="35" spans="1:3" x14ac:dyDescent="0.35">
      <c r="A35" s="73"/>
      <c r="B35" s="73"/>
      <c r="C35" s="38"/>
    </row>
    <row r="36" spans="1:3" x14ac:dyDescent="0.35">
      <c r="A36" s="73"/>
      <c r="B36" s="73"/>
      <c r="C36" s="38"/>
    </row>
    <row r="37" spans="1:3" x14ac:dyDescent="0.35">
      <c r="A37" s="75"/>
      <c r="B37" s="75"/>
      <c r="C37" s="23"/>
    </row>
    <row r="38" spans="1:3" x14ac:dyDescent="0.35">
      <c r="A38" s="67"/>
      <c r="B38" s="67"/>
      <c r="C38" s="38"/>
    </row>
    <row r="39" spans="1:3" x14ac:dyDescent="0.35">
      <c r="A39" s="67"/>
      <c r="B39" s="67"/>
      <c r="C39" s="38"/>
    </row>
    <row r="40" spans="1:3" x14ac:dyDescent="0.35">
      <c r="A40" s="67"/>
      <c r="B40" s="67"/>
      <c r="C40" s="38"/>
    </row>
    <row r="41" spans="1:3" x14ac:dyDescent="0.35">
      <c r="A41" s="73"/>
      <c r="B41" s="73"/>
      <c r="C41" s="38"/>
    </row>
    <row r="42" spans="1:3" x14ac:dyDescent="0.35">
      <c r="A42" s="67"/>
      <c r="B42" s="67"/>
      <c r="C42" s="38"/>
    </row>
    <row r="43" spans="1:3" x14ac:dyDescent="0.35">
      <c r="A43" s="73"/>
      <c r="B43" s="73"/>
      <c r="C43" s="38"/>
    </row>
    <row r="44" spans="1:3" x14ac:dyDescent="0.35">
      <c r="A44" s="73"/>
      <c r="B44" s="73"/>
      <c r="C44" s="38"/>
    </row>
    <row r="45" spans="1:3" x14ac:dyDescent="0.35">
      <c r="A45" s="75"/>
      <c r="B45" s="75"/>
      <c r="C45" s="23"/>
    </row>
    <row r="46" spans="1:3" x14ac:dyDescent="0.35">
      <c r="C46" s="38"/>
    </row>
    <row r="47" spans="1:3" x14ac:dyDescent="0.35">
      <c r="C47" s="33"/>
    </row>
    <row r="48" spans="1:3" x14ac:dyDescent="0.35">
      <c r="A48" s="75"/>
      <c r="B48" s="75"/>
      <c r="C48" s="34"/>
    </row>
    <row r="49" spans="1:3" x14ac:dyDescent="0.35">
      <c r="C49" s="38"/>
    </row>
    <row r="50" spans="1:3" x14ac:dyDescent="0.35">
      <c r="C50" s="17"/>
    </row>
    <row r="51" spans="1:3" x14ac:dyDescent="0.35">
      <c r="A51" s="75"/>
      <c r="B51" s="75"/>
      <c r="C51" s="23"/>
    </row>
    <row r="52" spans="1:3" x14ac:dyDescent="0.35">
      <c r="C52" s="38"/>
    </row>
    <row r="53" spans="1:3" x14ac:dyDescent="0.35">
      <c r="C53" s="37"/>
    </row>
    <row r="54" spans="1:3" x14ac:dyDescent="0.35">
      <c r="A54" s="75"/>
      <c r="B54" s="75"/>
      <c r="C54" s="23"/>
    </row>
    <row r="55" spans="1:3" x14ac:dyDescent="0.35">
      <c r="C55" s="31"/>
    </row>
    <row r="56" spans="1:3" x14ac:dyDescent="0.35">
      <c r="C56" s="31"/>
    </row>
    <row r="57" spans="1:3" x14ac:dyDescent="0.35">
      <c r="C57" s="31"/>
    </row>
    <row r="58" spans="1:3" x14ac:dyDescent="0.35">
      <c r="C58" s="31"/>
    </row>
    <row r="59" spans="1:3" x14ac:dyDescent="0.35">
      <c r="C59" s="31"/>
    </row>
    <row r="60" spans="1:3" x14ac:dyDescent="0.35">
      <c r="C60" s="31"/>
    </row>
    <row r="61" spans="1:3" x14ac:dyDescent="0.35">
      <c r="C61" s="31"/>
    </row>
    <row r="62" spans="1:3" x14ac:dyDescent="0.35">
      <c r="C62" s="17"/>
    </row>
    <row r="63" spans="1:3" x14ac:dyDescent="0.35">
      <c r="A63" s="20"/>
      <c r="B63" s="20"/>
      <c r="C63" s="23"/>
    </row>
    <row r="64" spans="1:3" x14ac:dyDescent="0.35">
      <c r="A64" s="19"/>
      <c r="B64" s="19"/>
      <c r="C64" s="31"/>
    </row>
    <row r="65" spans="1:3" x14ac:dyDescent="0.35">
      <c r="C65" s="17"/>
    </row>
    <row r="66" spans="1:3" x14ac:dyDescent="0.35">
      <c r="A66" s="75"/>
      <c r="B66" s="75"/>
      <c r="C66" s="23"/>
    </row>
    <row r="67" spans="1:3" x14ac:dyDescent="0.35">
      <c r="A67" s="16"/>
      <c r="B67" s="16"/>
      <c r="C67" s="95"/>
    </row>
    <row r="68" spans="1:3" x14ac:dyDescent="0.35">
      <c r="C68" s="95"/>
    </row>
    <row r="69" spans="1:3" x14ac:dyDescent="0.35">
      <c r="C69" s="95"/>
    </row>
    <row r="70" spans="1:3" x14ac:dyDescent="0.35">
      <c r="C70" s="95"/>
    </row>
    <row r="71" spans="1:3" x14ac:dyDescent="0.35">
      <c r="C71" s="95"/>
    </row>
    <row r="72" spans="1:3" x14ac:dyDescent="0.35">
      <c r="C72" s="40"/>
    </row>
    <row r="73" spans="1:3" x14ac:dyDescent="0.35">
      <c r="A73" s="75"/>
      <c r="B73" s="75"/>
      <c r="C73" s="32"/>
    </row>
    <row r="74" spans="1:3" x14ac:dyDescent="0.35">
      <c r="A74" s="3"/>
      <c r="B74" s="3"/>
      <c r="C74" s="40"/>
    </row>
    <row r="75" spans="1:3" x14ac:dyDescent="0.35">
      <c r="A75" s="3"/>
      <c r="B75" s="3"/>
      <c r="C75" s="40"/>
    </row>
    <row r="76" spans="1:3" x14ac:dyDescent="0.35">
      <c r="A76" s="3"/>
      <c r="B76" s="3"/>
      <c r="C76" s="40"/>
    </row>
    <row r="78" spans="1:3" x14ac:dyDescent="0.35">
      <c r="A78" s="75"/>
      <c r="B78" s="75"/>
      <c r="C78" s="23"/>
    </row>
    <row r="79" spans="1:3" x14ac:dyDescent="0.35">
      <c r="C79" s="84"/>
    </row>
    <row r="80" spans="1:3" x14ac:dyDescent="0.35">
      <c r="C80" s="84"/>
    </row>
    <row r="81" spans="1:3" x14ac:dyDescent="0.35">
      <c r="C81" s="84"/>
    </row>
    <row r="82" spans="1:3" x14ac:dyDescent="0.35">
      <c r="C82" s="84"/>
    </row>
    <row r="83" spans="1:3" x14ac:dyDescent="0.35">
      <c r="C83" s="84"/>
    </row>
    <row r="84" spans="1:3" x14ac:dyDescent="0.35">
      <c r="C84" s="84"/>
    </row>
    <row r="85" spans="1:3" x14ac:dyDescent="0.35">
      <c r="C85" s="84"/>
    </row>
    <row r="87" spans="1:3" x14ac:dyDescent="0.35">
      <c r="A87" s="75"/>
      <c r="B87" s="75"/>
      <c r="C87" s="23"/>
    </row>
    <row r="88" spans="1:3" x14ac:dyDescent="0.35">
      <c r="C88" s="41"/>
    </row>
    <row r="89" spans="1:3" x14ac:dyDescent="0.35">
      <c r="C89" s="41"/>
    </row>
    <row r="90" spans="1:3" x14ac:dyDescent="0.35">
      <c r="C90" s="41"/>
    </row>
    <row r="92" spans="1:3" x14ac:dyDescent="0.35">
      <c r="A92" s="20"/>
      <c r="B92" s="20"/>
      <c r="C92" s="24"/>
    </row>
    <row r="93" spans="1:3" x14ac:dyDescent="0.35">
      <c r="A93" s="76"/>
      <c r="B93" s="76"/>
      <c r="C93" s="40"/>
    </row>
    <row r="94" spans="1:3" x14ac:dyDescent="0.35">
      <c r="A94" s="76"/>
      <c r="B94" s="76"/>
      <c r="C94" s="40"/>
    </row>
    <row r="95" spans="1:3" x14ac:dyDescent="0.35">
      <c r="A95" s="76"/>
      <c r="B95" s="76"/>
      <c r="C95" s="40"/>
    </row>
    <row r="96" spans="1:3" x14ac:dyDescent="0.35">
      <c r="A96" s="76"/>
      <c r="B96" s="76"/>
      <c r="C96" s="40"/>
    </row>
    <row r="97" spans="1:3" x14ac:dyDescent="0.35">
      <c r="A97" s="76"/>
      <c r="B97" s="76"/>
      <c r="C97" s="40"/>
    </row>
    <row r="98" spans="1:3" x14ac:dyDescent="0.35">
      <c r="A98" s="76"/>
      <c r="B98" s="76"/>
      <c r="C98" s="40"/>
    </row>
    <row r="99" spans="1:3" x14ac:dyDescent="0.35">
      <c r="A99" s="20"/>
      <c r="B99" s="20"/>
      <c r="C99" s="24"/>
    </row>
    <row r="100" spans="1:3" x14ac:dyDescent="0.35">
      <c r="A100" s="76"/>
      <c r="B100" s="76"/>
      <c r="C100" s="40"/>
    </row>
    <row r="101" spans="1:3" x14ac:dyDescent="0.35">
      <c r="A101" s="76"/>
      <c r="B101" s="76"/>
      <c r="C101" s="40"/>
    </row>
    <row r="102" spans="1:3" x14ac:dyDescent="0.35">
      <c r="A102" s="76"/>
      <c r="B102" s="76"/>
      <c r="C102" s="40"/>
    </row>
    <row r="103" spans="1:3" x14ac:dyDescent="0.35">
      <c r="A103" s="76"/>
      <c r="B103" s="76"/>
      <c r="C103" s="40"/>
    </row>
    <row r="104" spans="1:3" x14ac:dyDescent="0.35">
      <c r="A104" s="76"/>
      <c r="B104" s="76"/>
      <c r="C104" s="40"/>
    </row>
    <row r="105" spans="1:3" x14ac:dyDescent="0.35">
      <c r="C105" s="25"/>
    </row>
    <row r="106" spans="1:3" ht="15.5" x14ac:dyDescent="0.35">
      <c r="A106" s="77"/>
      <c r="B106" s="77"/>
      <c r="C106" s="66"/>
    </row>
    <row r="107" spans="1:3" ht="15.5" x14ac:dyDescent="0.35">
      <c r="A107" s="78"/>
      <c r="B107" s="78"/>
      <c r="C107" s="84"/>
    </row>
    <row r="108" spans="1:3" ht="15.5" x14ac:dyDescent="0.35">
      <c r="A108" s="78"/>
      <c r="B108" s="78"/>
      <c r="C108" s="84"/>
    </row>
    <row r="109" spans="1:3" ht="15.5" x14ac:dyDescent="0.35">
      <c r="A109" s="78"/>
      <c r="B109" s="78"/>
      <c r="C109" s="84"/>
    </row>
    <row r="110" spans="1:3" ht="15.5" x14ac:dyDescent="0.35">
      <c r="A110" s="78"/>
      <c r="B110" s="78"/>
      <c r="C110" s="84"/>
    </row>
    <row r="111" spans="1:3" ht="15.5" x14ac:dyDescent="0.35">
      <c r="A111" s="78"/>
      <c r="B111" s="78"/>
      <c r="C111" s="84"/>
    </row>
    <row r="112" spans="1:3" ht="15.5" x14ac:dyDescent="0.35">
      <c r="A112" s="78"/>
      <c r="B112" s="78"/>
      <c r="C112" s="84"/>
    </row>
    <row r="113" spans="1:3" ht="15.5" x14ac:dyDescent="0.35">
      <c r="A113" s="78"/>
      <c r="B113" s="78"/>
      <c r="C113" s="84"/>
    </row>
    <row r="114" spans="1:3" x14ac:dyDescent="0.35">
      <c r="C114" s="44"/>
    </row>
    <row r="115" spans="1:3" ht="15.5" x14ac:dyDescent="0.35">
      <c r="A115" s="77"/>
      <c r="B115" s="77"/>
      <c r="C115" s="66"/>
    </row>
    <row r="116" spans="1:3" ht="15.5" x14ac:dyDescent="0.35">
      <c r="A116" s="79"/>
      <c r="B116" s="79"/>
      <c r="C116" s="84"/>
    </row>
    <row r="117" spans="1:3" ht="15.5" x14ac:dyDescent="0.35">
      <c r="A117" s="79"/>
      <c r="B117" s="79"/>
      <c r="C117" s="84"/>
    </row>
    <row r="118" spans="1:3" ht="15.5" x14ac:dyDescent="0.35">
      <c r="A118" s="79"/>
      <c r="B118" s="79"/>
      <c r="C118" s="84"/>
    </row>
    <row r="119" spans="1:3" ht="15.5" x14ac:dyDescent="0.35">
      <c r="A119" s="79"/>
      <c r="B119" s="79"/>
      <c r="C119" s="84"/>
    </row>
    <row r="120" spans="1:3" ht="15.5" x14ac:dyDescent="0.35">
      <c r="A120" s="79"/>
      <c r="B120" s="79"/>
      <c r="C120" s="84"/>
    </row>
    <row r="121" spans="1:3" ht="15.5" x14ac:dyDescent="0.35">
      <c r="A121" s="79"/>
      <c r="B121" s="79"/>
      <c r="C121" s="84"/>
    </row>
    <row r="122" spans="1:3" ht="15.5" x14ac:dyDescent="0.35">
      <c r="A122" s="79"/>
      <c r="B122" s="79"/>
      <c r="C122" s="84"/>
    </row>
    <row r="123" spans="1:3" x14ac:dyDescent="0.35">
      <c r="C123" s="85"/>
    </row>
    <row r="124" spans="1:3" x14ac:dyDescent="0.35">
      <c r="A124" s="80"/>
      <c r="B124" s="80"/>
      <c r="C124" s="24"/>
    </row>
    <row r="125" spans="1:3" x14ac:dyDescent="0.35">
      <c r="A125" s="81"/>
      <c r="B125" s="81"/>
      <c r="C125" s="40"/>
    </row>
    <row r="126" spans="1:3" x14ac:dyDescent="0.35">
      <c r="A126" s="28"/>
      <c r="B126" s="28"/>
      <c r="C126" s="42"/>
    </row>
    <row r="127" spans="1:3" x14ac:dyDescent="0.35">
      <c r="A127" s="28"/>
      <c r="B127" s="28"/>
      <c r="C127" s="42"/>
    </row>
    <row r="128" spans="1:3" x14ac:dyDescent="0.35">
      <c r="A128" s="28"/>
      <c r="B128" s="28"/>
      <c r="C128" s="42"/>
    </row>
    <row r="129" spans="1:3" x14ac:dyDescent="0.35">
      <c r="A129" s="28"/>
      <c r="B129" s="28"/>
      <c r="C129" s="42"/>
    </row>
    <row r="130" spans="1:3" x14ac:dyDescent="0.35">
      <c r="A130" s="29"/>
      <c r="B130" s="29"/>
      <c r="C130" s="43"/>
    </row>
    <row r="131" spans="1:3" x14ac:dyDescent="0.35">
      <c r="A131" s="28"/>
      <c r="B131" s="28"/>
      <c r="C131" s="44"/>
    </row>
    <row r="132" spans="1:3" x14ac:dyDescent="0.35">
      <c r="A132" s="19"/>
      <c r="B132" s="19"/>
    </row>
    <row r="133" spans="1:3" ht="16" x14ac:dyDescent="0.5">
      <c r="A133" s="30"/>
      <c r="B133" s="30"/>
      <c r="C133" s="24"/>
    </row>
    <row r="134" spans="1:3" x14ac:dyDescent="0.35">
      <c r="A134" s="19"/>
      <c r="B134" s="19"/>
      <c r="C134" s="41"/>
    </row>
    <row r="135" spans="1:3" x14ac:dyDescent="0.35">
      <c r="A135" s="19"/>
      <c r="B135" s="19"/>
    </row>
    <row r="136" spans="1:3" x14ac:dyDescent="0.35">
      <c r="A136" s="82"/>
      <c r="B136" s="82"/>
      <c r="C136" s="24"/>
    </row>
    <row r="137" spans="1:3" x14ac:dyDescent="0.35">
      <c r="A137" s="81"/>
      <c r="B137" s="81"/>
      <c r="C137" s="40"/>
    </row>
    <row r="138" spans="1:3" x14ac:dyDescent="0.35">
      <c r="A138" s="81"/>
      <c r="B138" s="81"/>
      <c r="C138" s="96"/>
    </row>
    <row r="139" spans="1:3" x14ac:dyDescent="0.35">
      <c r="A139" s="26"/>
      <c r="B139" s="26"/>
      <c r="C139" s="42"/>
    </row>
    <row r="140" spans="1:3" x14ac:dyDescent="0.35">
      <c r="A140" s="26"/>
      <c r="B140" s="26"/>
      <c r="C140" s="43"/>
    </row>
    <row r="141" spans="1:3" x14ac:dyDescent="0.35">
      <c r="A141" s="27"/>
      <c r="B141" s="27"/>
      <c r="C141" s="31"/>
    </row>
    <row r="143" spans="1:3" x14ac:dyDescent="0.35">
      <c r="A143" s="82"/>
      <c r="B143" s="82"/>
      <c r="C143" s="24"/>
    </row>
    <row r="144" spans="1:3" x14ac:dyDescent="0.35">
      <c r="C144" s="96"/>
    </row>
    <row r="145" spans="3:3" x14ac:dyDescent="0.35">
      <c r="C145" s="39"/>
    </row>
  </sheetData>
  <autoFilter ref="A7:S7" xr:uid="{3DA931DA-75D8-4F1B-AA35-02BFB86CDD19}">
    <sortState xmlns:xlrd2="http://schemas.microsoft.com/office/spreadsheetml/2017/richdata2" ref="A8:S33">
      <sortCondition ref="A7"/>
    </sortState>
  </autoFilter>
  <mergeCells count="7">
    <mergeCell ref="A2:Q2"/>
    <mergeCell ref="A5:Q5"/>
    <mergeCell ref="B6:D6"/>
    <mergeCell ref="E6:F6"/>
    <mergeCell ref="K6:Q6"/>
    <mergeCell ref="A4:Q4"/>
    <mergeCell ref="G6:J6"/>
  </mergeCells>
  <hyperlinks>
    <hyperlink ref="S1" location="'Appendix Table Menu'!A1" display="Return to the Appendix Table Menu" xr:uid="{BF559B7A-639A-4129-B7D7-7CBEDAD64463}"/>
  </hyperlinks>
  <pageMargins left="0.7" right="0.7" top="0.75" bottom="0.75" header="0.3" footer="0.3"/>
  <pageSetup scale="44" orientation="landscape" r:id="rId1"/>
  <rowBreaks count="1" manualBreakCount="1">
    <brk id="31" max="1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F5966-402D-4760-8B4C-0B3B7A023E57}">
  <dimension ref="A1:L101"/>
  <sheetViews>
    <sheetView view="pageLayout" topLeftCell="A80" zoomScale="51" zoomScaleNormal="85" zoomScalePageLayoutView="51" workbookViewId="0">
      <selection activeCell="L101" sqref="A2:L101"/>
    </sheetView>
  </sheetViews>
  <sheetFormatPr defaultColWidth="20.7265625" defaultRowHeight="14.5" x14ac:dyDescent="0.35"/>
  <cols>
    <col min="1" max="1" width="16.1796875" style="153" customWidth="1"/>
    <col min="2" max="3" width="10.7265625" style="153" customWidth="1"/>
    <col min="4" max="4" width="9.7265625" style="153" customWidth="1"/>
    <col min="5" max="5" width="10.1796875" style="153" customWidth="1"/>
    <col min="6" max="6" width="9.7265625" style="153" customWidth="1"/>
    <col min="7" max="7" width="8.453125" style="153" customWidth="1"/>
    <col min="8" max="9" width="8.7265625" style="153" customWidth="1"/>
    <col min="10" max="10" width="7.81640625" style="153" customWidth="1"/>
    <col min="11" max="11" width="10.26953125" style="153" customWidth="1"/>
    <col min="12" max="12" width="10" style="153" customWidth="1"/>
    <col min="13" max="16384" width="20.7265625" style="153"/>
  </cols>
  <sheetData>
    <row r="1" spans="1:12" x14ac:dyDescent="0.35">
      <c r="A1" s="153" t="s">
        <v>526</v>
      </c>
      <c r="L1" s="155" t="s">
        <v>220</v>
      </c>
    </row>
    <row r="2" spans="1:12" x14ac:dyDescent="0.35">
      <c r="A2" s="235" t="s">
        <v>505</v>
      </c>
      <c r="B2" s="179" t="s">
        <v>526</v>
      </c>
      <c r="C2" s="179"/>
      <c r="D2" s="179"/>
      <c r="E2" s="179"/>
      <c r="F2" s="179"/>
      <c r="G2" s="179"/>
      <c r="H2" s="179"/>
      <c r="I2" s="179"/>
      <c r="J2" s="179"/>
      <c r="K2" s="179"/>
      <c r="L2" s="179"/>
    </row>
    <row r="3" spans="1:12" x14ac:dyDescent="0.35">
      <c r="A3" s="179"/>
      <c r="B3" s="179" t="s">
        <v>510</v>
      </c>
      <c r="C3" s="179" t="s">
        <v>527</v>
      </c>
      <c r="D3" s="179"/>
      <c r="E3" s="179"/>
      <c r="F3" s="179"/>
      <c r="G3" s="179"/>
      <c r="H3" s="179"/>
      <c r="I3" s="179"/>
      <c r="J3" s="179"/>
      <c r="K3" s="179"/>
      <c r="L3" s="179"/>
    </row>
    <row r="4" spans="1:12" ht="7.5" customHeight="1" thickBot="1" x14ac:dyDescent="0.4">
      <c r="A4" s="179"/>
      <c r="B4" s="179"/>
      <c r="C4" s="179"/>
      <c r="D4" s="179"/>
      <c r="E4" s="179"/>
      <c r="F4" s="179"/>
      <c r="G4" s="179"/>
      <c r="H4" s="179"/>
      <c r="I4" s="179"/>
      <c r="J4" s="179"/>
      <c r="K4" s="179"/>
      <c r="L4" s="179"/>
    </row>
    <row r="5" spans="1:12" ht="29" x14ac:dyDescent="0.35">
      <c r="A5" s="235" t="s">
        <v>265</v>
      </c>
      <c r="B5" s="376" t="s">
        <v>512</v>
      </c>
      <c r="C5" s="377" t="s">
        <v>513</v>
      </c>
      <c r="D5" s="377" t="s">
        <v>514</v>
      </c>
      <c r="E5" s="377" t="s">
        <v>515</v>
      </c>
      <c r="F5" s="377" t="s">
        <v>516</v>
      </c>
      <c r="G5" s="377" t="s">
        <v>517</v>
      </c>
      <c r="H5" s="377" t="s">
        <v>518</v>
      </c>
      <c r="I5" s="377" t="s">
        <v>519</v>
      </c>
      <c r="J5" s="377" t="s">
        <v>520</v>
      </c>
      <c r="K5" s="377" t="s">
        <v>521</v>
      </c>
      <c r="L5" s="378" t="s">
        <v>353</v>
      </c>
    </row>
    <row r="6" spans="1:12" x14ac:dyDescent="0.35">
      <c r="A6" s="219" t="s">
        <v>116</v>
      </c>
      <c r="B6" s="171">
        <v>3690</v>
      </c>
      <c r="C6" s="171">
        <v>7952</v>
      </c>
      <c r="D6" s="171">
        <v>12150</v>
      </c>
      <c r="E6" s="171">
        <v>11728</v>
      </c>
      <c r="F6" s="171">
        <v>10426</v>
      </c>
      <c r="G6" s="171">
        <v>8308</v>
      </c>
      <c r="H6" s="171">
        <v>6397</v>
      </c>
      <c r="I6" s="171">
        <v>8456</v>
      </c>
      <c r="J6" s="171">
        <v>25905</v>
      </c>
      <c r="K6" s="171">
        <v>6325</v>
      </c>
      <c r="L6" s="164">
        <f>SUM(B6:K6)</f>
        <v>101337</v>
      </c>
    </row>
    <row r="7" spans="1:12" x14ac:dyDescent="0.35">
      <c r="A7" s="219" t="s">
        <v>266</v>
      </c>
      <c r="B7" s="173">
        <v>0</v>
      </c>
      <c r="C7" s="173">
        <v>58</v>
      </c>
      <c r="D7" s="173">
        <v>19</v>
      </c>
      <c r="E7" s="173">
        <v>0</v>
      </c>
      <c r="F7" s="173">
        <v>14</v>
      </c>
      <c r="G7" s="173">
        <v>0</v>
      </c>
      <c r="H7" s="173">
        <v>16</v>
      </c>
      <c r="I7" s="173">
        <v>0</v>
      </c>
      <c r="J7" s="173">
        <v>25</v>
      </c>
      <c r="K7" s="173">
        <v>70</v>
      </c>
      <c r="L7" s="164">
        <f t="shared" ref="L7:L39" si="0">SUM(B7:K7)</f>
        <v>202</v>
      </c>
    </row>
    <row r="8" spans="1:12" x14ac:dyDescent="0.35">
      <c r="A8" s="219" t="s">
        <v>267</v>
      </c>
      <c r="B8" s="173">
        <v>435</v>
      </c>
      <c r="C8" s="173">
        <v>758</v>
      </c>
      <c r="D8" s="173">
        <v>853</v>
      </c>
      <c r="E8" s="173">
        <v>715</v>
      </c>
      <c r="F8" s="173">
        <v>817</v>
      </c>
      <c r="G8" s="173">
        <v>468</v>
      </c>
      <c r="H8" s="173">
        <v>226</v>
      </c>
      <c r="I8" s="173">
        <v>351</v>
      </c>
      <c r="J8" s="171">
        <v>1806</v>
      </c>
      <c r="K8" s="173">
        <v>962</v>
      </c>
      <c r="L8" s="164">
        <f t="shared" si="0"/>
        <v>7391</v>
      </c>
    </row>
    <row r="9" spans="1:12" x14ac:dyDescent="0.35">
      <c r="A9" s="219" t="s">
        <v>268</v>
      </c>
      <c r="B9" s="173">
        <v>242</v>
      </c>
      <c r="C9" s="173">
        <v>170</v>
      </c>
      <c r="D9" s="173">
        <v>228</v>
      </c>
      <c r="E9" s="173">
        <v>182</v>
      </c>
      <c r="F9" s="173">
        <v>74</v>
      </c>
      <c r="G9" s="173">
        <v>255</v>
      </c>
      <c r="H9" s="173">
        <v>56</v>
      </c>
      <c r="I9" s="173">
        <v>147</v>
      </c>
      <c r="J9" s="173">
        <v>495</v>
      </c>
      <c r="K9" s="173">
        <v>618</v>
      </c>
      <c r="L9" s="164">
        <f t="shared" si="0"/>
        <v>2467</v>
      </c>
    </row>
    <row r="10" spans="1:12" x14ac:dyDescent="0.35">
      <c r="A10" s="219" t="s">
        <v>269</v>
      </c>
      <c r="B10" s="173">
        <v>161</v>
      </c>
      <c r="C10" s="173">
        <v>207</v>
      </c>
      <c r="D10" s="173">
        <v>135</v>
      </c>
      <c r="E10" s="173">
        <v>144</v>
      </c>
      <c r="F10" s="173">
        <v>52</v>
      </c>
      <c r="G10" s="173">
        <v>148</v>
      </c>
      <c r="H10" s="173">
        <v>28</v>
      </c>
      <c r="I10" s="173">
        <v>91</v>
      </c>
      <c r="J10" s="173">
        <v>248</v>
      </c>
      <c r="K10" s="173">
        <v>301</v>
      </c>
      <c r="L10" s="164">
        <f t="shared" si="0"/>
        <v>1515</v>
      </c>
    </row>
    <row r="11" spans="1:12" x14ac:dyDescent="0.35">
      <c r="A11" s="219" t="s">
        <v>270</v>
      </c>
      <c r="B11" s="173">
        <v>329</v>
      </c>
      <c r="C11" s="173">
        <v>689</v>
      </c>
      <c r="D11" s="173">
        <v>856</v>
      </c>
      <c r="E11" s="173">
        <v>800</v>
      </c>
      <c r="F11" s="173">
        <v>687</v>
      </c>
      <c r="G11" s="173">
        <v>516</v>
      </c>
      <c r="H11" s="173">
        <v>242</v>
      </c>
      <c r="I11" s="173">
        <v>642</v>
      </c>
      <c r="J11" s="171">
        <v>1896</v>
      </c>
      <c r="K11" s="173">
        <v>499</v>
      </c>
      <c r="L11" s="164">
        <f t="shared" si="0"/>
        <v>7156</v>
      </c>
    </row>
    <row r="12" spans="1:12" x14ac:dyDescent="0.35">
      <c r="A12" s="219" t="s">
        <v>271</v>
      </c>
      <c r="B12" s="173">
        <v>15</v>
      </c>
      <c r="C12" s="173">
        <v>0</v>
      </c>
      <c r="D12" s="173">
        <v>9</v>
      </c>
      <c r="E12" s="173">
        <v>0</v>
      </c>
      <c r="F12" s="173">
        <v>0</v>
      </c>
      <c r="G12" s="173">
        <v>7</v>
      </c>
      <c r="H12" s="173">
        <v>29</v>
      </c>
      <c r="I12" s="173">
        <v>31</v>
      </c>
      <c r="J12" s="173">
        <v>0</v>
      </c>
      <c r="K12" s="173">
        <v>134</v>
      </c>
      <c r="L12" s="164">
        <f t="shared" si="0"/>
        <v>225</v>
      </c>
    </row>
    <row r="13" spans="1:12" x14ac:dyDescent="0.35">
      <c r="A13" s="219" t="s">
        <v>272</v>
      </c>
      <c r="B13" s="173">
        <v>576</v>
      </c>
      <c r="C13" s="171">
        <v>2664</v>
      </c>
      <c r="D13" s="171">
        <v>2749</v>
      </c>
      <c r="E13" s="171">
        <v>2453</v>
      </c>
      <c r="F13" s="171">
        <v>3268</v>
      </c>
      <c r="G13" s="171">
        <v>1844</v>
      </c>
      <c r="H13" s="171">
        <v>2226</v>
      </c>
      <c r="I13" s="171">
        <v>2752</v>
      </c>
      <c r="J13" s="171">
        <v>7103</v>
      </c>
      <c r="K13" s="171">
        <v>3353</v>
      </c>
      <c r="L13" s="164">
        <f t="shared" si="0"/>
        <v>28988</v>
      </c>
    </row>
    <row r="14" spans="1:12" x14ac:dyDescent="0.35">
      <c r="A14" s="219" t="s">
        <v>273</v>
      </c>
      <c r="B14" s="173">
        <v>376</v>
      </c>
      <c r="C14" s="173">
        <v>950</v>
      </c>
      <c r="D14" s="173">
        <v>498</v>
      </c>
      <c r="E14" s="173">
        <v>486</v>
      </c>
      <c r="F14" s="173">
        <v>993</v>
      </c>
      <c r="G14" s="173">
        <v>214</v>
      </c>
      <c r="H14" s="173">
        <v>155</v>
      </c>
      <c r="I14" s="173">
        <v>338</v>
      </c>
      <c r="J14" s="173">
        <v>603</v>
      </c>
      <c r="K14" s="171">
        <v>1278</v>
      </c>
      <c r="L14" s="164">
        <f t="shared" si="0"/>
        <v>5891</v>
      </c>
    </row>
    <row r="15" spans="1:12" x14ac:dyDescent="0.35">
      <c r="A15" s="219" t="s">
        <v>274</v>
      </c>
      <c r="B15" s="173">
        <v>196</v>
      </c>
      <c r="C15" s="173">
        <v>153</v>
      </c>
      <c r="D15" s="173">
        <v>251</v>
      </c>
      <c r="E15" s="173">
        <v>206</v>
      </c>
      <c r="F15" s="173">
        <v>454</v>
      </c>
      <c r="G15" s="173">
        <v>173</v>
      </c>
      <c r="H15" s="173">
        <v>222</v>
      </c>
      <c r="I15" s="173">
        <v>257</v>
      </c>
      <c r="J15" s="173">
        <v>656</v>
      </c>
      <c r="K15" s="173">
        <v>394</v>
      </c>
      <c r="L15" s="164">
        <f t="shared" si="0"/>
        <v>2962</v>
      </c>
    </row>
    <row r="16" spans="1:12" x14ac:dyDescent="0.35">
      <c r="A16" s="219" t="s">
        <v>275</v>
      </c>
      <c r="B16" s="173">
        <v>59</v>
      </c>
      <c r="C16" s="173">
        <v>11</v>
      </c>
      <c r="D16" s="173">
        <v>10</v>
      </c>
      <c r="E16" s="173">
        <v>14</v>
      </c>
      <c r="F16" s="173">
        <v>47</v>
      </c>
      <c r="G16" s="173">
        <v>12</v>
      </c>
      <c r="H16" s="173">
        <v>12</v>
      </c>
      <c r="I16" s="173">
        <v>10</v>
      </c>
      <c r="J16" s="173">
        <v>28</v>
      </c>
      <c r="K16" s="173">
        <v>111</v>
      </c>
      <c r="L16" s="164">
        <f t="shared" si="0"/>
        <v>314</v>
      </c>
    </row>
    <row r="17" spans="1:12" x14ac:dyDescent="0.35">
      <c r="A17" s="219" t="s">
        <v>276</v>
      </c>
      <c r="B17" s="173">
        <v>17</v>
      </c>
      <c r="C17" s="173">
        <v>5</v>
      </c>
      <c r="D17" s="173">
        <v>0</v>
      </c>
      <c r="E17" s="173">
        <v>0</v>
      </c>
      <c r="F17" s="173">
        <v>6</v>
      </c>
      <c r="G17" s="173">
        <v>8</v>
      </c>
      <c r="H17" s="173">
        <v>0</v>
      </c>
      <c r="I17" s="173">
        <v>0</v>
      </c>
      <c r="J17" s="173">
        <v>0</v>
      </c>
      <c r="K17" s="173">
        <v>25</v>
      </c>
      <c r="L17" s="164">
        <f t="shared" si="0"/>
        <v>61</v>
      </c>
    </row>
    <row r="18" spans="1:12" x14ac:dyDescent="0.35">
      <c r="A18" s="219" t="s">
        <v>277</v>
      </c>
      <c r="B18" s="173">
        <v>28</v>
      </c>
      <c r="C18" s="173">
        <v>34</v>
      </c>
      <c r="D18" s="173">
        <v>35</v>
      </c>
      <c r="E18" s="173">
        <v>40</v>
      </c>
      <c r="F18" s="173">
        <v>0</v>
      </c>
      <c r="G18" s="173">
        <v>29</v>
      </c>
      <c r="H18" s="173">
        <v>26</v>
      </c>
      <c r="I18" s="173">
        <v>64</v>
      </c>
      <c r="J18" s="173">
        <v>69</v>
      </c>
      <c r="K18" s="173">
        <v>45</v>
      </c>
      <c r="L18" s="164">
        <f t="shared" si="0"/>
        <v>370</v>
      </c>
    </row>
    <row r="19" spans="1:12" x14ac:dyDescent="0.35">
      <c r="A19" s="219" t="s">
        <v>278</v>
      </c>
      <c r="B19" s="173">
        <v>454</v>
      </c>
      <c r="C19" s="173">
        <v>582</v>
      </c>
      <c r="D19" s="173">
        <v>958</v>
      </c>
      <c r="E19" s="173">
        <v>650</v>
      </c>
      <c r="F19" s="173">
        <v>649</v>
      </c>
      <c r="G19" s="173">
        <v>587</v>
      </c>
      <c r="H19" s="173">
        <v>464</v>
      </c>
      <c r="I19" s="173">
        <v>419</v>
      </c>
      <c r="J19" s="171">
        <v>1414</v>
      </c>
      <c r="K19" s="171">
        <v>1319</v>
      </c>
      <c r="L19" s="164">
        <f t="shared" si="0"/>
        <v>7496</v>
      </c>
    </row>
    <row r="20" spans="1:12" x14ac:dyDescent="0.35">
      <c r="A20" s="219" t="s">
        <v>279</v>
      </c>
      <c r="B20" s="173">
        <v>61</v>
      </c>
      <c r="C20" s="173">
        <v>107</v>
      </c>
      <c r="D20" s="173">
        <v>195</v>
      </c>
      <c r="E20" s="173">
        <v>111</v>
      </c>
      <c r="F20" s="173">
        <v>162</v>
      </c>
      <c r="G20" s="173">
        <v>144</v>
      </c>
      <c r="H20" s="173">
        <v>64</v>
      </c>
      <c r="I20" s="173">
        <v>279</v>
      </c>
      <c r="J20" s="173">
        <v>341</v>
      </c>
      <c r="K20" s="173">
        <v>457</v>
      </c>
      <c r="L20" s="164">
        <f t="shared" si="0"/>
        <v>1921</v>
      </c>
    </row>
    <row r="21" spans="1:12" x14ac:dyDescent="0.35">
      <c r="A21" s="219" t="s">
        <v>280</v>
      </c>
      <c r="B21" s="173">
        <v>394</v>
      </c>
      <c r="C21" s="173">
        <v>512</v>
      </c>
      <c r="D21" s="173">
        <v>346</v>
      </c>
      <c r="E21" s="173">
        <v>155</v>
      </c>
      <c r="F21" s="173">
        <v>185</v>
      </c>
      <c r="G21" s="173">
        <v>100</v>
      </c>
      <c r="H21" s="173">
        <v>93</v>
      </c>
      <c r="I21" s="173">
        <v>171</v>
      </c>
      <c r="J21" s="173">
        <v>108</v>
      </c>
      <c r="K21" s="173">
        <v>26</v>
      </c>
      <c r="L21" s="164">
        <f t="shared" si="0"/>
        <v>2090</v>
      </c>
    </row>
    <row r="22" spans="1:12" x14ac:dyDescent="0.35">
      <c r="A22" s="219" t="s">
        <v>281</v>
      </c>
      <c r="B22" s="173">
        <v>171</v>
      </c>
      <c r="C22" s="173">
        <v>112</v>
      </c>
      <c r="D22" s="173">
        <v>237</v>
      </c>
      <c r="E22" s="173">
        <v>414</v>
      </c>
      <c r="F22" s="173">
        <v>216</v>
      </c>
      <c r="G22" s="173">
        <v>369</v>
      </c>
      <c r="H22" s="173">
        <v>186</v>
      </c>
      <c r="I22" s="173">
        <v>127</v>
      </c>
      <c r="J22" s="173">
        <v>567</v>
      </c>
      <c r="K22" s="173">
        <v>401</v>
      </c>
      <c r="L22" s="164">
        <f t="shared" si="0"/>
        <v>2800</v>
      </c>
    </row>
    <row r="23" spans="1:12" x14ac:dyDescent="0.35">
      <c r="A23" s="219" t="s">
        <v>282</v>
      </c>
      <c r="B23" s="173">
        <v>660</v>
      </c>
      <c r="C23" s="173">
        <v>965</v>
      </c>
      <c r="D23" s="173">
        <v>836</v>
      </c>
      <c r="E23" s="173">
        <v>569</v>
      </c>
      <c r="F23" s="173">
        <v>393</v>
      </c>
      <c r="G23" s="173">
        <v>387</v>
      </c>
      <c r="H23" s="173">
        <v>285</v>
      </c>
      <c r="I23" s="173">
        <v>378</v>
      </c>
      <c r="J23" s="171">
        <v>1098</v>
      </c>
      <c r="K23" s="171">
        <v>1008</v>
      </c>
      <c r="L23" s="164">
        <f t="shared" si="0"/>
        <v>6579</v>
      </c>
    </row>
    <row r="24" spans="1:12" x14ac:dyDescent="0.35">
      <c r="A24" s="219" t="s">
        <v>283</v>
      </c>
      <c r="B24" s="173">
        <v>61</v>
      </c>
      <c r="C24" s="173">
        <v>0</v>
      </c>
      <c r="D24" s="173">
        <v>20</v>
      </c>
      <c r="E24" s="173">
        <v>9</v>
      </c>
      <c r="F24" s="173">
        <v>45</v>
      </c>
      <c r="G24" s="173">
        <v>33</v>
      </c>
      <c r="H24" s="173">
        <v>8</v>
      </c>
      <c r="I24" s="173">
        <v>0</v>
      </c>
      <c r="J24" s="173">
        <v>4</v>
      </c>
      <c r="K24" s="173">
        <v>36</v>
      </c>
      <c r="L24" s="164">
        <f t="shared" si="0"/>
        <v>216</v>
      </c>
    </row>
    <row r="25" spans="1:12" x14ac:dyDescent="0.35">
      <c r="A25" s="219" t="s">
        <v>284</v>
      </c>
      <c r="B25" s="173">
        <v>484</v>
      </c>
      <c r="C25" s="173">
        <v>712</v>
      </c>
      <c r="D25" s="173">
        <v>807</v>
      </c>
      <c r="E25" s="171">
        <v>1024</v>
      </c>
      <c r="F25" s="171">
        <v>1104</v>
      </c>
      <c r="G25" s="173">
        <v>844</v>
      </c>
      <c r="H25" s="173">
        <v>585</v>
      </c>
      <c r="I25" s="173">
        <v>768</v>
      </c>
      <c r="J25" s="171">
        <v>1240</v>
      </c>
      <c r="K25" s="173">
        <v>923</v>
      </c>
      <c r="L25" s="164">
        <f t="shared" si="0"/>
        <v>8491</v>
      </c>
    </row>
    <row r="26" spans="1:12" x14ac:dyDescent="0.35">
      <c r="A26" s="219" t="s">
        <v>285</v>
      </c>
      <c r="B26" s="173">
        <v>79</v>
      </c>
      <c r="C26" s="173">
        <v>60</v>
      </c>
      <c r="D26" s="173">
        <v>171</v>
      </c>
      <c r="E26" s="173">
        <v>120</v>
      </c>
      <c r="F26" s="173">
        <v>55</v>
      </c>
      <c r="G26" s="173">
        <v>33</v>
      </c>
      <c r="H26" s="173">
        <v>56</v>
      </c>
      <c r="I26" s="173">
        <v>85</v>
      </c>
      <c r="J26" s="173">
        <v>178</v>
      </c>
      <c r="K26" s="173">
        <v>281</v>
      </c>
      <c r="L26" s="164">
        <f t="shared" si="0"/>
        <v>1118</v>
      </c>
    </row>
    <row r="27" spans="1:12" x14ac:dyDescent="0.35">
      <c r="A27" s="219" t="s">
        <v>286</v>
      </c>
      <c r="B27" s="173">
        <v>360</v>
      </c>
      <c r="C27" s="173">
        <v>376</v>
      </c>
      <c r="D27" s="173">
        <v>398</v>
      </c>
      <c r="E27" s="173">
        <v>188</v>
      </c>
      <c r="F27" s="173">
        <v>251</v>
      </c>
      <c r="G27" s="173">
        <v>103</v>
      </c>
      <c r="H27" s="173">
        <v>183</v>
      </c>
      <c r="I27" s="173">
        <v>125</v>
      </c>
      <c r="J27" s="173">
        <v>464</v>
      </c>
      <c r="K27" s="173">
        <v>835</v>
      </c>
      <c r="L27" s="164">
        <f t="shared" si="0"/>
        <v>3283</v>
      </c>
    </row>
    <row r="28" spans="1:12" x14ac:dyDescent="0.35">
      <c r="A28" s="219" t="s">
        <v>287</v>
      </c>
      <c r="B28" s="173">
        <v>81</v>
      </c>
      <c r="C28" s="173">
        <v>204</v>
      </c>
      <c r="D28" s="173">
        <v>439</v>
      </c>
      <c r="E28" s="173">
        <v>184</v>
      </c>
      <c r="F28" s="173">
        <v>322</v>
      </c>
      <c r="G28" s="173">
        <v>356</v>
      </c>
      <c r="H28" s="173">
        <v>184</v>
      </c>
      <c r="I28" s="173">
        <v>179</v>
      </c>
      <c r="J28" s="173">
        <v>379</v>
      </c>
      <c r="K28" s="173">
        <v>414</v>
      </c>
      <c r="L28" s="164">
        <f t="shared" si="0"/>
        <v>2742</v>
      </c>
    </row>
    <row r="29" spans="1:12" x14ac:dyDescent="0.35">
      <c r="A29" s="219" t="s">
        <v>290</v>
      </c>
      <c r="B29" s="173">
        <v>305</v>
      </c>
      <c r="C29" s="173">
        <v>709</v>
      </c>
      <c r="D29" s="171">
        <v>1074</v>
      </c>
      <c r="E29" s="171">
        <v>1093</v>
      </c>
      <c r="F29" s="173">
        <v>860</v>
      </c>
      <c r="G29" s="173">
        <v>700</v>
      </c>
      <c r="H29" s="173">
        <v>670</v>
      </c>
      <c r="I29" s="173">
        <v>995</v>
      </c>
      <c r="J29" s="171">
        <v>1683</v>
      </c>
      <c r="K29" s="171">
        <v>1046</v>
      </c>
      <c r="L29" s="164">
        <f t="shared" si="0"/>
        <v>9135</v>
      </c>
    </row>
    <row r="30" spans="1:12" x14ac:dyDescent="0.35">
      <c r="A30" s="219" t="s">
        <v>288</v>
      </c>
      <c r="B30" s="173">
        <v>654</v>
      </c>
      <c r="C30" s="171">
        <v>1247</v>
      </c>
      <c r="D30" s="171">
        <v>1040</v>
      </c>
      <c r="E30" s="171">
        <v>1332</v>
      </c>
      <c r="F30" s="171">
        <v>1441</v>
      </c>
      <c r="G30" s="173">
        <v>989</v>
      </c>
      <c r="H30" s="173">
        <v>510</v>
      </c>
      <c r="I30" s="171">
        <v>1082</v>
      </c>
      <c r="J30" s="171">
        <v>2349</v>
      </c>
      <c r="K30" s="171">
        <v>1598</v>
      </c>
      <c r="L30" s="164">
        <f t="shared" si="0"/>
        <v>12242</v>
      </c>
    </row>
    <row r="31" spans="1:12" x14ac:dyDescent="0.35">
      <c r="A31" s="219" t="s">
        <v>289</v>
      </c>
      <c r="B31" s="173">
        <v>17</v>
      </c>
      <c r="C31" s="173">
        <v>377</v>
      </c>
      <c r="D31" s="173">
        <v>273</v>
      </c>
      <c r="E31" s="173">
        <v>273</v>
      </c>
      <c r="F31" s="173">
        <v>307</v>
      </c>
      <c r="G31" s="173">
        <v>208</v>
      </c>
      <c r="H31" s="173">
        <v>75</v>
      </c>
      <c r="I31" s="173">
        <v>302</v>
      </c>
      <c r="J31" s="173">
        <v>889</v>
      </c>
      <c r="K31" s="173">
        <v>468</v>
      </c>
      <c r="L31" s="164">
        <f t="shared" si="0"/>
        <v>3189</v>
      </c>
    </row>
    <row r="32" spans="1:12" x14ac:dyDescent="0.35">
      <c r="A32" s="219" t="s">
        <v>291</v>
      </c>
      <c r="B32" s="173">
        <v>940</v>
      </c>
      <c r="C32" s="171">
        <v>1801</v>
      </c>
      <c r="D32" s="171">
        <v>2423</v>
      </c>
      <c r="E32" s="171">
        <v>2130</v>
      </c>
      <c r="F32" s="171">
        <v>2029</v>
      </c>
      <c r="G32" s="171">
        <v>1336</v>
      </c>
      <c r="H32" s="173">
        <v>923</v>
      </c>
      <c r="I32" s="171">
        <v>1839</v>
      </c>
      <c r="J32" s="171">
        <v>4817</v>
      </c>
      <c r="K32" s="171">
        <v>2137</v>
      </c>
      <c r="L32" s="164">
        <f t="shared" si="0"/>
        <v>20375</v>
      </c>
    </row>
    <row r="33" spans="1:12" x14ac:dyDescent="0.35">
      <c r="A33" s="219" t="s">
        <v>292</v>
      </c>
      <c r="B33" s="173">
        <v>13</v>
      </c>
      <c r="C33" s="173">
        <v>83</v>
      </c>
      <c r="D33" s="173">
        <v>146</v>
      </c>
      <c r="E33" s="173">
        <v>113</v>
      </c>
      <c r="F33" s="173">
        <v>250</v>
      </c>
      <c r="G33" s="173">
        <v>127</v>
      </c>
      <c r="H33" s="173">
        <v>41</v>
      </c>
      <c r="I33" s="173">
        <v>169</v>
      </c>
      <c r="J33" s="173">
        <v>285</v>
      </c>
      <c r="K33" s="173">
        <v>386</v>
      </c>
      <c r="L33" s="164">
        <f t="shared" si="0"/>
        <v>1613</v>
      </c>
    </row>
    <row r="34" spans="1:12" x14ac:dyDescent="0.35">
      <c r="A34" s="219" t="s">
        <v>293</v>
      </c>
      <c r="B34" s="173">
        <v>41</v>
      </c>
      <c r="C34" s="173">
        <v>43</v>
      </c>
      <c r="D34" s="173">
        <v>89</v>
      </c>
      <c r="E34" s="173">
        <v>205</v>
      </c>
      <c r="F34" s="173">
        <v>107</v>
      </c>
      <c r="G34" s="173">
        <v>190</v>
      </c>
      <c r="H34" s="173">
        <v>78</v>
      </c>
      <c r="I34" s="173">
        <v>132</v>
      </c>
      <c r="J34" s="173">
        <v>270</v>
      </c>
      <c r="K34" s="173">
        <v>228</v>
      </c>
      <c r="L34" s="164">
        <f t="shared" si="0"/>
        <v>1383</v>
      </c>
    </row>
    <row r="35" spans="1:12" x14ac:dyDescent="0.35">
      <c r="A35" s="219" t="s">
        <v>294</v>
      </c>
      <c r="B35" s="173">
        <v>277</v>
      </c>
      <c r="C35" s="173">
        <v>104</v>
      </c>
      <c r="D35" s="173">
        <v>258</v>
      </c>
      <c r="E35" s="173">
        <v>264</v>
      </c>
      <c r="F35" s="173">
        <v>162</v>
      </c>
      <c r="G35" s="173">
        <v>219</v>
      </c>
      <c r="H35" s="173">
        <v>142</v>
      </c>
      <c r="I35" s="173">
        <v>239</v>
      </c>
      <c r="J35" s="173">
        <v>830</v>
      </c>
      <c r="K35" s="173">
        <v>565</v>
      </c>
      <c r="L35" s="164">
        <f t="shared" si="0"/>
        <v>3060</v>
      </c>
    </row>
    <row r="36" spans="1:12" x14ac:dyDescent="0.35">
      <c r="A36" s="219" t="s">
        <v>295</v>
      </c>
      <c r="B36" s="173">
        <v>27</v>
      </c>
      <c r="C36" s="173">
        <v>100</v>
      </c>
      <c r="D36" s="173">
        <v>190</v>
      </c>
      <c r="E36" s="173">
        <v>90</v>
      </c>
      <c r="F36" s="173">
        <v>36</v>
      </c>
      <c r="G36" s="173">
        <v>28</v>
      </c>
      <c r="H36" s="173">
        <v>68</v>
      </c>
      <c r="I36" s="173">
        <v>92</v>
      </c>
      <c r="J36" s="173">
        <v>160</v>
      </c>
      <c r="K36" s="173">
        <v>268</v>
      </c>
      <c r="L36" s="164">
        <f t="shared" si="0"/>
        <v>1059</v>
      </c>
    </row>
    <row r="37" spans="1:12" x14ac:dyDescent="0.35">
      <c r="A37" s="219" t="s">
        <v>296</v>
      </c>
      <c r="B37" s="173">
        <v>20</v>
      </c>
      <c r="C37" s="173">
        <v>11</v>
      </c>
      <c r="D37" s="173">
        <v>70</v>
      </c>
      <c r="E37" s="173">
        <v>11</v>
      </c>
      <c r="F37" s="173">
        <v>92</v>
      </c>
      <c r="G37" s="173">
        <v>35</v>
      </c>
      <c r="H37" s="173">
        <v>14</v>
      </c>
      <c r="I37" s="173">
        <v>0</v>
      </c>
      <c r="J37" s="173">
        <v>30</v>
      </c>
      <c r="K37" s="173">
        <v>196</v>
      </c>
      <c r="L37" s="164">
        <f t="shared" si="0"/>
        <v>479</v>
      </c>
    </row>
    <row r="38" spans="1:12" x14ac:dyDescent="0.35">
      <c r="A38" s="219" t="s">
        <v>297</v>
      </c>
      <c r="B38" s="173">
        <v>157</v>
      </c>
      <c r="C38" s="173">
        <v>340</v>
      </c>
      <c r="D38" s="173">
        <v>564</v>
      </c>
      <c r="E38" s="173">
        <v>426</v>
      </c>
      <c r="F38" s="173">
        <v>534</v>
      </c>
      <c r="G38" s="173">
        <v>526</v>
      </c>
      <c r="H38" s="173">
        <v>278</v>
      </c>
      <c r="I38" s="173">
        <v>368</v>
      </c>
      <c r="J38" s="171">
        <v>1035</v>
      </c>
      <c r="K38" s="173">
        <v>579</v>
      </c>
      <c r="L38" s="164">
        <f t="shared" si="0"/>
        <v>4807</v>
      </c>
    </row>
    <row r="39" spans="1:12" x14ac:dyDescent="0.35">
      <c r="A39" s="220" t="s">
        <v>117</v>
      </c>
      <c r="B39" s="171">
        <v>11380</v>
      </c>
      <c r="C39" s="171">
        <v>22096</v>
      </c>
      <c r="D39" s="171">
        <v>28327</v>
      </c>
      <c r="E39" s="171">
        <v>26129</v>
      </c>
      <c r="F39" s="171">
        <v>26038</v>
      </c>
      <c r="G39" s="171">
        <v>19296</v>
      </c>
      <c r="H39" s="171">
        <v>14542</v>
      </c>
      <c r="I39" s="171">
        <v>20888</v>
      </c>
      <c r="J39" s="171">
        <v>56975</v>
      </c>
      <c r="K39" s="171">
        <v>27286</v>
      </c>
      <c r="L39" s="164">
        <f t="shared" si="0"/>
        <v>252957</v>
      </c>
    </row>
    <row r="40" spans="1:12" x14ac:dyDescent="0.35">
      <c r="A40" s="220" t="s">
        <v>118</v>
      </c>
      <c r="B40" s="226">
        <v>1730092</v>
      </c>
      <c r="C40" s="226">
        <v>3662986</v>
      </c>
      <c r="D40" s="226">
        <v>5158816</v>
      </c>
      <c r="E40" s="226">
        <v>5268674</v>
      </c>
      <c r="F40" s="226">
        <v>4785757</v>
      </c>
      <c r="G40" s="226">
        <v>3811362</v>
      </c>
      <c r="H40" s="226">
        <v>2796144</v>
      </c>
      <c r="I40" s="226">
        <v>3785024</v>
      </c>
      <c r="J40" s="226">
        <v>10516877</v>
      </c>
      <c r="K40" s="226">
        <v>3075096</v>
      </c>
      <c r="L40" s="164">
        <f t="shared" ref="L40" si="1">SUM(B40:K40)</f>
        <v>44590828</v>
      </c>
    </row>
    <row r="41" spans="1:12" x14ac:dyDescent="0.35">
      <c r="A41" s="261"/>
      <c r="B41" s="379"/>
      <c r="C41" s="379"/>
      <c r="D41" s="379"/>
      <c r="E41" s="379"/>
      <c r="F41" s="379"/>
      <c r="G41" s="379"/>
      <c r="H41" s="379"/>
      <c r="I41" s="379"/>
      <c r="J41" s="379"/>
      <c r="K41" s="379"/>
      <c r="L41" s="230"/>
    </row>
    <row r="42" spans="1:12" x14ac:dyDescent="0.35">
      <c r="A42" s="261"/>
      <c r="B42" s="379"/>
      <c r="C42" s="379"/>
      <c r="D42" s="379"/>
      <c r="E42" s="379"/>
      <c r="F42" s="379"/>
      <c r="G42" s="379"/>
      <c r="H42" s="379"/>
      <c r="I42" s="379"/>
      <c r="J42" s="379"/>
      <c r="K42" s="379"/>
      <c r="L42" s="230"/>
    </row>
    <row r="43" spans="1:12" x14ac:dyDescent="0.35">
      <c r="A43" s="261"/>
      <c r="B43" s="379"/>
      <c r="C43" s="379"/>
      <c r="D43" s="379"/>
      <c r="E43" s="379"/>
      <c r="F43" s="379"/>
      <c r="G43" s="379"/>
      <c r="H43" s="379"/>
      <c r="I43" s="379"/>
      <c r="J43" s="379"/>
      <c r="K43" s="379"/>
      <c r="L43" s="230"/>
    </row>
    <row r="44" spans="1:12" x14ac:dyDescent="0.35">
      <c r="A44" s="261"/>
      <c r="B44" s="379"/>
      <c r="C44" s="379"/>
      <c r="D44" s="379"/>
      <c r="E44" s="379"/>
      <c r="F44" s="379"/>
      <c r="G44" s="379"/>
      <c r="H44" s="379"/>
      <c r="I44" s="379"/>
      <c r="J44" s="379"/>
      <c r="K44" s="379"/>
      <c r="L44" s="230"/>
    </row>
    <row r="45" spans="1:12" x14ac:dyDescent="0.35">
      <c r="A45" s="261"/>
      <c r="B45" s="379"/>
      <c r="C45" s="379"/>
      <c r="D45" s="379"/>
      <c r="E45" s="379"/>
      <c r="F45" s="379"/>
      <c r="G45" s="379"/>
      <c r="H45" s="379"/>
      <c r="I45" s="379"/>
      <c r="J45" s="379"/>
      <c r="K45" s="379"/>
      <c r="L45" s="230"/>
    </row>
    <row r="46" spans="1:12" x14ac:dyDescent="0.35">
      <c r="A46" s="261"/>
      <c r="B46" s="379"/>
      <c r="C46" s="379"/>
      <c r="D46" s="379"/>
      <c r="E46" s="379"/>
      <c r="F46" s="379"/>
      <c r="G46" s="379"/>
      <c r="H46" s="379"/>
      <c r="I46" s="379"/>
      <c r="J46" s="379"/>
      <c r="K46" s="379"/>
      <c r="L46" s="230"/>
    </row>
    <row r="47" spans="1:12" x14ac:dyDescent="0.35">
      <c r="A47" s="261"/>
      <c r="B47" s="379"/>
      <c r="C47" s="379"/>
      <c r="D47" s="379"/>
      <c r="E47" s="379"/>
      <c r="F47" s="379"/>
      <c r="G47" s="379"/>
      <c r="H47" s="379"/>
      <c r="I47" s="379"/>
      <c r="J47" s="379"/>
      <c r="K47" s="379"/>
      <c r="L47" s="230"/>
    </row>
    <row r="48" spans="1:12" x14ac:dyDescent="0.35">
      <c r="A48" s="261"/>
      <c r="B48" s="379"/>
      <c r="C48" s="379"/>
      <c r="D48" s="379"/>
      <c r="E48" s="379"/>
      <c r="F48" s="379"/>
      <c r="G48" s="379"/>
      <c r="H48" s="379"/>
      <c r="I48" s="379"/>
      <c r="J48" s="379"/>
      <c r="K48" s="379"/>
      <c r="L48" s="230"/>
    </row>
    <row r="49" spans="1:12" x14ac:dyDescent="0.35">
      <c r="A49" s="261"/>
      <c r="B49" s="379"/>
      <c r="C49" s="379"/>
      <c r="D49" s="379"/>
      <c r="E49" s="379"/>
      <c r="F49" s="379"/>
      <c r="G49" s="379"/>
      <c r="H49" s="379"/>
      <c r="I49" s="379"/>
      <c r="J49" s="379"/>
      <c r="K49" s="379"/>
      <c r="L49" s="230"/>
    </row>
    <row r="50" spans="1:12" x14ac:dyDescent="0.35">
      <c r="A50" s="261"/>
      <c r="B50" s="379"/>
      <c r="C50" s="379"/>
      <c r="D50" s="379"/>
      <c r="E50" s="379"/>
      <c r="F50" s="379"/>
      <c r="G50" s="379"/>
      <c r="H50" s="379"/>
      <c r="I50" s="379"/>
      <c r="J50" s="379"/>
      <c r="K50" s="379"/>
      <c r="L50" s="230"/>
    </row>
    <row r="51" spans="1:12" x14ac:dyDescent="0.35">
      <c r="A51" s="261"/>
      <c r="B51" s="379"/>
      <c r="C51" s="379"/>
      <c r="D51" s="379"/>
      <c r="E51" s="379"/>
      <c r="F51" s="379"/>
      <c r="G51" s="379"/>
      <c r="H51" s="379"/>
      <c r="I51" s="379"/>
      <c r="J51" s="379"/>
      <c r="K51" s="379"/>
      <c r="L51" s="230"/>
    </row>
    <row r="52" spans="1:12" x14ac:dyDescent="0.35">
      <c r="A52" s="261"/>
      <c r="B52" s="379"/>
      <c r="C52" s="379"/>
      <c r="D52" s="379"/>
      <c r="E52" s="379"/>
      <c r="F52" s="379"/>
      <c r="G52" s="379"/>
      <c r="H52" s="379"/>
      <c r="I52" s="379"/>
      <c r="J52" s="379"/>
      <c r="K52" s="379"/>
      <c r="L52" s="230"/>
    </row>
    <row r="53" spans="1:12" x14ac:dyDescent="0.35">
      <c r="A53" s="261"/>
      <c r="B53" s="379"/>
      <c r="C53" s="379"/>
      <c r="D53" s="379"/>
      <c r="E53" s="379"/>
      <c r="F53" s="379"/>
      <c r="G53" s="379"/>
      <c r="H53" s="379"/>
      <c r="I53" s="379"/>
      <c r="J53" s="379"/>
      <c r="K53" s="379"/>
      <c r="L53" s="230"/>
    </row>
    <row r="54" spans="1:12" x14ac:dyDescent="0.35">
      <c r="A54" s="261"/>
      <c r="B54" s="379"/>
      <c r="C54" s="379"/>
      <c r="D54" s="379"/>
      <c r="E54" s="379"/>
      <c r="F54" s="379"/>
      <c r="G54" s="379"/>
      <c r="H54" s="379"/>
      <c r="I54" s="379"/>
      <c r="J54" s="379"/>
      <c r="K54" s="379"/>
      <c r="L54" s="230"/>
    </row>
    <row r="55" spans="1:12" x14ac:dyDescent="0.35">
      <c r="A55" s="261"/>
      <c r="B55" s="379"/>
      <c r="C55" s="379"/>
      <c r="D55" s="379"/>
      <c r="E55" s="379"/>
      <c r="F55" s="379"/>
      <c r="G55" s="379"/>
      <c r="H55" s="379"/>
      <c r="I55" s="379"/>
      <c r="J55" s="379"/>
      <c r="K55" s="379"/>
      <c r="L55" s="230"/>
    </row>
    <row r="56" spans="1:12" x14ac:dyDescent="0.35">
      <c r="A56" s="261"/>
      <c r="B56" s="379"/>
      <c r="C56" s="379"/>
      <c r="D56" s="379"/>
      <c r="E56" s="379"/>
      <c r="F56" s="379"/>
      <c r="G56" s="379"/>
      <c r="H56" s="379"/>
      <c r="I56" s="379"/>
      <c r="J56" s="379"/>
      <c r="K56" s="379"/>
      <c r="L56" s="230"/>
    </row>
    <row r="57" spans="1:12" x14ac:dyDescent="0.35">
      <c r="A57" s="261"/>
      <c r="B57" s="379"/>
      <c r="C57" s="379"/>
      <c r="D57" s="379"/>
      <c r="E57" s="379"/>
      <c r="F57" s="379"/>
      <c r="G57" s="379"/>
      <c r="H57" s="379"/>
      <c r="I57" s="379"/>
      <c r="J57" s="379"/>
      <c r="K57" s="379"/>
      <c r="L57" s="230"/>
    </row>
    <row r="58" spans="1:12" x14ac:dyDescent="0.35">
      <c r="A58" s="261"/>
      <c r="B58" s="379"/>
      <c r="C58" s="379"/>
      <c r="D58" s="379"/>
      <c r="E58" s="379"/>
      <c r="F58" s="379"/>
      <c r="G58" s="379"/>
      <c r="H58" s="379"/>
      <c r="I58" s="379"/>
      <c r="J58" s="379"/>
      <c r="K58" s="379"/>
      <c r="L58" s="230"/>
    </row>
    <row r="59" spans="1:12" x14ac:dyDescent="0.35">
      <c r="A59" s="261"/>
      <c r="B59" s="379"/>
      <c r="C59" s="379"/>
      <c r="D59" s="379"/>
      <c r="E59" s="379"/>
      <c r="F59" s="379"/>
      <c r="G59" s="379"/>
      <c r="H59" s="379"/>
      <c r="I59" s="379"/>
      <c r="J59" s="379"/>
      <c r="K59" s="379"/>
      <c r="L59" s="230"/>
    </row>
    <row r="60" spans="1:12" x14ac:dyDescent="0.35">
      <c r="A60" s="261"/>
      <c r="B60" s="379"/>
      <c r="C60" s="379"/>
      <c r="D60" s="379"/>
      <c r="E60" s="379"/>
      <c r="F60" s="379"/>
      <c r="G60" s="379"/>
      <c r="H60" s="379"/>
      <c r="I60" s="379"/>
      <c r="J60" s="379"/>
      <c r="K60" s="379"/>
      <c r="L60" s="230"/>
    </row>
    <row r="61" spans="1:12" x14ac:dyDescent="0.35">
      <c r="A61" s="261"/>
      <c r="B61" s="379"/>
      <c r="C61" s="379"/>
      <c r="D61" s="379"/>
      <c r="E61" s="379"/>
      <c r="F61" s="379"/>
      <c r="G61" s="379"/>
      <c r="H61" s="379"/>
      <c r="I61" s="379"/>
      <c r="J61" s="379"/>
      <c r="K61" s="379"/>
      <c r="L61" s="230"/>
    </row>
    <row r="62" spans="1:12" x14ac:dyDescent="0.35">
      <c r="A62" s="261"/>
      <c r="B62" s="379"/>
      <c r="C62" s="379"/>
      <c r="D62" s="379"/>
      <c r="E62" s="379"/>
      <c r="F62" s="379"/>
      <c r="G62" s="379"/>
      <c r="H62" s="379"/>
      <c r="I62" s="379"/>
      <c r="J62" s="379"/>
      <c r="K62" s="379"/>
      <c r="L62" s="230"/>
    </row>
    <row r="63" spans="1:12" ht="9" customHeight="1" x14ac:dyDescent="0.35">
      <c r="A63" s="261"/>
      <c r="B63" s="179"/>
      <c r="C63" s="179"/>
      <c r="D63" s="179"/>
      <c r="E63" s="179"/>
      <c r="F63" s="179"/>
      <c r="G63" s="179"/>
      <c r="H63" s="179"/>
      <c r="I63" s="179"/>
      <c r="J63" s="179"/>
      <c r="K63" s="179"/>
      <c r="L63" s="179"/>
    </row>
    <row r="64" spans="1:12" ht="15" thickBot="1" x14ac:dyDescent="0.4">
      <c r="A64" s="179" t="s">
        <v>526</v>
      </c>
      <c r="B64" s="179"/>
      <c r="C64" s="179"/>
      <c r="D64" s="179"/>
      <c r="E64" s="179"/>
      <c r="F64" s="179"/>
      <c r="G64" s="179"/>
      <c r="H64" s="179"/>
      <c r="I64" s="179"/>
      <c r="J64" s="179"/>
      <c r="K64" s="179"/>
      <c r="L64" s="179"/>
    </row>
    <row r="65" spans="1:12" ht="72.5" x14ac:dyDescent="0.35">
      <c r="A65" s="235" t="s">
        <v>265</v>
      </c>
      <c r="B65" s="372" t="s">
        <v>194</v>
      </c>
      <c r="C65" s="373" t="s">
        <v>523</v>
      </c>
      <c r="D65" s="373" t="s">
        <v>524</v>
      </c>
      <c r="E65" s="373" t="s">
        <v>196</v>
      </c>
      <c r="F65" s="373" t="s">
        <v>195</v>
      </c>
      <c r="G65" s="374" t="s">
        <v>525</v>
      </c>
      <c r="H65" s="179"/>
      <c r="I65" s="179"/>
      <c r="J65" s="179"/>
      <c r="K65" s="179"/>
      <c r="L65" s="179"/>
    </row>
    <row r="66" spans="1:12" x14ac:dyDescent="0.35">
      <c r="A66" s="219" t="s">
        <v>116</v>
      </c>
      <c r="B66" s="189">
        <f>SUM(B6:F6)/L6</f>
        <v>0.45339806783307185</v>
      </c>
      <c r="C66" s="189">
        <f>SUM(G6:I6)/L6</f>
        <v>0.22855422994562696</v>
      </c>
      <c r="D66" s="189">
        <f>J6/L6</f>
        <v>0.25563219751916871</v>
      </c>
      <c r="E66" s="189">
        <f>K6/L6</f>
        <v>6.2415504702132488E-2</v>
      </c>
      <c r="F66" s="375">
        <f>C66+D66</f>
        <v>0.48418642746479568</v>
      </c>
      <c r="G66" s="375">
        <f t="shared" ref="G66:G98" si="2">SUM(B66:E66)</f>
        <v>1</v>
      </c>
      <c r="H66" s="179"/>
      <c r="I66" s="179"/>
      <c r="J66" s="179"/>
      <c r="K66" s="179"/>
      <c r="L66" s="179"/>
    </row>
    <row r="67" spans="1:12" x14ac:dyDescent="0.35">
      <c r="A67" s="219" t="s">
        <v>266</v>
      </c>
      <c r="B67" s="189">
        <f t="shared" ref="B67:B100" si="3">SUM(B7:F7)/L7</f>
        <v>0.45049504950495051</v>
      </c>
      <c r="C67" s="189">
        <f t="shared" ref="C67:C100" si="4">SUM(G7:I7)/L7</f>
        <v>7.9207920792079209E-2</v>
      </c>
      <c r="D67" s="189">
        <f>J7/L7</f>
        <v>0.12376237623762376</v>
      </c>
      <c r="E67" s="189">
        <f t="shared" ref="E67:E100" si="5">K7/L7</f>
        <v>0.34653465346534651</v>
      </c>
      <c r="F67" s="375">
        <f t="shared" ref="F67:F99" si="6">C67+D67</f>
        <v>0.20297029702970298</v>
      </c>
      <c r="G67" s="375">
        <f t="shared" si="2"/>
        <v>1</v>
      </c>
      <c r="H67" s="179"/>
      <c r="I67" s="179"/>
      <c r="J67" s="179"/>
      <c r="K67" s="179"/>
      <c r="L67" s="179"/>
    </row>
    <row r="68" spans="1:12" x14ac:dyDescent="0.35">
      <c r="A68" s="219" t="s">
        <v>267</v>
      </c>
      <c r="B68" s="189">
        <f t="shared" si="3"/>
        <v>0.48410228656474091</v>
      </c>
      <c r="C68" s="189">
        <f t="shared" si="4"/>
        <v>0.14138817480719795</v>
      </c>
      <c r="D68" s="189">
        <f t="shared" ref="D68:D100" si="7">J8/L8</f>
        <v>0.24435123799215261</v>
      </c>
      <c r="E68" s="189">
        <f t="shared" si="5"/>
        <v>0.13015830063590852</v>
      </c>
      <c r="F68" s="375">
        <f t="shared" si="6"/>
        <v>0.38573941279935053</v>
      </c>
      <c r="G68" s="375">
        <f t="shared" si="2"/>
        <v>1</v>
      </c>
      <c r="H68" s="179"/>
      <c r="I68" s="179"/>
      <c r="J68" s="179"/>
      <c r="K68" s="179"/>
      <c r="L68" s="179"/>
    </row>
    <row r="69" spans="1:12" x14ac:dyDescent="0.35">
      <c r="A69" s="219" t="s">
        <v>268</v>
      </c>
      <c r="B69" s="189">
        <f t="shared" si="3"/>
        <v>0.36319416295095258</v>
      </c>
      <c r="C69" s="189">
        <f t="shared" si="4"/>
        <v>0.18565058775841103</v>
      </c>
      <c r="D69" s="189">
        <f t="shared" si="7"/>
        <v>0.20064856100526957</v>
      </c>
      <c r="E69" s="189">
        <f t="shared" si="5"/>
        <v>0.25050668828536682</v>
      </c>
      <c r="F69" s="375">
        <f t="shared" si="6"/>
        <v>0.3862991487636806</v>
      </c>
      <c r="G69" s="375">
        <f t="shared" si="2"/>
        <v>1</v>
      </c>
      <c r="H69" s="179"/>
      <c r="I69" s="179"/>
      <c r="J69" s="179"/>
      <c r="K69" s="179"/>
      <c r="L69" s="179"/>
    </row>
    <row r="70" spans="1:12" x14ac:dyDescent="0.35">
      <c r="A70" s="219" t="s">
        <v>269</v>
      </c>
      <c r="B70" s="189">
        <f t="shared" si="3"/>
        <v>0.46138613861386141</v>
      </c>
      <c r="C70" s="189">
        <f t="shared" si="4"/>
        <v>0.17623762376237623</v>
      </c>
      <c r="D70" s="189">
        <f t="shared" si="7"/>
        <v>0.16369636963696368</v>
      </c>
      <c r="E70" s="189">
        <f t="shared" si="5"/>
        <v>0.19867986798679868</v>
      </c>
      <c r="F70" s="375">
        <f t="shared" si="6"/>
        <v>0.33993399339933994</v>
      </c>
      <c r="G70" s="375">
        <f t="shared" si="2"/>
        <v>1</v>
      </c>
      <c r="H70" s="179"/>
      <c r="I70" s="179"/>
      <c r="J70" s="179"/>
      <c r="K70" s="179"/>
      <c r="L70" s="179"/>
    </row>
    <row r="71" spans="1:12" x14ac:dyDescent="0.35">
      <c r="A71" s="219" t="s">
        <v>270</v>
      </c>
      <c r="B71" s="189">
        <f t="shared" si="3"/>
        <v>0.46967579653437674</v>
      </c>
      <c r="C71" s="189">
        <f t="shared" si="4"/>
        <v>0.19564002235885969</v>
      </c>
      <c r="D71" s="189">
        <f t="shared" si="7"/>
        <v>0.26495248742314143</v>
      </c>
      <c r="E71" s="189">
        <f t="shared" si="5"/>
        <v>6.9731693683622128E-2</v>
      </c>
      <c r="F71" s="375">
        <f t="shared" si="6"/>
        <v>0.46059250978200111</v>
      </c>
      <c r="G71" s="375">
        <f t="shared" si="2"/>
        <v>1</v>
      </c>
      <c r="H71" s="179"/>
      <c r="I71" s="179"/>
      <c r="J71" s="179"/>
      <c r="K71" s="179"/>
      <c r="L71" s="179"/>
    </row>
    <row r="72" spans="1:12" x14ac:dyDescent="0.35">
      <c r="A72" s="219" t="s">
        <v>271</v>
      </c>
      <c r="B72" s="189">
        <f t="shared" si="3"/>
        <v>0.10666666666666667</v>
      </c>
      <c r="C72" s="189">
        <f t="shared" si="4"/>
        <v>0.29777777777777775</v>
      </c>
      <c r="D72" s="189">
        <f t="shared" si="7"/>
        <v>0</v>
      </c>
      <c r="E72" s="189">
        <f t="shared" si="5"/>
        <v>0.5955555555555555</v>
      </c>
      <c r="F72" s="375">
        <f t="shared" si="6"/>
        <v>0.29777777777777775</v>
      </c>
      <c r="G72" s="375">
        <f t="shared" si="2"/>
        <v>1</v>
      </c>
      <c r="H72" s="179"/>
      <c r="I72" s="179"/>
      <c r="J72" s="179"/>
      <c r="K72" s="179"/>
      <c r="L72" s="179"/>
    </row>
    <row r="73" spans="1:12" x14ac:dyDescent="0.35">
      <c r="A73" s="219" t="s">
        <v>272</v>
      </c>
      <c r="B73" s="189">
        <f t="shared" si="3"/>
        <v>0.40396025941769009</v>
      </c>
      <c r="C73" s="189">
        <f t="shared" si="4"/>
        <v>0.23533876086656547</v>
      </c>
      <c r="D73" s="189">
        <f t="shared" si="7"/>
        <v>0.24503242721125984</v>
      </c>
      <c r="E73" s="189">
        <f t="shared" si="5"/>
        <v>0.11566855250448461</v>
      </c>
      <c r="F73" s="375">
        <f t="shared" si="6"/>
        <v>0.48037118807782531</v>
      </c>
      <c r="G73" s="375">
        <f t="shared" si="2"/>
        <v>1</v>
      </c>
      <c r="H73" s="179"/>
      <c r="I73" s="179"/>
      <c r="J73" s="179"/>
      <c r="K73" s="179"/>
      <c r="L73" s="179"/>
    </row>
    <row r="74" spans="1:12" x14ac:dyDescent="0.35">
      <c r="A74" s="219" t="s">
        <v>273</v>
      </c>
      <c r="B74" s="189">
        <f t="shared" si="3"/>
        <v>0.56068579188592771</v>
      </c>
      <c r="C74" s="189">
        <f t="shared" si="4"/>
        <v>0.12001358003734511</v>
      </c>
      <c r="D74" s="189">
        <f t="shared" si="7"/>
        <v>0.10235953148871159</v>
      </c>
      <c r="E74" s="189">
        <f t="shared" si="5"/>
        <v>0.21694109658801561</v>
      </c>
      <c r="F74" s="375">
        <f t="shared" si="6"/>
        <v>0.22237311152605671</v>
      </c>
      <c r="G74" s="375">
        <f t="shared" si="2"/>
        <v>1</v>
      </c>
      <c r="H74" s="179"/>
      <c r="I74" s="179"/>
      <c r="J74" s="179"/>
      <c r="K74" s="179"/>
      <c r="L74" s="179"/>
    </row>
    <row r="75" spans="1:12" x14ac:dyDescent="0.35">
      <c r="A75" s="219" t="s">
        <v>274</v>
      </c>
      <c r="B75" s="189">
        <f t="shared" si="3"/>
        <v>0.42538825118163404</v>
      </c>
      <c r="C75" s="189">
        <f t="shared" si="4"/>
        <v>0.22012153950033761</v>
      </c>
      <c r="D75" s="189">
        <f t="shared" si="7"/>
        <v>0.22147197839297772</v>
      </c>
      <c r="E75" s="189">
        <f t="shared" si="5"/>
        <v>0.13301823092505063</v>
      </c>
      <c r="F75" s="375">
        <f t="shared" si="6"/>
        <v>0.44159351789331536</v>
      </c>
      <c r="G75" s="375">
        <f t="shared" si="2"/>
        <v>1</v>
      </c>
      <c r="H75" s="179"/>
      <c r="I75" s="179"/>
      <c r="J75" s="179"/>
      <c r="K75" s="179"/>
      <c r="L75" s="179"/>
    </row>
    <row r="76" spans="1:12" x14ac:dyDescent="0.35">
      <c r="A76" s="219" t="s">
        <v>275</v>
      </c>
      <c r="B76" s="189">
        <f t="shared" si="3"/>
        <v>0.44904458598726116</v>
      </c>
      <c r="C76" s="189">
        <f t="shared" si="4"/>
        <v>0.10828025477707007</v>
      </c>
      <c r="D76" s="189">
        <f t="shared" si="7"/>
        <v>8.9171974522292988E-2</v>
      </c>
      <c r="E76" s="189">
        <f t="shared" si="5"/>
        <v>0.35350318471337577</v>
      </c>
      <c r="F76" s="375">
        <f t="shared" si="6"/>
        <v>0.19745222929936307</v>
      </c>
      <c r="G76" s="375">
        <f t="shared" si="2"/>
        <v>1</v>
      </c>
      <c r="H76" s="179"/>
      <c r="I76" s="179"/>
      <c r="J76" s="179"/>
      <c r="K76" s="179"/>
      <c r="L76" s="179"/>
    </row>
    <row r="77" spans="1:12" x14ac:dyDescent="0.35">
      <c r="A77" s="219" t="s">
        <v>276</v>
      </c>
      <c r="B77" s="189">
        <f t="shared" si="3"/>
        <v>0.45901639344262296</v>
      </c>
      <c r="C77" s="189">
        <f t="shared" si="4"/>
        <v>0.13114754098360656</v>
      </c>
      <c r="D77" s="189">
        <f t="shared" si="7"/>
        <v>0</v>
      </c>
      <c r="E77" s="189">
        <f t="shared" si="5"/>
        <v>0.4098360655737705</v>
      </c>
      <c r="F77" s="375">
        <f t="shared" si="6"/>
        <v>0.13114754098360656</v>
      </c>
      <c r="G77" s="375">
        <f t="shared" si="2"/>
        <v>1</v>
      </c>
      <c r="H77" s="179"/>
      <c r="I77" s="179"/>
      <c r="J77" s="179"/>
      <c r="K77" s="179"/>
      <c r="L77" s="179"/>
    </row>
    <row r="78" spans="1:12" x14ac:dyDescent="0.35">
      <c r="A78" s="219" t="s">
        <v>277</v>
      </c>
      <c r="B78" s="189">
        <f t="shared" si="3"/>
        <v>0.37027027027027026</v>
      </c>
      <c r="C78" s="189">
        <f t="shared" si="4"/>
        <v>0.32162162162162161</v>
      </c>
      <c r="D78" s="189">
        <f t="shared" si="7"/>
        <v>0.1864864864864865</v>
      </c>
      <c r="E78" s="189">
        <f t="shared" si="5"/>
        <v>0.12162162162162163</v>
      </c>
      <c r="F78" s="375">
        <f t="shared" si="6"/>
        <v>0.50810810810810814</v>
      </c>
      <c r="G78" s="375">
        <f t="shared" si="2"/>
        <v>1</v>
      </c>
      <c r="H78" s="179"/>
      <c r="I78" s="179"/>
      <c r="J78" s="179"/>
      <c r="K78" s="179"/>
      <c r="L78" s="179"/>
    </row>
    <row r="79" spans="1:12" x14ac:dyDescent="0.35">
      <c r="A79" s="219" t="s">
        <v>278</v>
      </c>
      <c r="B79" s="189">
        <f t="shared" si="3"/>
        <v>0.43930096051227319</v>
      </c>
      <c r="C79" s="189">
        <f t="shared" si="4"/>
        <v>0.19610458911419423</v>
      </c>
      <c r="D79" s="189">
        <f t="shared" si="7"/>
        <v>0.18863393810032017</v>
      </c>
      <c r="E79" s="189">
        <f t="shared" si="5"/>
        <v>0.17596051227321238</v>
      </c>
      <c r="F79" s="375">
        <f t="shared" si="6"/>
        <v>0.3847385272145144</v>
      </c>
      <c r="G79" s="375">
        <f t="shared" si="2"/>
        <v>1</v>
      </c>
      <c r="H79" s="179"/>
      <c r="I79" s="179"/>
      <c r="J79" s="179"/>
      <c r="K79" s="179"/>
      <c r="L79" s="179"/>
    </row>
    <row r="80" spans="1:12" x14ac:dyDescent="0.35">
      <c r="A80" s="219" t="s">
        <v>279</v>
      </c>
      <c r="B80" s="189">
        <f t="shared" si="3"/>
        <v>0.33107756376887038</v>
      </c>
      <c r="C80" s="189">
        <f t="shared" si="4"/>
        <v>0.25351379489849035</v>
      </c>
      <c r="D80" s="189">
        <f t="shared" si="7"/>
        <v>0.17751171264966165</v>
      </c>
      <c r="E80" s="189">
        <f t="shared" si="5"/>
        <v>0.23789692868297763</v>
      </c>
      <c r="F80" s="375">
        <f t="shared" si="6"/>
        <v>0.431025507548152</v>
      </c>
      <c r="G80" s="375">
        <f t="shared" si="2"/>
        <v>1</v>
      </c>
      <c r="H80" s="179"/>
      <c r="I80" s="179"/>
      <c r="J80" s="179"/>
      <c r="K80" s="179"/>
      <c r="L80" s="179"/>
    </row>
    <row r="81" spans="1:12" x14ac:dyDescent="0.35">
      <c r="A81" s="219" t="s">
        <v>280</v>
      </c>
      <c r="B81" s="189">
        <f t="shared" si="3"/>
        <v>0.76172248803827747</v>
      </c>
      <c r="C81" s="189">
        <f t="shared" si="4"/>
        <v>0.17416267942583732</v>
      </c>
      <c r="D81" s="189">
        <f t="shared" si="7"/>
        <v>5.1674641148325359E-2</v>
      </c>
      <c r="E81" s="189">
        <f t="shared" si="5"/>
        <v>1.2440191387559809E-2</v>
      </c>
      <c r="F81" s="375">
        <f t="shared" si="6"/>
        <v>0.22583732057416267</v>
      </c>
      <c r="G81" s="375">
        <f t="shared" si="2"/>
        <v>0.99999999999999989</v>
      </c>
      <c r="H81" s="179"/>
      <c r="I81" s="179"/>
      <c r="J81" s="179"/>
      <c r="K81" s="179"/>
      <c r="L81" s="179"/>
    </row>
    <row r="82" spans="1:12" x14ac:dyDescent="0.35">
      <c r="A82" s="219" t="s">
        <v>281</v>
      </c>
      <c r="B82" s="189">
        <f t="shared" si="3"/>
        <v>0.4107142857142857</v>
      </c>
      <c r="C82" s="189">
        <f t="shared" si="4"/>
        <v>0.24357142857142858</v>
      </c>
      <c r="D82" s="189">
        <f t="shared" si="7"/>
        <v>0.20250000000000001</v>
      </c>
      <c r="E82" s="189">
        <f t="shared" si="5"/>
        <v>0.14321428571428571</v>
      </c>
      <c r="F82" s="375">
        <f t="shared" si="6"/>
        <v>0.44607142857142856</v>
      </c>
      <c r="G82" s="375">
        <f t="shared" si="2"/>
        <v>1</v>
      </c>
      <c r="H82" s="179"/>
      <c r="I82" s="179"/>
      <c r="J82" s="179"/>
      <c r="K82" s="179"/>
      <c r="L82" s="179"/>
    </row>
    <row r="83" spans="1:12" x14ac:dyDescent="0.35">
      <c r="A83" s="219" t="s">
        <v>282</v>
      </c>
      <c r="B83" s="189">
        <f t="shared" si="3"/>
        <v>0.52029183766529863</v>
      </c>
      <c r="C83" s="189">
        <f t="shared" si="4"/>
        <v>0.15959872321021432</v>
      </c>
      <c r="D83" s="189">
        <f t="shared" si="7"/>
        <v>0.16689466484268126</v>
      </c>
      <c r="E83" s="189">
        <f t="shared" si="5"/>
        <v>0.15321477428180574</v>
      </c>
      <c r="F83" s="375">
        <f t="shared" si="6"/>
        <v>0.32649338805289557</v>
      </c>
      <c r="G83" s="375">
        <f t="shared" si="2"/>
        <v>0.99999999999999989</v>
      </c>
      <c r="H83" s="179"/>
      <c r="I83" s="179"/>
      <c r="J83" s="179"/>
      <c r="K83" s="179"/>
      <c r="L83" s="179"/>
    </row>
    <row r="84" spans="1:12" x14ac:dyDescent="0.35">
      <c r="A84" s="219" t="s">
        <v>283</v>
      </c>
      <c r="B84" s="189">
        <f t="shared" si="3"/>
        <v>0.625</v>
      </c>
      <c r="C84" s="189">
        <f t="shared" si="4"/>
        <v>0.18981481481481483</v>
      </c>
      <c r="D84" s="189">
        <f t="shared" si="7"/>
        <v>1.8518518518518517E-2</v>
      </c>
      <c r="E84" s="189">
        <f t="shared" si="5"/>
        <v>0.16666666666666666</v>
      </c>
      <c r="F84" s="375">
        <f t="shared" si="6"/>
        <v>0.20833333333333334</v>
      </c>
      <c r="G84" s="375">
        <f t="shared" si="2"/>
        <v>1</v>
      </c>
      <c r="H84" s="179"/>
      <c r="I84" s="179"/>
      <c r="J84" s="179"/>
      <c r="K84" s="179"/>
      <c r="L84" s="179"/>
    </row>
    <row r="85" spans="1:12" x14ac:dyDescent="0.35">
      <c r="A85" s="219" t="s">
        <v>284</v>
      </c>
      <c r="B85" s="189">
        <f t="shared" si="3"/>
        <v>0.48651513367094573</v>
      </c>
      <c r="C85" s="189">
        <f t="shared" si="4"/>
        <v>0.25874455305617711</v>
      </c>
      <c r="D85" s="189">
        <f t="shared" si="7"/>
        <v>0.14603698033211635</v>
      </c>
      <c r="E85" s="189">
        <f t="shared" si="5"/>
        <v>0.1087033329407608</v>
      </c>
      <c r="F85" s="375">
        <f t="shared" si="6"/>
        <v>0.40478153338829348</v>
      </c>
      <c r="G85" s="375">
        <f t="shared" si="2"/>
        <v>1</v>
      </c>
      <c r="H85" s="179"/>
      <c r="I85" s="179"/>
      <c r="J85" s="179"/>
      <c r="K85" s="179"/>
      <c r="L85" s="179"/>
    </row>
    <row r="86" spans="1:12" x14ac:dyDescent="0.35">
      <c r="A86" s="219" t="s">
        <v>285</v>
      </c>
      <c r="B86" s="189">
        <f t="shared" si="3"/>
        <v>0.4338103756708408</v>
      </c>
      <c r="C86" s="189">
        <f t="shared" si="4"/>
        <v>0.15563506261180679</v>
      </c>
      <c r="D86" s="189">
        <f t="shared" si="7"/>
        <v>0.15921288014311269</v>
      </c>
      <c r="E86" s="189">
        <f t="shared" si="5"/>
        <v>0.25134168157423969</v>
      </c>
      <c r="F86" s="375">
        <f t="shared" si="6"/>
        <v>0.31484794275491945</v>
      </c>
      <c r="G86" s="375">
        <f t="shared" si="2"/>
        <v>1</v>
      </c>
      <c r="H86" s="179"/>
      <c r="I86" s="179"/>
      <c r="J86" s="179"/>
      <c r="K86" s="179"/>
      <c r="L86" s="179"/>
    </row>
    <row r="87" spans="1:12" x14ac:dyDescent="0.35">
      <c r="A87" s="219" t="s">
        <v>286</v>
      </c>
      <c r="B87" s="189">
        <f t="shared" si="3"/>
        <v>0.47913493755711239</v>
      </c>
      <c r="C87" s="189">
        <f t="shared" si="4"/>
        <v>0.1251903746573256</v>
      </c>
      <c r="D87" s="189">
        <f t="shared" si="7"/>
        <v>0.14133414559853794</v>
      </c>
      <c r="E87" s="189">
        <f t="shared" si="5"/>
        <v>0.25434054218702407</v>
      </c>
      <c r="F87" s="375">
        <f t="shared" si="6"/>
        <v>0.26652452025586354</v>
      </c>
      <c r="G87" s="375">
        <f t="shared" si="2"/>
        <v>1</v>
      </c>
      <c r="H87" s="179"/>
      <c r="I87" s="179"/>
      <c r="J87" s="179"/>
      <c r="K87" s="179"/>
      <c r="L87" s="179"/>
    </row>
    <row r="88" spans="1:12" x14ac:dyDescent="0.35">
      <c r="A88" s="219" t="s">
        <v>287</v>
      </c>
      <c r="B88" s="189">
        <f t="shared" si="3"/>
        <v>0.44857768052516411</v>
      </c>
      <c r="C88" s="189">
        <f t="shared" si="4"/>
        <v>0.26221735959153902</v>
      </c>
      <c r="D88" s="189">
        <f t="shared" si="7"/>
        <v>0.13822027716994895</v>
      </c>
      <c r="E88" s="189">
        <f t="shared" si="5"/>
        <v>0.15098468271334792</v>
      </c>
      <c r="F88" s="375">
        <f t="shared" si="6"/>
        <v>0.40043763676148797</v>
      </c>
      <c r="G88" s="375">
        <f t="shared" si="2"/>
        <v>1</v>
      </c>
      <c r="H88" s="179"/>
      <c r="I88" s="179"/>
      <c r="J88" s="179"/>
      <c r="K88" s="179"/>
      <c r="L88" s="179"/>
    </row>
    <row r="89" spans="1:12" x14ac:dyDescent="0.35">
      <c r="A89" s="219" t="s">
        <v>290</v>
      </c>
      <c r="B89" s="189">
        <f t="shared" si="3"/>
        <v>0.44236453201970444</v>
      </c>
      <c r="C89" s="189">
        <f t="shared" si="4"/>
        <v>0.25889436234263818</v>
      </c>
      <c r="D89" s="189">
        <f t="shared" si="7"/>
        <v>0.18423645320197043</v>
      </c>
      <c r="E89" s="189">
        <f t="shared" si="5"/>
        <v>0.11450465243568692</v>
      </c>
      <c r="F89" s="375">
        <f t="shared" si="6"/>
        <v>0.44313081554460865</v>
      </c>
      <c r="G89" s="375">
        <f t="shared" si="2"/>
        <v>1</v>
      </c>
      <c r="H89" s="179"/>
      <c r="I89" s="179"/>
      <c r="J89" s="179"/>
      <c r="K89" s="179"/>
      <c r="L89" s="179"/>
    </row>
    <row r="90" spans="1:12" x14ac:dyDescent="0.35">
      <c r="A90" s="219" t="s">
        <v>288</v>
      </c>
      <c r="B90" s="189">
        <f t="shared" si="3"/>
        <v>0.46675379839895442</v>
      </c>
      <c r="C90" s="189">
        <f t="shared" si="4"/>
        <v>0.21083156347002124</v>
      </c>
      <c r="D90" s="189">
        <f t="shared" si="7"/>
        <v>0.19188041169743505</v>
      </c>
      <c r="E90" s="189">
        <f t="shared" si="5"/>
        <v>0.13053422643358928</v>
      </c>
      <c r="F90" s="375">
        <f t="shared" si="6"/>
        <v>0.40271197516745627</v>
      </c>
      <c r="G90" s="375">
        <f t="shared" si="2"/>
        <v>1</v>
      </c>
      <c r="H90" s="179"/>
      <c r="I90" s="179"/>
      <c r="J90" s="179"/>
      <c r="K90" s="179"/>
      <c r="L90" s="179"/>
    </row>
    <row r="91" spans="1:12" x14ac:dyDescent="0.35">
      <c r="A91" s="219" t="s">
        <v>289</v>
      </c>
      <c r="B91" s="189">
        <f t="shared" si="3"/>
        <v>0.39103167137033551</v>
      </c>
      <c r="C91" s="189">
        <f t="shared" si="4"/>
        <v>0.18344308560677328</v>
      </c>
      <c r="D91" s="189">
        <f t="shared" si="7"/>
        <v>0.27877077453747257</v>
      </c>
      <c r="E91" s="189">
        <f t="shared" si="5"/>
        <v>0.14675446848541862</v>
      </c>
      <c r="F91" s="375">
        <f t="shared" si="6"/>
        <v>0.46221386014424581</v>
      </c>
      <c r="G91" s="375">
        <f t="shared" si="2"/>
        <v>1</v>
      </c>
      <c r="H91" s="179"/>
      <c r="I91" s="179"/>
      <c r="J91" s="179"/>
      <c r="K91" s="179"/>
      <c r="L91" s="179"/>
    </row>
    <row r="92" spans="1:12" x14ac:dyDescent="0.35">
      <c r="A92" s="219" t="s">
        <v>291</v>
      </c>
      <c r="B92" s="189">
        <f t="shared" si="3"/>
        <v>0.45757055214723924</v>
      </c>
      <c r="C92" s="189">
        <f t="shared" si="4"/>
        <v>0.20112883435582823</v>
      </c>
      <c r="D92" s="189">
        <f t="shared" si="7"/>
        <v>0.23641717791411043</v>
      </c>
      <c r="E92" s="189">
        <f t="shared" si="5"/>
        <v>0.10488343558282208</v>
      </c>
      <c r="F92" s="375">
        <f t="shared" si="6"/>
        <v>0.43754601226993867</v>
      </c>
      <c r="G92" s="375">
        <f t="shared" si="2"/>
        <v>1</v>
      </c>
      <c r="H92" s="179"/>
      <c r="I92" s="179"/>
      <c r="J92" s="179"/>
      <c r="K92" s="179"/>
      <c r="L92" s="179"/>
    </row>
    <row r="93" spans="1:12" x14ac:dyDescent="0.35">
      <c r="A93" s="219" t="s">
        <v>292</v>
      </c>
      <c r="B93" s="189">
        <f t="shared" si="3"/>
        <v>0.37507749535027901</v>
      </c>
      <c r="C93" s="189">
        <f t="shared" si="4"/>
        <v>0.20892746435213888</v>
      </c>
      <c r="D93" s="189">
        <f t="shared" si="7"/>
        <v>0.17668939863608182</v>
      </c>
      <c r="E93" s="189">
        <f t="shared" si="5"/>
        <v>0.23930564166150031</v>
      </c>
      <c r="F93" s="375">
        <f t="shared" si="6"/>
        <v>0.38561686298822073</v>
      </c>
      <c r="G93" s="375">
        <f t="shared" si="2"/>
        <v>1</v>
      </c>
      <c r="H93" s="179"/>
      <c r="I93" s="179"/>
      <c r="J93" s="179"/>
      <c r="K93" s="179"/>
      <c r="L93" s="179"/>
    </row>
    <row r="94" spans="1:12" x14ac:dyDescent="0.35">
      <c r="A94" s="219" t="s">
        <v>293</v>
      </c>
      <c r="B94" s="189">
        <f t="shared" si="3"/>
        <v>0.35068691250903833</v>
      </c>
      <c r="C94" s="189">
        <f t="shared" si="4"/>
        <v>0.28922631959508316</v>
      </c>
      <c r="D94" s="189">
        <f t="shared" si="7"/>
        <v>0.19522776572668113</v>
      </c>
      <c r="E94" s="189">
        <f t="shared" si="5"/>
        <v>0.16485900216919741</v>
      </c>
      <c r="F94" s="375">
        <f t="shared" si="6"/>
        <v>0.48445408532176426</v>
      </c>
      <c r="G94" s="375">
        <f t="shared" si="2"/>
        <v>1</v>
      </c>
      <c r="H94" s="179"/>
      <c r="I94" s="179"/>
      <c r="J94" s="179"/>
      <c r="K94" s="179"/>
      <c r="L94" s="179"/>
    </row>
    <row r="95" spans="1:12" x14ac:dyDescent="0.35">
      <c r="A95" s="219" t="s">
        <v>294</v>
      </c>
      <c r="B95" s="189">
        <f t="shared" si="3"/>
        <v>0.34803921568627449</v>
      </c>
      <c r="C95" s="189">
        <f t="shared" si="4"/>
        <v>0.19607843137254902</v>
      </c>
      <c r="D95" s="189">
        <f t="shared" si="7"/>
        <v>0.27124183006535946</v>
      </c>
      <c r="E95" s="189">
        <f t="shared" si="5"/>
        <v>0.184640522875817</v>
      </c>
      <c r="F95" s="375">
        <f t="shared" si="6"/>
        <v>0.4673202614379085</v>
      </c>
      <c r="G95" s="375">
        <f t="shared" si="2"/>
        <v>1</v>
      </c>
      <c r="H95" s="179"/>
      <c r="I95" s="179"/>
      <c r="J95" s="179"/>
      <c r="K95" s="179"/>
      <c r="L95" s="179"/>
    </row>
    <row r="96" spans="1:12" x14ac:dyDescent="0.35">
      <c r="A96" s="219" t="s">
        <v>295</v>
      </c>
      <c r="B96" s="189">
        <f t="shared" si="3"/>
        <v>0.41831916902738431</v>
      </c>
      <c r="C96" s="189">
        <f t="shared" si="4"/>
        <v>0.17752596789423986</v>
      </c>
      <c r="D96" s="189">
        <f t="shared" si="7"/>
        <v>0.15108593012275731</v>
      </c>
      <c r="E96" s="189">
        <f t="shared" si="5"/>
        <v>0.2530689329556185</v>
      </c>
      <c r="F96" s="375">
        <f t="shared" si="6"/>
        <v>0.32861189801699719</v>
      </c>
      <c r="G96" s="375">
        <f t="shared" si="2"/>
        <v>1</v>
      </c>
      <c r="H96" s="179"/>
      <c r="I96" s="179"/>
      <c r="J96" s="179"/>
      <c r="K96" s="179"/>
      <c r="L96" s="179"/>
    </row>
    <row r="97" spans="1:12" x14ac:dyDescent="0.35">
      <c r="A97" s="219" t="s">
        <v>296</v>
      </c>
      <c r="B97" s="189">
        <f t="shared" si="3"/>
        <v>0.42588726513569936</v>
      </c>
      <c r="C97" s="189">
        <f t="shared" si="4"/>
        <v>0.1022964509394572</v>
      </c>
      <c r="D97" s="189">
        <f t="shared" si="7"/>
        <v>6.2630480167014613E-2</v>
      </c>
      <c r="E97" s="189">
        <f t="shared" si="5"/>
        <v>0.40918580375782881</v>
      </c>
      <c r="F97" s="375">
        <f t="shared" si="6"/>
        <v>0.16492693110647183</v>
      </c>
      <c r="G97" s="375">
        <f t="shared" si="2"/>
        <v>1</v>
      </c>
      <c r="H97" s="179"/>
      <c r="I97" s="179"/>
      <c r="J97" s="179"/>
      <c r="K97" s="179"/>
      <c r="L97" s="179"/>
    </row>
    <row r="98" spans="1:12" x14ac:dyDescent="0.35">
      <c r="A98" s="219" t="s">
        <v>297</v>
      </c>
      <c r="B98" s="189">
        <f>SUM(B38:F38)/L38</f>
        <v>0.42042854171000626</v>
      </c>
      <c r="C98" s="189">
        <f t="shared" si="4"/>
        <v>0.24381110879966716</v>
      </c>
      <c r="D98" s="189">
        <f t="shared" si="7"/>
        <v>0.21531100478468901</v>
      </c>
      <c r="E98" s="189">
        <f t="shared" si="5"/>
        <v>0.12044934470563762</v>
      </c>
      <c r="F98" s="375">
        <f t="shared" si="6"/>
        <v>0.45912211358435617</v>
      </c>
      <c r="G98" s="375">
        <f t="shared" si="2"/>
        <v>1</v>
      </c>
      <c r="H98" s="179"/>
      <c r="I98" s="179"/>
      <c r="J98" s="179"/>
      <c r="K98" s="179"/>
      <c r="L98" s="179"/>
    </row>
    <row r="99" spans="1:12" x14ac:dyDescent="0.35">
      <c r="A99" s="220" t="s">
        <v>117</v>
      </c>
      <c r="B99" s="189">
        <f t="shared" si="3"/>
        <v>0.45055088414236411</v>
      </c>
      <c r="C99" s="189">
        <f t="shared" si="4"/>
        <v>0.21634507050605439</v>
      </c>
      <c r="D99" s="189">
        <f t="shared" si="7"/>
        <v>0.22523590966053519</v>
      </c>
      <c r="E99" s="189">
        <f t="shared" si="5"/>
        <v>0.10786813569104631</v>
      </c>
      <c r="F99" s="380">
        <f t="shared" si="6"/>
        <v>0.44158098016658959</v>
      </c>
      <c r="G99" s="189">
        <f>SUM(B99:E99)</f>
        <v>1</v>
      </c>
      <c r="H99" s="179"/>
      <c r="I99" s="179"/>
      <c r="J99" s="179"/>
      <c r="K99" s="179"/>
      <c r="L99" s="179"/>
    </row>
    <row r="100" spans="1:12" x14ac:dyDescent="0.35">
      <c r="A100" s="220" t="s">
        <v>118</v>
      </c>
      <c r="B100" s="189">
        <f t="shared" si="3"/>
        <v>0.46212025935019641</v>
      </c>
      <c r="C100" s="189">
        <f t="shared" si="4"/>
        <v>0.23306429743802917</v>
      </c>
      <c r="D100" s="189">
        <f t="shared" si="7"/>
        <v>0.2358529202462892</v>
      </c>
      <c r="E100" s="189">
        <f t="shared" si="5"/>
        <v>6.896252296548519E-2</v>
      </c>
      <c r="F100" s="380">
        <f t="shared" ref="F100" si="8">C100+D100</f>
        <v>0.46891721768431838</v>
      </c>
      <c r="G100" s="189">
        <f>SUM(B100:E100)</f>
        <v>1</v>
      </c>
      <c r="H100" s="179"/>
      <c r="I100" s="179"/>
      <c r="J100" s="179"/>
      <c r="K100" s="179"/>
      <c r="L100" s="179"/>
    </row>
    <row r="101" spans="1:12" x14ac:dyDescent="0.35">
      <c r="A101" s="179"/>
      <c r="B101" s="179"/>
      <c r="C101" s="179"/>
      <c r="D101" s="179"/>
      <c r="E101" s="179"/>
      <c r="F101" s="179"/>
      <c r="G101" s="179"/>
      <c r="H101" s="179"/>
      <c r="I101" s="179"/>
      <c r="J101" s="179"/>
      <c r="K101" s="179"/>
      <c r="L101" s="179"/>
    </row>
  </sheetData>
  <sheetProtection algorithmName="SHA-512" hashValue="d63BLH+UNOug8aoi/NN6e+57KdzudRoYvOWAa93S/dK9WmTzQXZMw8GFrQZqx2+NsEZN8mODmSz8pIpg6HxrmQ==" saltValue="uDefNn1XSe4DlTZD7NOv9w==" spinCount="100000" sheet="1" objects="1" scenarios="1"/>
  <autoFilter ref="A65:G65" xr:uid="{752F5966-402D-4760-8B4C-0B3B7A023E57}">
    <sortState xmlns:xlrd2="http://schemas.microsoft.com/office/spreadsheetml/2017/richdata2" ref="A66:G99">
      <sortCondition ref="A65"/>
    </sortState>
  </autoFilter>
  <conditionalFormatting sqref="A38">
    <cfRule type="duplicateValues" dxfId="8" priority="2"/>
  </conditionalFormatting>
  <conditionalFormatting sqref="A98">
    <cfRule type="duplicateValues" dxfId="7" priority="1"/>
  </conditionalFormatting>
  <hyperlinks>
    <hyperlink ref="L1" location="'Appendix Table Menu'!A1" display="Return to the Appendix Table Menu" xr:uid="{EE9CAB11-5F43-4977-8FDE-AECECDBE4DCD}"/>
  </hyperlinks>
  <pageMargins left="0.7" right="0.7" top="0.75" bottom="0.75" header="0.3" footer="0.3"/>
  <pageSetup scale="7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D1D49-6ED9-4875-82C8-1FFF80B89EFE}">
  <dimension ref="A1:F82"/>
  <sheetViews>
    <sheetView view="pageLayout" zoomScale="46" zoomScaleNormal="100" zoomScalePageLayoutView="46" workbookViewId="0">
      <selection activeCell="A2" sqref="A2:F82"/>
    </sheetView>
  </sheetViews>
  <sheetFormatPr defaultRowHeight="14.5" x14ac:dyDescent="0.35"/>
  <cols>
    <col min="1" max="1" width="18.7265625" style="153" customWidth="1"/>
    <col min="2" max="2" width="15.54296875" style="153" customWidth="1"/>
    <col min="3" max="3" width="14.26953125" style="153" customWidth="1"/>
    <col min="4" max="4" width="12.453125" style="153" customWidth="1"/>
    <col min="5" max="5" width="13.7265625" style="153" customWidth="1"/>
    <col min="6" max="6" width="14.1796875" style="153" customWidth="1"/>
    <col min="7" max="7" width="23.26953125" style="153" customWidth="1"/>
    <col min="8" max="16384" width="8.7265625" style="153"/>
  </cols>
  <sheetData>
    <row r="1" spans="1:6" x14ac:dyDescent="0.35">
      <c r="F1" s="155" t="s">
        <v>220</v>
      </c>
    </row>
    <row r="2" spans="1:6" x14ac:dyDescent="0.35">
      <c r="A2" s="235" t="s">
        <v>528</v>
      </c>
      <c r="B2" s="179" t="s">
        <v>529</v>
      </c>
      <c r="C2" s="179"/>
      <c r="D2" s="179"/>
      <c r="E2" s="179"/>
      <c r="F2" s="179"/>
    </row>
    <row r="3" spans="1:6" x14ac:dyDescent="0.35">
      <c r="A3" s="179"/>
      <c r="B3" s="179" t="s">
        <v>510</v>
      </c>
      <c r="C3" s="179" t="s">
        <v>530</v>
      </c>
      <c r="D3" s="179"/>
      <c r="E3" s="179"/>
      <c r="F3" s="179"/>
    </row>
    <row r="4" spans="1:6" x14ac:dyDescent="0.35">
      <c r="A4" s="179"/>
      <c r="B4" s="179"/>
      <c r="C4" s="179"/>
      <c r="D4" s="179"/>
      <c r="E4" s="179"/>
      <c r="F4" s="179"/>
    </row>
    <row r="5" spans="1:6" ht="43.5" x14ac:dyDescent="0.35">
      <c r="A5" s="235" t="s">
        <v>265</v>
      </c>
      <c r="B5" s="241" t="s">
        <v>531</v>
      </c>
      <c r="C5" s="241" t="s">
        <v>532</v>
      </c>
      <c r="D5" s="241" t="s">
        <v>533</v>
      </c>
      <c r="E5" s="241" t="s">
        <v>534</v>
      </c>
      <c r="F5" s="241" t="s">
        <v>535</v>
      </c>
    </row>
    <row r="6" spans="1:6" x14ac:dyDescent="0.35">
      <c r="A6" s="219" t="s">
        <v>116</v>
      </c>
      <c r="B6" s="381">
        <v>182272</v>
      </c>
      <c r="C6" s="381">
        <v>47741</v>
      </c>
      <c r="D6" s="381">
        <v>28543</v>
      </c>
      <c r="E6" s="381">
        <v>132620</v>
      </c>
      <c r="F6" s="381">
        <v>12512</v>
      </c>
    </row>
    <row r="7" spans="1:6" x14ac:dyDescent="0.35">
      <c r="A7" s="219" t="s">
        <v>266</v>
      </c>
      <c r="B7" s="381">
        <v>1443</v>
      </c>
      <c r="C7" s="381">
        <v>783</v>
      </c>
      <c r="D7" s="381">
        <v>237</v>
      </c>
      <c r="E7" s="381">
        <v>649</v>
      </c>
      <c r="F7" s="381">
        <v>9</v>
      </c>
    </row>
    <row r="8" spans="1:6" x14ac:dyDescent="0.35">
      <c r="A8" s="219" t="s">
        <v>267</v>
      </c>
      <c r="B8" s="381">
        <v>16214</v>
      </c>
      <c r="C8" s="381">
        <v>6372</v>
      </c>
      <c r="D8" s="381">
        <v>2752</v>
      </c>
      <c r="E8" s="381">
        <v>9605</v>
      </c>
      <c r="F8" s="381">
        <v>523</v>
      </c>
    </row>
    <row r="9" spans="1:6" x14ac:dyDescent="0.35">
      <c r="A9" s="219" t="s">
        <v>268</v>
      </c>
      <c r="B9" s="381">
        <v>5886</v>
      </c>
      <c r="C9" s="381">
        <v>2346</v>
      </c>
      <c r="D9" s="381">
        <v>564</v>
      </c>
      <c r="E9" s="381">
        <v>3488</v>
      </c>
      <c r="F9" s="381">
        <v>93</v>
      </c>
    </row>
    <row r="10" spans="1:6" x14ac:dyDescent="0.35">
      <c r="A10" s="219" t="s">
        <v>269</v>
      </c>
      <c r="B10" s="381">
        <v>3898</v>
      </c>
      <c r="C10" s="381">
        <v>1621</v>
      </c>
      <c r="D10" s="381">
        <v>725</v>
      </c>
      <c r="E10" s="381">
        <v>2242</v>
      </c>
      <c r="F10" s="381">
        <v>141</v>
      </c>
    </row>
    <row r="11" spans="1:6" x14ac:dyDescent="0.35">
      <c r="A11" s="219" t="s">
        <v>270</v>
      </c>
      <c r="B11" s="381">
        <v>11315</v>
      </c>
      <c r="C11" s="381">
        <v>4139</v>
      </c>
      <c r="D11" s="381">
        <v>2130</v>
      </c>
      <c r="E11" s="381">
        <v>7083</v>
      </c>
      <c r="F11" s="381">
        <v>468</v>
      </c>
    </row>
    <row r="12" spans="1:6" x14ac:dyDescent="0.35">
      <c r="A12" s="219" t="s">
        <v>271</v>
      </c>
      <c r="B12" s="181">
        <v>502</v>
      </c>
      <c r="C12" s="381">
        <v>201</v>
      </c>
      <c r="D12" s="381">
        <v>57</v>
      </c>
      <c r="E12" s="381">
        <v>301</v>
      </c>
      <c r="F12" s="381">
        <v>3</v>
      </c>
    </row>
    <row r="13" spans="1:6" x14ac:dyDescent="0.35">
      <c r="A13" s="219" t="s">
        <v>272</v>
      </c>
      <c r="B13" s="381">
        <v>54542</v>
      </c>
      <c r="C13" s="381">
        <v>17718</v>
      </c>
      <c r="D13" s="381">
        <v>8310</v>
      </c>
      <c r="E13" s="381">
        <v>36198</v>
      </c>
      <c r="F13" s="381">
        <v>2572</v>
      </c>
    </row>
    <row r="14" spans="1:6" x14ac:dyDescent="0.35">
      <c r="A14" s="219" t="s">
        <v>273</v>
      </c>
      <c r="B14" s="381">
        <v>17354</v>
      </c>
      <c r="C14" s="381">
        <v>5012</v>
      </c>
      <c r="D14" s="381">
        <v>1914</v>
      </c>
      <c r="E14" s="381">
        <v>12171</v>
      </c>
      <c r="F14" s="381">
        <v>376</v>
      </c>
    </row>
    <row r="15" spans="1:6" x14ac:dyDescent="0.35">
      <c r="A15" s="219" t="s">
        <v>274</v>
      </c>
      <c r="B15" s="381">
        <v>8107</v>
      </c>
      <c r="C15" s="381">
        <v>3599</v>
      </c>
      <c r="D15" s="381">
        <v>977</v>
      </c>
      <c r="E15" s="381">
        <v>4397</v>
      </c>
      <c r="F15" s="381">
        <v>117</v>
      </c>
    </row>
    <row r="16" spans="1:6" x14ac:dyDescent="0.35">
      <c r="A16" s="219" t="s">
        <v>275</v>
      </c>
      <c r="B16" s="381">
        <v>1137</v>
      </c>
      <c r="C16" s="381">
        <v>655</v>
      </c>
      <c r="D16" s="381">
        <v>299</v>
      </c>
      <c r="E16" s="381">
        <v>470</v>
      </c>
      <c r="F16" s="381">
        <v>12</v>
      </c>
    </row>
    <row r="17" spans="1:6" x14ac:dyDescent="0.35">
      <c r="A17" s="219" t="s">
        <v>276</v>
      </c>
      <c r="B17" s="181">
        <v>221</v>
      </c>
      <c r="C17" s="381">
        <v>130</v>
      </c>
      <c r="D17" s="381">
        <v>37</v>
      </c>
      <c r="E17" s="381">
        <v>91</v>
      </c>
      <c r="F17" s="381">
        <v>0</v>
      </c>
    </row>
    <row r="18" spans="1:6" x14ac:dyDescent="0.35">
      <c r="A18" s="219" t="s">
        <v>277</v>
      </c>
      <c r="B18" s="381">
        <v>1131</v>
      </c>
      <c r="C18" s="381">
        <v>443</v>
      </c>
      <c r="D18" s="381">
        <v>116</v>
      </c>
      <c r="E18" s="381">
        <v>654</v>
      </c>
      <c r="F18" s="381">
        <v>33</v>
      </c>
    </row>
    <row r="19" spans="1:6" x14ac:dyDescent="0.35">
      <c r="A19" s="219" t="s">
        <v>278</v>
      </c>
      <c r="B19" s="381">
        <v>17072</v>
      </c>
      <c r="C19" s="381">
        <v>4970</v>
      </c>
      <c r="D19" s="381">
        <v>1962</v>
      </c>
      <c r="E19" s="381">
        <v>11818</v>
      </c>
      <c r="F19" s="381">
        <v>820</v>
      </c>
    </row>
    <row r="20" spans="1:6" x14ac:dyDescent="0.35">
      <c r="A20" s="219" t="s">
        <v>279</v>
      </c>
      <c r="B20" s="381">
        <v>7455</v>
      </c>
      <c r="C20" s="381">
        <v>2857</v>
      </c>
      <c r="D20" s="381">
        <v>1155</v>
      </c>
      <c r="E20" s="381">
        <v>4466</v>
      </c>
      <c r="F20" s="381">
        <v>377</v>
      </c>
    </row>
    <row r="21" spans="1:6" x14ac:dyDescent="0.35">
      <c r="A21" s="219" t="s">
        <v>280</v>
      </c>
      <c r="B21" s="381">
        <v>6121</v>
      </c>
      <c r="C21" s="381">
        <v>530</v>
      </c>
      <c r="D21" s="381">
        <v>349</v>
      </c>
      <c r="E21" s="381">
        <v>5553</v>
      </c>
      <c r="F21" s="381">
        <v>162</v>
      </c>
    </row>
    <row r="22" spans="1:6" x14ac:dyDescent="0.35">
      <c r="A22" s="219" t="s">
        <v>281</v>
      </c>
      <c r="B22" s="381">
        <v>6282</v>
      </c>
      <c r="C22" s="381">
        <v>3297</v>
      </c>
      <c r="D22" s="381">
        <v>1107</v>
      </c>
      <c r="E22" s="381">
        <v>2942</v>
      </c>
      <c r="F22" s="381">
        <v>85</v>
      </c>
    </row>
    <row r="23" spans="1:6" x14ac:dyDescent="0.35">
      <c r="A23" s="219" t="s">
        <v>282</v>
      </c>
      <c r="B23" s="381">
        <v>14509</v>
      </c>
      <c r="C23" s="381">
        <v>6804</v>
      </c>
      <c r="D23" s="381">
        <v>1749</v>
      </c>
      <c r="E23" s="381">
        <v>6743</v>
      </c>
      <c r="F23" s="381">
        <v>154</v>
      </c>
    </row>
    <row r="24" spans="1:6" x14ac:dyDescent="0.35">
      <c r="A24" s="219" t="s">
        <v>283</v>
      </c>
      <c r="B24" s="381">
        <v>1775</v>
      </c>
      <c r="C24" s="381">
        <v>844</v>
      </c>
      <c r="D24" s="381">
        <v>312</v>
      </c>
      <c r="E24" s="381">
        <v>917</v>
      </c>
      <c r="F24" s="381">
        <v>27</v>
      </c>
    </row>
    <row r="25" spans="1:6" x14ac:dyDescent="0.35">
      <c r="A25" s="219" t="s">
        <v>284</v>
      </c>
      <c r="B25" s="381">
        <v>15794</v>
      </c>
      <c r="C25" s="381">
        <v>6063</v>
      </c>
      <c r="D25" s="381">
        <v>2122</v>
      </c>
      <c r="E25" s="381">
        <v>9671</v>
      </c>
      <c r="F25" s="381">
        <v>383</v>
      </c>
    </row>
    <row r="26" spans="1:6" x14ac:dyDescent="0.35">
      <c r="A26" s="219" t="s">
        <v>285</v>
      </c>
      <c r="B26" s="381">
        <v>2984</v>
      </c>
      <c r="C26" s="381">
        <v>1453</v>
      </c>
      <c r="D26" s="381">
        <v>731</v>
      </c>
      <c r="E26" s="381">
        <v>1498</v>
      </c>
      <c r="F26" s="381">
        <v>5</v>
      </c>
    </row>
    <row r="27" spans="1:6" x14ac:dyDescent="0.35">
      <c r="A27" s="219" t="s">
        <v>286</v>
      </c>
      <c r="B27" s="381">
        <v>11697</v>
      </c>
      <c r="C27" s="381">
        <v>4859</v>
      </c>
      <c r="D27" s="381">
        <v>1712</v>
      </c>
      <c r="E27" s="381">
        <v>6529</v>
      </c>
      <c r="F27" s="381">
        <v>274</v>
      </c>
    </row>
    <row r="28" spans="1:6" x14ac:dyDescent="0.35">
      <c r="A28" s="219" t="s">
        <v>287</v>
      </c>
      <c r="B28" s="381">
        <v>4469</v>
      </c>
      <c r="C28" s="381">
        <v>1640</v>
      </c>
      <c r="D28" s="381">
        <v>822</v>
      </c>
      <c r="E28" s="381">
        <v>2810</v>
      </c>
      <c r="F28" s="381">
        <v>115</v>
      </c>
    </row>
    <row r="29" spans="1:6" x14ac:dyDescent="0.35">
      <c r="A29" s="219" t="s">
        <v>290</v>
      </c>
      <c r="B29" s="381">
        <v>46606</v>
      </c>
      <c r="C29" s="381">
        <v>10286</v>
      </c>
      <c r="D29" s="381">
        <v>5180</v>
      </c>
      <c r="E29" s="381">
        <v>35783</v>
      </c>
      <c r="F29" s="381">
        <v>2887</v>
      </c>
    </row>
    <row r="30" spans="1:6" x14ac:dyDescent="0.35">
      <c r="A30" s="219" t="s">
        <v>288</v>
      </c>
      <c r="B30" s="381">
        <v>28811</v>
      </c>
      <c r="C30" s="381">
        <v>11024</v>
      </c>
      <c r="D30" s="381">
        <v>5103</v>
      </c>
      <c r="E30" s="381">
        <v>17145</v>
      </c>
      <c r="F30" s="381">
        <v>1368</v>
      </c>
    </row>
    <row r="31" spans="1:6" x14ac:dyDescent="0.35">
      <c r="A31" s="219" t="s">
        <v>289</v>
      </c>
      <c r="B31" s="381">
        <v>8735</v>
      </c>
      <c r="C31" s="381">
        <v>3860</v>
      </c>
      <c r="D31" s="381">
        <v>1290</v>
      </c>
      <c r="E31" s="381">
        <v>4804</v>
      </c>
      <c r="F31" s="381">
        <v>274</v>
      </c>
    </row>
    <row r="32" spans="1:6" x14ac:dyDescent="0.35">
      <c r="A32" s="219" t="s">
        <v>291</v>
      </c>
      <c r="B32" s="381">
        <v>48973</v>
      </c>
      <c r="C32" s="381">
        <v>13302</v>
      </c>
      <c r="D32" s="381">
        <v>7735</v>
      </c>
      <c r="E32" s="381">
        <v>35057</v>
      </c>
      <c r="F32" s="381">
        <v>4250</v>
      </c>
    </row>
    <row r="33" spans="1:6" x14ac:dyDescent="0.35">
      <c r="A33" s="219" t="s">
        <v>292</v>
      </c>
      <c r="B33" s="381">
        <v>3806</v>
      </c>
      <c r="C33" s="381">
        <v>2049</v>
      </c>
      <c r="D33" s="381">
        <v>747</v>
      </c>
      <c r="E33" s="381">
        <v>1685</v>
      </c>
      <c r="F33" s="381">
        <v>64</v>
      </c>
    </row>
    <row r="34" spans="1:6" x14ac:dyDescent="0.35">
      <c r="A34" s="219" t="s">
        <v>293</v>
      </c>
      <c r="B34" s="381">
        <v>3839</v>
      </c>
      <c r="C34" s="381">
        <v>1590</v>
      </c>
      <c r="D34" s="381">
        <v>375</v>
      </c>
      <c r="E34" s="381">
        <v>2190</v>
      </c>
      <c r="F34" s="381">
        <v>73</v>
      </c>
    </row>
    <row r="35" spans="1:6" x14ac:dyDescent="0.35">
      <c r="A35" s="219" t="s">
        <v>294</v>
      </c>
      <c r="B35" s="381">
        <v>11399</v>
      </c>
      <c r="C35" s="381">
        <v>4249</v>
      </c>
      <c r="D35" s="381">
        <v>2133</v>
      </c>
      <c r="E35" s="381">
        <v>6961</v>
      </c>
      <c r="F35" s="381">
        <v>491</v>
      </c>
    </row>
    <row r="36" spans="1:6" x14ac:dyDescent="0.35">
      <c r="A36" s="219" t="s">
        <v>295</v>
      </c>
      <c r="B36" s="381">
        <v>4715</v>
      </c>
      <c r="C36" s="381">
        <v>2291</v>
      </c>
      <c r="D36" s="381">
        <v>791</v>
      </c>
      <c r="E36" s="381">
        <v>2373</v>
      </c>
      <c r="F36" s="381">
        <v>88</v>
      </c>
    </row>
    <row r="37" spans="1:6" x14ac:dyDescent="0.35">
      <c r="A37" s="219" t="s">
        <v>296</v>
      </c>
      <c r="B37" s="381">
        <v>1025</v>
      </c>
      <c r="C37" s="381">
        <v>447</v>
      </c>
      <c r="D37" s="381">
        <v>172</v>
      </c>
      <c r="E37" s="381">
        <v>566</v>
      </c>
      <c r="F37" s="381">
        <v>9</v>
      </c>
    </row>
    <row r="38" spans="1:6" x14ac:dyDescent="0.35">
      <c r="A38" s="219" t="s">
        <v>297</v>
      </c>
      <c r="B38" s="381">
        <v>21975</v>
      </c>
      <c r="C38" s="381">
        <v>7971</v>
      </c>
      <c r="D38" s="381">
        <v>4135</v>
      </c>
      <c r="E38" s="381">
        <v>13598</v>
      </c>
      <c r="F38" s="381">
        <v>853</v>
      </c>
    </row>
    <row r="39" spans="1:6" x14ac:dyDescent="0.35">
      <c r="A39" s="220" t="s">
        <v>117</v>
      </c>
      <c r="B39" s="381">
        <v>572064</v>
      </c>
      <c r="C39" s="381">
        <v>181146</v>
      </c>
      <c r="D39" s="381">
        <v>86343</v>
      </c>
      <c r="E39" s="381">
        <v>383078</v>
      </c>
      <c r="F39" s="381">
        <v>29618</v>
      </c>
    </row>
    <row r="40" spans="1:6" x14ac:dyDescent="0.35">
      <c r="A40" s="220" t="s">
        <v>118</v>
      </c>
      <c r="B40" s="381">
        <v>82892037</v>
      </c>
      <c r="C40" s="381">
        <v>18669936</v>
      </c>
      <c r="D40" s="381">
        <v>10484695</v>
      </c>
      <c r="E40" s="381">
        <v>63528173</v>
      </c>
      <c r="F40" s="381">
        <v>7793949</v>
      </c>
    </row>
    <row r="41" spans="1:6" x14ac:dyDescent="0.35">
      <c r="A41" s="261"/>
      <c r="B41" s="382"/>
      <c r="C41" s="253"/>
      <c r="D41" s="253"/>
      <c r="E41" s="253"/>
      <c r="F41" s="253"/>
    </row>
    <row r="42" spans="1:6" x14ac:dyDescent="0.35">
      <c r="A42" s="261"/>
      <c r="B42" s="382"/>
      <c r="C42" s="253"/>
      <c r="D42" s="253"/>
      <c r="E42" s="253"/>
      <c r="F42" s="253"/>
    </row>
    <row r="43" spans="1:6" x14ac:dyDescent="0.35">
      <c r="A43" s="261"/>
      <c r="B43" s="382"/>
      <c r="C43" s="253"/>
      <c r="D43" s="253"/>
      <c r="E43" s="253"/>
      <c r="F43" s="253"/>
    </row>
    <row r="44" spans="1:6" x14ac:dyDescent="0.35">
      <c r="A44" s="261"/>
      <c r="B44" s="382"/>
      <c r="C44" s="253"/>
      <c r="D44" s="253"/>
      <c r="E44" s="253"/>
      <c r="F44" s="253"/>
    </row>
    <row r="45" spans="1:6" x14ac:dyDescent="0.35">
      <c r="A45" s="261"/>
      <c r="B45" s="382"/>
      <c r="C45" s="253"/>
      <c r="D45" s="253"/>
      <c r="E45" s="253"/>
      <c r="F45" s="253"/>
    </row>
    <row r="46" spans="1:6" x14ac:dyDescent="0.35">
      <c r="A46" s="179"/>
      <c r="B46" s="179"/>
      <c r="C46" s="179"/>
      <c r="D46" s="179"/>
      <c r="E46" s="179"/>
      <c r="F46" s="179"/>
    </row>
    <row r="47" spans="1:6" ht="58" x14ac:dyDescent="0.35">
      <c r="A47" s="235" t="s">
        <v>265</v>
      </c>
      <c r="B47" s="241" t="s">
        <v>536</v>
      </c>
      <c r="C47" s="241" t="s">
        <v>537</v>
      </c>
      <c r="D47" s="179"/>
      <c r="E47" s="179"/>
      <c r="F47" s="179"/>
    </row>
    <row r="48" spans="1:6" x14ac:dyDescent="0.35">
      <c r="A48" s="219" t="s">
        <v>116</v>
      </c>
      <c r="B48" s="319">
        <f>D6/C6</f>
        <v>0.59787185019165912</v>
      </c>
      <c r="C48" s="319">
        <f>F6/E6</f>
        <v>9.4344744382446083E-2</v>
      </c>
      <c r="D48" s="179"/>
      <c r="E48" s="179"/>
      <c r="F48" s="179"/>
    </row>
    <row r="49" spans="1:6" x14ac:dyDescent="0.35">
      <c r="A49" s="219" t="s">
        <v>266</v>
      </c>
      <c r="B49" s="319">
        <f t="shared" ref="B49:B82" si="0">D7/C7</f>
        <v>0.30268199233716475</v>
      </c>
      <c r="C49" s="319">
        <f t="shared" ref="C49:C82" si="1">F7/E7</f>
        <v>1.386748844375963E-2</v>
      </c>
      <c r="D49" s="179"/>
      <c r="E49" s="179"/>
      <c r="F49" s="179"/>
    </row>
    <row r="50" spans="1:6" x14ac:dyDescent="0.35">
      <c r="A50" s="219" t="s">
        <v>267</v>
      </c>
      <c r="B50" s="319">
        <f t="shared" si="0"/>
        <v>0.43188951663527936</v>
      </c>
      <c r="C50" s="319">
        <f t="shared" si="1"/>
        <v>5.4450806871421134E-2</v>
      </c>
      <c r="D50" s="179"/>
      <c r="E50" s="179"/>
      <c r="F50" s="179"/>
    </row>
    <row r="51" spans="1:6" x14ac:dyDescent="0.35">
      <c r="A51" s="219" t="s">
        <v>268</v>
      </c>
      <c r="B51" s="319">
        <f t="shared" si="0"/>
        <v>0.24040920716112532</v>
      </c>
      <c r="C51" s="319">
        <f t="shared" si="1"/>
        <v>2.6662844036697247E-2</v>
      </c>
      <c r="D51" s="179"/>
      <c r="E51" s="179"/>
      <c r="F51" s="179"/>
    </row>
    <row r="52" spans="1:6" x14ac:dyDescent="0.35">
      <c r="A52" s="219" t="s">
        <v>269</v>
      </c>
      <c r="B52" s="319">
        <f t="shared" si="0"/>
        <v>0.44725478099938309</v>
      </c>
      <c r="C52" s="319">
        <f t="shared" si="1"/>
        <v>6.2890276538804635E-2</v>
      </c>
      <c r="D52" s="179"/>
      <c r="E52" s="179"/>
      <c r="F52" s="179"/>
    </row>
    <row r="53" spans="1:6" x14ac:dyDescent="0.35">
      <c r="A53" s="219" t="s">
        <v>270</v>
      </c>
      <c r="B53" s="319">
        <f t="shared" si="0"/>
        <v>0.51461705726020779</v>
      </c>
      <c r="C53" s="319">
        <f t="shared" si="1"/>
        <v>6.607369758576874E-2</v>
      </c>
      <c r="D53" s="179"/>
      <c r="E53" s="179"/>
      <c r="F53" s="179"/>
    </row>
    <row r="54" spans="1:6" x14ac:dyDescent="0.35">
      <c r="A54" s="219" t="s">
        <v>271</v>
      </c>
      <c r="B54" s="319">
        <f t="shared" si="0"/>
        <v>0.28358208955223879</v>
      </c>
      <c r="C54" s="319">
        <f t="shared" si="1"/>
        <v>9.9667774086378731E-3</v>
      </c>
      <c r="D54" s="179"/>
      <c r="E54" s="179"/>
      <c r="F54" s="179"/>
    </row>
    <row r="55" spans="1:6" x14ac:dyDescent="0.35">
      <c r="A55" s="219" t="s">
        <v>272</v>
      </c>
      <c r="B55" s="319">
        <f t="shared" si="0"/>
        <v>0.46901456146291909</v>
      </c>
      <c r="C55" s="319">
        <f t="shared" si="1"/>
        <v>7.1053649372893532E-2</v>
      </c>
      <c r="D55" s="179"/>
      <c r="E55" s="179"/>
      <c r="F55" s="179"/>
    </row>
    <row r="56" spans="1:6" x14ac:dyDescent="0.35">
      <c r="A56" s="219" t="s">
        <v>273</v>
      </c>
      <c r="B56" s="319">
        <f t="shared" si="0"/>
        <v>0.38188347964884278</v>
      </c>
      <c r="C56" s="319">
        <f t="shared" si="1"/>
        <v>3.0893106564785146E-2</v>
      </c>
      <c r="D56" s="179"/>
      <c r="E56" s="179"/>
      <c r="F56" s="179"/>
    </row>
    <row r="57" spans="1:6" x14ac:dyDescent="0.35">
      <c r="A57" s="219" t="s">
        <v>274</v>
      </c>
      <c r="B57" s="319">
        <f t="shared" si="0"/>
        <v>0.27146429563767716</v>
      </c>
      <c r="C57" s="319">
        <f t="shared" si="1"/>
        <v>2.6609051626108712E-2</v>
      </c>
      <c r="D57" s="179"/>
      <c r="E57" s="179"/>
      <c r="F57" s="179"/>
    </row>
    <row r="58" spans="1:6" x14ac:dyDescent="0.35">
      <c r="A58" s="219" t="s">
        <v>275</v>
      </c>
      <c r="B58" s="319">
        <f t="shared" si="0"/>
        <v>0.45648854961832064</v>
      </c>
      <c r="C58" s="319">
        <f t="shared" si="1"/>
        <v>2.553191489361702E-2</v>
      </c>
      <c r="D58" s="179"/>
      <c r="E58" s="179"/>
      <c r="F58" s="179"/>
    </row>
    <row r="59" spans="1:6" x14ac:dyDescent="0.35">
      <c r="A59" s="219" t="s">
        <v>276</v>
      </c>
      <c r="B59" s="319">
        <f t="shared" si="0"/>
        <v>0.2846153846153846</v>
      </c>
      <c r="C59" s="319">
        <f t="shared" si="1"/>
        <v>0</v>
      </c>
      <c r="D59" s="179"/>
      <c r="E59" s="179"/>
      <c r="F59" s="179"/>
    </row>
    <row r="60" spans="1:6" x14ac:dyDescent="0.35">
      <c r="A60" s="219" t="s">
        <v>277</v>
      </c>
      <c r="B60" s="319">
        <f t="shared" si="0"/>
        <v>0.26185101580135439</v>
      </c>
      <c r="C60" s="319">
        <f t="shared" si="1"/>
        <v>5.0458715596330278E-2</v>
      </c>
      <c r="D60" s="179"/>
      <c r="E60" s="179"/>
      <c r="F60" s="179"/>
    </row>
    <row r="61" spans="1:6" x14ac:dyDescent="0.35">
      <c r="A61" s="219" t="s">
        <v>278</v>
      </c>
      <c r="B61" s="319">
        <f t="shared" si="0"/>
        <v>0.39476861167002014</v>
      </c>
      <c r="C61" s="319">
        <f t="shared" si="1"/>
        <v>6.9385682856659331E-2</v>
      </c>
      <c r="D61" s="179"/>
      <c r="E61" s="179"/>
      <c r="F61" s="179"/>
    </row>
    <row r="62" spans="1:6" x14ac:dyDescent="0.35">
      <c r="A62" s="219" t="s">
        <v>279</v>
      </c>
      <c r="B62" s="319">
        <f t="shared" si="0"/>
        <v>0.40427021351067555</v>
      </c>
      <c r="C62" s="319">
        <f t="shared" si="1"/>
        <v>8.4415584415584416E-2</v>
      </c>
      <c r="D62" s="179"/>
      <c r="E62" s="179"/>
      <c r="F62" s="179"/>
    </row>
    <row r="63" spans="1:6" x14ac:dyDescent="0.35">
      <c r="A63" s="219" t="s">
        <v>280</v>
      </c>
      <c r="B63" s="319">
        <f t="shared" si="0"/>
        <v>0.65849056603773581</v>
      </c>
      <c r="C63" s="319">
        <f t="shared" si="1"/>
        <v>2.9173419773095625E-2</v>
      </c>
      <c r="D63" s="179"/>
      <c r="E63" s="179"/>
      <c r="F63" s="179"/>
    </row>
    <row r="64" spans="1:6" x14ac:dyDescent="0.35">
      <c r="A64" s="219" t="s">
        <v>281</v>
      </c>
      <c r="B64" s="319">
        <f t="shared" si="0"/>
        <v>0.33575978161965425</v>
      </c>
      <c r="C64" s="319">
        <f t="shared" si="1"/>
        <v>2.8891910265125765E-2</v>
      </c>
      <c r="D64" s="179"/>
      <c r="E64" s="179"/>
      <c r="F64" s="179"/>
    </row>
    <row r="65" spans="1:6" x14ac:dyDescent="0.35">
      <c r="A65" s="219" t="s">
        <v>282</v>
      </c>
      <c r="B65" s="319">
        <f t="shared" si="0"/>
        <v>0.25705467372134039</v>
      </c>
      <c r="C65" s="319">
        <f t="shared" si="1"/>
        <v>2.2838499184339316E-2</v>
      </c>
      <c r="D65" s="179"/>
      <c r="E65" s="179"/>
      <c r="F65" s="179"/>
    </row>
    <row r="66" spans="1:6" x14ac:dyDescent="0.35">
      <c r="A66" s="219" t="s">
        <v>283</v>
      </c>
      <c r="B66" s="319">
        <f t="shared" si="0"/>
        <v>0.36966824644549762</v>
      </c>
      <c r="C66" s="319">
        <f t="shared" si="1"/>
        <v>2.9443838604143947E-2</v>
      </c>
      <c r="D66" s="179"/>
      <c r="E66" s="179"/>
      <c r="F66" s="179"/>
    </row>
    <row r="67" spans="1:6" x14ac:dyDescent="0.35">
      <c r="A67" s="219" t="s">
        <v>284</v>
      </c>
      <c r="B67" s="319">
        <f t="shared" si="0"/>
        <v>0.34999175325746329</v>
      </c>
      <c r="C67" s="319">
        <f t="shared" si="1"/>
        <v>3.9602936614621033E-2</v>
      </c>
      <c r="D67" s="179"/>
      <c r="E67" s="179"/>
      <c r="F67" s="179"/>
    </row>
    <row r="68" spans="1:6" x14ac:dyDescent="0.35">
      <c r="A68" s="219" t="s">
        <v>285</v>
      </c>
      <c r="B68" s="319">
        <f t="shared" si="0"/>
        <v>0.50309704060564353</v>
      </c>
      <c r="C68" s="319">
        <f t="shared" si="1"/>
        <v>3.3377837116154874E-3</v>
      </c>
      <c r="D68" s="179"/>
      <c r="E68" s="179"/>
      <c r="F68" s="179"/>
    </row>
    <row r="69" spans="1:6" x14ac:dyDescent="0.35">
      <c r="A69" s="219" t="s">
        <v>286</v>
      </c>
      <c r="B69" s="319">
        <f t="shared" si="0"/>
        <v>0.35233587157851409</v>
      </c>
      <c r="C69" s="319">
        <f t="shared" si="1"/>
        <v>4.1966610506968906E-2</v>
      </c>
      <c r="D69" s="179"/>
      <c r="E69" s="179"/>
      <c r="F69" s="179"/>
    </row>
    <row r="70" spans="1:6" x14ac:dyDescent="0.35">
      <c r="A70" s="219" t="s">
        <v>287</v>
      </c>
      <c r="B70" s="319">
        <f t="shared" si="0"/>
        <v>0.50121951219512195</v>
      </c>
      <c r="C70" s="319">
        <f t="shared" si="1"/>
        <v>4.0925266903914591E-2</v>
      </c>
      <c r="D70" s="179"/>
      <c r="E70" s="179"/>
      <c r="F70" s="179"/>
    </row>
    <row r="71" spans="1:6" x14ac:dyDescent="0.35">
      <c r="A71" s="219" t="s">
        <v>290</v>
      </c>
      <c r="B71" s="319">
        <f t="shared" si="0"/>
        <v>0.50359712230215825</v>
      </c>
      <c r="C71" s="319">
        <f t="shared" si="1"/>
        <v>8.0680770198138782E-2</v>
      </c>
      <c r="D71" s="179"/>
      <c r="E71" s="179"/>
      <c r="F71" s="179"/>
    </row>
    <row r="72" spans="1:6" x14ac:dyDescent="0.35">
      <c r="A72" s="219" t="s">
        <v>288</v>
      </c>
      <c r="B72" s="319">
        <f t="shared" si="0"/>
        <v>0.46289912917271409</v>
      </c>
      <c r="C72" s="319">
        <f t="shared" si="1"/>
        <v>7.9790026246719159E-2</v>
      </c>
      <c r="D72" s="179"/>
      <c r="E72" s="179"/>
      <c r="F72" s="179"/>
    </row>
    <row r="73" spans="1:6" x14ac:dyDescent="0.35">
      <c r="A73" s="219" t="s">
        <v>289</v>
      </c>
      <c r="B73" s="319">
        <f t="shared" si="0"/>
        <v>0.33419689119170987</v>
      </c>
      <c r="C73" s="319">
        <f t="shared" si="1"/>
        <v>5.7035803497085764E-2</v>
      </c>
      <c r="D73" s="179"/>
      <c r="E73" s="179"/>
      <c r="F73" s="179"/>
    </row>
    <row r="74" spans="1:6" x14ac:dyDescent="0.35">
      <c r="A74" s="219" t="s">
        <v>291</v>
      </c>
      <c r="B74" s="319">
        <f t="shared" si="0"/>
        <v>0.58149150503683655</v>
      </c>
      <c r="C74" s="319">
        <f t="shared" si="1"/>
        <v>0.12123113786119748</v>
      </c>
      <c r="D74" s="179"/>
      <c r="E74" s="179"/>
      <c r="F74" s="179"/>
    </row>
    <row r="75" spans="1:6" x14ac:dyDescent="0.35">
      <c r="A75" s="219" t="s">
        <v>292</v>
      </c>
      <c r="B75" s="319">
        <f t="shared" si="0"/>
        <v>0.36456808199121521</v>
      </c>
      <c r="C75" s="319">
        <f t="shared" si="1"/>
        <v>3.7982195845697328E-2</v>
      </c>
      <c r="D75" s="179"/>
      <c r="E75" s="179"/>
      <c r="F75" s="179"/>
    </row>
    <row r="76" spans="1:6" x14ac:dyDescent="0.35">
      <c r="A76" s="219" t="s">
        <v>293</v>
      </c>
      <c r="B76" s="319">
        <f t="shared" si="0"/>
        <v>0.23584905660377359</v>
      </c>
      <c r="C76" s="319">
        <f t="shared" si="1"/>
        <v>3.3333333333333333E-2</v>
      </c>
      <c r="D76" s="179"/>
      <c r="E76" s="179"/>
      <c r="F76" s="179"/>
    </row>
    <row r="77" spans="1:6" x14ac:dyDescent="0.35">
      <c r="A77" s="219" t="s">
        <v>294</v>
      </c>
      <c r="B77" s="319">
        <f t="shared" si="0"/>
        <v>0.50200047069898801</v>
      </c>
      <c r="C77" s="319">
        <f t="shared" si="1"/>
        <v>7.0535842551357558E-2</v>
      </c>
      <c r="D77" s="179"/>
      <c r="E77" s="179"/>
      <c r="F77" s="179"/>
    </row>
    <row r="78" spans="1:6" x14ac:dyDescent="0.35">
      <c r="A78" s="219" t="s">
        <v>295</v>
      </c>
      <c r="B78" s="319">
        <f t="shared" si="0"/>
        <v>0.34526407682234833</v>
      </c>
      <c r="C78" s="319">
        <f t="shared" si="1"/>
        <v>3.7083860092709649E-2</v>
      </c>
      <c r="D78" s="179"/>
      <c r="E78" s="179"/>
      <c r="F78" s="179"/>
    </row>
    <row r="79" spans="1:6" x14ac:dyDescent="0.35">
      <c r="A79" s="219" t="s">
        <v>296</v>
      </c>
      <c r="B79" s="319">
        <f t="shared" si="0"/>
        <v>0.38478747203579416</v>
      </c>
      <c r="C79" s="319">
        <f t="shared" si="1"/>
        <v>1.5901060070671377E-2</v>
      </c>
      <c r="D79" s="179"/>
      <c r="E79" s="179"/>
      <c r="F79" s="179"/>
    </row>
    <row r="80" spans="1:6" x14ac:dyDescent="0.35">
      <c r="A80" s="219" t="s">
        <v>297</v>
      </c>
      <c r="B80" s="319">
        <f t="shared" si="0"/>
        <v>0.51875548864634302</v>
      </c>
      <c r="C80" s="319">
        <f t="shared" si="1"/>
        <v>6.2729813207824683E-2</v>
      </c>
      <c r="D80" s="179"/>
      <c r="E80" s="179"/>
      <c r="F80" s="179"/>
    </row>
    <row r="81" spans="1:6" x14ac:dyDescent="0.35">
      <c r="A81" s="220" t="s">
        <v>117</v>
      </c>
      <c r="B81" s="319">
        <f t="shared" si="0"/>
        <v>0.4766486701334835</v>
      </c>
      <c r="C81" s="319">
        <f t="shared" si="1"/>
        <v>7.7315846903241642E-2</v>
      </c>
      <c r="D81" s="179"/>
      <c r="E81" s="179"/>
      <c r="F81" s="179"/>
    </row>
    <row r="82" spans="1:6" x14ac:dyDescent="0.35">
      <c r="A82" s="220" t="s">
        <v>118</v>
      </c>
      <c r="B82" s="319">
        <f t="shared" si="0"/>
        <v>0.56158173225660768</v>
      </c>
      <c r="C82" s="319">
        <f t="shared" si="1"/>
        <v>0.12268492279795297</v>
      </c>
      <c r="D82" s="179"/>
      <c r="E82" s="179"/>
      <c r="F82" s="179"/>
    </row>
  </sheetData>
  <sheetProtection algorithmName="SHA-512" hashValue="LzY618J/4Cr6JhbE+nv3IBCqD60JAJKWjdZOSi8eZ6JVN+r/p9HJyHJTpIruCP/j4lONJoUbBS1CXFjG6r4CUw==" saltValue="S8fnjeQka6W9Rr7uxvCwEg==" spinCount="100000" sheet="1" objects="1" scenarios="1"/>
  <conditionalFormatting sqref="A80">
    <cfRule type="duplicateValues" dxfId="6" priority="33"/>
  </conditionalFormatting>
  <conditionalFormatting sqref="A38:B38">
    <cfRule type="duplicateValues" dxfId="5" priority="2"/>
  </conditionalFormatting>
  <hyperlinks>
    <hyperlink ref="F1" location="'Appendix Table Menu'!A1" display="Return to the Appendix Table Menu" xr:uid="{B0BAA380-C12C-4292-B8AE-75703F450D25}"/>
  </hyperlink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B049A-9C49-4AA4-9055-06F4C360A8B8}">
  <dimension ref="A1:J83"/>
  <sheetViews>
    <sheetView view="pageLayout" zoomScale="53" zoomScaleNormal="100" zoomScalePageLayoutView="53" workbookViewId="0">
      <selection activeCell="A2" sqref="A2:F83"/>
    </sheetView>
  </sheetViews>
  <sheetFormatPr defaultRowHeight="14.5" x14ac:dyDescent="0.35"/>
  <cols>
    <col min="1" max="1" width="20.7265625" style="153" bestFit="1" customWidth="1"/>
    <col min="2" max="2" width="14.453125" style="153" customWidth="1"/>
    <col min="3" max="3" width="11.1796875" style="153" customWidth="1"/>
    <col min="4" max="4" width="12.7265625" style="153" customWidth="1"/>
    <col min="5" max="5" width="11.1796875" style="153" bestFit="1" customWidth="1"/>
    <col min="6" max="6" width="13.26953125" style="153" customWidth="1"/>
    <col min="7" max="9" width="8.7265625" style="153"/>
    <col min="10" max="10" width="12.453125" style="153" customWidth="1"/>
    <col min="11" max="16384" width="8.7265625" style="153"/>
  </cols>
  <sheetData>
    <row r="1" spans="1:10" x14ac:dyDescent="0.35">
      <c r="F1" s="155" t="s">
        <v>220</v>
      </c>
    </row>
    <row r="2" spans="1:10" x14ac:dyDescent="0.35">
      <c r="A2" s="235" t="s">
        <v>528</v>
      </c>
      <c r="B2" s="179" t="s">
        <v>538</v>
      </c>
      <c r="C2" s="179"/>
      <c r="D2" s="179"/>
      <c r="E2" s="179"/>
      <c r="F2" s="179"/>
    </row>
    <row r="3" spans="1:10" x14ac:dyDescent="0.35">
      <c r="A3" s="179"/>
      <c r="B3" s="179" t="s">
        <v>510</v>
      </c>
      <c r="C3" s="179" t="s">
        <v>530</v>
      </c>
      <c r="D3" s="179"/>
      <c r="E3" s="179"/>
      <c r="F3" s="179"/>
    </row>
    <row r="4" spans="1:10" x14ac:dyDescent="0.35">
      <c r="A4" s="179"/>
      <c r="B4" s="179"/>
      <c r="C4" s="179"/>
      <c r="D4" s="179"/>
      <c r="E4" s="179"/>
      <c r="F4" s="179"/>
    </row>
    <row r="5" spans="1:10" ht="52.5" customHeight="1" x14ac:dyDescent="0.35">
      <c r="A5" s="235" t="s">
        <v>265</v>
      </c>
      <c r="B5" s="241" t="s">
        <v>539</v>
      </c>
      <c r="C5" s="241" t="s">
        <v>532</v>
      </c>
      <c r="D5" s="241" t="s">
        <v>533</v>
      </c>
      <c r="E5" s="241" t="s">
        <v>534</v>
      </c>
      <c r="F5" s="241" t="s">
        <v>535</v>
      </c>
    </row>
    <row r="6" spans="1:10" x14ac:dyDescent="0.35">
      <c r="A6" s="219" t="s">
        <v>116</v>
      </c>
      <c r="B6" s="383">
        <v>101337</v>
      </c>
      <c r="C6" s="317">
        <v>53991</v>
      </c>
      <c r="D6" s="317">
        <v>43587</v>
      </c>
      <c r="E6" s="317">
        <v>41021</v>
      </c>
      <c r="F6" s="317">
        <v>5479</v>
      </c>
    </row>
    <row r="7" spans="1:10" x14ac:dyDescent="0.35">
      <c r="A7" s="219" t="s">
        <v>266</v>
      </c>
      <c r="B7" s="384">
        <v>202</v>
      </c>
      <c r="C7" s="317">
        <v>48</v>
      </c>
      <c r="D7" s="317">
        <v>41</v>
      </c>
      <c r="E7" s="317">
        <v>84</v>
      </c>
      <c r="F7" s="317">
        <v>0</v>
      </c>
    </row>
    <row r="8" spans="1:10" x14ac:dyDescent="0.35">
      <c r="A8" s="219" t="s">
        <v>267</v>
      </c>
      <c r="B8" s="383">
        <v>7391</v>
      </c>
      <c r="C8" s="317">
        <v>3893</v>
      </c>
      <c r="D8" s="317">
        <v>2655</v>
      </c>
      <c r="E8" s="317">
        <v>2536</v>
      </c>
      <c r="F8" s="317">
        <v>196</v>
      </c>
    </row>
    <row r="9" spans="1:10" x14ac:dyDescent="0.35">
      <c r="A9" s="219" t="s">
        <v>268</v>
      </c>
      <c r="B9" s="383">
        <v>2467</v>
      </c>
      <c r="C9" s="317">
        <v>1286</v>
      </c>
      <c r="D9" s="317">
        <v>949</v>
      </c>
      <c r="E9" s="317">
        <v>563</v>
      </c>
      <c r="F9" s="317">
        <v>4</v>
      </c>
    </row>
    <row r="10" spans="1:10" x14ac:dyDescent="0.35">
      <c r="A10" s="219" t="s">
        <v>269</v>
      </c>
      <c r="B10" s="383">
        <v>1515</v>
      </c>
      <c r="C10" s="317">
        <v>720</v>
      </c>
      <c r="D10" s="317">
        <v>508</v>
      </c>
      <c r="E10" s="317">
        <v>494</v>
      </c>
      <c r="F10" s="317">
        <v>7</v>
      </c>
    </row>
    <row r="11" spans="1:10" x14ac:dyDescent="0.35">
      <c r="A11" s="219" t="s">
        <v>270</v>
      </c>
      <c r="B11" s="383">
        <v>7156</v>
      </c>
      <c r="C11" s="317">
        <v>3830</v>
      </c>
      <c r="D11" s="317">
        <v>3077</v>
      </c>
      <c r="E11" s="317">
        <v>2827</v>
      </c>
      <c r="F11" s="317">
        <v>219</v>
      </c>
    </row>
    <row r="12" spans="1:10" x14ac:dyDescent="0.35">
      <c r="A12" s="219" t="s">
        <v>271</v>
      </c>
      <c r="B12" s="384">
        <v>225</v>
      </c>
      <c r="C12" s="317">
        <v>67</v>
      </c>
      <c r="D12" s="317">
        <v>67</v>
      </c>
      <c r="E12" s="317">
        <v>24</v>
      </c>
      <c r="F12" s="317">
        <v>0</v>
      </c>
    </row>
    <row r="13" spans="1:10" x14ac:dyDescent="0.35">
      <c r="A13" s="219" t="s">
        <v>272</v>
      </c>
      <c r="B13" s="383">
        <v>28988</v>
      </c>
      <c r="C13" s="317">
        <v>17252</v>
      </c>
      <c r="D13" s="317">
        <v>13069</v>
      </c>
      <c r="E13" s="317">
        <v>8383</v>
      </c>
      <c r="F13" s="317">
        <v>856</v>
      </c>
    </row>
    <row r="14" spans="1:10" x14ac:dyDescent="0.35">
      <c r="A14" s="219" t="s">
        <v>273</v>
      </c>
      <c r="B14" s="383">
        <v>5891</v>
      </c>
      <c r="C14" s="317">
        <v>1744</v>
      </c>
      <c r="D14" s="317">
        <v>1062</v>
      </c>
      <c r="E14" s="317">
        <v>2869</v>
      </c>
      <c r="F14" s="317">
        <v>248</v>
      </c>
    </row>
    <row r="15" spans="1:10" x14ac:dyDescent="0.35">
      <c r="A15" s="219" t="s">
        <v>274</v>
      </c>
      <c r="B15" s="383">
        <v>2962</v>
      </c>
      <c r="C15" s="317">
        <v>1912</v>
      </c>
      <c r="D15" s="317">
        <v>1308</v>
      </c>
      <c r="E15" s="317">
        <v>656</v>
      </c>
      <c r="F15" s="317">
        <v>0</v>
      </c>
      <c r="J15" s="154"/>
    </row>
    <row r="16" spans="1:10" x14ac:dyDescent="0.35">
      <c r="A16" s="219" t="s">
        <v>275</v>
      </c>
      <c r="B16" s="384">
        <v>314</v>
      </c>
      <c r="C16" s="317">
        <v>125</v>
      </c>
      <c r="D16" s="317">
        <v>62</v>
      </c>
      <c r="E16" s="317">
        <v>78</v>
      </c>
      <c r="F16" s="317">
        <v>0</v>
      </c>
      <c r="J16" s="154"/>
    </row>
    <row r="17" spans="1:10" x14ac:dyDescent="0.35">
      <c r="A17" s="219" t="s">
        <v>276</v>
      </c>
      <c r="B17" s="384">
        <v>61</v>
      </c>
      <c r="C17" s="317">
        <v>17</v>
      </c>
      <c r="D17" s="317">
        <v>8</v>
      </c>
      <c r="E17" s="317">
        <v>19</v>
      </c>
      <c r="F17" s="317">
        <v>0</v>
      </c>
      <c r="J17" s="154"/>
    </row>
    <row r="18" spans="1:10" x14ac:dyDescent="0.35">
      <c r="A18" s="219" t="s">
        <v>277</v>
      </c>
      <c r="B18" s="384">
        <v>370</v>
      </c>
      <c r="C18" s="317">
        <v>247</v>
      </c>
      <c r="D18" s="317">
        <v>188</v>
      </c>
      <c r="E18" s="317">
        <v>78</v>
      </c>
      <c r="F18" s="317">
        <v>0</v>
      </c>
    </row>
    <row r="19" spans="1:10" x14ac:dyDescent="0.35">
      <c r="A19" s="219" t="s">
        <v>278</v>
      </c>
      <c r="B19" s="383">
        <v>7496</v>
      </c>
      <c r="C19" s="317">
        <v>3246</v>
      </c>
      <c r="D19" s="317">
        <v>2699</v>
      </c>
      <c r="E19" s="317">
        <v>2931</v>
      </c>
      <c r="F19" s="317">
        <v>185</v>
      </c>
    </row>
    <row r="20" spans="1:10" x14ac:dyDescent="0.35">
      <c r="A20" s="219" t="s">
        <v>279</v>
      </c>
      <c r="B20" s="383">
        <v>1921</v>
      </c>
      <c r="C20" s="317">
        <v>1016</v>
      </c>
      <c r="D20" s="317">
        <v>828</v>
      </c>
      <c r="E20" s="317">
        <v>448</v>
      </c>
      <c r="F20" s="317">
        <v>0</v>
      </c>
    </row>
    <row r="21" spans="1:10" x14ac:dyDescent="0.35">
      <c r="A21" s="219" t="s">
        <v>280</v>
      </c>
      <c r="B21" s="383">
        <v>2090</v>
      </c>
      <c r="C21" s="317">
        <v>413</v>
      </c>
      <c r="D21" s="317">
        <v>316</v>
      </c>
      <c r="E21" s="317">
        <v>1651</v>
      </c>
      <c r="F21" s="317">
        <v>156</v>
      </c>
    </row>
    <row r="22" spans="1:10" x14ac:dyDescent="0.35">
      <c r="A22" s="219" t="s">
        <v>281</v>
      </c>
      <c r="B22" s="383">
        <v>2800</v>
      </c>
      <c r="C22" s="317">
        <v>1934</v>
      </c>
      <c r="D22" s="317">
        <v>1249</v>
      </c>
      <c r="E22" s="317">
        <v>465</v>
      </c>
      <c r="F22" s="317">
        <v>0</v>
      </c>
    </row>
    <row r="23" spans="1:10" x14ac:dyDescent="0.35">
      <c r="A23" s="219" t="s">
        <v>282</v>
      </c>
      <c r="B23" s="383">
        <v>6579</v>
      </c>
      <c r="C23" s="317">
        <v>2881</v>
      </c>
      <c r="D23" s="317">
        <v>1882</v>
      </c>
      <c r="E23" s="317">
        <v>2690</v>
      </c>
      <c r="F23" s="317">
        <v>266</v>
      </c>
    </row>
    <row r="24" spans="1:10" x14ac:dyDescent="0.35">
      <c r="A24" s="219" t="s">
        <v>283</v>
      </c>
      <c r="B24" s="384">
        <v>216</v>
      </c>
      <c r="C24" s="317">
        <v>84</v>
      </c>
      <c r="D24" s="317">
        <v>35</v>
      </c>
      <c r="E24" s="317">
        <v>96</v>
      </c>
      <c r="F24" s="317">
        <v>10</v>
      </c>
    </row>
    <row r="25" spans="1:10" x14ac:dyDescent="0.35">
      <c r="A25" s="219" t="s">
        <v>284</v>
      </c>
      <c r="B25" s="383">
        <v>8491</v>
      </c>
      <c r="C25" s="317">
        <v>4610</v>
      </c>
      <c r="D25" s="317">
        <v>2955</v>
      </c>
      <c r="E25" s="317">
        <v>2958</v>
      </c>
      <c r="F25" s="317">
        <v>482</v>
      </c>
    </row>
    <row r="26" spans="1:10" x14ac:dyDescent="0.35">
      <c r="A26" s="219" t="s">
        <v>285</v>
      </c>
      <c r="B26" s="383">
        <v>1118</v>
      </c>
      <c r="C26" s="317">
        <v>529</v>
      </c>
      <c r="D26" s="317">
        <v>352</v>
      </c>
      <c r="E26" s="317">
        <v>308</v>
      </c>
      <c r="F26" s="317">
        <v>0</v>
      </c>
    </row>
    <row r="27" spans="1:10" x14ac:dyDescent="0.35">
      <c r="A27" s="219" t="s">
        <v>286</v>
      </c>
      <c r="B27" s="383">
        <v>3283</v>
      </c>
      <c r="C27" s="317">
        <v>1446</v>
      </c>
      <c r="D27" s="317">
        <v>857</v>
      </c>
      <c r="E27" s="317">
        <v>1002</v>
      </c>
      <c r="F27" s="317">
        <v>18</v>
      </c>
    </row>
    <row r="28" spans="1:10" x14ac:dyDescent="0.35">
      <c r="A28" s="219" t="s">
        <v>287</v>
      </c>
      <c r="B28" s="383">
        <v>2742</v>
      </c>
      <c r="C28" s="317">
        <v>1335</v>
      </c>
      <c r="D28" s="317">
        <v>958</v>
      </c>
      <c r="E28" s="317">
        <v>993</v>
      </c>
      <c r="F28" s="317">
        <v>140</v>
      </c>
    </row>
    <row r="29" spans="1:10" x14ac:dyDescent="0.35">
      <c r="A29" s="219" t="s">
        <v>290</v>
      </c>
      <c r="B29" s="383">
        <v>9135</v>
      </c>
      <c r="C29" s="317">
        <v>3358</v>
      </c>
      <c r="D29" s="317">
        <v>2784</v>
      </c>
      <c r="E29" s="317">
        <v>4731</v>
      </c>
      <c r="F29" s="317">
        <v>1264</v>
      </c>
    </row>
    <row r="30" spans="1:10" x14ac:dyDescent="0.35">
      <c r="A30" s="219" t="s">
        <v>288</v>
      </c>
      <c r="B30" s="383">
        <v>12242</v>
      </c>
      <c r="C30" s="317">
        <v>6608</v>
      </c>
      <c r="D30" s="317">
        <v>4703</v>
      </c>
      <c r="E30" s="317">
        <v>4036</v>
      </c>
      <c r="F30" s="317">
        <v>227</v>
      </c>
    </row>
    <row r="31" spans="1:10" x14ac:dyDescent="0.35">
      <c r="A31" s="219" t="s">
        <v>289</v>
      </c>
      <c r="B31" s="383">
        <v>3189</v>
      </c>
      <c r="C31" s="317">
        <v>2101</v>
      </c>
      <c r="D31" s="317">
        <v>1474</v>
      </c>
      <c r="E31" s="317">
        <v>620</v>
      </c>
      <c r="F31" s="317">
        <v>0</v>
      </c>
    </row>
    <row r="32" spans="1:10" x14ac:dyDescent="0.35">
      <c r="A32" s="219" t="s">
        <v>291</v>
      </c>
      <c r="B32" s="383">
        <v>20375</v>
      </c>
      <c r="C32" s="317">
        <v>8698</v>
      </c>
      <c r="D32" s="317">
        <v>7098</v>
      </c>
      <c r="E32" s="317">
        <v>9540</v>
      </c>
      <c r="F32" s="317">
        <v>1817</v>
      </c>
    </row>
    <row r="33" spans="1:6" x14ac:dyDescent="0.35">
      <c r="A33" s="219" t="s">
        <v>292</v>
      </c>
      <c r="B33" s="383">
        <v>1613</v>
      </c>
      <c r="C33" s="317">
        <v>973</v>
      </c>
      <c r="D33" s="317">
        <v>615</v>
      </c>
      <c r="E33" s="317">
        <v>254</v>
      </c>
      <c r="F33" s="317">
        <v>7</v>
      </c>
    </row>
    <row r="34" spans="1:6" x14ac:dyDescent="0.35">
      <c r="A34" s="219" t="s">
        <v>293</v>
      </c>
      <c r="B34" s="383">
        <v>1383</v>
      </c>
      <c r="C34" s="317">
        <v>864</v>
      </c>
      <c r="D34" s="317">
        <v>594</v>
      </c>
      <c r="E34" s="317">
        <v>291</v>
      </c>
      <c r="F34" s="317">
        <v>76</v>
      </c>
    </row>
    <row r="35" spans="1:6" x14ac:dyDescent="0.35">
      <c r="A35" s="219" t="s">
        <v>294</v>
      </c>
      <c r="B35" s="383">
        <v>3060</v>
      </c>
      <c r="C35" s="317">
        <v>1629</v>
      </c>
      <c r="D35" s="317">
        <v>1293</v>
      </c>
      <c r="E35" s="317">
        <v>866</v>
      </c>
      <c r="F35" s="317">
        <v>137</v>
      </c>
    </row>
    <row r="36" spans="1:6" x14ac:dyDescent="0.35">
      <c r="A36" s="219" t="s">
        <v>295</v>
      </c>
      <c r="B36" s="383">
        <v>1059</v>
      </c>
      <c r="C36" s="317">
        <v>478</v>
      </c>
      <c r="D36" s="317">
        <v>345</v>
      </c>
      <c r="E36" s="317">
        <v>313</v>
      </c>
      <c r="F36" s="317">
        <v>3</v>
      </c>
    </row>
    <row r="37" spans="1:6" x14ac:dyDescent="0.35">
      <c r="A37" s="219" t="s">
        <v>296</v>
      </c>
      <c r="B37" s="384">
        <v>479</v>
      </c>
      <c r="C37" s="317">
        <v>196</v>
      </c>
      <c r="D37" s="317">
        <v>79</v>
      </c>
      <c r="E37" s="317">
        <v>87</v>
      </c>
      <c r="F37" s="317">
        <v>0</v>
      </c>
    </row>
    <row r="38" spans="1:6" x14ac:dyDescent="0.35">
      <c r="A38" s="219" t="s">
        <v>297</v>
      </c>
      <c r="B38" s="383">
        <v>4807</v>
      </c>
      <c r="C38" s="317">
        <v>2713</v>
      </c>
      <c r="D38" s="317">
        <v>2090</v>
      </c>
      <c r="E38" s="317">
        <v>1515</v>
      </c>
      <c r="F38" s="317">
        <v>117</v>
      </c>
    </row>
    <row r="39" spans="1:6" x14ac:dyDescent="0.35">
      <c r="A39" s="220" t="s">
        <v>117</v>
      </c>
      <c r="B39" s="385">
        <v>252957</v>
      </c>
      <c r="C39" s="385">
        <v>130244</v>
      </c>
      <c r="D39" s="385">
        <v>99787</v>
      </c>
      <c r="E39" s="385">
        <v>95427</v>
      </c>
      <c r="F39" s="385">
        <v>11914</v>
      </c>
    </row>
    <row r="40" spans="1:6" x14ac:dyDescent="0.35">
      <c r="A40" s="220" t="s">
        <v>118</v>
      </c>
      <c r="B40" s="266">
        <v>44590828</v>
      </c>
      <c r="C40" s="178">
        <v>19572214</v>
      </c>
      <c r="D40" s="178">
        <v>15931772</v>
      </c>
      <c r="E40" s="178">
        <v>21943518</v>
      </c>
      <c r="F40" s="178">
        <v>4977635</v>
      </c>
    </row>
    <row r="41" spans="1:6" x14ac:dyDescent="0.35">
      <c r="A41" s="261"/>
      <c r="B41" s="382"/>
      <c r="C41" s="253"/>
      <c r="D41" s="253"/>
      <c r="E41" s="253"/>
      <c r="F41" s="253"/>
    </row>
    <row r="42" spans="1:6" x14ac:dyDescent="0.35">
      <c r="A42" s="261"/>
      <c r="B42" s="382"/>
      <c r="C42" s="253"/>
      <c r="D42" s="253"/>
      <c r="E42" s="253"/>
      <c r="F42" s="253"/>
    </row>
    <row r="43" spans="1:6" x14ac:dyDescent="0.35">
      <c r="A43" s="261"/>
      <c r="B43" s="382"/>
      <c r="C43" s="253"/>
      <c r="D43" s="253"/>
      <c r="E43" s="253"/>
      <c r="F43" s="253"/>
    </row>
    <row r="44" spans="1:6" x14ac:dyDescent="0.35">
      <c r="A44" s="261"/>
      <c r="B44" s="382"/>
      <c r="C44" s="253"/>
      <c r="D44" s="253"/>
      <c r="E44" s="253"/>
      <c r="F44" s="253"/>
    </row>
    <row r="45" spans="1:6" x14ac:dyDescent="0.35">
      <c r="A45" s="261"/>
      <c r="B45" s="382"/>
      <c r="C45" s="253"/>
      <c r="D45" s="253"/>
      <c r="E45" s="253"/>
      <c r="F45" s="253"/>
    </row>
    <row r="46" spans="1:6" x14ac:dyDescent="0.35">
      <c r="A46" s="179"/>
      <c r="B46" s="179"/>
      <c r="C46" s="179"/>
      <c r="D46" s="179"/>
      <c r="E46" s="179"/>
      <c r="F46" s="179"/>
    </row>
    <row r="47" spans="1:6" ht="101.5" x14ac:dyDescent="0.35">
      <c r="A47" s="241" t="s">
        <v>265</v>
      </c>
      <c r="B47" s="241" t="s">
        <v>540</v>
      </c>
      <c r="C47" s="241" t="s">
        <v>541</v>
      </c>
      <c r="D47" s="179"/>
      <c r="E47" s="179"/>
      <c r="F47" s="179"/>
    </row>
    <row r="48" spans="1:6" x14ac:dyDescent="0.35">
      <c r="A48" s="219" t="s">
        <v>116</v>
      </c>
      <c r="B48" s="319">
        <f>D6/C6</f>
        <v>0.8073012168694782</v>
      </c>
      <c r="C48" s="319">
        <f>F6/E6</f>
        <v>0.13356573462372931</v>
      </c>
      <c r="D48" s="179"/>
      <c r="E48" s="179"/>
      <c r="F48" s="179"/>
    </row>
    <row r="49" spans="1:6" x14ac:dyDescent="0.35">
      <c r="A49" s="219" t="s">
        <v>266</v>
      </c>
      <c r="B49" s="319">
        <f t="shared" ref="B49:B82" si="0">D7/C7</f>
        <v>0.85416666666666663</v>
      </c>
      <c r="C49" s="319">
        <f t="shared" ref="C49:C82" si="1">F7/E7</f>
        <v>0</v>
      </c>
      <c r="D49" s="179"/>
      <c r="E49" s="179"/>
      <c r="F49" s="179"/>
    </row>
    <row r="50" spans="1:6" x14ac:dyDescent="0.35">
      <c r="A50" s="219" t="s">
        <v>267</v>
      </c>
      <c r="B50" s="319">
        <f t="shared" si="0"/>
        <v>0.68199332134600565</v>
      </c>
      <c r="C50" s="319">
        <f t="shared" si="1"/>
        <v>7.7287066246056788E-2</v>
      </c>
      <c r="D50" s="179"/>
      <c r="E50" s="179"/>
      <c r="F50" s="179"/>
    </row>
    <row r="51" spans="1:6" x14ac:dyDescent="0.35">
      <c r="A51" s="219" t="s">
        <v>268</v>
      </c>
      <c r="B51" s="319">
        <f t="shared" si="0"/>
        <v>0.73794712286158637</v>
      </c>
      <c r="C51" s="319">
        <f t="shared" si="1"/>
        <v>7.104795737122558E-3</v>
      </c>
      <c r="D51" s="179"/>
      <c r="E51" s="179"/>
      <c r="F51" s="179"/>
    </row>
    <row r="52" spans="1:6" x14ac:dyDescent="0.35">
      <c r="A52" s="219" t="s">
        <v>269</v>
      </c>
      <c r="B52" s="319">
        <f t="shared" si="0"/>
        <v>0.7055555555555556</v>
      </c>
      <c r="C52" s="319">
        <f t="shared" si="1"/>
        <v>1.417004048582996E-2</v>
      </c>
      <c r="D52" s="179"/>
      <c r="E52" s="179"/>
      <c r="F52" s="179"/>
    </row>
    <row r="53" spans="1:6" x14ac:dyDescent="0.35">
      <c r="A53" s="219" t="s">
        <v>270</v>
      </c>
      <c r="B53" s="319">
        <f t="shared" si="0"/>
        <v>0.80339425587467361</v>
      </c>
      <c r="C53" s="319">
        <f t="shared" si="1"/>
        <v>7.7467279801910149E-2</v>
      </c>
      <c r="D53" s="179"/>
      <c r="E53" s="179"/>
      <c r="F53" s="179"/>
    </row>
    <row r="54" spans="1:6" x14ac:dyDescent="0.35">
      <c r="A54" s="219" t="s">
        <v>271</v>
      </c>
      <c r="B54" s="319">
        <f t="shared" si="0"/>
        <v>1</v>
      </c>
      <c r="C54" s="319">
        <f t="shared" si="1"/>
        <v>0</v>
      </c>
      <c r="D54" s="179"/>
      <c r="E54" s="179"/>
      <c r="F54" s="179"/>
    </row>
    <row r="55" spans="1:6" x14ac:dyDescent="0.35">
      <c r="A55" s="219" t="s">
        <v>272</v>
      </c>
      <c r="B55" s="319">
        <f t="shared" si="0"/>
        <v>0.75753535821933693</v>
      </c>
      <c r="C55" s="319">
        <f t="shared" si="1"/>
        <v>0.1021114159608732</v>
      </c>
      <c r="D55" s="179"/>
      <c r="E55" s="179"/>
      <c r="F55" s="179"/>
    </row>
    <row r="56" spans="1:6" x14ac:dyDescent="0.35">
      <c r="A56" s="219" t="s">
        <v>273</v>
      </c>
      <c r="B56" s="319">
        <f t="shared" si="0"/>
        <v>0.60894495412844041</v>
      </c>
      <c r="C56" s="319">
        <f t="shared" si="1"/>
        <v>8.644126873475079E-2</v>
      </c>
      <c r="D56" s="179"/>
      <c r="E56" s="179"/>
      <c r="F56" s="179"/>
    </row>
    <row r="57" spans="1:6" x14ac:dyDescent="0.35">
      <c r="A57" s="219" t="s">
        <v>274</v>
      </c>
      <c r="B57" s="319">
        <f t="shared" si="0"/>
        <v>0.68410041841004188</v>
      </c>
      <c r="C57" s="319">
        <f t="shared" si="1"/>
        <v>0</v>
      </c>
      <c r="D57" s="179"/>
      <c r="E57" s="179"/>
      <c r="F57" s="179"/>
    </row>
    <row r="58" spans="1:6" x14ac:dyDescent="0.35">
      <c r="A58" s="219" t="s">
        <v>275</v>
      </c>
      <c r="B58" s="319">
        <f t="shared" si="0"/>
        <v>0.496</v>
      </c>
      <c r="C58" s="319">
        <f t="shared" si="1"/>
        <v>0</v>
      </c>
      <c r="D58" s="179"/>
      <c r="E58" s="179"/>
      <c r="F58" s="179"/>
    </row>
    <row r="59" spans="1:6" x14ac:dyDescent="0.35">
      <c r="A59" s="219" t="s">
        <v>276</v>
      </c>
      <c r="B59" s="319">
        <f t="shared" si="0"/>
        <v>0.47058823529411764</v>
      </c>
      <c r="C59" s="319">
        <f t="shared" si="1"/>
        <v>0</v>
      </c>
      <c r="D59" s="179"/>
      <c r="E59" s="179"/>
      <c r="F59" s="179"/>
    </row>
    <row r="60" spans="1:6" x14ac:dyDescent="0.35">
      <c r="A60" s="219" t="s">
        <v>277</v>
      </c>
      <c r="B60" s="319">
        <f t="shared" si="0"/>
        <v>0.76113360323886636</v>
      </c>
      <c r="C60" s="319">
        <f t="shared" si="1"/>
        <v>0</v>
      </c>
      <c r="D60" s="179"/>
      <c r="E60" s="179"/>
      <c r="F60" s="179"/>
    </row>
    <row r="61" spans="1:6" x14ac:dyDescent="0.35">
      <c r="A61" s="219" t="s">
        <v>278</v>
      </c>
      <c r="B61" s="319">
        <f t="shared" si="0"/>
        <v>0.83148490449784351</v>
      </c>
      <c r="C61" s="319">
        <f t="shared" si="1"/>
        <v>6.3118389628113267E-2</v>
      </c>
      <c r="D61" s="179"/>
      <c r="E61" s="179"/>
      <c r="F61" s="179"/>
    </row>
    <row r="62" spans="1:6" x14ac:dyDescent="0.35">
      <c r="A62" s="219" t="s">
        <v>279</v>
      </c>
      <c r="B62" s="319">
        <f t="shared" si="0"/>
        <v>0.81496062992125984</v>
      </c>
      <c r="C62" s="319">
        <f t="shared" si="1"/>
        <v>0</v>
      </c>
      <c r="D62" s="179"/>
      <c r="E62" s="179"/>
      <c r="F62" s="179"/>
    </row>
    <row r="63" spans="1:6" x14ac:dyDescent="0.35">
      <c r="A63" s="219" t="s">
        <v>280</v>
      </c>
      <c r="B63" s="319">
        <f t="shared" si="0"/>
        <v>0.76513317191283292</v>
      </c>
      <c r="C63" s="319">
        <f t="shared" si="1"/>
        <v>9.4488188976377951E-2</v>
      </c>
      <c r="D63" s="179"/>
      <c r="E63" s="179"/>
      <c r="F63" s="179"/>
    </row>
    <row r="64" spans="1:6" x14ac:dyDescent="0.35">
      <c r="A64" s="219" t="s">
        <v>281</v>
      </c>
      <c r="B64" s="319">
        <f t="shared" si="0"/>
        <v>0.64581178903826264</v>
      </c>
      <c r="C64" s="319">
        <f t="shared" si="1"/>
        <v>0</v>
      </c>
      <c r="D64" s="179"/>
      <c r="E64" s="179"/>
      <c r="F64" s="179"/>
    </row>
    <row r="65" spans="1:6" x14ac:dyDescent="0.35">
      <c r="A65" s="219" t="s">
        <v>282</v>
      </c>
      <c r="B65" s="319">
        <f t="shared" si="0"/>
        <v>0.65324540090246441</v>
      </c>
      <c r="C65" s="319">
        <f t="shared" si="1"/>
        <v>9.8884758364312264E-2</v>
      </c>
      <c r="D65" s="179"/>
      <c r="E65" s="179"/>
      <c r="F65" s="179"/>
    </row>
    <row r="66" spans="1:6" x14ac:dyDescent="0.35">
      <c r="A66" s="219" t="s">
        <v>283</v>
      </c>
      <c r="B66" s="319">
        <f t="shared" si="0"/>
        <v>0.41666666666666669</v>
      </c>
      <c r="C66" s="319">
        <f t="shared" si="1"/>
        <v>0.10416666666666667</v>
      </c>
      <c r="D66" s="179"/>
      <c r="E66" s="179"/>
      <c r="F66" s="179"/>
    </row>
    <row r="67" spans="1:6" x14ac:dyDescent="0.35">
      <c r="A67" s="219" t="s">
        <v>284</v>
      </c>
      <c r="B67" s="319">
        <f t="shared" si="0"/>
        <v>0.64099783080260309</v>
      </c>
      <c r="C67" s="319">
        <f t="shared" si="1"/>
        <v>0.16294793779580799</v>
      </c>
      <c r="D67" s="179"/>
      <c r="E67" s="179"/>
      <c r="F67" s="179"/>
    </row>
    <row r="68" spans="1:6" x14ac:dyDescent="0.35">
      <c r="A68" s="219" t="s">
        <v>285</v>
      </c>
      <c r="B68" s="319">
        <f t="shared" si="0"/>
        <v>0.66540642722117205</v>
      </c>
      <c r="C68" s="319">
        <f t="shared" si="1"/>
        <v>0</v>
      </c>
      <c r="D68" s="179"/>
      <c r="E68" s="179"/>
      <c r="F68" s="179"/>
    </row>
    <row r="69" spans="1:6" x14ac:dyDescent="0.35">
      <c r="A69" s="219" t="s">
        <v>286</v>
      </c>
      <c r="B69" s="319">
        <f t="shared" si="0"/>
        <v>0.59266943291839558</v>
      </c>
      <c r="C69" s="319">
        <f t="shared" si="1"/>
        <v>1.7964071856287425E-2</v>
      </c>
      <c r="D69" s="179"/>
      <c r="E69" s="179"/>
      <c r="F69" s="179"/>
    </row>
    <row r="70" spans="1:6" x14ac:dyDescent="0.35">
      <c r="A70" s="219" t="s">
        <v>287</v>
      </c>
      <c r="B70" s="319">
        <f t="shared" si="0"/>
        <v>0.7176029962546816</v>
      </c>
      <c r="C70" s="319">
        <f t="shared" si="1"/>
        <v>0.14098690835850958</v>
      </c>
      <c r="D70" s="179"/>
      <c r="E70" s="179"/>
      <c r="F70" s="179"/>
    </row>
    <row r="71" spans="1:6" x14ac:dyDescent="0.35">
      <c r="A71" s="219" t="s">
        <v>290</v>
      </c>
      <c r="B71" s="319">
        <f t="shared" si="0"/>
        <v>0.82906491959499706</v>
      </c>
      <c r="C71" s="319">
        <f t="shared" si="1"/>
        <v>0.2671739589938702</v>
      </c>
      <c r="D71" s="179"/>
      <c r="E71" s="179"/>
      <c r="F71" s="179"/>
    </row>
    <row r="72" spans="1:6" x14ac:dyDescent="0.35">
      <c r="A72" s="219" t="s">
        <v>288</v>
      </c>
      <c r="B72" s="319">
        <f t="shared" si="0"/>
        <v>0.71171307506053272</v>
      </c>
      <c r="C72" s="319">
        <f t="shared" si="1"/>
        <v>5.624380574826561E-2</v>
      </c>
      <c r="D72" s="179"/>
      <c r="E72" s="179"/>
      <c r="F72" s="179"/>
    </row>
    <row r="73" spans="1:6" x14ac:dyDescent="0.35">
      <c r="A73" s="219" t="s">
        <v>289</v>
      </c>
      <c r="B73" s="319">
        <f t="shared" si="0"/>
        <v>0.70157068062827221</v>
      </c>
      <c r="C73" s="319">
        <f t="shared" si="1"/>
        <v>0</v>
      </c>
      <c r="D73" s="179"/>
      <c r="E73" s="179"/>
      <c r="F73" s="179"/>
    </row>
    <row r="74" spans="1:6" x14ac:dyDescent="0.35">
      <c r="A74" s="219" t="s">
        <v>291</v>
      </c>
      <c r="B74" s="319">
        <f t="shared" si="0"/>
        <v>0.81604966659002065</v>
      </c>
      <c r="C74" s="319">
        <f t="shared" si="1"/>
        <v>0.19046121593291404</v>
      </c>
      <c r="D74" s="179"/>
      <c r="E74" s="179"/>
      <c r="F74" s="179"/>
    </row>
    <row r="75" spans="1:6" x14ac:dyDescent="0.35">
      <c r="A75" s="219" t="s">
        <v>292</v>
      </c>
      <c r="B75" s="319">
        <f t="shared" si="0"/>
        <v>0.63206577595066804</v>
      </c>
      <c r="C75" s="319">
        <f t="shared" si="1"/>
        <v>2.7559055118110236E-2</v>
      </c>
      <c r="D75" s="179"/>
      <c r="E75" s="179"/>
      <c r="F75" s="179"/>
    </row>
    <row r="76" spans="1:6" x14ac:dyDescent="0.35">
      <c r="A76" s="219" t="s">
        <v>293</v>
      </c>
      <c r="B76" s="319">
        <f t="shared" si="0"/>
        <v>0.6875</v>
      </c>
      <c r="C76" s="319">
        <f t="shared" si="1"/>
        <v>0.2611683848797251</v>
      </c>
      <c r="D76" s="179"/>
      <c r="E76" s="179"/>
      <c r="F76" s="179"/>
    </row>
    <row r="77" spans="1:6" x14ac:dyDescent="0.35">
      <c r="A77" s="219" t="s">
        <v>294</v>
      </c>
      <c r="B77" s="319">
        <f t="shared" si="0"/>
        <v>0.79373848987108653</v>
      </c>
      <c r="C77" s="319">
        <f t="shared" si="1"/>
        <v>0.15819861431870669</v>
      </c>
      <c r="D77" s="179"/>
      <c r="E77" s="179"/>
      <c r="F77" s="179"/>
    </row>
    <row r="78" spans="1:6" x14ac:dyDescent="0.35">
      <c r="A78" s="219" t="s">
        <v>295</v>
      </c>
      <c r="B78" s="319">
        <f t="shared" si="0"/>
        <v>0.72175732217573219</v>
      </c>
      <c r="C78" s="319">
        <f t="shared" si="1"/>
        <v>9.5846645367412137E-3</v>
      </c>
      <c r="D78" s="179"/>
      <c r="E78" s="179"/>
      <c r="F78" s="179"/>
    </row>
    <row r="79" spans="1:6" x14ac:dyDescent="0.35">
      <c r="A79" s="219" t="s">
        <v>296</v>
      </c>
      <c r="B79" s="319">
        <f t="shared" si="0"/>
        <v>0.40306122448979592</v>
      </c>
      <c r="C79" s="319">
        <f t="shared" si="1"/>
        <v>0</v>
      </c>
      <c r="D79" s="179"/>
      <c r="E79" s="179"/>
      <c r="F79" s="179"/>
    </row>
    <row r="80" spans="1:6" x14ac:dyDescent="0.35">
      <c r="A80" s="219" t="s">
        <v>297</v>
      </c>
      <c r="B80" s="319">
        <f t="shared" si="0"/>
        <v>0.77036490969406557</v>
      </c>
      <c r="C80" s="319">
        <f t="shared" si="1"/>
        <v>7.7227722772277227E-2</v>
      </c>
      <c r="D80" s="179"/>
      <c r="E80" s="179"/>
      <c r="F80" s="179"/>
    </row>
    <row r="81" spans="1:6" x14ac:dyDescent="0.35">
      <c r="A81" s="220" t="s">
        <v>117</v>
      </c>
      <c r="B81" s="319">
        <f t="shared" si="0"/>
        <v>0.76615429501550936</v>
      </c>
      <c r="C81" s="319">
        <f t="shared" si="1"/>
        <v>0.12484936129187756</v>
      </c>
      <c r="D81" s="179"/>
      <c r="E81" s="179"/>
      <c r="F81" s="179"/>
    </row>
    <row r="82" spans="1:6" x14ac:dyDescent="0.35">
      <c r="A82" s="220" t="s">
        <v>118</v>
      </c>
      <c r="B82" s="319">
        <f t="shared" si="0"/>
        <v>0.81399947905740255</v>
      </c>
      <c r="C82" s="319">
        <f t="shared" si="1"/>
        <v>0.22683851331404564</v>
      </c>
      <c r="D82" s="179"/>
      <c r="E82" s="179"/>
      <c r="F82" s="179"/>
    </row>
    <row r="83" spans="1:6" x14ac:dyDescent="0.35">
      <c r="A83" s="179"/>
      <c r="B83" s="179"/>
      <c r="C83" s="179"/>
      <c r="D83" s="179"/>
      <c r="E83" s="179"/>
      <c r="F83" s="179"/>
    </row>
  </sheetData>
  <sheetProtection algorithmName="SHA-512" hashValue="1MKC4e7TDj016cJ6Ypa1QG5uwvPz9wqKWtEEDTxIO0zqf7gjYr8HA6O1MBSF7KaRqU+7fLCZa19Al1OS6qsGHg==" saltValue="oWTZPxz8M4AYERxdAi7rpQ==" spinCount="100000" sheet="1" objects="1" scenarios="1"/>
  <conditionalFormatting sqref="A38">
    <cfRule type="duplicateValues" dxfId="4" priority="3"/>
  </conditionalFormatting>
  <conditionalFormatting sqref="A80">
    <cfRule type="duplicateValues" dxfId="3" priority="1"/>
  </conditionalFormatting>
  <conditionalFormatting sqref="B38">
    <cfRule type="duplicateValues" dxfId="2" priority="2"/>
  </conditionalFormatting>
  <hyperlinks>
    <hyperlink ref="F1" location="'Appendix Table Menu'!A1" display="Return to the Appendix Table Menu" xr:uid="{EA151EE1-41FE-4DBE-86AC-65104F46F838}"/>
  </hyperlink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A0349-2F2B-4446-8CE9-A5C2796DD3F2}">
  <dimension ref="A1:I76"/>
  <sheetViews>
    <sheetView view="pageLayout" topLeftCell="A65" zoomScale="93" zoomScaleNormal="40" zoomScaleSheetLayoutView="85" zoomScalePageLayoutView="93" workbookViewId="0">
      <selection activeCell="I76" sqref="A2:I76"/>
    </sheetView>
  </sheetViews>
  <sheetFormatPr defaultRowHeight="14.5" x14ac:dyDescent="0.35"/>
  <cols>
    <col min="1" max="1" width="26.453125" style="153" customWidth="1"/>
    <col min="2" max="2" width="10.36328125" style="153" bestFit="1" customWidth="1"/>
    <col min="3" max="7" width="8.54296875" style="153" customWidth="1"/>
    <col min="8" max="8" width="10.453125" style="153" customWidth="1"/>
    <col min="9" max="9" width="10.26953125" style="153" customWidth="1"/>
    <col min="10" max="12" width="8.7265625" style="153"/>
    <col min="13" max="13" width="55.1796875" style="153" bestFit="1" customWidth="1"/>
    <col min="14" max="14" width="16.81640625" style="153" bestFit="1" customWidth="1"/>
    <col min="15" max="16384" width="8.7265625" style="153"/>
  </cols>
  <sheetData>
    <row r="1" spans="1:9" x14ac:dyDescent="0.35">
      <c r="A1" s="156" t="s">
        <v>97</v>
      </c>
      <c r="B1" s="156"/>
      <c r="I1" s="155" t="s">
        <v>220</v>
      </c>
    </row>
    <row r="2" spans="1:9" x14ac:dyDescent="0.35">
      <c r="A2" s="162" t="s">
        <v>510</v>
      </c>
      <c r="B2" s="162" t="s">
        <v>542</v>
      </c>
      <c r="C2" s="179"/>
      <c r="D2" s="179"/>
      <c r="E2" s="179"/>
      <c r="F2" s="179"/>
      <c r="G2" s="179"/>
      <c r="H2" s="179"/>
      <c r="I2" s="179"/>
    </row>
    <row r="3" spans="1:9" s="386" customFormat="1" ht="49.5" customHeight="1" x14ac:dyDescent="0.7">
      <c r="A3" s="163" t="s">
        <v>265</v>
      </c>
      <c r="B3" s="387" t="s">
        <v>182</v>
      </c>
      <c r="C3" s="387" t="s">
        <v>183</v>
      </c>
      <c r="D3" s="387" t="s">
        <v>184</v>
      </c>
      <c r="E3" s="387" t="s">
        <v>185</v>
      </c>
      <c r="F3" s="387" t="s">
        <v>186</v>
      </c>
      <c r="G3" s="387" t="s">
        <v>187</v>
      </c>
      <c r="H3" s="387" t="s">
        <v>204</v>
      </c>
      <c r="I3" s="387" t="s">
        <v>353</v>
      </c>
    </row>
    <row r="4" spans="1:9" s="386" customFormat="1" ht="20.5" customHeight="1" x14ac:dyDescent="0.7">
      <c r="A4" s="162" t="s">
        <v>116</v>
      </c>
      <c r="B4" s="317">
        <v>12155</v>
      </c>
      <c r="C4" s="317">
        <v>10663</v>
      </c>
      <c r="D4" s="317">
        <v>26834</v>
      </c>
      <c r="E4" s="317">
        <v>30264</v>
      </c>
      <c r="F4" s="317">
        <v>25698</v>
      </c>
      <c r="G4" s="317">
        <v>35926</v>
      </c>
      <c r="H4" s="317">
        <v>40732</v>
      </c>
      <c r="I4" s="317">
        <f>SUM(B4:H4)</f>
        <v>182272</v>
      </c>
    </row>
    <row r="5" spans="1:9" s="386" customFormat="1" ht="20.5" customHeight="1" x14ac:dyDescent="0.7">
      <c r="A5" s="162" t="s">
        <v>266</v>
      </c>
      <c r="B5" s="317">
        <v>140</v>
      </c>
      <c r="C5" s="317">
        <v>230</v>
      </c>
      <c r="D5" s="317">
        <v>424</v>
      </c>
      <c r="E5" s="317">
        <v>226</v>
      </c>
      <c r="F5" s="317">
        <v>170</v>
      </c>
      <c r="G5" s="317">
        <v>226</v>
      </c>
      <c r="H5" s="317">
        <v>27</v>
      </c>
      <c r="I5" s="317">
        <f t="shared" ref="I5:I37" si="0">SUM(B5:H5)</f>
        <v>1443</v>
      </c>
    </row>
    <row r="6" spans="1:9" s="386" customFormat="1" ht="20.5" customHeight="1" x14ac:dyDescent="0.7">
      <c r="A6" s="162" t="s">
        <v>267</v>
      </c>
      <c r="B6" s="317">
        <v>1761</v>
      </c>
      <c r="C6" s="317">
        <v>1447</v>
      </c>
      <c r="D6" s="317">
        <v>3401</v>
      </c>
      <c r="E6" s="317">
        <v>2848</v>
      </c>
      <c r="F6" s="317">
        <v>1934</v>
      </c>
      <c r="G6" s="317">
        <v>2344</v>
      </c>
      <c r="H6" s="317">
        <v>2479</v>
      </c>
      <c r="I6" s="317">
        <f t="shared" si="0"/>
        <v>16214</v>
      </c>
    </row>
    <row r="7" spans="1:9" s="386" customFormat="1" ht="20.5" customHeight="1" x14ac:dyDescent="0.7">
      <c r="A7" s="162" t="s">
        <v>268</v>
      </c>
      <c r="B7" s="317">
        <v>562</v>
      </c>
      <c r="C7" s="317">
        <v>663</v>
      </c>
      <c r="D7" s="317">
        <v>1173</v>
      </c>
      <c r="E7" s="317">
        <v>1077</v>
      </c>
      <c r="F7" s="317">
        <v>737</v>
      </c>
      <c r="G7" s="317">
        <v>1067</v>
      </c>
      <c r="H7" s="317">
        <v>607</v>
      </c>
      <c r="I7" s="317">
        <f t="shared" si="0"/>
        <v>5886</v>
      </c>
    </row>
    <row r="8" spans="1:9" s="386" customFormat="1" ht="20.5" customHeight="1" x14ac:dyDescent="0.7">
      <c r="A8" s="162" t="s">
        <v>269</v>
      </c>
      <c r="B8" s="317">
        <v>199</v>
      </c>
      <c r="C8" s="317">
        <v>351</v>
      </c>
      <c r="D8" s="317">
        <v>1106</v>
      </c>
      <c r="E8" s="317">
        <v>950</v>
      </c>
      <c r="F8" s="317">
        <v>510</v>
      </c>
      <c r="G8" s="317">
        <v>467</v>
      </c>
      <c r="H8" s="317">
        <v>315</v>
      </c>
      <c r="I8" s="317">
        <f t="shared" si="0"/>
        <v>3898</v>
      </c>
    </row>
    <row r="9" spans="1:9" s="386" customFormat="1" ht="20.5" customHeight="1" x14ac:dyDescent="0.7">
      <c r="A9" s="162" t="s">
        <v>270</v>
      </c>
      <c r="B9" s="317">
        <v>954</v>
      </c>
      <c r="C9" s="317">
        <v>986</v>
      </c>
      <c r="D9" s="317">
        <v>2292</v>
      </c>
      <c r="E9" s="317">
        <v>1938</v>
      </c>
      <c r="F9" s="317">
        <v>2063</v>
      </c>
      <c r="G9" s="317">
        <v>1628</v>
      </c>
      <c r="H9" s="317">
        <v>1454</v>
      </c>
      <c r="I9" s="317">
        <f t="shared" si="0"/>
        <v>11315</v>
      </c>
    </row>
    <row r="10" spans="1:9" s="386" customFormat="1" ht="20.5" customHeight="1" x14ac:dyDescent="0.7">
      <c r="A10" s="162" t="s">
        <v>271</v>
      </c>
      <c r="B10" s="317">
        <v>79</v>
      </c>
      <c r="C10" s="317">
        <v>36</v>
      </c>
      <c r="D10" s="317">
        <v>86</v>
      </c>
      <c r="E10" s="317">
        <v>82</v>
      </c>
      <c r="F10" s="317">
        <v>61</v>
      </c>
      <c r="G10" s="317">
        <v>152</v>
      </c>
      <c r="H10" s="317">
        <v>6</v>
      </c>
      <c r="I10" s="317">
        <f t="shared" si="0"/>
        <v>502</v>
      </c>
    </row>
    <row r="11" spans="1:9" s="386" customFormat="1" ht="20.5" customHeight="1" x14ac:dyDescent="0.7">
      <c r="A11" s="162" t="s">
        <v>272</v>
      </c>
      <c r="B11" s="317">
        <v>4458</v>
      </c>
      <c r="C11" s="317">
        <v>4072</v>
      </c>
      <c r="D11" s="317">
        <v>9814</v>
      </c>
      <c r="E11" s="317">
        <v>11154</v>
      </c>
      <c r="F11" s="317">
        <v>7296</v>
      </c>
      <c r="G11" s="317">
        <v>9087</v>
      </c>
      <c r="H11" s="317">
        <v>8661</v>
      </c>
      <c r="I11" s="317">
        <f t="shared" si="0"/>
        <v>54542</v>
      </c>
    </row>
    <row r="12" spans="1:9" s="386" customFormat="1" ht="20.5" customHeight="1" x14ac:dyDescent="0.7">
      <c r="A12" s="162" t="s">
        <v>273</v>
      </c>
      <c r="B12" s="317">
        <v>1642</v>
      </c>
      <c r="C12" s="317">
        <v>1059</v>
      </c>
      <c r="D12" s="317">
        <v>2482</v>
      </c>
      <c r="E12" s="317">
        <v>1916</v>
      </c>
      <c r="F12" s="317">
        <v>2321</v>
      </c>
      <c r="G12" s="317">
        <v>3780</v>
      </c>
      <c r="H12" s="317">
        <v>4154</v>
      </c>
      <c r="I12" s="317">
        <f t="shared" si="0"/>
        <v>17354</v>
      </c>
    </row>
    <row r="13" spans="1:9" s="386" customFormat="1" ht="20.5" customHeight="1" x14ac:dyDescent="0.7">
      <c r="A13" s="162" t="s">
        <v>274</v>
      </c>
      <c r="B13" s="317">
        <v>730</v>
      </c>
      <c r="C13" s="317">
        <v>654</v>
      </c>
      <c r="D13" s="317">
        <v>2326</v>
      </c>
      <c r="E13" s="317">
        <v>963</v>
      </c>
      <c r="F13" s="317">
        <v>982</v>
      </c>
      <c r="G13" s="317">
        <v>1637</v>
      </c>
      <c r="H13" s="317">
        <v>815</v>
      </c>
      <c r="I13" s="317">
        <f t="shared" si="0"/>
        <v>8107</v>
      </c>
    </row>
    <row r="14" spans="1:9" s="386" customFormat="1" ht="20.5" customHeight="1" x14ac:dyDescent="0.7">
      <c r="A14" s="162" t="s">
        <v>275</v>
      </c>
      <c r="B14" s="317">
        <v>147</v>
      </c>
      <c r="C14" s="317">
        <v>186</v>
      </c>
      <c r="D14" s="317">
        <v>334</v>
      </c>
      <c r="E14" s="317">
        <v>116</v>
      </c>
      <c r="F14" s="317">
        <v>74</v>
      </c>
      <c r="G14" s="317">
        <v>110</v>
      </c>
      <c r="H14" s="317">
        <v>170</v>
      </c>
      <c r="I14" s="317">
        <f t="shared" si="0"/>
        <v>1137</v>
      </c>
    </row>
    <row r="15" spans="1:9" s="386" customFormat="1" ht="20.5" customHeight="1" x14ac:dyDescent="0.7">
      <c r="A15" s="162" t="s">
        <v>276</v>
      </c>
      <c r="B15" s="317">
        <v>18</v>
      </c>
      <c r="C15" s="317">
        <v>48</v>
      </c>
      <c r="D15" s="317">
        <v>64</v>
      </c>
      <c r="E15" s="317">
        <v>21</v>
      </c>
      <c r="F15" s="317">
        <v>26</v>
      </c>
      <c r="G15" s="317">
        <v>21</v>
      </c>
      <c r="H15" s="317">
        <v>23</v>
      </c>
      <c r="I15" s="317">
        <f t="shared" si="0"/>
        <v>221</v>
      </c>
    </row>
    <row r="16" spans="1:9" s="386" customFormat="1" ht="20.5" customHeight="1" x14ac:dyDescent="0.7">
      <c r="A16" s="162" t="s">
        <v>277</v>
      </c>
      <c r="B16" s="317">
        <v>64</v>
      </c>
      <c r="C16" s="317">
        <v>126</v>
      </c>
      <c r="D16" s="317">
        <v>287</v>
      </c>
      <c r="E16" s="317">
        <v>276</v>
      </c>
      <c r="F16" s="317">
        <v>110</v>
      </c>
      <c r="G16" s="317">
        <v>154</v>
      </c>
      <c r="H16" s="317">
        <v>114</v>
      </c>
      <c r="I16" s="317">
        <f t="shared" si="0"/>
        <v>1131</v>
      </c>
    </row>
    <row r="17" spans="1:9" s="386" customFormat="1" ht="20.5" customHeight="1" x14ac:dyDescent="0.7">
      <c r="A17" s="162" t="s">
        <v>278</v>
      </c>
      <c r="B17" s="317">
        <v>1375</v>
      </c>
      <c r="C17" s="317">
        <v>1189</v>
      </c>
      <c r="D17" s="317">
        <v>2690</v>
      </c>
      <c r="E17" s="317">
        <v>2622</v>
      </c>
      <c r="F17" s="317">
        <v>2383</v>
      </c>
      <c r="G17" s="317">
        <v>3147</v>
      </c>
      <c r="H17" s="317">
        <v>3666</v>
      </c>
      <c r="I17" s="317">
        <f t="shared" si="0"/>
        <v>17072</v>
      </c>
    </row>
    <row r="18" spans="1:9" s="386" customFormat="1" ht="20.5" customHeight="1" x14ac:dyDescent="0.7">
      <c r="A18" s="162" t="s">
        <v>279</v>
      </c>
      <c r="B18" s="317">
        <v>577</v>
      </c>
      <c r="C18" s="317">
        <v>801</v>
      </c>
      <c r="D18" s="317">
        <v>1611</v>
      </c>
      <c r="E18" s="317">
        <v>1448</v>
      </c>
      <c r="F18" s="317">
        <v>931</v>
      </c>
      <c r="G18" s="317">
        <v>1030</v>
      </c>
      <c r="H18" s="317">
        <v>1057</v>
      </c>
      <c r="I18" s="317">
        <f t="shared" si="0"/>
        <v>7455</v>
      </c>
    </row>
    <row r="19" spans="1:9" s="386" customFormat="1" ht="20.5" customHeight="1" x14ac:dyDescent="0.7">
      <c r="A19" s="162" t="s">
        <v>280</v>
      </c>
      <c r="B19" s="317">
        <v>92</v>
      </c>
      <c r="C19" s="317">
        <v>190</v>
      </c>
      <c r="D19" s="317">
        <v>286</v>
      </c>
      <c r="E19" s="317">
        <v>334</v>
      </c>
      <c r="F19" s="317">
        <v>427</v>
      </c>
      <c r="G19" s="317">
        <v>1472</v>
      </c>
      <c r="H19" s="317">
        <v>3320</v>
      </c>
      <c r="I19" s="317">
        <f t="shared" si="0"/>
        <v>6121</v>
      </c>
    </row>
    <row r="20" spans="1:9" s="386" customFormat="1" ht="20.5" customHeight="1" x14ac:dyDescent="0.7">
      <c r="A20" s="162" t="s">
        <v>281</v>
      </c>
      <c r="B20" s="317">
        <v>370</v>
      </c>
      <c r="C20" s="317">
        <v>1049</v>
      </c>
      <c r="D20" s="317">
        <v>1921</v>
      </c>
      <c r="E20" s="317">
        <v>1317</v>
      </c>
      <c r="F20" s="317">
        <v>685</v>
      </c>
      <c r="G20" s="317">
        <v>679</v>
      </c>
      <c r="H20" s="317">
        <v>261</v>
      </c>
      <c r="I20" s="317">
        <f t="shared" si="0"/>
        <v>6282</v>
      </c>
    </row>
    <row r="21" spans="1:9" s="386" customFormat="1" ht="20.5" customHeight="1" x14ac:dyDescent="0.7">
      <c r="A21" s="162" t="s">
        <v>282</v>
      </c>
      <c r="B21" s="317">
        <v>3162</v>
      </c>
      <c r="C21" s="317">
        <v>1628</v>
      </c>
      <c r="D21" s="317">
        <v>2976</v>
      </c>
      <c r="E21" s="317">
        <v>2360</v>
      </c>
      <c r="F21" s="317">
        <v>1649</v>
      </c>
      <c r="G21" s="317">
        <v>1662</v>
      </c>
      <c r="H21" s="317">
        <v>1072</v>
      </c>
      <c r="I21" s="317">
        <f t="shared" si="0"/>
        <v>14509</v>
      </c>
    </row>
    <row r="22" spans="1:9" s="386" customFormat="1" ht="20.5" customHeight="1" x14ac:dyDescent="0.7">
      <c r="A22" s="162" t="s">
        <v>283</v>
      </c>
      <c r="B22" s="317">
        <v>303</v>
      </c>
      <c r="C22" s="317">
        <v>268</v>
      </c>
      <c r="D22" s="317">
        <v>287</v>
      </c>
      <c r="E22" s="317">
        <v>510</v>
      </c>
      <c r="F22" s="317">
        <v>144</v>
      </c>
      <c r="G22" s="317">
        <v>172</v>
      </c>
      <c r="H22" s="317">
        <v>91</v>
      </c>
      <c r="I22" s="317">
        <f t="shared" si="0"/>
        <v>1775</v>
      </c>
    </row>
    <row r="23" spans="1:9" s="386" customFormat="1" ht="20.5" customHeight="1" x14ac:dyDescent="0.7">
      <c r="A23" s="162" t="s">
        <v>284</v>
      </c>
      <c r="B23" s="317">
        <v>1201</v>
      </c>
      <c r="C23" s="317">
        <v>884</v>
      </c>
      <c r="D23" s="317">
        <v>4038</v>
      </c>
      <c r="E23" s="317">
        <v>2823</v>
      </c>
      <c r="F23" s="317">
        <v>2390</v>
      </c>
      <c r="G23" s="317">
        <v>2647</v>
      </c>
      <c r="H23" s="317">
        <v>1811</v>
      </c>
      <c r="I23" s="317">
        <f t="shared" si="0"/>
        <v>15794</v>
      </c>
    </row>
    <row r="24" spans="1:9" s="386" customFormat="1" ht="20.5" customHeight="1" x14ac:dyDescent="0.7">
      <c r="A24" s="162" t="s">
        <v>285</v>
      </c>
      <c r="B24" s="317">
        <v>596</v>
      </c>
      <c r="C24" s="317">
        <v>316</v>
      </c>
      <c r="D24" s="317">
        <v>574</v>
      </c>
      <c r="E24" s="317">
        <v>600</v>
      </c>
      <c r="F24" s="317">
        <v>241</v>
      </c>
      <c r="G24" s="317">
        <v>471</v>
      </c>
      <c r="H24" s="317">
        <v>186</v>
      </c>
      <c r="I24" s="317">
        <f t="shared" si="0"/>
        <v>2984</v>
      </c>
    </row>
    <row r="25" spans="1:9" s="386" customFormat="1" ht="20.5" customHeight="1" x14ac:dyDescent="0.7">
      <c r="A25" s="162" t="s">
        <v>286</v>
      </c>
      <c r="B25" s="317">
        <v>1173</v>
      </c>
      <c r="C25" s="317">
        <v>1565</v>
      </c>
      <c r="D25" s="317">
        <v>2430</v>
      </c>
      <c r="E25" s="317">
        <v>1758</v>
      </c>
      <c r="F25" s="317">
        <v>1367</v>
      </c>
      <c r="G25" s="317">
        <v>1686</v>
      </c>
      <c r="H25" s="317">
        <v>1718</v>
      </c>
      <c r="I25" s="317">
        <f t="shared" si="0"/>
        <v>11697</v>
      </c>
    </row>
    <row r="26" spans="1:9" s="386" customFormat="1" ht="20.5" customHeight="1" x14ac:dyDescent="0.7">
      <c r="A26" s="162" t="s">
        <v>287</v>
      </c>
      <c r="B26" s="317">
        <v>509</v>
      </c>
      <c r="C26" s="317">
        <v>324</v>
      </c>
      <c r="D26" s="317">
        <v>826</v>
      </c>
      <c r="E26" s="317">
        <v>721</v>
      </c>
      <c r="F26" s="317">
        <v>700</v>
      </c>
      <c r="G26" s="317">
        <v>998</v>
      </c>
      <c r="H26" s="317">
        <v>391</v>
      </c>
      <c r="I26" s="317">
        <f t="shared" si="0"/>
        <v>4469</v>
      </c>
    </row>
    <row r="27" spans="1:9" s="386" customFormat="1" ht="20.5" customHeight="1" x14ac:dyDescent="0.7">
      <c r="A27" s="162" t="s">
        <v>290</v>
      </c>
      <c r="B27" s="317">
        <v>2558</v>
      </c>
      <c r="C27" s="317">
        <v>2083</v>
      </c>
      <c r="D27" s="317">
        <v>6182</v>
      </c>
      <c r="E27" s="317">
        <v>8149</v>
      </c>
      <c r="F27" s="317">
        <v>6840</v>
      </c>
      <c r="G27" s="317">
        <v>10129</v>
      </c>
      <c r="H27" s="317">
        <v>10665</v>
      </c>
      <c r="I27" s="317">
        <f t="shared" si="0"/>
        <v>46606</v>
      </c>
    </row>
    <row r="28" spans="1:9" s="386" customFormat="1" ht="20.5" customHeight="1" x14ac:dyDescent="0.7">
      <c r="A28" s="162" t="s">
        <v>288</v>
      </c>
      <c r="B28" s="317">
        <v>2978</v>
      </c>
      <c r="C28" s="317">
        <v>2387</v>
      </c>
      <c r="D28" s="317">
        <v>6301</v>
      </c>
      <c r="E28" s="317">
        <v>4982</v>
      </c>
      <c r="F28" s="317">
        <v>3509</v>
      </c>
      <c r="G28" s="317">
        <v>4659</v>
      </c>
      <c r="H28" s="317">
        <v>3995</v>
      </c>
      <c r="I28" s="317">
        <f t="shared" si="0"/>
        <v>28811</v>
      </c>
    </row>
    <row r="29" spans="1:9" s="386" customFormat="1" ht="20.5" customHeight="1" x14ac:dyDescent="0.7">
      <c r="A29" s="162" t="s">
        <v>289</v>
      </c>
      <c r="B29" s="317">
        <v>1145</v>
      </c>
      <c r="C29" s="317">
        <v>703</v>
      </c>
      <c r="D29" s="317">
        <v>2083</v>
      </c>
      <c r="E29" s="317">
        <v>1448</v>
      </c>
      <c r="F29" s="317">
        <v>1084</v>
      </c>
      <c r="G29" s="317">
        <v>1299</v>
      </c>
      <c r="H29" s="317">
        <v>973</v>
      </c>
      <c r="I29" s="317">
        <f t="shared" si="0"/>
        <v>8735</v>
      </c>
    </row>
    <row r="30" spans="1:9" s="386" customFormat="1" ht="20.5" customHeight="1" x14ac:dyDescent="0.7">
      <c r="A30" s="162" t="s">
        <v>291</v>
      </c>
      <c r="B30" s="317">
        <v>3011</v>
      </c>
      <c r="C30" s="317">
        <v>2541</v>
      </c>
      <c r="D30" s="317">
        <v>8364</v>
      </c>
      <c r="E30" s="317">
        <v>7174</v>
      </c>
      <c r="F30" s="317">
        <v>6852</v>
      </c>
      <c r="G30" s="317">
        <v>8370</v>
      </c>
      <c r="H30" s="317">
        <v>12661</v>
      </c>
      <c r="I30" s="317">
        <f t="shared" si="0"/>
        <v>48973</v>
      </c>
    </row>
    <row r="31" spans="1:9" s="386" customFormat="1" ht="20.5" customHeight="1" x14ac:dyDescent="0.7">
      <c r="A31" s="162" t="s">
        <v>292</v>
      </c>
      <c r="B31" s="317">
        <v>598</v>
      </c>
      <c r="C31" s="317">
        <v>597</v>
      </c>
      <c r="D31" s="317">
        <v>926</v>
      </c>
      <c r="E31" s="317">
        <v>521</v>
      </c>
      <c r="F31" s="317">
        <v>672</v>
      </c>
      <c r="G31" s="317">
        <v>343</v>
      </c>
      <c r="H31" s="317">
        <v>149</v>
      </c>
      <c r="I31" s="317">
        <f t="shared" si="0"/>
        <v>3806</v>
      </c>
    </row>
    <row r="32" spans="1:9" s="386" customFormat="1" ht="20.5" customHeight="1" x14ac:dyDescent="0.7">
      <c r="A32" s="162" t="s">
        <v>293</v>
      </c>
      <c r="B32" s="317">
        <v>547</v>
      </c>
      <c r="C32" s="317">
        <v>347</v>
      </c>
      <c r="D32" s="317">
        <v>755</v>
      </c>
      <c r="E32" s="317">
        <v>522</v>
      </c>
      <c r="F32" s="317">
        <v>619</v>
      </c>
      <c r="G32" s="317">
        <v>656</v>
      </c>
      <c r="H32" s="317">
        <v>393</v>
      </c>
      <c r="I32" s="317">
        <f t="shared" si="0"/>
        <v>3839</v>
      </c>
    </row>
    <row r="33" spans="1:9" s="386" customFormat="1" ht="20.5" customHeight="1" x14ac:dyDescent="0.7">
      <c r="A33" s="162" t="s">
        <v>294</v>
      </c>
      <c r="B33" s="317">
        <v>1432</v>
      </c>
      <c r="C33" s="317">
        <v>1079</v>
      </c>
      <c r="D33" s="317">
        <v>1927</v>
      </c>
      <c r="E33" s="317">
        <v>2041</v>
      </c>
      <c r="F33" s="317">
        <v>1124</v>
      </c>
      <c r="G33" s="317">
        <v>1948</v>
      </c>
      <c r="H33" s="317">
        <v>1848</v>
      </c>
      <c r="I33" s="317">
        <f t="shared" si="0"/>
        <v>11399</v>
      </c>
    </row>
    <row r="34" spans="1:9" s="386" customFormat="1" ht="20.5" customHeight="1" x14ac:dyDescent="0.7">
      <c r="A34" s="162" t="s">
        <v>295</v>
      </c>
      <c r="B34" s="317">
        <v>485</v>
      </c>
      <c r="C34" s="317">
        <v>622</v>
      </c>
      <c r="D34" s="317">
        <v>1235</v>
      </c>
      <c r="E34" s="317">
        <v>793</v>
      </c>
      <c r="F34" s="317">
        <v>570</v>
      </c>
      <c r="G34" s="317">
        <v>794</v>
      </c>
      <c r="H34" s="317">
        <v>216</v>
      </c>
      <c r="I34" s="317">
        <f t="shared" si="0"/>
        <v>4715</v>
      </c>
    </row>
    <row r="35" spans="1:9" s="386" customFormat="1" ht="20.5" customHeight="1" x14ac:dyDescent="0.7">
      <c r="A35" s="162" t="s">
        <v>296</v>
      </c>
      <c r="B35" s="317">
        <v>137</v>
      </c>
      <c r="C35" s="317">
        <v>67</v>
      </c>
      <c r="D35" s="317">
        <v>255</v>
      </c>
      <c r="E35" s="317">
        <v>187</v>
      </c>
      <c r="F35" s="317">
        <v>171</v>
      </c>
      <c r="G35" s="317">
        <v>59</v>
      </c>
      <c r="H35" s="317">
        <v>149</v>
      </c>
      <c r="I35" s="317">
        <f t="shared" si="0"/>
        <v>1025</v>
      </c>
    </row>
    <row r="36" spans="1:9" s="386" customFormat="1" ht="20.5" customHeight="1" x14ac:dyDescent="0.7">
      <c r="A36" s="162" t="s">
        <v>297</v>
      </c>
      <c r="B36" s="317">
        <v>1927</v>
      </c>
      <c r="C36" s="317">
        <v>1420</v>
      </c>
      <c r="D36" s="317">
        <v>5030</v>
      </c>
      <c r="E36" s="317">
        <v>3934</v>
      </c>
      <c r="F36" s="317">
        <v>3480</v>
      </c>
      <c r="G36" s="317">
        <v>3741</v>
      </c>
      <c r="H36" s="317">
        <v>2443</v>
      </c>
      <c r="I36" s="317">
        <f t="shared" si="0"/>
        <v>21975</v>
      </c>
    </row>
    <row r="37" spans="1:9" s="386" customFormat="1" ht="20.5" customHeight="1" x14ac:dyDescent="0.7">
      <c r="A37" s="187" t="s">
        <v>117</v>
      </c>
      <c r="B37" s="218">
        <v>47085</v>
      </c>
      <c r="C37" s="218">
        <v>40581</v>
      </c>
      <c r="D37" s="218">
        <v>101320</v>
      </c>
      <c r="E37" s="388">
        <v>96075</v>
      </c>
      <c r="F37" s="388">
        <v>77820</v>
      </c>
      <c r="G37" s="388">
        <v>102561</v>
      </c>
      <c r="H37" s="388">
        <v>106622</v>
      </c>
      <c r="I37" s="317">
        <f>SUM(B37:H37)</f>
        <v>572064</v>
      </c>
    </row>
    <row r="38" spans="1:9" ht="20.5" customHeight="1" x14ac:dyDescent="0.35">
      <c r="A38" s="187" t="s">
        <v>118</v>
      </c>
      <c r="B38" s="218">
        <v>4052598</v>
      </c>
      <c r="C38" s="218">
        <v>3802843</v>
      </c>
      <c r="D38" s="218">
        <v>11508423</v>
      </c>
      <c r="E38" s="388">
        <v>12155658</v>
      </c>
      <c r="F38" s="388">
        <v>10940918</v>
      </c>
      <c r="G38" s="388">
        <v>16823578</v>
      </c>
      <c r="H38" s="388">
        <v>23608019</v>
      </c>
      <c r="I38" s="317">
        <f>SUM(B38:H38)</f>
        <v>82892037</v>
      </c>
    </row>
    <row r="39" spans="1:9" ht="29" x14ac:dyDescent="0.35">
      <c r="A39" s="163" t="s">
        <v>265</v>
      </c>
      <c r="B39" s="387" t="s">
        <v>182</v>
      </c>
      <c r="C39" s="387" t="s">
        <v>183</v>
      </c>
      <c r="D39" s="387" t="s">
        <v>184</v>
      </c>
      <c r="E39" s="387" t="s">
        <v>185</v>
      </c>
      <c r="F39" s="387" t="s">
        <v>186</v>
      </c>
      <c r="G39" s="387" t="s">
        <v>187</v>
      </c>
      <c r="H39" s="387" t="s">
        <v>204</v>
      </c>
      <c r="I39" s="179"/>
    </row>
    <row r="40" spans="1:9" x14ac:dyDescent="0.35">
      <c r="A40" s="162" t="s">
        <v>116</v>
      </c>
      <c r="B40" s="319">
        <f>B4/I4</f>
        <v>6.6686051615168537E-2</v>
      </c>
      <c r="C40" s="319">
        <f>C4/I4</f>
        <v>5.8500482794943819E-2</v>
      </c>
      <c r="D40" s="319">
        <f>D4/I4</f>
        <v>0.1472195400280899</v>
      </c>
      <c r="E40" s="319">
        <f>E4/I4</f>
        <v>0.1660375702247191</v>
      </c>
      <c r="F40" s="319">
        <f>F4/I4</f>
        <v>0.14098709620786518</v>
      </c>
      <c r="G40" s="319">
        <f>G4/I4</f>
        <v>0.19710103581460675</v>
      </c>
      <c r="H40" s="319">
        <f>H4/I4</f>
        <v>0.22346822331460675</v>
      </c>
      <c r="I40" s="179"/>
    </row>
    <row r="41" spans="1:9" x14ac:dyDescent="0.35">
      <c r="A41" s="162" t="s">
        <v>266</v>
      </c>
      <c r="B41" s="319">
        <f t="shared" ref="B41:B74" si="1">B5/I5</f>
        <v>9.7020097020097021E-2</v>
      </c>
      <c r="C41" s="319">
        <f t="shared" ref="C41:C74" si="2">C5/I5</f>
        <v>0.15939015939015938</v>
      </c>
      <c r="D41" s="319">
        <f t="shared" ref="D41:D74" si="3">D5/I5</f>
        <v>0.29383229383229381</v>
      </c>
      <c r="E41" s="319">
        <f t="shared" ref="E41:E74" si="4">E5/I5</f>
        <v>0.15661815661815662</v>
      </c>
      <c r="F41" s="319">
        <f t="shared" ref="F41:F74" si="5">F5/I5</f>
        <v>0.11781011781011781</v>
      </c>
      <c r="G41" s="319">
        <f t="shared" ref="G41:G74" si="6">G5/I5</f>
        <v>0.15661815661815662</v>
      </c>
      <c r="H41" s="319">
        <f t="shared" ref="H41:H74" si="7">H5/I5</f>
        <v>1.8711018711018712E-2</v>
      </c>
      <c r="I41" s="179"/>
    </row>
    <row r="42" spans="1:9" x14ac:dyDescent="0.35">
      <c r="A42" s="162" t="s">
        <v>267</v>
      </c>
      <c r="B42" s="319">
        <f t="shared" si="1"/>
        <v>0.10860984334525718</v>
      </c>
      <c r="C42" s="319">
        <f t="shared" si="2"/>
        <v>8.9243863327988157E-2</v>
      </c>
      <c r="D42" s="319">
        <f t="shared" si="3"/>
        <v>0.20975700012335019</v>
      </c>
      <c r="E42" s="319">
        <f t="shared" si="4"/>
        <v>0.175650672258542</v>
      </c>
      <c r="F42" s="319">
        <f t="shared" si="5"/>
        <v>0.11927963488343407</v>
      </c>
      <c r="G42" s="319">
        <f t="shared" si="6"/>
        <v>0.14456642407795733</v>
      </c>
      <c r="H42" s="319">
        <f t="shared" si="7"/>
        <v>0.15289256198347106</v>
      </c>
      <c r="I42" s="179"/>
    </row>
    <row r="43" spans="1:9" x14ac:dyDescent="0.35">
      <c r="A43" s="162" t="s">
        <v>268</v>
      </c>
      <c r="B43" s="319">
        <f t="shared" si="1"/>
        <v>9.5480801902820253E-2</v>
      </c>
      <c r="C43" s="319">
        <f t="shared" si="2"/>
        <v>0.1126401630988787</v>
      </c>
      <c r="D43" s="319">
        <f t="shared" si="3"/>
        <v>0.19928644240570845</v>
      </c>
      <c r="E43" s="319">
        <f t="shared" si="4"/>
        <v>0.18297655453618755</v>
      </c>
      <c r="F43" s="319">
        <f t="shared" si="5"/>
        <v>0.12521236833163438</v>
      </c>
      <c r="G43" s="319">
        <f t="shared" si="6"/>
        <v>0.18127760788311248</v>
      </c>
      <c r="H43" s="319">
        <f t="shared" si="7"/>
        <v>0.10312606184165818</v>
      </c>
      <c r="I43" s="179"/>
    </row>
    <row r="44" spans="1:9" x14ac:dyDescent="0.35">
      <c r="A44" s="162" t="s">
        <v>269</v>
      </c>
      <c r="B44" s="319">
        <f t="shared" si="1"/>
        <v>5.1051821446895844E-2</v>
      </c>
      <c r="C44" s="319">
        <f t="shared" si="2"/>
        <v>9.0046177526936888E-2</v>
      </c>
      <c r="D44" s="319">
        <f t="shared" si="3"/>
        <v>0.28373524884556184</v>
      </c>
      <c r="E44" s="319">
        <f t="shared" si="4"/>
        <v>0.24371472550025655</v>
      </c>
      <c r="F44" s="319">
        <f t="shared" si="5"/>
        <v>0.13083632632119035</v>
      </c>
      <c r="G44" s="319">
        <f t="shared" si="6"/>
        <v>0.11980502821959979</v>
      </c>
      <c r="H44" s="319">
        <f t="shared" si="7"/>
        <v>8.0810672139558754E-2</v>
      </c>
      <c r="I44" s="179"/>
    </row>
    <row r="45" spans="1:9" x14ac:dyDescent="0.35">
      <c r="A45" s="162" t="s">
        <v>270</v>
      </c>
      <c r="B45" s="319">
        <f t="shared" si="1"/>
        <v>8.4312859036676971E-2</v>
      </c>
      <c r="C45" s="319">
        <f t="shared" si="2"/>
        <v>8.7140963323022541E-2</v>
      </c>
      <c r="D45" s="319">
        <f t="shared" si="3"/>
        <v>0.20256296950950067</v>
      </c>
      <c r="E45" s="319">
        <f t="shared" si="4"/>
        <v>0.17127706584180291</v>
      </c>
      <c r="F45" s="319">
        <f t="shared" si="5"/>
        <v>0.18232434821034027</v>
      </c>
      <c r="G45" s="319">
        <f t="shared" si="6"/>
        <v>0.14387980556783031</v>
      </c>
      <c r="H45" s="319">
        <f t="shared" si="7"/>
        <v>0.12850198851082634</v>
      </c>
      <c r="I45" s="179"/>
    </row>
    <row r="46" spans="1:9" x14ac:dyDescent="0.35">
      <c r="A46" s="162" t="s">
        <v>271</v>
      </c>
      <c r="B46" s="319">
        <f t="shared" si="1"/>
        <v>0.15737051792828685</v>
      </c>
      <c r="C46" s="319">
        <f t="shared" si="2"/>
        <v>7.1713147410358571E-2</v>
      </c>
      <c r="D46" s="319">
        <f t="shared" si="3"/>
        <v>0.17131474103585656</v>
      </c>
      <c r="E46" s="319">
        <f t="shared" si="4"/>
        <v>0.16334661354581673</v>
      </c>
      <c r="F46" s="319">
        <f t="shared" si="5"/>
        <v>0.12151394422310757</v>
      </c>
      <c r="G46" s="319">
        <f t="shared" si="6"/>
        <v>0.30278884462151395</v>
      </c>
      <c r="H46" s="319">
        <f t="shared" si="7"/>
        <v>1.1952191235059761E-2</v>
      </c>
      <c r="I46" s="179"/>
    </row>
    <row r="47" spans="1:9" x14ac:dyDescent="0.35">
      <c r="A47" s="162" t="s">
        <v>272</v>
      </c>
      <c r="B47" s="319">
        <f t="shared" si="1"/>
        <v>8.1735176561182205E-2</v>
      </c>
      <c r="C47" s="319">
        <f t="shared" si="2"/>
        <v>7.4658061677239554E-2</v>
      </c>
      <c r="D47" s="319">
        <f t="shared" si="3"/>
        <v>0.17993472919951597</v>
      </c>
      <c r="E47" s="319">
        <f t="shared" si="4"/>
        <v>0.20450295185361739</v>
      </c>
      <c r="F47" s="319">
        <f t="shared" si="5"/>
        <v>0.13376847200322686</v>
      </c>
      <c r="G47" s="319">
        <f t="shared" si="6"/>
        <v>0.16660555168494004</v>
      </c>
      <c r="H47" s="319">
        <f t="shared" si="7"/>
        <v>0.15879505702027796</v>
      </c>
      <c r="I47" s="179"/>
    </row>
    <row r="48" spans="1:9" x14ac:dyDescent="0.35">
      <c r="A48" s="162" t="s">
        <v>273</v>
      </c>
      <c r="B48" s="319">
        <f t="shared" si="1"/>
        <v>9.4617955514578772E-2</v>
      </c>
      <c r="C48" s="319">
        <f t="shared" si="2"/>
        <v>6.102339518266682E-2</v>
      </c>
      <c r="D48" s="319">
        <f t="shared" si="3"/>
        <v>0.14302178172179325</v>
      </c>
      <c r="E48" s="319">
        <f t="shared" si="4"/>
        <v>0.11040682263455111</v>
      </c>
      <c r="F48" s="319">
        <f t="shared" si="5"/>
        <v>0.13374438169874381</v>
      </c>
      <c r="G48" s="319">
        <f t="shared" si="6"/>
        <v>0.21781721793246514</v>
      </c>
      <c r="H48" s="319">
        <f t="shared" si="7"/>
        <v>0.2393684453152011</v>
      </c>
      <c r="I48" s="179"/>
    </row>
    <row r="49" spans="1:9" x14ac:dyDescent="0.35">
      <c r="A49" s="162" t="s">
        <v>274</v>
      </c>
      <c r="B49" s="319">
        <f t="shared" si="1"/>
        <v>9.004563957074134E-2</v>
      </c>
      <c r="C49" s="319">
        <f t="shared" si="2"/>
        <v>8.0671025040088815E-2</v>
      </c>
      <c r="D49" s="319">
        <f t="shared" si="3"/>
        <v>0.28691254471444433</v>
      </c>
      <c r="E49" s="319">
        <f t="shared" si="4"/>
        <v>0.11878623411866289</v>
      </c>
      <c r="F49" s="319">
        <f t="shared" si="5"/>
        <v>0.12112988775132602</v>
      </c>
      <c r="G49" s="319">
        <f t="shared" si="6"/>
        <v>0.20192426298260763</v>
      </c>
      <c r="H49" s="319">
        <f t="shared" si="7"/>
        <v>0.10053040582212902</v>
      </c>
      <c r="I49" s="179"/>
    </row>
    <row r="50" spans="1:9" x14ac:dyDescent="0.35">
      <c r="A50" s="162" t="s">
        <v>275</v>
      </c>
      <c r="B50" s="319">
        <f t="shared" si="1"/>
        <v>0.12928759894459102</v>
      </c>
      <c r="C50" s="319">
        <f t="shared" si="2"/>
        <v>0.16358839050131926</v>
      </c>
      <c r="D50" s="319">
        <f t="shared" si="3"/>
        <v>0.29375549692172381</v>
      </c>
      <c r="E50" s="319">
        <f t="shared" si="4"/>
        <v>0.10202286719437115</v>
      </c>
      <c r="F50" s="319">
        <f t="shared" si="5"/>
        <v>6.5083553210202288E-2</v>
      </c>
      <c r="G50" s="319">
        <f t="shared" si="6"/>
        <v>9.674582233948989E-2</v>
      </c>
      <c r="H50" s="319">
        <f t="shared" si="7"/>
        <v>0.14951627088830255</v>
      </c>
      <c r="I50" s="179"/>
    </row>
    <row r="51" spans="1:9" x14ac:dyDescent="0.35">
      <c r="A51" s="162" t="s">
        <v>276</v>
      </c>
      <c r="B51" s="319">
        <f t="shared" si="1"/>
        <v>8.1447963800904979E-2</v>
      </c>
      <c r="C51" s="319">
        <f t="shared" si="2"/>
        <v>0.21719457013574661</v>
      </c>
      <c r="D51" s="319">
        <f t="shared" si="3"/>
        <v>0.2895927601809955</v>
      </c>
      <c r="E51" s="319">
        <f t="shared" si="4"/>
        <v>9.5022624434389136E-2</v>
      </c>
      <c r="F51" s="319">
        <f t="shared" si="5"/>
        <v>0.11764705882352941</v>
      </c>
      <c r="G51" s="319">
        <f t="shared" si="6"/>
        <v>9.5022624434389136E-2</v>
      </c>
      <c r="H51" s="319">
        <f t="shared" si="7"/>
        <v>0.10407239819004525</v>
      </c>
      <c r="I51" s="179"/>
    </row>
    <row r="52" spans="1:9" x14ac:dyDescent="0.35">
      <c r="A52" s="162" t="s">
        <v>277</v>
      </c>
      <c r="B52" s="319">
        <f t="shared" si="1"/>
        <v>5.6587091069849688E-2</v>
      </c>
      <c r="C52" s="319">
        <f t="shared" si="2"/>
        <v>0.11140583554376658</v>
      </c>
      <c r="D52" s="319">
        <f t="shared" si="3"/>
        <v>0.25375773651635719</v>
      </c>
      <c r="E52" s="319">
        <f t="shared" si="4"/>
        <v>0.24403183023872679</v>
      </c>
      <c r="F52" s="319">
        <f t="shared" si="5"/>
        <v>9.7259062776304153E-2</v>
      </c>
      <c r="G52" s="319">
        <f t="shared" si="6"/>
        <v>0.13616268788682581</v>
      </c>
      <c r="H52" s="319">
        <f t="shared" si="7"/>
        <v>0.10079575596816977</v>
      </c>
      <c r="I52" s="179"/>
    </row>
    <row r="53" spans="1:9" x14ac:dyDescent="0.35">
      <c r="A53" s="162" t="s">
        <v>278</v>
      </c>
      <c r="B53" s="319">
        <f t="shared" si="1"/>
        <v>8.0541237113402067E-2</v>
      </c>
      <c r="C53" s="319">
        <f t="shared" si="2"/>
        <v>6.964620431115276E-2</v>
      </c>
      <c r="D53" s="319">
        <f t="shared" si="3"/>
        <v>0.15756794751640113</v>
      </c>
      <c r="E53" s="319">
        <f t="shared" si="4"/>
        <v>0.15358481724461107</v>
      </c>
      <c r="F53" s="319">
        <f t="shared" si="5"/>
        <v>0.13958528584817245</v>
      </c>
      <c r="G53" s="319">
        <f t="shared" si="6"/>
        <v>0.1843369259606373</v>
      </c>
      <c r="H53" s="319">
        <f t="shared" si="7"/>
        <v>0.21473758200562323</v>
      </c>
      <c r="I53" s="179"/>
    </row>
    <row r="54" spans="1:9" x14ac:dyDescent="0.35">
      <c r="A54" s="162" t="s">
        <v>279</v>
      </c>
      <c r="B54" s="319">
        <f t="shared" si="1"/>
        <v>7.7397719651240773E-2</v>
      </c>
      <c r="C54" s="319">
        <f t="shared" si="2"/>
        <v>0.10744466800804829</v>
      </c>
      <c r="D54" s="319">
        <f t="shared" si="3"/>
        <v>0.21609657947686117</v>
      </c>
      <c r="E54" s="319">
        <f t="shared" si="4"/>
        <v>0.19423205902079141</v>
      </c>
      <c r="F54" s="319">
        <f t="shared" si="5"/>
        <v>0.12488262910798122</v>
      </c>
      <c r="G54" s="319">
        <f t="shared" si="6"/>
        <v>0.13816230717639169</v>
      </c>
      <c r="H54" s="319">
        <f t="shared" si="7"/>
        <v>0.14178403755868543</v>
      </c>
      <c r="I54" s="179"/>
    </row>
    <row r="55" spans="1:9" x14ac:dyDescent="0.35">
      <c r="A55" s="162" t="s">
        <v>280</v>
      </c>
      <c r="B55" s="319">
        <f t="shared" si="1"/>
        <v>1.5030223819637313E-2</v>
      </c>
      <c r="C55" s="319">
        <f t="shared" si="2"/>
        <v>3.1040679627511846E-2</v>
      </c>
      <c r="D55" s="319">
        <f t="shared" si="3"/>
        <v>4.6724391439307303E-2</v>
      </c>
      <c r="E55" s="319">
        <f t="shared" si="4"/>
        <v>5.456624734520503E-2</v>
      </c>
      <c r="F55" s="319">
        <f t="shared" si="5"/>
        <v>6.9759843162881877E-2</v>
      </c>
      <c r="G55" s="319">
        <f t="shared" si="6"/>
        <v>0.24048358111419701</v>
      </c>
      <c r="H55" s="319">
        <f t="shared" si="7"/>
        <v>0.54239503349125961</v>
      </c>
      <c r="I55" s="179"/>
    </row>
    <row r="56" spans="1:9" x14ac:dyDescent="0.35">
      <c r="A56" s="162" t="s">
        <v>281</v>
      </c>
      <c r="B56" s="319">
        <f t="shared" si="1"/>
        <v>5.8898439987265204E-2</v>
      </c>
      <c r="C56" s="319">
        <f t="shared" si="2"/>
        <v>0.16698503661254377</v>
      </c>
      <c r="D56" s="319">
        <f t="shared" si="3"/>
        <v>0.30579433301496339</v>
      </c>
      <c r="E56" s="319">
        <f t="shared" si="4"/>
        <v>0.2096466093600764</v>
      </c>
      <c r="F56" s="319">
        <f t="shared" si="5"/>
        <v>0.10904170646290991</v>
      </c>
      <c r="G56" s="319">
        <f t="shared" si="6"/>
        <v>0.10808659662527857</v>
      </c>
      <c r="H56" s="319">
        <f t="shared" si="7"/>
        <v>4.1547277936962751E-2</v>
      </c>
      <c r="I56" s="179"/>
    </row>
    <row r="57" spans="1:9" x14ac:dyDescent="0.35">
      <c r="A57" s="162" t="s">
        <v>282</v>
      </c>
      <c r="B57" s="319">
        <f t="shared" si="1"/>
        <v>0.2179336963264181</v>
      </c>
      <c r="C57" s="319">
        <f t="shared" si="2"/>
        <v>0.11220621683093253</v>
      </c>
      <c r="D57" s="319">
        <f t="shared" si="3"/>
        <v>0.20511406713074642</v>
      </c>
      <c r="E57" s="319">
        <f t="shared" si="4"/>
        <v>0.16265766076228547</v>
      </c>
      <c r="F57" s="319">
        <f t="shared" si="5"/>
        <v>0.11365359432076642</v>
      </c>
      <c r="G57" s="319">
        <f t="shared" si="6"/>
        <v>0.11454958990971122</v>
      </c>
      <c r="H57" s="319">
        <f t="shared" si="7"/>
        <v>7.3885174719139843E-2</v>
      </c>
      <c r="I57" s="179"/>
    </row>
    <row r="58" spans="1:9" x14ac:dyDescent="0.35">
      <c r="A58" s="162" t="s">
        <v>283</v>
      </c>
      <c r="B58" s="319">
        <f t="shared" si="1"/>
        <v>0.17070422535211269</v>
      </c>
      <c r="C58" s="319">
        <f t="shared" si="2"/>
        <v>0.15098591549295776</v>
      </c>
      <c r="D58" s="319">
        <f t="shared" si="3"/>
        <v>0.16169014084507041</v>
      </c>
      <c r="E58" s="319">
        <f t="shared" si="4"/>
        <v>0.28732394366197184</v>
      </c>
      <c r="F58" s="319">
        <f t="shared" si="5"/>
        <v>8.1126760563380279E-2</v>
      </c>
      <c r="G58" s="319">
        <f t="shared" si="6"/>
        <v>9.6901408450704232E-2</v>
      </c>
      <c r="H58" s="319">
        <f t="shared" si="7"/>
        <v>5.1267605633802817E-2</v>
      </c>
      <c r="I58" s="179"/>
    </row>
    <row r="59" spans="1:9" x14ac:dyDescent="0.35">
      <c r="A59" s="162" t="s">
        <v>284</v>
      </c>
      <c r="B59" s="319">
        <f t="shared" si="1"/>
        <v>7.6041534760035459E-2</v>
      </c>
      <c r="C59" s="319">
        <f t="shared" si="2"/>
        <v>5.5970621755096872E-2</v>
      </c>
      <c r="D59" s="319">
        <f t="shared" si="3"/>
        <v>0.25566670887678866</v>
      </c>
      <c r="E59" s="319">
        <f t="shared" si="4"/>
        <v>0.17873876155502089</v>
      </c>
      <c r="F59" s="319">
        <f t="shared" si="5"/>
        <v>0.15132328732430037</v>
      </c>
      <c r="G59" s="319">
        <f t="shared" si="6"/>
        <v>0.16759528935038623</v>
      </c>
      <c r="H59" s="319">
        <f t="shared" si="7"/>
        <v>0.11466379637837153</v>
      </c>
      <c r="I59" s="179"/>
    </row>
    <row r="60" spans="1:9" x14ac:dyDescent="0.35">
      <c r="A60" s="162" t="s">
        <v>285</v>
      </c>
      <c r="B60" s="319">
        <f t="shared" si="1"/>
        <v>0.19973190348525469</v>
      </c>
      <c r="C60" s="319">
        <f t="shared" si="2"/>
        <v>0.10589812332439678</v>
      </c>
      <c r="D60" s="319">
        <f t="shared" si="3"/>
        <v>0.1923592493297587</v>
      </c>
      <c r="E60" s="319">
        <f t="shared" si="4"/>
        <v>0.20107238605898123</v>
      </c>
      <c r="F60" s="319">
        <f t="shared" si="5"/>
        <v>8.0764075067024127E-2</v>
      </c>
      <c r="G60" s="319">
        <f t="shared" si="6"/>
        <v>0.15784182305630026</v>
      </c>
      <c r="H60" s="319">
        <f t="shared" si="7"/>
        <v>6.2332439678284182E-2</v>
      </c>
      <c r="I60" s="179"/>
    </row>
    <row r="61" spans="1:9" x14ac:dyDescent="0.35">
      <c r="A61" s="162" t="s">
        <v>286</v>
      </c>
      <c r="B61" s="319">
        <f t="shared" si="1"/>
        <v>0.1002821236214414</v>
      </c>
      <c r="C61" s="319">
        <f t="shared" si="2"/>
        <v>0.13379499016841925</v>
      </c>
      <c r="D61" s="319">
        <f t="shared" si="3"/>
        <v>0.20774557578866376</v>
      </c>
      <c r="E61" s="319">
        <f t="shared" si="4"/>
        <v>0.150294947422416</v>
      </c>
      <c r="F61" s="319">
        <f t="shared" si="5"/>
        <v>0.11686757288193554</v>
      </c>
      <c r="G61" s="319">
        <f t="shared" si="6"/>
        <v>0.14413952295460375</v>
      </c>
      <c r="H61" s="319">
        <f t="shared" si="7"/>
        <v>0.14687526716252031</v>
      </c>
      <c r="I61" s="179"/>
    </row>
    <row r="62" spans="1:9" x14ac:dyDescent="0.35">
      <c r="A62" s="162" t="s">
        <v>287</v>
      </c>
      <c r="B62" s="319">
        <f t="shared" si="1"/>
        <v>0.11389572611322443</v>
      </c>
      <c r="C62" s="319">
        <f t="shared" si="2"/>
        <v>7.2499440590736181E-2</v>
      </c>
      <c r="D62" s="319">
        <f t="shared" si="3"/>
        <v>0.18482882076527188</v>
      </c>
      <c r="E62" s="319">
        <f t="shared" si="4"/>
        <v>0.16133363168494069</v>
      </c>
      <c r="F62" s="319">
        <f t="shared" si="5"/>
        <v>0.15663459386887446</v>
      </c>
      <c r="G62" s="319">
        <f t="shared" si="6"/>
        <v>0.22331617811590959</v>
      </c>
      <c r="H62" s="319">
        <f t="shared" si="7"/>
        <v>8.7491608861042736E-2</v>
      </c>
      <c r="I62" s="179"/>
    </row>
    <row r="63" spans="1:9" x14ac:dyDescent="0.35">
      <c r="A63" s="162" t="s">
        <v>290</v>
      </c>
      <c r="B63" s="319">
        <f t="shared" si="1"/>
        <v>5.4885637042440885E-2</v>
      </c>
      <c r="C63" s="319">
        <f t="shared" si="2"/>
        <v>4.4693816246835175E-2</v>
      </c>
      <c r="D63" s="319">
        <f t="shared" si="3"/>
        <v>0.1326438655967043</v>
      </c>
      <c r="E63" s="319">
        <f t="shared" si="4"/>
        <v>0.17484873192292838</v>
      </c>
      <c r="F63" s="319">
        <f t="shared" si="5"/>
        <v>0.1467622194567223</v>
      </c>
      <c r="G63" s="319">
        <f t="shared" si="6"/>
        <v>0.21733253229197957</v>
      </c>
      <c r="H63" s="319">
        <f t="shared" si="7"/>
        <v>0.22883319744238939</v>
      </c>
      <c r="I63" s="179"/>
    </row>
    <row r="64" spans="1:9" x14ac:dyDescent="0.35">
      <c r="A64" s="162" t="s">
        <v>288</v>
      </c>
      <c r="B64" s="319">
        <f t="shared" si="1"/>
        <v>0.10336329874006456</v>
      </c>
      <c r="C64" s="319">
        <f t="shared" si="2"/>
        <v>8.2850300232550064E-2</v>
      </c>
      <c r="D64" s="319">
        <f t="shared" si="3"/>
        <v>0.21870119051751066</v>
      </c>
      <c r="E64" s="319">
        <f t="shared" si="4"/>
        <v>0.1729200652528548</v>
      </c>
      <c r="F64" s="319">
        <f t="shared" si="5"/>
        <v>0.12179375932803443</v>
      </c>
      <c r="G64" s="319">
        <f t="shared" si="6"/>
        <v>0.1617090694526396</v>
      </c>
      <c r="H64" s="319">
        <f t="shared" si="7"/>
        <v>0.13866231647634583</v>
      </c>
      <c r="I64" s="179"/>
    </row>
    <row r="65" spans="1:9" x14ac:dyDescent="0.35">
      <c r="A65" s="162" t="s">
        <v>289</v>
      </c>
      <c r="B65" s="319">
        <f t="shared" si="1"/>
        <v>0.13108185460789926</v>
      </c>
      <c r="C65" s="319">
        <f t="shared" si="2"/>
        <v>8.0480824270177442E-2</v>
      </c>
      <c r="D65" s="319">
        <f t="shared" si="3"/>
        <v>0.23846594161419576</v>
      </c>
      <c r="E65" s="319">
        <f t="shared" si="4"/>
        <v>0.16576989124212937</v>
      </c>
      <c r="F65" s="319">
        <f t="shared" si="5"/>
        <v>0.12409845449341729</v>
      </c>
      <c r="G65" s="319">
        <f t="shared" si="6"/>
        <v>0.14871207784773899</v>
      </c>
      <c r="H65" s="319">
        <f t="shared" si="7"/>
        <v>0.1113909559244419</v>
      </c>
      <c r="I65" s="179"/>
    </row>
    <row r="66" spans="1:9" x14ac:dyDescent="0.35">
      <c r="A66" s="162" t="s">
        <v>291</v>
      </c>
      <c r="B66" s="319">
        <f t="shared" si="1"/>
        <v>6.1482857901292549E-2</v>
      </c>
      <c r="C66" s="319">
        <f t="shared" si="2"/>
        <v>5.1885732954893515E-2</v>
      </c>
      <c r="D66" s="319">
        <f t="shared" si="3"/>
        <v>0.1707879852163437</v>
      </c>
      <c r="E66" s="319">
        <f t="shared" si="4"/>
        <v>0.14648888162865253</v>
      </c>
      <c r="F66" s="319">
        <f t="shared" si="5"/>
        <v>0.13991383006963021</v>
      </c>
      <c r="G66" s="319">
        <f t="shared" si="6"/>
        <v>0.17091050170502115</v>
      </c>
      <c r="H66" s="319">
        <f t="shared" si="7"/>
        <v>0.25853021052416636</v>
      </c>
      <c r="I66" s="179"/>
    </row>
    <row r="67" spans="1:9" x14ac:dyDescent="0.35">
      <c r="A67" s="162" t="s">
        <v>292</v>
      </c>
      <c r="B67" s="319">
        <f t="shared" si="1"/>
        <v>0.15712033631108777</v>
      </c>
      <c r="C67" s="319">
        <f t="shared" si="2"/>
        <v>0.15685759327377824</v>
      </c>
      <c r="D67" s="319">
        <f t="shared" si="3"/>
        <v>0.24330005254860745</v>
      </c>
      <c r="E67" s="319">
        <f t="shared" si="4"/>
        <v>0.13688912243825538</v>
      </c>
      <c r="F67" s="319">
        <f t="shared" si="5"/>
        <v>0.1765633210719916</v>
      </c>
      <c r="G67" s="319">
        <f t="shared" si="6"/>
        <v>9.0120861797162374E-2</v>
      </c>
      <c r="H67" s="319">
        <f t="shared" si="7"/>
        <v>3.9148712559117185E-2</v>
      </c>
      <c r="I67" s="179"/>
    </row>
    <row r="68" spans="1:9" x14ac:dyDescent="0.35">
      <c r="A68" s="162" t="s">
        <v>293</v>
      </c>
      <c r="B68" s="319">
        <f t="shared" si="1"/>
        <v>0.14248502214118261</v>
      </c>
      <c r="C68" s="319">
        <f t="shared" si="2"/>
        <v>9.0388121906746555E-2</v>
      </c>
      <c r="D68" s="319">
        <f t="shared" si="3"/>
        <v>0.19666579838499609</v>
      </c>
      <c r="E68" s="319">
        <f t="shared" si="4"/>
        <v>0.13597290961187811</v>
      </c>
      <c r="F68" s="319">
        <f t="shared" si="5"/>
        <v>0.16123990622557957</v>
      </c>
      <c r="G68" s="319">
        <f t="shared" si="6"/>
        <v>0.17087783276895024</v>
      </c>
      <c r="H68" s="319">
        <f t="shared" si="7"/>
        <v>0.10237040896066683</v>
      </c>
      <c r="I68" s="179"/>
    </row>
    <row r="69" spans="1:9" x14ac:dyDescent="0.35">
      <c r="A69" s="162" t="s">
        <v>294</v>
      </c>
      <c r="B69" s="319">
        <f t="shared" si="1"/>
        <v>0.125625054829371</v>
      </c>
      <c r="C69" s="319">
        <f t="shared" si="2"/>
        <v>9.4657426090007893E-2</v>
      </c>
      <c r="D69" s="319">
        <f t="shared" si="3"/>
        <v>0.16904991665935609</v>
      </c>
      <c r="E69" s="319">
        <f t="shared" si="4"/>
        <v>0.17905079392929205</v>
      </c>
      <c r="F69" s="319">
        <f t="shared" si="5"/>
        <v>9.8605140801824726E-2</v>
      </c>
      <c r="G69" s="319">
        <f t="shared" si="6"/>
        <v>0.17089218352487059</v>
      </c>
      <c r="H69" s="319">
        <f t="shared" si="7"/>
        <v>0.16211948416527766</v>
      </c>
      <c r="I69" s="179"/>
    </row>
    <row r="70" spans="1:9" x14ac:dyDescent="0.35">
      <c r="A70" s="162" t="s">
        <v>295</v>
      </c>
      <c r="B70" s="319">
        <f t="shared" si="1"/>
        <v>0.10286320254506894</v>
      </c>
      <c r="C70" s="319">
        <f t="shared" si="2"/>
        <v>0.13191940615058326</v>
      </c>
      <c r="D70" s="319">
        <f t="shared" si="3"/>
        <v>0.26193001060445387</v>
      </c>
      <c r="E70" s="319">
        <f t="shared" si="4"/>
        <v>0.16818663838812301</v>
      </c>
      <c r="F70" s="319">
        <f t="shared" si="5"/>
        <v>0.12089077412513255</v>
      </c>
      <c r="G70" s="319">
        <f t="shared" si="6"/>
        <v>0.16839872746553552</v>
      </c>
      <c r="H70" s="319">
        <f t="shared" si="7"/>
        <v>4.5811240721102861E-2</v>
      </c>
      <c r="I70" s="179"/>
    </row>
    <row r="71" spans="1:9" x14ac:dyDescent="0.35">
      <c r="A71" s="162" t="s">
        <v>296</v>
      </c>
      <c r="B71" s="319">
        <f t="shared" si="1"/>
        <v>0.13365853658536586</v>
      </c>
      <c r="C71" s="319">
        <f t="shared" si="2"/>
        <v>6.5365853658536588E-2</v>
      </c>
      <c r="D71" s="319">
        <f t="shared" si="3"/>
        <v>0.24878048780487805</v>
      </c>
      <c r="E71" s="319">
        <f t="shared" si="4"/>
        <v>0.1824390243902439</v>
      </c>
      <c r="F71" s="319">
        <f t="shared" si="5"/>
        <v>0.16682926829268294</v>
      </c>
      <c r="G71" s="319">
        <f t="shared" si="6"/>
        <v>5.75609756097561E-2</v>
      </c>
      <c r="H71" s="319">
        <f t="shared" si="7"/>
        <v>0.14536585365853658</v>
      </c>
      <c r="I71" s="179"/>
    </row>
    <row r="72" spans="1:9" x14ac:dyDescent="0.35">
      <c r="A72" s="162" t="s">
        <v>297</v>
      </c>
      <c r="B72" s="319">
        <f t="shared" si="1"/>
        <v>8.7690557451649595E-2</v>
      </c>
      <c r="C72" s="319">
        <f t="shared" si="2"/>
        <v>6.4618885096700801E-2</v>
      </c>
      <c r="D72" s="319">
        <f t="shared" si="3"/>
        <v>0.22889647326507395</v>
      </c>
      <c r="E72" s="319">
        <f t="shared" si="4"/>
        <v>0.17902161547212742</v>
      </c>
      <c r="F72" s="319">
        <f t="shared" si="5"/>
        <v>0.15836177474402729</v>
      </c>
      <c r="G72" s="319">
        <f t="shared" si="6"/>
        <v>0.17023890784982934</v>
      </c>
      <c r="H72" s="319">
        <f t="shared" si="7"/>
        <v>0.11117178612059159</v>
      </c>
      <c r="I72" s="179"/>
    </row>
    <row r="73" spans="1:9" x14ac:dyDescent="0.35">
      <c r="A73" s="187" t="s">
        <v>117</v>
      </c>
      <c r="B73" s="319">
        <f>B37/I37</f>
        <v>8.230722436650445E-2</v>
      </c>
      <c r="C73" s="319">
        <f t="shared" si="2"/>
        <v>7.0937867091793921E-2</v>
      </c>
      <c r="D73" s="319">
        <f t="shared" si="3"/>
        <v>0.17711305028807967</v>
      </c>
      <c r="E73" s="319">
        <f t="shared" si="4"/>
        <v>0.16794449572075851</v>
      </c>
      <c r="F73" s="319">
        <f t="shared" si="5"/>
        <v>0.13603373049169323</v>
      </c>
      <c r="G73" s="319">
        <f t="shared" si="6"/>
        <v>0.17928238798456117</v>
      </c>
      <c r="H73" s="319">
        <f t="shared" si="7"/>
        <v>0.18638124405660905</v>
      </c>
      <c r="I73" s="179"/>
    </row>
    <row r="74" spans="1:9" x14ac:dyDescent="0.35">
      <c r="A74" s="187" t="s">
        <v>118</v>
      </c>
      <c r="B74" s="319">
        <f>B38/I38</f>
        <v>4.8890076136022573E-2</v>
      </c>
      <c r="C74" s="319">
        <f t="shared" ref="C74" si="8">C38/I38</f>
        <v>4.587706054322202E-2</v>
      </c>
      <c r="D74" s="319">
        <f t="shared" ref="D74" si="9">D38/I38</f>
        <v>0.13883629135570646</v>
      </c>
      <c r="E74" s="319">
        <f t="shared" ref="E74" si="10">E38/I38</f>
        <v>0.14664445994975367</v>
      </c>
      <c r="F74" s="319">
        <f t="shared" ref="F74" si="11">F38/I38</f>
        <v>0.13198997631099355</v>
      </c>
      <c r="G74" s="319">
        <f t="shared" ref="G74" si="12">G38/I38</f>
        <v>0.2029577099185052</v>
      </c>
      <c r="H74" s="319">
        <f t="shared" ref="H74" si="13">H38/I38</f>
        <v>0.28480442578579651</v>
      </c>
      <c r="I74" s="179"/>
    </row>
    <row r="75" spans="1:9" x14ac:dyDescent="0.35">
      <c r="A75" s="179"/>
      <c r="B75" s="179"/>
      <c r="C75" s="179"/>
      <c r="D75" s="179"/>
      <c r="E75" s="179"/>
      <c r="F75" s="179"/>
      <c r="G75" s="179"/>
      <c r="H75" s="179"/>
      <c r="I75" s="179"/>
    </row>
    <row r="76" spans="1:9" x14ac:dyDescent="0.35">
      <c r="A76" s="179"/>
      <c r="B76" s="179"/>
      <c r="C76" s="179"/>
      <c r="D76" s="179"/>
      <c r="E76" s="179"/>
      <c r="F76" s="179"/>
      <c r="G76" s="179"/>
      <c r="H76" s="179"/>
      <c r="I76" s="179"/>
    </row>
  </sheetData>
  <sheetProtection algorithmName="SHA-512" hashValue="V3AkO9UNCSClxsgQmKKfp3bMiypvtuCC+rZwzGKJ5+rADX7KM1jQ/5qoFpL9vLBRkMqvIfghL2be1QslcE/efA==" saltValue="iEQyVpCL36csOZ+8TKiCcA==" spinCount="100000" sheet="1" objects="1" scenarios="1"/>
  <hyperlinks>
    <hyperlink ref="I1" location="'Appendix Table Menu'!A1" display="Return to the Appendix Table Menu" xr:uid="{9F721827-AEBD-4E8E-8F7D-E92DC51DA908}"/>
  </hyperlinks>
  <pageMargins left="0.7" right="0.7" top="0.75" bottom="0.75" header="0.3" footer="0.3"/>
  <pageSetup scale="8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B4217-28F9-41DB-861E-2BEB65C498A9}">
  <dimension ref="A1:I100"/>
  <sheetViews>
    <sheetView view="pageLayout" zoomScale="92" zoomScaleNormal="100" zoomScalePageLayoutView="92" workbookViewId="0">
      <selection activeCell="A2" sqref="A2:I100"/>
    </sheetView>
  </sheetViews>
  <sheetFormatPr defaultRowHeight="14.5" x14ac:dyDescent="0.35"/>
  <cols>
    <col min="1" max="1" width="22.81640625" style="153" customWidth="1"/>
    <col min="2" max="6" width="13.81640625" style="154" customWidth="1"/>
    <col min="7" max="7" width="16" style="154" customWidth="1"/>
    <col min="8" max="8" width="13.81640625" style="154" customWidth="1"/>
    <col min="9" max="9" width="13.81640625" style="153" customWidth="1"/>
    <col min="10" max="16384" width="8.7265625" style="153"/>
  </cols>
  <sheetData>
    <row r="1" spans="1:9" x14ac:dyDescent="0.35">
      <c r="I1" s="155" t="s">
        <v>220</v>
      </c>
    </row>
    <row r="2" spans="1:9" x14ac:dyDescent="0.35">
      <c r="A2" s="162" t="s">
        <v>99</v>
      </c>
      <c r="B2" s="165"/>
      <c r="C2" s="226"/>
      <c r="D2" s="226"/>
      <c r="E2" s="226"/>
      <c r="F2" s="226"/>
      <c r="G2" s="226"/>
      <c r="H2" s="226"/>
      <c r="I2" s="179"/>
    </row>
    <row r="3" spans="1:9" x14ac:dyDescent="0.35">
      <c r="A3" s="162" t="s">
        <v>510</v>
      </c>
      <c r="B3" s="165" t="s">
        <v>542</v>
      </c>
      <c r="C3" s="226"/>
      <c r="D3" s="226"/>
      <c r="E3" s="226"/>
      <c r="F3" s="226"/>
      <c r="G3" s="226"/>
      <c r="H3" s="226"/>
      <c r="I3" s="179"/>
    </row>
    <row r="4" spans="1:9" x14ac:dyDescent="0.35">
      <c r="A4" s="179"/>
      <c r="B4" s="226"/>
      <c r="C4" s="226"/>
      <c r="D4" s="226"/>
      <c r="E4" s="226"/>
      <c r="F4" s="226"/>
      <c r="G4" s="226"/>
      <c r="H4" s="226"/>
      <c r="I4" s="179"/>
    </row>
    <row r="5" spans="1:9" ht="36" customHeight="1" x14ac:dyDescent="0.35">
      <c r="A5" s="175" t="s">
        <v>265</v>
      </c>
      <c r="B5" s="389" t="s">
        <v>182</v>
      </c>
      <c r="C5" s="389" t="s">
        <v>183</v>
      </c>
      <c r="D5" s="389" t="s">
        <v>184</v>
      </c>
      <c r="E5" s="389" t="s">
        <v>185</v>
      </c>
      <c r="F5" s="389" t="s">
        <v>186</v>
      </c>
      <c r="G5" s="389" t="s">
        <v>187</v>
      </c>
      <c r="H5" s="389" t="s">
        <v>204</v>
      </c>
      <c r="I5" s="390" t="s">
        <v>353</v>
      </c>
    </row>
    <row r="6" spans="1:9" ht="17.5" customHeight="1" x14ac:dyDescent="0.35">
      <c r="A6" s="391" t="s">
        <v>116</v>
      </c>
      <c r="B6" s="317">
        <v>20381</v>
      </c>
      <c r="C6" s="317">
        <v>13399</v>
      </c>
      <c r="D6" s="317">
        <v>29414</v>
      </c>
      <c r="E6" s="317">
        <v>17657</v>
      </c>
      <c r="F6" s="317">
        <v>9556</v>
      </c>
      <c r="G6" s="317">
        <v>8634</v>
      </c>
      <c r="H6" s="317">
        <v>3913</v>
      </c>
      <c r="I6" s="317">
        <f>SUM(B6:H6)</f>
        <v>102954</v>
      </c>
    </row>
    <row r="7" spans="1:9" ht="17.5" customHeight="1" x14ac:dyDescent="0.35">
      <c r="A7" s="392" t="s">
        <v>266</v>
      </c>
      <c r="B7" s="317">
        <v>73</v>
      </c>
      <c r="C7" s="317">
        <v>36</v>
      </c>
      <c r="D7" s="317">
        <v>21</v>
      </c>
      <c r="E7" s="317">
        <v>52</v>
      </c>
      <c r="F7" s="317">
        <v>12</v>
      </c>
      <c r="G7" s="317">
        <v>0</v>
      </c>
      <c r="H7" s="317">
        <v>10</v>
      </c>
      <c r="I7" s="317">
        <f t="shared" ref="I7:I40" si="0">SUM(B7:H7)</f>
        <v>204</v>
      </c>
    </row>
    <row r="8" spans="1:9" ht="17.5" customHeight="1" x14ac:dyDescent="0.35">
      <c r="A8" s="392" t="s">
        <v>267</v>
      </c>
      <c r="B8" s="317">
        <v>1601</v>
      </c>
      <c r="C8" s="317">
        <v>1273</v>
      </c>
      <c r="D8" s="317">
        <v>2111</v>
      </c>
      <c r="E8" s="317">
        <v>1377</v>
      </c>
      <c r="F8" s="317">
        <v>614</v>
      </c>
      <c r="G8" s="317">
        <v>375</v>
      </c>
      <c r="H8" s="317">
        <v>241</v>
      </c>
      <c r="I8" s="317">
        <f t="shared" si="0"/>
        <v>7592</v>
      </c>
    </row>
    <row r="9" spans="1:9" ht="17.5" customHeight="1" x14ac:dyDescent="0.35">
      <c r="A9" s="392" t="s">
        <v>268</v>
      </c>
      <c r="B9" s="317">
        <v>512</v>
      </c>
      <c r="C9" s="317">
        <v>377</v>
      </c>
      <c r="D9" s="317">
        <v>615</v>
      </c>
      <c r="E9" s="317">
        <v>431</v>
      </c>
      <c r="F9" s="317">
        <v>147</v>
      </c>
      <c r="G9" s="317">
        <v>147</v>
      </c>
      <c r="H9" s="317">
        <v>122</v>
      </c>
      <c r="I9" s="317">
        <f t="shared" si="0"/>
        <v>2351</v>
      </c>
    </row>
    <row r="10" spans="1:9" ht="17.5" customHeight="1" x14ac:dyDescent="0.35">
      <c r="A10" s="392" t="s">
        <v>269</v>
      </c>
      <c r="B10" s="317">
        <v>327</v>
      </c>
      <c r="C10" s="317">
        <v>288</v>
      </c>
      <c r="D10" s="317">
        <v>469</v>
      </c>
      <c r="E10" s="317">
        <v>191</v>
      </c>
      <c r="F10" s="317">
        <v>141</v>
      </c>
      <c r="G10" s="317">
        <v>121</v>
      </c>
      <c r="H10" s="317">
        <v>33</v>
      </c>
      <c r="I10" s="317">
        <f t="shared" si="0"/>
        <v>1570</v>
      </c>
    </row>
    <row r="11" spans="1:9" ht="17.5" customHeight="1" x14ac:dyDescent="0.35">
      <c r="A11" s="392" t="s">
        <v>270</v>
      </c>
      <c r="B11" s="317">
        <v>1532</v>
      </c>
      <c r="C11" s="317">
        <v>908</v>
      </c>
      <c r="D11" s="317">
        <v>1937</v>
      </c>
      <c r="E11" s="317">
        <v>1389</v>
      </c>
      <c r="F11" s="317">
        <v>1018</v>
      </c>
      <c r="G11" s="317">
        <v>430</v>
      </c>
      <c r="H11" s="317">
        <v>322</v>
      </c>
      <c r="I11" s="317">
        <f t="shared" si="0"/>
        <v>7536</v>
      </c>
    </row>
    <row r="12" spans="1:9" ht="17.5" customHeight="1" x14ac:dyDescent="0.35">
      <c r="A12" s="392" t="s">
        <v>271</v>
      </c>
      <c r="B12" s="317">
        <v>43</v>
      </c>
      <c r="C12" s="317">
        <v>140</v>
      </c>
      <c r="D12" s="317">
        <v>39</v>
      </c>
      <c r="E12" s="317">
        <v>5</v>
      </c>
      <c r="F12" s="317">
        <v>0</v>
      </c>
      <c r="G12" s="317">
        <v>12</v>
      </c>
      <c r="H12" s="317">
        <v>0</v>
      </c>
      <c r="I12" s="317">
        <f t="shared" si="0"/>
        <v>239</v>
      </c>
    </row>
    <row r="13" spans="1:9" ht="17.5" customHeight="1" x14ac:dyDescent="0.35">
      <c r="A13" s="392" t="s">
        <v>272</v>
      </c>
      <c r="B13" s="317">
        <v>7508</v>
      </c>
      <c r="C13" s="317">
        <v>5985</v>
      </c>
      <c r="D13" s="317">
        <v>7698</v>
      </c>
      <c r="E13" s="317">
        <v>4323</v>
      </c>
      <c r="F13" s="317">
        <v>1871</v>
      </c>
      <c r="G13" s="317">
        <v>1486</v>
      </c>
      <c r="H13" s="317">
        <v>585</v>
      </c>
      <c r="I13" s="317">
        <f t="shared" si="0"/>
        <v>29456</v>
      </c>
    </row>
    <row r="14" spans="1:9" ht="17.5" customHeight="1" x14ac:dyDescent="0.35">
      <c r="A14" s="392" t="s">
        <v>273</v>
      </c>
      <c r="B14" s="317">
        <v>847</v>
      </c>
      <c r="C14" s="317">
        <v>617</v>
      </c>
      <c r="D14" s="317">
        <v>1059</v>
      </c>
      <c r="E14" s="317">
        <v>1273</v>
      </c>
      <c r="F14" s="317">
        <v>944</v>
      </c>
      <c r="G14" s="317">
        <v>643</v>
      </c>
      <c r="H14" s="317">
        <v>653</v>
      </c>
      <c r="I14" s="317">
        <f t="shared" si="0"/>
        <v>6036</v>
      </c>
    </row>
    <row r="15" spans="1:9" ht="17.5" customHeight="1" x14ac:dyDescent="0.35">
      <c r="A15" s="392" t="s">
        <v>274</v>
      </c>
      <c r="B15" s="317">
        <v>905</v>
      </c>
      <c r="C15" s="317">
        <v>696</v>
      </c>
      <c r="D15" s="317">
        <v>804</v>
      </c>
      <c r="E15" s="317">
        <v>417</v>
      </c>
      <c r="F15" s="317">
        <v>216</v>
      </c>
      <c r="G15" s="317">
        <v>66</v>
      </c>
      <c r="H15" s="317">
        <v>116</v>
      </c>
      <c r="I15" s="317">
        <f t="shared" si="0"/>
        <v>3220</v>
      </c>
    </row>
    <row r="16" spans="1:9" ht="17.5" customHeight="1" x14ac:dyDescent="0.35">
      <c r="A16" s="392" t="s">
        <v>275</v>
      </c>
      <c r="B16" s="317">
        <v>71</v>
      </c>
      <c r="C16" s="317">
        <v>81</v>
      </c>
      <c r="D16" s="317">
        <v>61</v>
      </c>
      <c r="E16" s="317">
        <v>45</v>
      </c>
      <c r="F16" s="317">
        <v>7</v>
      </c>
      <c r="G16" s="317">
        <v>17</v>
      </c>
      <c r="H16" s="317">
        <v>0</v>
      </c>
      <c r="I16" s="317">
        <f t="shared" si="0"/>
        <v>282</v>
      </c>
    </row>
    <row r="17" spans="1:9" ht="17.5" customHeight="1" x14ac:dyDescent="0.35">
      <c r="A17" s="392" t="s">
        <v>276</v>
      </c>
      <c r="B17" s="317">
        <v>3</v>
      </c>
      <c r="C17" s="317">
        <v>16</v>
      </c>
      <c r="D17" s="317">
        <v>27</v>
      </c>
      <c r="E17" s="317">
        <v>3</v>
      </c>
      <c r="F17" s="317">
        <v>4</v>
      </c>
      <c r="G17" s="317">
        <v>7</v>
      </c>
      <c r="H17" s="317">
        <v>20</v>
      </c>
      <c r="I17" s="317">
        <f t="shared" si="0"/>
        <v>80</v>
      </c>
    </row>
    <row r="18" spans="1:9" ht="17.5" customHeight="1" x14ac:dyDescent="0.35">
      <c r="A18" s="392" t="s">
        <v>277</v>
      </c>
      <c r="B18" s="317">
        <v>126</v>
      </c>
      <c r="C18" s="317">
        <v>137</v>
      </c>
      <c r="D18" s="317">
        <v>68</v>
      </c>
      <c r="E18" s="317">
        <v>56</v>
      </c>
      <c r="F18" s="317">
        <v>34</v>
      </c>
      <c r="G18" s="317">
        <v>26</v>
      </c>
      <c r="H18" s="317">
        <v>10</v>
      </c>
      <c r="I18" s="317">
        <f t="shared" si="0"/>
        <v>457</v>
      </c>
    </row>
    <row r="19" spans="1:9" ht="17.5" customHeight="1" x14ac:dyDescent="0.35">
      <c r="A19" s="392" t="s">
        <v>278</v>
      </c>
      <c r="B19" s="317">
        <v>1717</v>
      </c>
      <c r="C19" s="317">
        <v>724</v>
      </c>
      <c r="D19" s="317">
        <v>1762</v>
      </c>
      <c r="E19" s="317">
        <v>1328</v>
      </c>
      <c r="F19" s="317">
        <v>920</v>
      </c>
      <c r="G19" s="317">
        <v>813</v>
      </c>
      <c r="H19" s="317">
        <v>436</v>
      </c>
      <c r="I19" s="317">
        <f t="shared" si="0"/>
        <v>7700</v>
      </c>
    </row>
    <row r="20" spans="1:9" ht="17.5" customHeight="1" x14ac:dyDescent="0.35">
      <c r="A20" s="392" t="s">
        <v>279</v>
      </c>
      <c r="B20" s="317">
        <v>652</v>
      </c>
      <c r="C20" s="317">
        <v>537</v>
      </c>
      <c r="D20" s="317">
        <v>412</v>
      </c>
      <c r="E20" s="317">
        <v>179</v>
      </c>
      <c r="F20" s="317">
        <v>190</v>
      </c>
      <c r="G20" s="317">
        <v>52</v>
      </c>
      <c r="H20" s="317">
        <v>9</v>
      </c>
      <c r="I20" s="317">
        <f t="shared" si="0"/>
        <v>2031</v>
      </c>
    </row>
    <row r="21" spans="1:9" ht="17.5" customHeight="1" x14ac:dyDescent="0.35">
      <c r="A21" s="392" t="s">
        <v>280</v>
      </c>
      <c r="B21" s="317">
        <v>95</v>
      </c>
      <c r="C21" s="317">
        <v>117</v>
      </c>
      <c r="D21" s="317">
        <v>344</v>
      </c>
      <c r="E21" s="317">
        <v>302</v>
      </c>
      <c r="F21" s="317">
        <v>314</v>
      </c>
      <c r="G21" s="317">
        <v>596</v>
      </c>
      <c r="H21" s="317">
        <v>452</v>
      </c>
      <c r="I21" s="317">
        <f t="shared" si="0"/>
        <v>2220</v>
      </c>
    </row>
    <row r="22" spans="1:9" ht="17.5" customHeight="1" x14ac:dyDescent="0.35">
      <c r="A22" s="392" t="s">
        <v>281</v>
      </c>
      <c r="B22" s="317">
        <v>1026</v>
      </c>
      <c r="C22" s="317">
        <v>544</v>
      </c>
      <c r="D22" s="317">
        <v>738</v>
      </c>
      <c r="E22" s="317">
        <v>286</v>
      </c>
      <c r="F22" s="317">
        <v>240</v>
      </c>
      <c r="G22" s="317">
        <v>150</v>
      </c>
      <c r="H22" s="317">
        <v>5</v>
      </c>
      <c r="I22" s="317">
        <f t="shared" si="0"/>
        <v>2989</v>
      </c>
    </row>
    <row r="23" spans="1:9" ht="17.5" customHeight="1" x14ac:dyDescent="0.35">
      <c r="A23" s="392" t="s">
        <v>282</v>
      </c>
      <c r="B23" s="317">
        <v>1537</v>
      </c>
      <c r="C23" s="317">
        <v>607</v>
      </c>
      <c r="D23" s="317">
        <v>1203</v>
      </c>
      <c r="E23" s="317">
        <v>1107</v>
      </c>
      <c r="F23" s="317">
        <v>691</v>
      </c>
      <c r="G23" s="317">
        <v>450</v>
      </c>
      <c r="H23" s="317">
        <v>284</v>
      </c>
      <c r="I23" s="317">
        <f t="shared" si="0"/>
        <v>5879</v>
      </c>
    </row>
    <row r="24" spans="1:9" ht="17.5" customHeight="1" x14ac:dyDescent="0.35">
      <c r="A24" s="392" t="s">
        <v>283</v>
      </c>
      <c r="B24" s="317">
        <v>40</v>
      </c>
      <c r="C24" s="317">
        <v>19</v>
      </c>
      <c r="D24" s="317">
        <v>76</v>
      </c>
      <c r="E24" s="317">
        <v>32</v>
      </c>
      <c r="F24" s="317">
        <v>11</v>
      </c>
      <c r="G24" s="317">
        <v>22</v>
      </c>
      <c r="H24" s="317">
        <v>4</v>
      </c>
      <c r="I24" s="317">
        <f t="shared" si="0"/>
        <v>204</v>
      </c>
    </row>
    <row r="25" spans="1:9" ht="17.5" customHeight="1" x14ac:dyDescent="0.35">
      <c r="A25" s="392" t="s">
        <v>284</v>
      </c>
      <c r="B25" s="317">
        <v>1357</v>
      </c>
      <c r="C25" s="317">
        <v>1248</v>
      </c>
      <c r="D25" s="317">
        <v>2700</v>
      </c>
      <c r="E25" s="317">
        <v>1198</v>
      </c>
      <c r="F25" s="317">
        <v>636</v>
      </c>
      <c r="G25" s="317">
        <v>648</v>
      </c>
      <c r="H25" s="317">
        <v>396</v>
      </c>
      <c r="I25" s="317">
        <f t="shared" si="0"/>
        <v>8183</v>
      </c>
    </row>
    <row r="26" spans="1:9" ht="17.5" customHeight="1" x14ac:dyDescent="0.35">
      <c r="A26" s="392" t="s">
        <v>285</v>
      </c>
      <c r="B26" s="317">
        <v>212</v>
      </c>
      <c r="C26" s="317">
        <v>247</v>
      </c>
      <c r="D26" s="317">
        <v>454</v>
      </c>
      <c r="E26" s="317">
        <v>159</v>
      </c>
      <c r="F26" s="317">
        <v>45</v>
      </c>
      <c r="G26" s="317">
        <v>75</v>
      </c>
      <c r="H26" s="317">
        <v>0</v>
      </c>
      <c r="I26" s="317">
        <f t="shared" si="0"/>
        <v>1192</v>
      </c>
    </row>
    <row r="27" spans="1:9" ht="17.5" customHeight="1" x14ac:dyDescent="0.35">
      <c r="A27" s="392" t="s">
        <v>286</v>
      </c>
      <c r="B27" s="317">
        <v>872</v>
      </c>
      <c r="C27" s="317">
        <v>356</v>
      </c>
      <c r="D27" s="317">
        <v>597</v>
      </c>
      <c r="E27" s="317">
        <v>649</v>
      </c>
      <c r="F27" s="317">
        <v>277</v>
      </c>
      <c r="G27" s="317">
        <v>113</v>
      </c>
      <c r="H27" s="317">
        <v>110</v>
      </c>
      <c r="I27" s="317">
        <f t="shared" si="0"/>
        <v>2974</v>
      </c>
    </row>
    <row r="28" spans="1:9" ht="17.5" customHeight="1" x14ac:dyDescent="0.35">
      <c r="A28" s="392" t="s">
        <v>287</v>
      </c>
      <c r="B28" s="317">
        <v>443</v>
      </c>
      <c r="C28" s="317">
        <v>498</v>
      </c>
      <c r="D28" s="317">
        <v>894</v>
      </c>
      <c r="E28" s="317">
        <v>489</v>
      </c>
      <c r="F28" s="317">
        <v>227</v>
      </c>
      <c r="G28" s="317">
        <v>72</v>
      </c>
      <c r="H28" s="317">
        <v>155</v>
      </c>
      <c r="I28" s="317">
        <f t="shared" si="0"/>
        <v>2778</v>
      </c>
    </row>
    <row r="29" spans="1:9" ht="17.5" customHeight="1" x14ac:dyDescent="0.35">
      <c r="A29" s="392" t="s">
        <v>290</v>
      </c>
      <c r="B29" s="317">
        <v>1331</v>
      </c>
      <c r="C29" s="317">
        <v>964</v>
      </c>
      <c r="D29" s="317">
        <v>2919</v>
      </c>
      <c r="E29" s="317">
        <v>2503</v>
      </c>
      <c r="F29" s="317">
        <v>1151</v>
      </c>
      <c r="G29" s="317">
        <v>1153</v>
      </c>
      <c r="H29" s="317">
        <v>388</v>
      </c>
      <c r="I29" s="317">
        <f t="shared" si="0"/>
        <v>10409</v>
      </c>
    </row>
    <row r="30" spans="1:9" ht="17.5" customHeight="1" x14ac:dyDescent="0.35">
      <c r="A30" s="392" t="s">
        <v>543</v>
      </c>
      <c r="B30" s="317">
        <v>2596</v>
      </c>
      <c r="C30" s="317">
        <v>1569</v>
      </c>
      <c r="D30" s="317">
        <v>3570</v>
      </c>
      <c r="E30" s="317">
        <v>2310</v>
      </c>
      <c r="F30" s="317">
        <v>951</v>
      </c>
      <c r="G30" s="317">
        <v>725</v>
      </c>
      <c r="H30" s="317">
        <v>450</v>
      </c>
      <c r="I30" s="317">
        <f t="shared" si="0"/>
        <v>12171</v>
      </c>
    </row>
    <row r="31" spans="1:9" ht="17.5" customHeight="1" x14ac:dyDescent="0.35">
      <c r="A31" s="392" t="s">
        <v>289</v>
      </c>
      <c r="B31" s="317">
        <v>1221</v>
      </c>
      <c r="C31" s="317">
        <v>489</v>
      </c>
      <c r="D31" s="317">
        <v>908</v>
      </c>
      <c r="E31" s="317">
        <v>326</v>
      </c>
      <c r="F31" s="317">
        <v>101</v>
      </c>
      <c r="G31" s="317">
        <v>244</v>
      </c>
      <c r="H31" s="317">
        <v>0</v>
      </c>
      <c r="I31" s="317">
        <f t="shared" si="0"/>
        <v>3289</v>
      </c>
    </row>
    <row r="32" spans="1:9" ht="17.5" customHeight="1" x14ac:dyDescent="0.35">
      <c r="A32" s="392" t="s">
        <v>291</v>
      </c>
      <c r="B32" s="317">
        <v>2658</v>
      </c>
      <c r="C32" s="317">
        <v>2561</v>
      </c>
      <c r="D32" s="317">
        <v>5131</v>
      </c>
      <c r="E32" s="317">
        <v>3012</v>
      </c>
      <c r="F32" s="317">
        <v>2234</v>
      </c>
      <c r="G32" s="317">
        <v>2196</v>
      </c>
      <c r="H32" s="317">
        <v>1544</v>
      </c>
      <c r="I32" s="317">
        <f t="shared" si="0"/>
        <v>19336</v>
      </c>
    </row>
    <row r="33" spans="1:9" ht="17.5" customHeight="1" x14ac:dyDescent="0.35">
      <c r="A33" s="392" t="s">
        <v>292</v>
      </c>
      <c r="B33" s="317">
        <v>349</v>
      </c>
      <c r="C33" s="317">
        <v>285</v>
      </c>
      <c r="D33" s="317">
        <v>282</v>
      </c>
      <c r="E33" s="317">
        <v>250</v>
      </c>
      <c r="F33" s="317">
        <v>35</v>
      </c>
      <c r="G33" s="317">
        <v>214</v>
      </c>
      <c r="H33" s="317">
        <v>0</v>
      </c>
      <c r="I33" s="317">
        <f t="shared" si="0"/>
        <v>1415</v>
      </c>
    </row>
    <row r="34" spans="1:9" ht="17.5" customHeight="1" x14ac:dyDescent="0.35">
      <c r="A34" s="392" t="s">
        <v>293</v>
      </c>
      <c r="B34" s="317">
        <v>380</v>
      </c>
      <c r="C34" s="317">
        <v>248</v>
      </c>
      <c r="D34" s="317">
        <v>356</v>
      </c>
      <c r="E34" s="317">
        <v>146</v>
      </c>
      <c r="F34" s="317">
        <v>62</v>
      </c>
      <c r="G34" s="317">
        <v>39</v>
      </c>
      <c r="H34" s="317">
        <v>10</v>
      </c>
      <c r="I34" s="317">
        <f t="shared" si="0"/>
        <v>1241</v>
      </c>
    </row>
    <row r="35" spans="1:9" ht="17.5" customHeight="1" x14ac:dyDescent="0.35">
      <c r="A35" s="392" t="s">
        <v>294</v>
      </c>
      <c r="B35" s="317">
        <v>369</v>
      </c>
      <c r="C35" s="317">
        <v>617</v>
      </c>
      <c r="D35" s="317">
        <v>692</v>
      </c>
      <c r="E35" s="317">
        <v>443</v>
      </c>
      <c r="F35" s="317">
        <v>288</v>
      </c>
      <c r="G35" s="317">
        <v>125</v>
      </c>
      <c r="H35" s="317">
        <v>142</v>
      </c>
      <c r="I35" s="317">
        <f t="shared" si="0"/>
        <v>2676</v>
      </c>
    </row>
    <row r="36" spans="1:9" ht="17.5" customHeight="1" x14ac:dyDescent="0.35">
      <c r="A36" s="392" t="s">
        <v>295</v>
      </c>
      <c r="B36" s="317">
        <v>167</v>
      </c>
      <c r="C36" s="317">
        <v>271</v>
      </c>
      <c r="D36" s="317">
        <v>214</v>
      </c>
      <c r="E36" s="317">
        <v>107</v>
      </c>
      <c r="F36" s="317">
        <v>127</v>
      </c>
      <c r="G36" s="317">
        <v>55</v>
      </c>
      <c r="H36" s="317">
        <v>0</v>
      </c>
      <c r="I36" s="317">
        <f t="shared" si="0"/>
        <v>941</v>
      </c>
    </row>
    <row r="37" spans="1:9" ht="17.5" customHeight="1" x14ac:dyDescent="0.35">
      <c r="A37" s="392" t="s">
        <v>296</v>
      </c>
      <c r="B37" s="317">
        <v>101</v>
      </c>
      <c r="C37" s="317">
        <v>104</v>
      </c>
      <c r="D37" s="317">
        <v>176</v>
      </c>
      <c r="E37" s="317">
        <v>64</v>
      </c>
      <c r="F37" s="317">
        <v>30</v>
      </c>
      <c r="G37" s="317">
        <v>36</v>
      </c>
      <c r="H37" s="317">
        <v>0</v>
      </c>
      <c r="I37" s="317">
        <f t="shared" si="0"/>
        <v>511</v>
      </c>
    </row>
    <row r="38" spans="1:9" ht="17.5" customHeight="1" x14ac:dyDescent="0.35">
      <c r="A38" s="392" t="s">
        <v>297</v>
      </c>
      <c r="B38" s="317">
        <v>1101</v>
      </c>
      <c r="C38" s="317">
        <v>732</v>
      </c>
      <c r="D38" s="317">
        <v>926</v>
      </c>
      <c r="E38" s="317">
        <v>809</v>
      </c>
      <c r="F38" s="317">
        <v>440</v>
      </c>
      <c r="G38" s="317">
        <v>422</v>
      </c>
      <c r="H38" s="317">
        <v>127</v>
      </c>
      <c r="I38" s="317">
        <f t="shared" si="0"/>
        <v>4557</v>
      </c>
    </row>
    <row r="39" spans="1:9" ht="17.5" customHeight="1" x14ac:dyDescent="0.35">
      <c r="A39" s="393" t="s">
        <v>117</v>
      </c>
      <c r="B39" s="317">
        <v>52153</v>
      </c>
      <c r="C39" s="317">
        <v>36690</v>
      </c>
      <c r="D39" s="317">
        <v>68677</v>
      </c>
      <c r="E39" s="317">
        <v>42918</v>
      </c>
      <c r="F39" s="317">
        <v>23534</v>
      </c>
      <c r="G39" s="317">
        <v>20164</v>
      </c>
      <c r="H39" s="317">
        <v>10537</v>
      </c>
      <c r="I39" s="317">
        <f t="shared" si="0"/>
        <v>254673</v>
      </c>
    </row>
    <row r="40" spans="1:9" ht="17.5" customHeight="1" x14ac:dyDescent="0.35">
      <c r="A40" s="393" t="s">
        <v>118</v>
      </c>
      <c r="B40" s="164">
        <v>6693957</v>
      </c>
      <c r="C40" s="164">
        <v>4567844</v>
      </c>
      <c r="D40" s="164">
        <v>10526448</v>
      </c>
      <c r="E40" s="164">
        <v>7921355</v>
      </c>
      <c r="F40" s="164">
        <v>5261799</v>
      </c>
      <c r="G40" s="164">
        <v>5374699</v>
      </c>
      <c r="H40" s="164">
        <v>4244726</v>
      </c>
      <c r="I40" s="317">
        <f t="shared" si="0"/>
        <v>44590828</v>
      </c>
    </row>
    <row r="41" spans="1:9" x14ac:dyDescent="0.35">
      <c r="A41" s="179"/>
      <c r="B41" s="226"/>
      <c r="C41" s="226"/>
      <c r="D41" s="226"/>
      <c r="E41" s="226"/>
      <c r="F41" s="226"/>
      <c r="G41" s="226"/>
      <c r="H41" s="226"/>
      <c r="I41" s="179"/>
    </row>
    <row r="42" spans="1:9" x14ac:dyDescent="0.35">
      <c r="A42" s="179"/>
      <c r="B42" s="226"/>
      <c r="C42" s="226"/>
      <c r="D42" s="226"/>
      <c r="E42" s="226"/>
      <c r="F42" s="226"/>
      <c r="G42" s="226"/>
      <c r="H42" s="226"/>
      <c r="I42" s="179"/>
    </row>
    <row r="43" spans="1:9" x14ac:dyDescent="0.35">
      <c r="A43" s="179"/>
      <c r="B43" s="226"/>
      <c r="C43" s="226"/>
      <c r="D43" s="226"/>
      <c r="E43" s="226"/>
      <c r="F43" s="226"/>
      <c r="G43" s="226"/>
      <c r="H43" s="226"/>
      <c r="I43" s="179"/>
    </row>
    <row r="44" spans="1:9" x14ac:dyDescent="0.35">
      <c r="A44" s="179"/>
      <c r="B44" s="226"/>
      <c r="C44" s="226"/>
      <c r="D44" s="226"/>
      <c r="E44" s="226"/>
      <c r="F44" s="226"/>
      <c r="G44" s="226"/>
      <c r="H44" s="226"/>
      <c r="I44" s="179"/>
    </row>
    <row r="45" spans="1:9" x14ac:dyDescent="0.35">
      <c r="A45" s="179"/>
      <c r="B45" s="226"/>
      <c r="C45" s="226"/>
      <c r="D45" s="226"/>
      <c r="E45" s="226"/>
      <c r="F45" s="226"/>
      <c r="G45" s="226"/>
      <c r="H45" s="226"/>
      <c r="I45" s="179"/>
    </row>
    <row r="46" spans="1:9" x14ac:dyDescent="0.35">
      <c r="A46" s="179"/>
      <c r="B46" s="226"/>
      <c r="C46" s="226"/>
      <c r="D46" s="226"/>
      <c r="E46" s="226"/>
      <c r="F46" s="226"/>
      <c r="G46" s="226"/>
      <c r="H46" s="226"/>
      <c r="I46" s="179"/>
    </row>
    <row r="47" spans="1:9" x14ac:dyDescent="0.35">
      <c r="A47" s="179"/>
      <c r="B47" s="226"/>
      <c r="C47" s="226"/>
      <c r="D47" s="226"/>
      <c r="E47" s="226"/>
      <c r="F47" s="226"/>
      <c r="G47" s="226"/>
      <c r="H47" s="226"/>
      <c r="I47" s="179"/>
    </row>
    <row r="48" spans="1:9" x14ac:dyDescent="0.35">
      <c r="A48" s="179"/>
      <c r="B48" s="226"/>
      <c r="C48" s="226"/>
      <c r="D48" s="226"/>
      <c r="E48" s="226"/>
      <c r="F48" s="226"/>
      <c r="G48" s="226"/>
      <c r="H48" s="226"/>
      <c r="I48" s="179"/>
    </row>
    <row r="49" spans="1:9" x14ac:dyDescent="0.35">
      <c r="A49" s="179"/>
      <c r="B49" s="226"/>
      <c r="C49" s="226"/>
      <c r="D49" s="226"/>
      <c r="E49" s="226"/>
      <c r="F49" s="226"/>
      <c r="G49" s="226"/>
      <c r="H49" s="226"/>
      <c r="I49" s="179"/>
    </row>
    <row r="50" spans="1:9" x14ac:dyDescent="0.35">
      <c r="A50" s="179"/>
      <c r="B50" s="226"/>
      <c r="C50" s="226"/>
      <c r="D50" s="226"/>
      <c r="E50" s="226"/>
      <c r="F50" s="226"/>
      <c r="G50" s="226"/>
      <c r="H50" s="226"/>
      <c r="I50" s="179"/>
    </row>
    <row r="51" spans="1:9" x14ac:dyDescent="0.35">
      <c r="A51" s="179"/>
      <c r="B51" s="226"/>
      <c r="C51" s="226"/>
      <c r="D51" s="226"/>
      <c r="E51" s="226"/>
      <c r="F51" s="226"/>
      <c r="G51" s="226"/>
      <c r="H51" s="226"/>
      <c r="I51" s="179"/>
    </row>
    <row r="52" spans="1:9" x14ac:dyDescent="0.35">
      <c r="A52" s="179"/>
      <c r="B52" s="226"/>
      <c r="C52" s="226"/>
      <c r="D52" s="226"/>
      <c r="E52" s="226"/>
      <c r="F52" s="226"/>
      <c r="G52" s="226"/>
      <c r="H52" s="226"/>
      <c r="I52" s="179"/>
    </row>
    <row r="53" spans="1:9" x14ac:dyDescent="0.35">
      <c r="A53" s="179"/>
      <c r="B53" s="226"/>
      <c r="C53" s="226"/>
      <c r="D53" s="226"/>
      <c r="E53" s="226"/>
      <c r="F53" s="226"/>
      <c r="G53" s="226"/>
      <c r="H53" s="226"/>
      <c r="I53" s="179"/>
    </row>
    <row r="54" spans="1:9" x14ac:dyDescent="0.35">
      <c r="A54" s="179"/>
      <c r="B54" s="226"/>
      <c r="C54" s="226"/>
      <c r="D54" s="226"/>
      <c r="E54" s="226"/>
      <c r="F54" s="226"/>
      <c r="G54" s="226"/>
      <c r="H54" s="226"/>
      <c r="I54" s="179"/>
    </row>
    <row r="55" spans="1:9" x14ac:dyDescent="0.35">
      <c r="A55" s="179"/>
      <c r="B55" s="226"/>
      <c r="C55" s="226"/>
      <c r="D55" s="226"/>
      <c r="E55" s="226"/>
      <c r="F55" s="226"/>
      <c r="G55" s="226"/>
      <c r="H55" s="226"/>
      <c r="I55" s="179"/>
    </row>
    <row r="56" spans="1:9" x14ac:dyDescent="0.35">
      <c r="A56" s="179"/>
      <c r="B56" s="226"/>
      <c r="C56" s="226"/>
      <c r="D56" s="226"/>
      <c r="E56" s="226"/>
      <c r="F56" s="226"/>
      <c r="G56" s="226"/>
      <c r="H56" s="226"/>
      <c r="I56" s="179"/>
    </row>
    <row r="57" spans="1:9" x14ac:dyDescent="0.35">
      <c r="A57" s="179"/>
      <c r="B57" s="226"/>
      <c r="C57" s="226"/>
      <c r="D57" s="226"/>
      <c r="E57" s="226"/>
      <c r="F57" s="226"/>
      <c r="G57" s="226"/>
      <c r="H57" s="226"/>
      <c r="I57" s="179"/>
    </row>
    <row r="58" spans="1:9" x14ac:dyDescent="0.35">
      <c r="A58" s="179"/>
      <c r="B58" s="226"/>
      <c r="C58" s="226"/>
      <c r="D58" s="226"/>
      <c r="E58" s="226"/>
      <c r="F58" s="226"/>
      <c r="G58" s="226"/>
      <c r="H58" s="226"/>
      <c r="I58" s="179"/>
    </row>
    <row r="59" spans="1:9" x14ac:dyDescent="0.35">
      <c r="A59" s="179"/>
      <c r="B59" s="226"/>
      <c r="C59" s="226"/>
      <c r="D59" s="226"/>
      <c r="E59" s="226"/>
      <c r="F59" s="226"/>
      <c r="G59" s="226"/>
      <c r="H59" s="226"/>
      <c r="I59" s="179"/>
    </row>
    <row r="60" spans="1:9" x14ac:dyDescent="0.35">
      <c r="A60" s="179"/>
      <c r="B60" s="226"/>
      <c r="C60" s="226"/>
      <c r="D60" s="226"/>
      <c r="E60" s="226"/>
      <c r="F60" s="226"/>
      <c r="G60" s="226"/>
      <c r="H60" s="226"/>
      <c r="I60" s="179"/>
    </row>
    <row r="61" spans="1:9" x14ac:dyDescent="0.35">
      <c r="A61" s="179"/>
      <c r="B61" s="226"/>
      <c r="C61" s="226"/>
      <c r="D61" s="226"/>
      <c r="E61" s="226"/>
      <c r="F61" s="226"/>
      <c r="G61" s="226"/>
      <c r="H61" s="226"/>
      <c r="I61" s="179"/>
    </row>
    <row r="62" spans="1:9" x14ac:dyDescent="0.35">
      <c r="A62" s="179"/>
      <c r="B62" s="226"/>
      <c r="C62" s="226"/>
      <c r="D62" s="226"/>
      <c r="E62" s="226"/>
      <c r="F62" s="226"/>
      <c r="G62" s="226"/>
      <c r="H62" s="226"/>
      <c r="I62" s="179"/>
    </row>
    <row r="63" spans="1:9" x14ac:dyDescent="0.35">
      <c r="A63" s="179"/>
      <c r="B63" s="226"/>
      <c r="C63" s="226"/>
      <c r="D63" s="226"/>
      <c r="E63" s="226"/>
      <c r="F63" s="226"/>
      <c r="G63" s="226"/>
      <c r="H63" s="226"/>
      <c r="I63" s="179"/>
    </row>
    <row r="64" spans="1:9" x14ac:dyDescent="0.35">
      <c r="A64" s="179"/>
      <c r="B64" s="226"/>
      <c r="C64" s="226"/>
      <c r="D64" s="226"/>
      <c r="E64" s="226"/>
      <c r="F64" s="226"/>
      <c r="G64" s="226"/>
      <c r="H64" s="226"/>
      <c r="I64" s="179"/>
    </row>
    <row r="65" spans="1:9" ht="41.5" customHeight="1" x14ac:dyDescent="0.35">
      <c r="A65" s="175" t="s">
        <v>265</v>
      </c>
      <c r="B65" s="389" t="s">
        <v>182</v>
      </c>
      <c r="C65" s="389" t="s">
        <v>183</v>
      </c>
      <c r="D65" s="389" t="s">
        <v>184</v>
      </c>
      <c r="E65" s="389" t="s">
        <v>185</v>
      </c>
      <c r="F65" s="389" t="s">
        <v>186</v>
      </c>
      <c r="G65" s="389" t="s">
        <v>187</v>
      </c>
      <c r="H65" s="389" t="s">
        <v>204</v>
      </c>
      <c r="I65" s="179"/>
    </row>
    <row r="66" spans="1:9" ht="19" customHeight="1" x14ac:dyDescent="0.35">
      <c r="A66" s="391" t="s">
        <v>116</v>
      </c>
      <c r="B66" s="319">
        <f>B6/I6</f>
        <v>0.19796219670920995</v>
      </c>
      <c r="C66" s="319">
        <f>C6/I6</f>
        <v>0.13014550187462362</v>
      </c>
      <c r="D66" s="319">
        <f>D6/I6</f>
        <v>0.28570040989179635</v>
      </c>
      <c r="E66" s="319">
        <f>E6/I6</f>
        <v>0.17150377838646386</v>
      </c>
      <c r="F66" s="319">
        <f>F6/I6</f>
        <v>9.2818151795947698E-2</v>
      </c>
      <c r="G66" s="319">
        <f>G6/I6</f>
        <v>8.3862695961303108E-2</v>
      </c>
      <c r="H66" s="286">
        <f>H6/I6</f>
        <v>3.8007265380655436E-2</v>
      </c>
      <c r="I66" s="179"/>
    </row>
    <row r="67" spans="1:9" ht="19" customHeight="1" x14ac:dyDescent="0.35">
      <c r="A67" s="392" t="s">
        <v>266</v>
      </c>
      <c r="B67" s="319">
        <f t="shared" ref="B67:B100" si="1">B7/I7</f>
        <v>0.35784313725490197</v>
      </c>
      <c r="C67" s="319">
        <f t="shared" ref="C67:C100" si="2">C7/I7</f>
        <v>0.17647058823529413</v>
      </c>
      <c r="D67" s="319">
        <f t="shared" ref="D67:D100" si="3">D7/I7</f>
        <v>0.10294117647058823</v>
      </c>
      <c r="E67" s="319">
        <f t="shared" ref="E67:E100" si="4">E7/I7</f>
        <v>0.25490196078431371</v>
      </c>
      <c r="F67" s="319">
        <f t="shared" ref="F67:F100" si="5">F7/I7</f>
        <v>5.8823529411764705E-2</v>
      </c>
      <c r="G67" s="319">
        <f t="shared" ref="G67:G100" si="6">G7/I7</f>
        <v>0</v>
      </c>
      <c r="H67" s="286">
        <f t="shared" ref="H67:H100" si="7">H7/I7</f>
        <v>4.9019607843137254E-2</v>
      </c>
      <c r="I67" s="179"/>
    </row>
    <row r="68" spans="1:9" ht="19" customHeight="1" x14ac:dyDescent="0.35">
      <c r="A68" s="392" t="s">
        <v>267</v>
      </c>
      <c r="B68" s="319">
        <f t="shared" si="1"/>
        <v>0.21087987355110643</v>
      </c>
      <c r="C68" s="319">
        <f t="shared" si="2"/>
        <v>0.16767650158061118</v>
      </c>
      <c r="D68" s="319">
        <f t="shared" si="3"/>
        <v>0.27805584826132773</v>
      </c>
      <c r="E68" s="319">
        <f t="shared" si="4"/>
        <v>0.18137513171759748</v>
      </c>
      <c r="F68" s="319">
        <f t="shared" si="5"/>
        <v>8.0874604847207585E-2</v>
      </c>
      <c r="G68" s="319">
        <f t="shared" si="6"/>
        <v>4.9394099051633299E-2</v>
      </c>
      <c r="H68" s="286">
        <f t="shared" si="7"/>
        <v>3.1743940990516334E-2</v>
      </c>
      <c r="I68" s="179"/>
    </row>
    <row r="69" spans="1:9" ht="19" customHeight="1" x14ac:dyDescent="0.35">
      <c r="A69" s="392" t="s">
        <v>268</v>
      </c>
      <c r="B69" s="319">
        <f t="shared" si="1"/>
        <v>0.21777966822628669</v>
      </c>
      <c r="C69" s="319">
        <f t="shared" si="2"/>
        <v>0.16035729476818375</v>
      </c>
      <c r="D69" s="319">
        <f t="shared" si="3"/>
        <v>0.26159081242024668</v>
      </c>
      <c r="E69" s="319">
        <f t="shared" si="4"/>
        <v>0.18332624415142493</v>
      </c>
      <c r="F69" s="319">
        <f t="shared" si="5"/>
        <v>6.2526584432156529E-2</v>
      </c>
      <c r="G69" s="319">
        <f t="shared" si="6"/>
        <v>6.2526584432156529E-2</v>
      </c>
      <c r="H69" s="286">
        <f t="shared" si="7"/>
        <v>5.1892811569544874E-2</v>
      </c>
      <c r="I69" s="179"/>
    </row>
    <row r="70" spans="1:9" ht="19" customHeight="1" x14ac:dyDescent="0.35">
      <c r="A70" s="392" t="s">
        <v>269</v>
      </c>
      <c r="B70" s="319">
        <f t="shared" si="1"/>
        <v>0.20828025477707007</v>
      </c>
      <c r="C70" s="319">
        <f t="shared" si="2"/>
        <v>0.18343949044585986</v>
      </c>
      <c r="D70" s="319">
        <f t="shared" si="3"/>
        <v>0.29872611464968152</v>
      </c>
      <c r="E70" s="319">
        <f t="shared" si="4"/>
        <v>0.12165605095541401</v>
      </c>
      <c r="F70" s="319">
        <f t="shared" si="5"/>
        <v>8.9808917197452223E-2</v>
      </c>
      <c r="G70" s="319">
        <f t="shared" si="6"/>
        <v>7.7070063694267513E-2</v>
      </c>
      <c r="H70" s="286">
        <f t="shared" si="7"/>
        <v>2.1019108280254776E-2</v>
      </c>
      <c r="I70" s="179"/>
    </row>
    <row r="71" spans="1:9" ht="19" customHeight="1" x14ac:dyDescent="0.35">
      <c r="A71" s="392" t="s">
        <v>270</v>
      </c>
      <c r="B71" s="319">
        <f t="shared" si="1"/>
        <v>0.20329087048832273</v>
      </c>
      <c r="C71" s="319">
        <f t="shared" si="2"/>
        <v>0.12048832271762208</v>
      </c>
      <c r="D71" s="319">
        <f t="shared" si="3"/>
        <v>0.25703290870488321</v>
      </c>
      <c r="E71" s="319">
        <f t="shared" si="4"/>
        <v>0.18431528662420382</v>
      </c>
      <c r="F71" s="319">
        <f t="shared" si="5"/>
        <v>0.13508492569002123</v>
      </c>
      <c r="G71" s="319">
        <f t="shared" si="6"/>
        <v>5.7059447983014863E-2</v>
      </c>
      <c r="H71" s="286">
        <f t="shared" si="7"/>
        <v>4.2728237791932057E-2</v>
      </c>
      <c r="I71" s="179"/>
    </row>
    <row r="72" spans="1:9" ht="19" customHeight="1" x14ac:dyDescent="0.35">
      <c r="A72" s="392" t="s">
        <v>271</v>
      </c>
      <c r="B72" s="319">
        <f t="shared" si="1"/>
        <v>0.1799163179916318</v>
      </c>
      <c r="C72" s="319">
        <f t="shared" si="2"/>
        <v>0.58577405857740583</v>
      </c>
      <c r="D72" s="319">
        <f t="shared" si="3"/>
        <v>0.16317991631799164</v>
      </c>
      <c r="E72" s="319">
        <f t="shared" si="4"/>
        <v>2.0920502092050208E-2</v>
      </c>
      <c r="F72" s="319">
        <f t="shared" si="5"/>
        <v>0</v>
      </c>
      <c r="G72" s="319">
        <f t="shared" si="6"/>
        <v>5.0209205020920501E-2</v>
      </c>
      <c r="H72" s="286">
        <f t="shared" si="7"/>
        <v>0</v>
      </c>
      <c r="I72" s="179"/>
    </row>
    <row r="73" spans="1:9" ht="19" customHeight="1" x14ac:dyDescent="0.35">
      <c r="A73" s="392" t="s">
        <v>272</v>
      </c>
      <c r="B73" s="319">
        <f t="shared" si="1"/>
        <v>0.25488864747419882</v>
      </c>
      <c r="C73" s="319">
        <f t="shared" si="2"/>
        <v>0.20318441064638784</v>
      </c>
      <c r="D73" s="319">
        <f t="shared" si="3"/>
        <v>0.2613389462248778</v>
      </c>
      <c r="E73" s="319">
        <f t="shared" si="4"/>
        <v>0.1467612710483433</v>
      </c>
      <c r="F73" s="319">
        <f t="shared" si="5"/>
        <v>6.3518468223791424E-2</v>
      </c>
      <c r="G73" s="319">
        <f t="shared" si="6"/>
        <v>5.0448126018468223E-2</v>
      </c>
      <c r="H73" s="286">
        <f t="shared" si="7"/>
        <v>1.9860130363932645E-2</v>
      </c>
      <c r="I73" s="179"/>
    </row>
    <row r="74" spans="1:9" ht="19" customHeight="1" x14ac:dyDescent="0.35">
      <c r="A74" s="392" t="s">
        <v>273</v>
      </c>
      <c r="B74" s="319">
        <f t="shared" si="1"/>
        <v>0.14032471835652749</v>
      </c>
      <c r="C74" s="319">
        <f t="shared" si="2"/>
        <v>0.10222001325381047</v>
      </c>
      <c r="D74" s="319">
        <f t="shared" si="3"/>
        <v>0.17544731610337971</v>
      </c>
      <c r="E74" s="319">
        <f t="shared" si="4"/>
        <v>0.2109012591119947</v>
      </c>
      <c r="F74" s="319">
        <f t="shared" si="5"/>
        <v>0.1563949635520212</v>
      </c>
      <c r="G74" s="319">
        <f t="shared" si="6"/>
        <v>0.10652750165672631</v>
      </c>
      <c r="H74" s="286">
        <f t="shared" si="7"/>
        <v>0.10818422796554009</v>
      </c>
      <c r="I74" s="179"/>
    </row>
    <row r="75" spans="1:9" ht="19" customHeight="1" x14ac:dyDescent="0.35">
      <c r="A75" s="392" t="s">
        <v>274</v>
      </c>
      <c r="B75" s="319">
        <f t="shared" si="1"/>
        <v>0.28105590062111802</v>
      </c>
      <c r="C75" s="319">
        <f t="shared" si="2"/>
        <v>0.21614906832298136</v>
      </c>
      <c r="D75" s="319">
        <f t="shared" si="3"/>
        <v>0.24968944099378881</v>
      </c>
      <c r="E75" s="319">
        <f t="shared" si="4"/>
        <v>0.12950310559006212</v>
      </c>
      <c r="F75" s="319">
        <f t="shared" si="5"/>
        <v>6.70807453416149E-2</v>
      </c>
      <c r="G75" s="319">
        <f t="shared" si="6"/>
        <v>2.0496894409937887E-2</v>
      </c>
      <c r="H75" s="286">
        <f t="shared" si="7"/>
        <v>3.6024844720496892E-2</v>
      </c>
      <c r="I75" s="179"/>
    </row>
    <row r="76" spans="1:9" ht="19" customHeight="1" x14ac:dyDescent="0.35">
      <c r="A76" s="392" t="s">
        <v>275</v>
      </c>
      <c r="B76" s="319">
        <f t="shared" si="1"/>
        <v>0.25177304964539005</v>
      </c>
      <c r="C76" s="319">
        <f t="shared" si="2"/>
        <v>0.28723404255319152</v>
      </c>
      <c r="D76" s="319">
        <f t="shared" si="3"/>
        <v>0.21631205673758866</v>
      </c>
      <c r="E76" s="319">
        <f t="shared" si="4"/>
        <v>0.15957446808510639</v>
      </c>
      <c r="F76" s="319">
        <f t="shared" si="5"/>
        <v>2.4822695035460994E-2</v>
      </c>
      <c r="G76" s="319">
        <f t="shared" si="6"/>
        <v>6.0283687943262408E-2</v>
      </c>
      <c r="H76" s="286">
        <f t="shared" si="7"/>
        <v>0</v>
      </c>
      <c r="I76" s="179"/>
    </row>
    <row r="77" spans="1:9" ht="19" customHeight="1" x14ac:dyDescent="0.35">
      <c r="A77" s="392" t="s">
        <v>276</v>
      </c>
      <c r="B77" s="319">
        <f t="shared" si="1"/>
        <v>3.7499999999999999E-2</v>
      </c>
      <c r="C77" s="319">
        <f t="shared" si="2"/>
        <v>0.2</v>
      </c>
      <c r="D77" s="319">
        <f t="shared" si="3"/>
        <v>0.33750000000000002</v>
      </c>
      <c r="E77" s="319">
        <f t="shared" si="4"/>
        <v>3.7499999999999999E-2</v>
      </c>
      <c r="F77" s="319">
        <f t="shared" si="5"/>
        <v>0.05</v>
      </c>
      <c r="G77" s="319">
        <f t="shared" si="6"/>
        <v>8.7499999999999994E-2</v>
      </c>
      <c r="H77" s="286">
        <f t="shared" si="7"/>
        <v>0.25</v>
      </c>
      <c r="I77" s="179"/>
    </row>
    <row r="78" spans="1:9" ht="19" customHeight="1" x14ac:dyDescent="0.35">
      <c r="A78" s="392" t="s">
        <v>277</v>
      </c>
      <c r="B78" s="319">
        <f t="shared" si="1"/>
        <v>0.27571115973741794</v>
      </c>
      <c r="C78" s="319">
        <f t="shared" si="2"/>
        <v>0.29978118161925604</v>
      </c>
      <c r="D78" s="319">
        <f t="shared" si="3"/>
        <v>0.1487964989059081</v>
      </c>
      <c r="E78" s="319">
        <f t="shared" si="4"/>
        <v>0.12253829321663019</v>
      </c>
      <c r="F78" s="319">
        <f t="shared" si="5"/>
        <v>7.4398249452954049E-2</v>
      </c>
      <c r="G78" s="319">
        <f t="shared" si="6"/>
        <v>5.689277899343545E-2</v>
      </c>
      <c r="H78" s="286">
        <f t="shared" si="7"/>
        <v>2.1881838074398249E-2</v>
      </c>
      <c r="I78" s="179"/>
    </row>
    <row r="79" spans="1:9" ht="19" customHeight="1" x14ac:dyDescent="0.35">
      <c r="A79" s="392" t="s">
        <v>278</v>
      </c>
      <c r="B79" s="319">
        <f t="shared" si="1"/>
        <v>0.22298701298701298</v>
      </c>
      <c r="C79" s="319">
        <f t="shared" si="2"/>
        <v>9.4025974025974027E-2</v>
      </c>
      <c r="D79" s="319">
        <f t="shared" si="3"/>
        <v>0.22883116883116883</v>
      </c>
      <c r="E79" s="319">
        <f t="shared" si="4"/>
        <v>0.17246753246753246</v>
      </c>
      <c r="F79" s="319">
        <f t="shared" si="5"/>
        <v>0.11948051948051948</v>
      </c>
      <c r="G79" s="319">
        <f t="shared" si="6"/>
        <v>0.10558441558441559</v>
      </c>
      <c r="H79" s="286">
        <f t="shared" si="7"/>
        <v>5.6623376623376624E-2</v>
      </c>
      <c r="I79" s="179"/>
    </row>
    <row r="80" spans="1:9" ht="19" customHeight="1" x14ac:dyDescent="0.35">
      <c r="A80" s="392" t="s">
        <v>279</v>
      </c>
      <c r="B80" s="319">
        <f t="shared" si="1"/>
        <v>0.32102412604628261</v>
      </c>
      <c r="C80" s="319">
        <f t="shared" si="2"/>
        <v>0.26440177252584934</v>
      </c>
      <c r="D80" s="319">
        <f t="shared" si="3"/>
        <v>0.20285573609059576</v>
      </c>
      <c r="E80" s="319">
        <f t="shared" si="4"/>
        <v>8.813392417528311E-2</v>
      </c>
      <c r="F80" s="319">
        <f t="shared" si="5"/>
        <v>9.3549975381585423E-2</v>
      </c>
      <c r="G80" s="319">
        <f t="shared" si="6"/>
        <v>2.5603151157065487E-2</v>
      </c>
      <c r="H80" s="286">
        <f t="shared" si="7"/>
        <v>4.4313146233382573E-3</v>
      </c>
      <c r="I80" s="179"/>
    </row>
    <row r="81" spans="1:9" ht="19" customHeight="1" x14ac:dyDescent="0.35">
      <c r="A81" s="392" t="s">
        <v>280</v>
      </c>
      <c r="B81" s="319">
        <f t="shared" si="1"/>
        <v>4.2792792792792793E-2</v>
      </c>
      <c r="C81" s="319">
        <f t="shared" si="2"/>
        <v>5.2702702702702706E-2</v>
      </c>
      <c r="D81" s="319">
        <f t="shared" si="3"/>
        <v>0.15495495495495495</v>
      </c>
      <c r="E81" s="319">
        <f t="shared" si="4"/>
        <v>0.13603603603603603</v>
      </c>
      <c r="F81" s="319">
        <f t="shared" si="5"/>
        <v>0.14144144144144144</v>
      </c>
      <c r="G81" s="319">
        <f t="shared" si="6"/>
        <v>0.26846846846846845</v>
      </c>
      <c r="H81" s="286">
        <f t="shared" si="7"/>
        <v>0.20360360360360361</v>
      </c>
      <c r="I81" s="179"/>
    </row>
    <row r="82" spans="1:9" ht="19" customHeight="1" x14ac:dyDescent="0.35">
      <c r="A82" s="392" t="s">
        <v>281</v>
      </c>
      <c r="B82" s="319">
        <f t="shared" si="1"/>
        <v>0.34325861492137838</v>
      </c>
      <c r="C82" s="319">
        <f t="shared" si="2"/>
        <v>0.18200066912010707</v>
      </c>
      <c r="D82" s="319">
        <f t="shared" si="3"/>
        <v>0.24690531950485112</v>
      </c>
      <c r="E82" s="319">
        <f t="shared" si="4"/>
        <v>9.5684175309468045E-2</v>
      </c>
      <c r="F82" s="319">
        <f t="shared" si="5"/>
        <v>8.0294412847106061E-2</v>
      </c>
      <c r="G82" s="319">
        <f t="shared" si="6"/>
        <v>5.0184008029441285E-2</v>
      </c>
      <c r="H82" s="286">
        <f t="shared" si="7"/>
        <v>1.6728002676480427E-3</v>
      </c>
      <c r="I82" s="179"/>
    </row>
    <row r="83" spans="1:9" ht="19" customHeight="1" x14ac:dyDescent="0.35">
      <c r="A83" s="392" t="s">
        <v>282</v>
      </c>
      <c r="B83" s="319">
        <f t="shared" si="1"/>
        <v>0.2614390202415377</v>
      </c>
      <c r="C83" s="319">
        <f t="shared" si="2"/>
        <v>0.10324885184555196</v>
      </c>
      <c r="D83" s="319">
        <f t="shared" si="3"/>
        <v>0.20462663718319443</v>
      </c>
      <c r="E83" s="319">
        <f t="shared" si="4"/>
        <v>0.18829732947780234</v>
      </c>
      <c r="F83" s="319">
        <f t="shared" si="5"/>
        <v>0.11753699608777003</v>
      </c>
      <c r="G83" s="319">
        <f t="shared" si="6"/>
        <v>7.654362986902534E-2</v>
      </c>
      <c r="H83" s="286">
        <f t="shared" si="7"/>
        <v>4.830753529511822E-2</v>
      </c>
      <c r="I83" s="179"/>
    </row>
    <row r="84" spans="1:9" ht="19" customHeight="1" x14ac:dyDescent="0.35">
      <c r="A84" s="392" t="s">
        <v>283</v>
      </c>
      <c r="B84" s="319">
        <f t="shared" si="1"/>
        <v>0.19607843137254902</v>
      </c>
      <c r="C84" s="319">
        <f t="shared" si="2"/>
        <v>9.3137254901960786E-2</v>
      </c>
      <c r="D84" s="319">
        <f t="shared" si="3"/>
        <v>0.37254901960784315</v>
      </c>
      <c r="E84" s="319">
        <f t="shared" si="4"/>
        <v>0.15686274509803921</v>
      </c>
      <c r="F84" s="319">
        <f t="shared" si="5"/>
        <v>5.3921568627450983E-2</v>
      </c>
      <c r="G84" s="319">
        <f t="shared" si="6"/>
        <v>0.10784313725490197</v>
      </c>
      <c r="H84" s="286">
        <f t="shared" si="7"/>
        <v>1.9607843137254902E-2</v>
      </c>
      <c r="I84" s="179"/>
    </row>
    <row r="85" spans="1:9" ht="19" customHeight="1" x14ac:dyDescent="0.35">
      <c r="A85" s="392" t="s">
        <v>284</v>
      </c>
      <c r="B85" s="319">
        <f t="shared" si="1"/>
        <v>0.16583160210191861</v>
      </c>
      <c r="C85" s="319">
        <f t="shared" si="2"/>
        <v>0.15251130392276671</v>
      </c>
      <c r="D85" s="319">
        <f t="shared" si="3"/>
        <v>0.32995234021752412</v>
      </c>
      <c r="E85" s="319">
        <f t="shared" si="4"/>
        <v>0.14640107540021996</v>
      </c>
      <c r="F85" s="319">
        <f t="shared" si="5"/>
        <v>7.7722106806794575E-2</v>
      </c>
      <c r="G85" s="319">
        <f t="shared" si="6"/>
        <v>7.9188561652205794E-2</v>
      </c>
      <c r="H85" s="286">
        <f t="shared" si="7"/>
        <v>4.8393009898570205E-2</v>
      </c>
      <c r="I85" s="179"/>
    </row>
    <row r="86" spans="1:9" ht="19" customHeight="1" x14ac:dyDescent="0.35">
      <c r="A86" s="392" t="s">
        <v>285</v>
      </c>
      <c r="B86" s="319">
        <f t="shared" si="1"/>
        <v>0.17785234899328858</v>
      </c>
      <c r="C86" s="319">
        <f t="shared" si="2"/>
        <v>0.20721476510067113</v>
      </c>
      <c r="D86" s="319">
        <f t="shared" si="3"/>
        <v>0.38087248322147649</v>
      </c>
      <c r="E86" s="319">
        <f t="shared" si="4"/>
        <v>0.13338926174496643</v>
      </c>
      <c r="F86" s="319">
        <f t="shared" si="5"/>
        <v>3.7751677852348994E-2</v>
      </c>
      <c r="G86" s="319">
        <f t="shared" si="6"/>
        <v>6.2919463087248328E-2</v>
      </c>
      <c r="H86" s="286">
        <f t="shared" si="7"/>
        <v>0</v>
      </c>
      <c r="I86" s="179"/>
    </row>
    <row r="87" spans="1:9" ht="19" customHeight="1" x14ac:dyDescent="0.35">
      <c r="A87" s="392" t="s">
        <v>286</v>
      </c>
      <c r="B87" s="319">
        <f t="shared" si="1"/>
        <v>0.29320780094149296</v>
      </c>
      <c r="C87" s="319">
        <f t="shared" si="2"/>
        <v>0.11970410221923336</v>
      </c>
      <c r="D87" s="319">
        <f t="shared" si="3"/>
        <v>0.20073974445191661</v>
      </c>
      <c r="E87" s="319">
        <f t="shared" si="4"/>
        <v>0.21822461331540013</v>
      </c>
      <c r="F87" s="319">
        <f t="shared" si="5"/>
        <v>9.3140551445864153E-2</v>
      </c>
      <c r="G87" s="319">
        <f t="shared" si="6"/>
        <v>3.7995965030262271E-2</v>
      </c>
      <c r="H87" s="286">
        <f t="shared" si="7"/>
        <v>3.6987222595830531E-2</v>
      </c>
      <c r="I87" s="179"/>
    </row>
    <row r="88" spans="1:9" ht="19" customHeight="1" x14ac:dyDescent="0.35">
      <c r="A88" s="392" t="s">
        <v>287</v>
      </c>
      <c r="B88" s="319">
        <f t="shared" si="1"/>
        <v>0.15946724262059037</v>
      </c>
      <c r="C88" s="319">
        <f t="shared" si="2"/>
        <v>0.17926565874730022</v>
      </c>
      <c r="D88" s="319">
        <f t="shared" si="3"/>
        <v>0.32181425485961124</v>
      </c>
      <c r="E88" s="319">
        <f t="shared" si="4"/>
        <v>0.17602591792656588</v>
      </c>
      <c r="F88" s="319">
        <f t="shared" si="5"/>
        <v>8.1713462922966162E-2</v>
      </c>
      <c r="G88" s="319">
        <f t="shared" si="6"/>
        <v>2.591792656587473E-2</v>
      </c>
      <c r="H88" s="286">
        <f t="shared" si="7"/>
        <v>5.5795536357091433E-2</v>
      </c>
      <c r="I88" s="179"/>
    </row>
    <row r="89" spans="1:9" ht="19" customHeight="1" x14ac:dyDescent="0.35">
      <c r="A89" s="392" t="s">
        <v>290</v>
      </c>
      <c r="B89" s="319">
        <f t="shared" si="1"/>
        <v>0.12787011240272841</v>
      </c>
      <c r="C89" s="319">
        <f t="shared" si="2"/>
        <v>9.2612162551638011E-2</v>
      </c>
      <c r="D89" s="319">
        <f t="shared" si="3"/>
        <v>0.28043039677202419</v>
      </c>
      <c r="E89" s="319">
        <f t="shared" si="4"/>
        <v>0.24046498222691901</v>
      </c>
      <c r="F89" s="319">
        <f t="shared" si="5"/>
        <v>0.11057738495532712</v>
      </c>
      <c r="G89" s="319">
        <f t="shared" si="6"/>
        <v>0.11076952637140935</v>
      </c>
      <c r="H89" s="286">
        <f t="shared" si="7"/>
        <v>3.7275434719953884E-2</v>
      </c>
      <c r="I89" s="179"/>
    </row>
    <row r="90" spans="1:9" ht="19" customHeight="1" x14ac:dyDescent="0.35">
      <c r="A90" s="392" t="s">
        <v>543</v>
      </c>
      <c r="B90" s="319">
        <f t="shared" si="1"/>
        <v>0.21329389532495277</v>
      </c>
      <c r="C90" s="319">
        <f t="shared" si="2"/>
        <v>0.12891298989401034</v>
      </c>
      <c r="D90" s="319">
        <f t="shared" si="3"/>
        <v>0.29332018733053983</v>
      </c>
      <c r="E90" s="319">
        <f t="shared" si="4"/>
        <v>0.18979541533152575</v>
      </c>
      <c r="F90" s="319">
        <f t="shared" si="5"/>
        <v>7.813655410401775E-2</v>
      </c>
      <c r="G90" s="319">
        <f t="shared" si="6"/>
        <v>5.9567825158162849E-2</v>
      </c>
      <c r="H90" s="286">
        <f t="shared" si="7"/>
        <v>3.6973132856790734E-2</v>
      </c>
      <c r="I90" s="179"/>
    </row>
    <row r="91" spans="1:9" ht="19" customHeight="1" x14ac:dyDescent="0.35">
      <c r="A91" s="392" t="s">
        <v>289</v>
      </c>
      <c r="B91" s="319">
        <f t="shared" si="1"/>
        <v>0.37123745819397991</v>
      </c>
      <c r="C91" s="319">
        <f t="shared" si="2"/>
        <v>0.14867740954697475</v>
      </c>
      <c r="D91" s="319">
        <f t="shared" si="3"/>
        <v>0.27607175433262388</v>
      </c>
      <c r="E91" s="319">
        <f t="shared" si="4"/>
        <v>9.9118273031316512E-2</v>
      </c>
      <c r="F91" s="319">
        <f t="shared" si="5"/>
        <v>3.070842201276984E-2</v>
      </c>
      <c r="G91" s="319">
        <f t="shared" si="6"/>
        <v>7.4186682882335056E-2</v>
      </c>
      <c r="H91" s="286">
        <f t="shared" si="7"/>
        <v>0</v>
      </c>
      <c r="I91" s="179"/>
    </row>
    <row r="92" spans="1:9" ht="19" customHeight="1" x14ac:dyDescent="0.35">
      <c r="A92" s="392" t="s">
        <v>291</v>
      </c>
      <c r="B92" s="319">
        <f t="shared" si="1"/>
        <v>0.13746379809681422</v>
      </c>
      <c r="C92" s="319">
        <f t="shared" si="2"/>
        <v>0.13244724865535787</v>
      </c>
      <c r="D92" s="319">
        <f t="shared" si="3"/>
        <v>0.26535995035167564</v>
      </c>
      <c r="E92" s="319">
        <f t="shared" si="4"/>
        <v>0.15577161770790235</v>
      </c>
      <c r="F92" s="319">
        <f t="shared" si="5"/>
        <v>0.11553578816714936</v>
      </c>
      <c r="G92" s="319">
        <f t="shared" si="6"/>
        <v>0.1135705419942077</v>
      </c>
      <c r="H92" s="286">
        <f t="shared" si="7"/>
        <v>7.9851055026892839E-2</v>
      </c>
      <c r="I92" s="179"/>
    </row>
    <row r="93" spans="1:9" ht="19" customHeight="1" x14ac:dyDescent="0.35">
      <c r="A93" s="392" t="s">
        <v>292</v>
      </c>
      <c r="B93" s="319">
        <f t="shared" si="1"/>
        <v>0.24664310954063604</v>
      </c>
      <c r="C93" s="319">
        <f t="shared" si="2"/>
        <v>0.20141342756183744</v>
      </c>
      <c r="D93" s="319">
        <f t="shared" si="3"/>
        <v>0.19929328621908127</v>
      </c>
      <c r="E93" s="319">
        <f t="shared" si="4"/>
        <v>0.17667844522968199</v>
      </c>
      <c r="F93" s="319">
        <f t="shared" si="5"/>
        <v>2.4734982332155476E-2</v>
      </c>
      <c r="G93" s="319">
        <f t="shared" si="6"/>
        <v>0.15123674911660778</v>
      </c>
      <c r="H93" s="286">
        <f t="shared" si="7"/>
        <v>0</v>
      </c>
      <c r="I93" s="179"/>
    </row>
    <row r="94" spans="1:9" ht="19" customHeight="1" x14ac:dyDescent="0.35">
      <c r="A94" s="392" t="s">
        <v>293</v>
      </c>
      <c r="B94" s="319">
        <f t="shared" si="1"/>
        <v>0.30620467365028203</v>
      </c>
      <c r="C94" s="319">
        <f t="shared" si="2"/>
        <v>0.19983883964544721</v>
      </c>
      <c r="D94" s="319">
        <f t="shared" si="3"/>
        <v>0.28686543110394841</v>
      </c>
      <c r="E94" s="319">
        <f t="shared" si="4"/>
        <v>0.11764705882352941</v>
      </c>
      <c r="F94" s="319">
        <f t="shared" si="5"/>
        <v>4.9959709911361803E-2</v>
      </c>
      <c r="G94" s="319">
        <f t="shared" si="6"/>
        <v>3.1426269137792104E-2</v>
      </c>
      <c r="H94" s="286">
        <f t="shared" si="7"/>
        <v>8.0580177276390001E-3</v>
      </c>
      <c r="I94" s="179"/>
    </row>
    <row r="95" spans="1:9" ht="19" customHeight="1" x14ac:dyDescent="0.35">
      <c r="A95" s="392" t="s">
        <v>294</v>
      </c>
      <c r="B95" s="319">
        <f t="shared" si="1"/>
        <v>0.13789237668161436</v>
      </c>
      <c r="C95" s="319">
        <f t="shared" si="2"/>
        <v>0.2305680119581465</v>
      </c>
      <c r="D95" s="319">
        <f t="shared" si="3"/>
        <v>0.25859491778774291</v>
      </c>
      <c r="E95" s="319">
        <f t="shared" si="4"/>
        <v>0.1655455904334828</v>
      </c>
      <c r="F95" s="319">
        <f t="shared" si="5"/>
        <v>0.10762331838565023</v>
      </c>
      <c r="G95" s="319">
        <f t="shared" si="6"/>
        <v>4.6711509715994019E-2</v>
      </c>
      <c r="H95" s="286">
        <f t="shared" si="7"/>
        <v>5.3064275037369206E-2</v>
      </c>
      <c r="I95" s="179"/>
    </row>
    <row r="96" spans="1:9" ht="19" customHeight="1" x14ac:dyDescent="0.35">
      <c r="A96" s="392" t="s">
        <v>295</v>
      </c>
      <c r="B96" s="319">
        <f t="shared" si="1"/>
        <v>0.17747077577045697</v>
      </c>
      <c r="C96" s="319">
        <f t="shared" si="2"/>
        <v>0.28799149840595112</v>
      </c>
      <c r="D96" s="319">
        <f t="shared" si="3"/>
        <v>0.22741764080765142</v>
      </c>
      <c r="E96" s="319">
        <f t="shared" si="4"/>
        <v>0.11370882040382571</v>
      </c>
      <c r="F96" s="319">
        <f t="shared" si="5"/>
        <v>0.13496280552603612</v>
      </c>
      <c r="G96" s="319">
        <f t="shared" si="6"/>
        <v>5.8448459086078638E-2</v>
      </c>
      <c r="H96" s="286">
        <f t="shared" si="7"/>
        <v>0</v>
      </c>
      <c r="I96" s="179"/>
    </row>
    <row r="97" spans="1:9" ht="19" customHeight="1" x14ac:dyDescent="0.35">
      <c r="A97" s="392" t="s">
        <v>296</v>
      </c>
      <c r="B97" s="319">
        <f t="shared" si="1"/>
        <v>0.19765166340508805</v>
      </c>
      <c r="C97" s="319">
        <f t="shared" si="2"/>
        <v>0.20352250489236789</v>
      </c>
      <c r="D97" s="319">
        <f t="shared" si="3"/>
        <v>0.34442270058708413</v>
      </c>
      <c r="E97" s="319">
        <f t="shared" si="4"/>
        <v>0.12524461839530332</v>
      </c>
      <c r="F97" s="319">
        <f t="shared" si="5"/>
        <v>5.8708414872798431E-2</v>
      </c>
      <c r="G97" s="319">
        <f t="shared" si="6"/>
        <v>7.0450097847358117E-2</v>
      </c>
      <c r="H97" s="286">
        <f t="shared" si="7"/>
        <v>0</v>
      </c>
      <c r="I97" s="179"/>
    </row>
    <row r="98" spans="1:9" ht="19" customHeight="1" x14ac:dyDescent="0.35">
      <c r="A98" s="392" t="s">
        <v>297</v>
      </c>
      <c r="B98" s="319">
        <f t="shared" si="1"/>
        <v>0.24160631994733378</v>
      </c>
      <c r="C98" s="319">
        <f t="shared" si="2"/>
        <v>0.16063199473337722</v>
      </c>
      <c r="D98" s="319">
        <f t="shared" si="3"/>
        <v>0.2032038621900373</v>
      </c>
      <c r="E98" s="319">
        <f t="shared" si="4"/>
        <v>0.17752907614658767</v>
      </c>
      <c r="F98" s="319">
        <f t="shared" si="5"/>
        <v>9.655475093263112E-2</v>
      </c>
      <c r="G98" s="319">
        <f t="shared" si="6"/>
        <v>9.2604783849023486E-2</v>
      </c>
      <c r="H98" s="286">
        <f t="shared" si="7"/>
        <v>2.7869212201009436E-2</v>
      </c>
      <c r="I98" s="179"/>
    </row>
    <row r="99" spans="1:9" ht="19" customHeight="1" x14ac:dyDescent="0.35">
      <c r="A99" s="393" t="s">
        <v>117</v>
      </c>
      <c r="B99" s="319">
        <f t="shared" si="1"/>
        <v>0.20478417421556269</v>
      </c>
      <c r="C99" s="319">
        <f t="shared" si="2"/>
        <v>0.14406709780777704</v>
      </c>
      <c r="D99" s="319">
        <f t="shared" si="3"/>
        <v>0.2696673773819761</v>
      </c>
      <c r="E99" s="319">
        <f t="shared" si="4"/>
        <v>0.16852198701864743</v>
      </c>
      <c r="F99" s="319">
        <f t="shared" si="5"/>
        <v>9.2408696642360982E-2</v>
      </c>
      <c r="G99" s="319">
        <f t="shared" si="6"/>
        <v>7.9176041433524552E-2</v>
      </c>
      <c r="H99" s="286">
        <f t="shared" si="7"/>
        <v>4.1374625500151176E-2</v>
      </c>
      <c r="I99" s="179"/>
    </row>
    <row r="100" spans="1:9" ht="19" customHeight="1" x14ac:dyDescent="0.35">
      <c r="A100" s="393" t="s">
        <v>118</v>
      </c>
      <c r="B100" s="319">
        <f t="shared" si="1"/>
        <v>0.1501195941012802</v>
      </c>
      <c r="C100" s="319">
        <f t="shared" si="2"/>
        <v>0.10243909352838211</v>
      </c>
      <c r="D100" s="319">
        <f t="shared" si="3"/>
        <v>0.23606756079972321</v>
      </c>
      <c r="E100" s="319">
        <f t="shared" si="4"/>
        <v>0.17764538931638588</v>
      </c>
      <c r="F100" s="319">
        <f t="shared" si="5"/>
        <v>0.11800182315520133</v>
      </c>
      <c r="G100" s="319">
        <f t="shared" si="6"/>
        <v>0.12053373397775884</v>
      </c>
      <c r="H100" s="286">
        <f t="shared" si="7"/>
        <v>9.5192805121268431E-2</v>
      </c>
      <c r="I100" s="179"/>
    </row>
  </sheetData>
  <sheetProtection algorithmName="SHA-512" hashValue="K8L8fvtO3tZCovUBjbWINSL71VQ411lqJLB3eoyiJJlmLhKELaa12OUrrxZGqoGdQdDCCu2iCkw7YbXONPuNoA==" saltValue="HczD8dwCypL9Fpl5bj391A==" spinCount="100000" sheet="1" objects="1" scenarios="1"/>
  <hyperlinks>
    <hyperlink ref="I1" location="'Appendix Table Menu'!A1" display="Return to the Appendix Table Menu" xr:uid="{F0CB341C-E9FD-4515-8428-F707719B1F3D}"/>
  </hyperlinks>
  <pageMargins left="0.7" right="0.7" top="0.75" bottom="0.75" header="0.3" footer="0.3"/>
  <pageSetup scale="6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4F1E2-4F1C-44FA-9619-880DB4A1DF96}">
  <dimension ref="A2:N42"/>
  <sheetViews>
    <sheetView view="pageLayout" zoomScale="35" zoomScaleNormal="55" zoomScaleSheetLayoutView="77" zoomScalePageLayoutView="35" workbookViewId="0">
      <selection activeCell="A4" sqref="A4:H42"/>
    </sheetView>
  </sheetViews>
  <sheetFormatPr defaultRowHeight="14.5" x14ac:dyDescent="0.35"/>
  <cols>
    <col min="1" max="1" width="20.81640625" style="153" customWidth="1"/>
    <col min="2" max="2" width="22.26953125" style="153" customWidth="1"/>
    <col min="3" max="6" width="22.26953125" style="394" customWidth="1"/>
    <col min="7" max="8" width="22.26953125" style="153" customWidth="1"/>
    <col min="9" max="16384" width="8.7265625" style="153"/>
  </cols>
  <sheetData>
    <row r="2" spans="1:14" x14ac:dyDescent="0.35">
      <c r="H2" s="155" t="s">
        <v>220</v>
      </c>
    </row>
    <row r="4" spans="1:14" s="395" customFormat="1" ht="205.5" x14ac:dyDescent="0.6">
      <c r="A4" s="163" t="s">
        <v>265</v>
      </c>
      <c r="B4" s="237" t="s">
        <v>544</v>
      </c>
      <c r="C4" s="396" t="s">
        <v>545</v>
      </c>
      <c r="D4" s="396" t="s">
        <v>546</v>
      </c>
      <c r="E4" s="396" t="s">
        <v>547</v>
      </c>
      <c r="F4" s="396" t="s">
        <v>548</v>
      </c>
      <c r="G4" s="397" t="s">
        <v>549</v>
      </c>
      <c r="H4" s="396" t="s">
        <v>550</v>
      </c>
      <c r="I4" s="153"/>
      <c r="J4" s="153"/>
      <c r="K4" s="153"/>
      <c r="L4" s="153"/>
      <c r="M4" s="153"/>
      <c r="N4" s="153"/>
    </row>
    <row r="5" spans="1:14" s="395" customFormat="1" ht="28" customHeight="1" x14ac:dyDescent="0.6">
      <c r="A5" s="163" t="s">
        <v>116</v>
      </c>
      <c r="B5" s="186">
        <f t="shared" ref="B5:B38" si="0">G5/H5</f>
        <v>0.13974165408488509</v>
      </c>
      <c r="C5" s="398">
        <v>350000</v>
      </c>
      <c r="D5" s="398">
        <v>2762.85</v>
      </c>
      <c r="E5" s="399">
        <f>D5/0.3</f>
        <v>9209.5</v>
      </c>
      <c r="F5" s="399">
        <f>E5*12</f>
        <v>110514</v>
      </c>
      <c r="G5" s="400">
        <v>14161</v>
      </c>
      <c r="H5" s="400">
        <v>101337</v>
      </c>
      <c r="I5" s="153"/>
      <c r="J5" s="153"/>
      <c r="K5" s="153"/>
      <c r="L5" s="153"/>
      <c r="M5" s="153"/>
      <c r="N5" s="153"/>
    </row>
    <row r="6" spans="1:14" s="395" customFormat="1" ht="28" customHeight="1" x14ac:dyDescent="0.6">
      <c r="A6" s="163" t="s">
        <v>266</v>
      </c>
      <c r="B6" s="186">
        <f t="shared" si="0"/>
        <v>0.27722772277227725</v>
      </c>
      <c r="C6" s="398">
        <v>260000</v>
      </c>
      <c r="D6" s="398">
        <v>2026.67</v>
      </c>
      <c r="E6" s="399">
        <f t="shared" ref="E6:E37" si="1">D6/0.3</f>
        <v>6755.5666666666675</v>
      </c>
      <c r="F6" s="399">
        <f t="shared" ref="F6:F37" si="2">E6*12</f>
        <v>81066.800000000017</v>
      </c>
      <c r="G6" s="400">
        <v>56</v>
      </c>
      <c r="H6" s="400">
        <v>202</v>
      </c>
      <c r="I6" s="153"/>
      <c r="J6" s="153"/>
      <c r="K6" s="153"/>
      <c r="L6" s="153"/>
      <c r="M6" s="153"/>
      <c r="N6" s="153"/>
    </row>
    <row r="7" spans="1:14" s="395" customFormat="1" ht="28" customHeight="1" x14ac:dyDescent="0.6">
      <c r="A7" s="163" t="s">
        <v>267</v>
      </c>
      <c r="B7" s="186">
        <f t="shared" si="0"/>
        <v>0.2037613313489379</v>
      </c>
      <c r="C7" s="398">
        <v>210000</v>
      </c>
      <c r="D7" s="398">
        <v>2052.4</v>
      </c>
      <c r="E7" s="399">
        <f t="shared" si="1"/>
        <v>6841.3333333333339</v>
      </c>
      <c r="F7" s="399">
        <f t="shared" si="2"/>
        <v>82096</v>
      </c>
      <c r="G7" s="400">
        <v>1506</v>
      </c>
      <c r="H7" s="400">
        <v>7391</v>
      </c>
      <c r="I7" s="153"/>
      <c r="J7" s="153"/>
      <c r="K7" s="153"/>
      <c r="L7" s="153"/>
      <c r="M7" s="153"/>
      <c r="N7" s="153"/>
    </row>
    <row r="8" spans="1:14" s="395" customFormat="1" ht="28" customHeight="1" x14ac:dyDescent="0.6">
      <c r="A8" s="163" t="s">
        <v>268</v>
      </c>
      <c r="B8" s="186">
        <f t="shared" si="0"/>
        <v>0.31171463315768139</v>
      </c>
      <c r="C8" s="401">
        <v>191450</v>
      </c>
      <c r="D8" s="401">
        <v>1511.28</v>
      </c>
      <c r="E8" s="399">
        <f t="shared" si="1"/>
        <v>5037.6000000000004</v>
      </c>
      <c r="F8" s="399">
        <f t="shared" si="2"/>
        <v>60451.200000000004</v>
      </c>
      <c r="G8" s="400">
        <v>769</v>
      </c>
      <c r="H8" s="400">
        <v>2467</v>
      </c>
      <c r="I8" s="153"/>
      <c r="J8" s="153"/>
      <c r="K8" s="153"/>
      <c r="L8" s="153"/>
      <c r="M8" s="153"/>
      <c r="N8" s="153"/>
    </row>
    <row r="9" spans="1:14" s="395" customFormat="1" ht="28" customHeight="1" x14ac:dyDescent="0.6">
      <c r="A9" s="163" t="s">
        <v>269</v>
      </c>
      <c r="B9" s="186">
        <f t="shared" si="0"/>
        <v>0.18481848184818481</v>
      </c>
      <c r="C9" s="398">
        <v>362500</v>
      </c>
      <c r="D9" s="398">
        <v>2861.52</v>
      </c>
      <c r="E9" s="399">
        <f t="shared" si="1"/>
        <v>9538.4</v>
      </c>
      <c r="F9" s="399">
        <f t="shared" si="2"/>
        <v>114460.79999999999</v>
      </c>
      <c r="G9" s="400">
        <v>280</v>
      </c>
      <c r="H9" s="400">
        <v>1515</v>
      </c>
      <c r="I9" s="153"/>
      <c r="J9" s="153"/>
      <c r="K9" s="153"/>
      <c r="L9" s="153"/>
      <c r="M9" s="153"/>
      <c r="N9" s="153"/>
    </row>
    <row r="10" spans="1:14" s="395" customFormat="1" ht="28" customHeight="1" x14ac:dyDescent="0.6">
      <c r="A10" s="163" t="s">
        <v>270</v>
      </c>
      <c r="B10" s="186">
        <f t="shared" si="0"/>
        <v>0.41042481833426497</v>
      </c>
      <c r="C10" s="401">
        <v>225000</v>
      </c>
      <c r="D10" s="401">
        <v>1776.12</v>
      </c>
      <c r="E10" s="399">
        <f t="shared" si="1"/>
        <v>5920.4</v>
      </c>
      <c r="F10" s="399">
        <f t="shared" si="2"/>
        <v>71044.799999999988</v>
      </c>
      <c r="G10" s="400">
        <v>2937</v>
      </c>
      <c r="H10" s="400">
        <v>7156</v>
      </c>
      <c r="I10" s="153"/>
      <c r="J10" s="153"/>
      <c r="K10" s="153"/>
      <c r="L10" s="153"/>
      <c r="M10" s="153"/>
      <c r="N10" s="153"/>
    </row>
    <row r="11" spans="1:14" s="395" customFormat="1" ht="28" customHeight="1" x14ac:dyDescent="0.6">
      <c r="A11" s="163" t="s">
        <v>271</v>
      </c>
      <c r="B11" s="186">
        <f t="shared" si="0"/>
        <v>0</v>
      </c>
      <c r="C11" s="402"/>
      <c r="D11" s="403"/>
      <c r="E11" s="404">
        <f t="shared" si="1"/>
        <v>0</v>
      </c>
      <c r="F11" s="404">
        <f t="shared" si="2"/>
        <v>0</v>
      </c>
      <c r="G11" s="405"/>
      <c r="H11" s="405">
        <v>225</v>
      </c>
      <c r="I11" s="153"/>
      <c r="J11" s="153"/>
      <c r="K11" s="153"/>
      <c r="L11" s="153"/>
      <c r="M11" s="153"/>
      <c r="N11" s="153"/>
    </row>
    <row r="12" spans="1:14" s="395" customFormat="1" ht="28" customHeight="1" x14ac:dyDescent="0.6">
      <c r="A12" s="163" t="s">
        <v>272</v>
      </c>
      <c r="B12" s="186">
        <f t="shared" si="0"/>
        <v>7.1339864771629638E-2</v>
      </c>
      <c r="C12" s="398">
        <v>317950</v>
      </c>
      <c r="D12" s="398">
        <v>2509.85</v>
      </c>
      <c r="E12" s="399">
        <f t="shared" si="1"/>
        <v>8366.1666666666661</v>
      </c>
      <c r="F12" s="399">
        <f>E12*12</f>
        <v>100394</v>
      </c>
      <c r="G12" s="400">
        <v>2068</v>
      </c>
      <c r="H12" s="400">
        <v>28988</v>
      </c>
      <c r="I12" s="153"/>
      <c r="J12" s="153"/>
      <c r="K12" s="153"/>
      <c r="L12" s="153"/>
      <c r="M12" s="153"/>
      <c r="N12" s="153"/>
    </row>
    <row r="13" spans="1:14" s="395" customFormat="1" ht="28" customHeight="1" x14ac:dyDescent="0.6">
      <c r="A13" s="163" t="s">
        <v>273</v>
      </c>
      <c r="B13" s="186">
        <f t="shared" si="0"/>
        <v>0.35987098964522152</v>
      </c>
      <c r="C13" s="398">
        <v>312000</v>
      </c>
      <c r="D13" s="398">
        <v>2462.88</v>
      </c>
      <c r="E13" s="399">
        <f t="shared" si="1"/>
        <v>8209.6</v>
      </c>
      <c r="F13" s="399">
        <f t="shared" si="2"/>
        <v>98515.200000000012</v>
      </c>
      <c r="G13" s="400">
        <v>2120</v>
      </c>
      <c r="H13" s="400">
        <v>5891</v>
      </c>
      <c r="I13" s="153"/>
      <c r="J13" s="153"/>
      <c r="K13" s="153"/>
      <c r="L13" s="153"/>
      <c r="M13" s="153"/>
      <c r="N13" s="153"/>
    </row>
    <row r="14" spans="1:14" s="395" customFormat="1" ht="28" customHeight="1" x14ac:dyDescent="0.6">
      <c r="A14" s="163" t="s">
        <v>274</v>
      </c>
      <c r="B14" s="186">
        <f t="shared" si="0"/>
        <v>0.10567184334908845</v>
      </c>
      <c r="C14" s="398">
        <v>236000</v>
      </c>
      <c r="D14" s="398">
        <v>1862.95</v>
      </c>
      <c r="E14" s="399">
        <f t="shared" si="1"/>
        <v>6209.8333333333339</v>
      </c>
      <c r="F14" s="399">
        <f t="shared" si="2"/>
        <v>74518</v>
      </c>
      <c r="G14" s="400">
        <v>313</v>
      </c>
      <c r="H14" s="400">
        <v>2962</v>
      </c>
      <c r="I14" s="153"/>
      <c r="J14" s="153"/>
      <c r="K14" s="153"/>
      <c r="L14" s="153"/>
      <c r="M14" s="153"/>
      <c r="N14" s="153"/>
    </row>
    <row r="15" spans="1:14" s="395" customFormat="1" ht="28" customHeight="1" x14ac:dyDescent="0.6">
      <c r="A15" s="163" t="s">
        <v>275</v>
      </c>
      <c r="B15" s="186">
        <f t="shared" si="0"/>
        <v>0.39171974522292996</v>
      </c>
      <c r="C15" s="398">
        <v>202500</v>
      </c>
      <c r="D15" s="398">
        <v>1598.5</v>
      </c>
      <c r="E15" s="399">
        <f t="shared" si="1"/>
        <v>5328.3333333333339</v>
      </c>
      <c r="F15" s="399">
        <f t="shared" si="2"/>
        <v>63940.000000000007</v>
      </c>
      <c r="G15" s="400">
        <v>123</v>
      </c>
      <c r="H15" s="400">
        <v>314</v>
      </c>
      <c r="I15" s="153"/>
      <c r="J15" s="153"/>
      <c r="K15" s="153"/>
      <c r="L15" s="153"/>
      <c r="M15" s="153"/>
      <c r="N15" s="153"/>
    </row>
    <row r="16" spans="1:14" s="395" customFormat="1" ht="28" customHeight="1" x14ac:dyDescent="0.6">
      <c r="A16" s="163" t="s">
        <v>276</v>
      </c>
      <c r="B16" s="186">
        <f t="shared" si="0"/>
        <v>0</v>
      </c>
      <c r="C16" s="402"/>
      <c r="D16" s="402"/>
      <c r="E16" s="404">
        <f t="shared" si="1"/>
        <v>0</v>
      </c>
      <c r="F16" s="404">
        <f t="shared" si="2"/>
        <v>0</v>
      </c>
      <c r="G16" s="405"/>
      <c r="H16" s="405">
        <v>61</v>
      </c>
      <c r="I16" s="153"/>
      <c r="J16" s="153"/>
      <c r="K16" s="153"/>
      <c r="L16" s="153"/>
      <c r="M16" s="153"/>
      <c r="N16" s="153"/>
    </row>
    <row r="17" spans="1:14" s="395" customFormat="1" ht="28" customHeight="1" x14ac:dyDescent="0.6">
      <c r="A17" s="163" t="s">
        <v>277</v>
      </c>
      <c r="B17" s="186">
        <f t="shared" si="0"/>
        <v>0.58918918918918917</v>
      </c>
      <c r="C17" s="398">
        <v>75000</v>
      </c>
      <c r="D17" s="398">
        <v>592.04</v>
      </c>
      <c r="E17" s="399">
        <f t="shared" si="1"/>
        <v>1973.4666666666667</v>
      </c>
      <c r="F17" s="399">
        <f t="shared" si="2"/>
        <v>23681.599999999999</v>
      </c>
      <c r="G17" s="400">
        <v>218</v>
      </c>
      <c r="H17" s="400">
        <v>370</v>
      </c>
      <c r="I17" s="153"/>
      <c r="J17" s="153"/>
      <c r="K17" s="153"/>
      <c r="L17" s="153"/>
      <c r="M17" s="153"/>
      <c r="N17" s="153"/>
    </row>
    <row r="18" spans="1:14" s="395" customFormat="1" ht="28" customHeight="1" x14ac:dyDescent="0.6">
      <c r="A18" s="163" t="s">
        <v>278</v>
      </c>
      <c r="B18" s="186">
        <f t="shared" si="0"/>
        <v>0.43356456776947705</v>
      </c>
      <c r="C18" s="398">
        <v>232000</v>
      </c>
      <c r="D18" s="398">
        <v>1831.37</v>
      </c>
      <c r="E18" s="399">
        <f t="shared" si="1"/>
        <v>6104.5666666666666</v>
      </c>
      <c r="F18" s="399">
        <f t="shared" si="2"/>
        <v>73254.8</v>
      </c>
      <c r="G18" s="400">
        <v>3250</v>
      </c>
      <c r="H18" s="400">
        <v>7496</v>
      </c>
      <c r="I18" s="153"/>
      <c r="J18" s="153"/>
      <c r="K18" s="153"/>
      <c r="L18" s="153"/>
      <c r="M18" s="153"/>
      <c r="N18" s="153"/>
    </row>
    <row r="19" spans="1:14" s="395" customFormat="1" ht="28" customHeight="1" x14ac:dyDescent="0.6">
      <c r="A19" s="163" t="s">
        <v>279</v>
      </c>
      <c r="B19" s="186">
        <f t="shared" si="0"/>
        <v>5.2056220718375845E-2</v>
      </c>
      <c r="C19" s="398">
        <v>425000</v>
      </c>
      <c r="D19" s="398">
        <v>3354.89</v>
      </c>
      <c r="E19" s="399">
        <f t="shared" si="1"/>
        <v>11182.966666666667</v>
      </c>
      <c r="F19" s="399">
        <f t="shared" si="2"/>
        <v>134195.6</v>
      </c>
      <c r="G19" s="400">
        <v>100</v>
      </c>
      <c r="H19" s="400">
        <v>1921</v>
      </c>
      <c r="I19" s="153"/>
      <c r="J19" s="153"/>
      <c r="K19" s="153"/>
      <c r="L19" s="153"/>
      <c r="M19" s="153"/>
      <c r="N19" s="153"/>
    </row>
    <row r="20" spans="1:14" s="395" customFormat="1" ht="28" customHeight="1" x14ac:dyDescent="0.6">
      <c r="A20" s="163" t="s">
        <v>280</v>
      </c>
      <c r="B20" s="186">
        <f t="shared" si="0"/>
        <v>0.25311004784688995</v>
      </c>
      <c r="C20" s="398">
        <v>606563</v>
      </c>
      <c r="D20" s="398">
        <v>4788.12</v>
      </c>
      <c r="E20" s="399">
        <f t="shared" si="1"/>
        <v>15960.4</v>
      </c>
      <c r="F20" s="399">
        <f t="shared" si="2"/>
        <v>191524.8</v>
      </c>
      <c r="G20" s="400">
        <v>529</v>
      </c>
      <c r="H20" s="400">
        <v>2090</v>
      </c>
      <c r="I20" s="153"/>
      <c r="J20" s="153"/>
      <c r="K20" s="153"/>
      <c r="L20" s="153"/>
      <c r="M20" s="153"/>
      <c r="N20" s="153"/>
    </row>
    <row r="21" spans="1:14" s="395" customFormat="1" ht="28" customHeight="1" x14ac:dyDescent="0.6">
      <c r="A21" s="163" t="s">
        <v>281</v>
      </c>
      <c r="B21" s="186">
        <f t="shared" si="0"/>
        <v>0.23214285714285715</v>
      </c>
      <c r="C21" s="398">
        <v>195000</v>
      </c>
      <c r="D21" s="398">
        <v>1539.3</v>
      </c>
      <c r="E21" s="399">
        <f t="shared" si="1"/>
        <v>5131</v>
      </c>
      <c r="F21" s="399">
        <f t="shared" si="2"/>
        <v>61572</v>
      </c>
      <c r="G21" s="400">
        <v>650</v>
      </c>
      <c r="H21" s="400">
        <v>2800</v>
      </c>
      <c r="I21" s="153"/>
      <c r="J21" s="153"/>
      <c r="K21" s="153"/>
      <c r="L21" s="153"/>
      <c r="M21" s="153"/>
      <c r="N21" s="153"/>
    </row>
    <row r="22" spans="1:14" s="395" customFormat="1" ht="28" customHeight="1" x14ac:dyDescent="0.6">
      <c r="A22" s="163" t="s">
        <v>282</v>
      </c>
      <c r="B22" s="186">
        <f t="shared" si="0"/>
        <v>0.45204438364493083</v>
      </c>
      <c r="C22" s="398">
        <v>220000</v>
      </c>
      <c r="D22" s="398">
        <v>1736.65</v>
      </c>
      <c r="E22" s="399">
        <f t="shared" si="1"/>
        <v>5788.8333333333339</v>
      </c>
      <c r="F22" s="399">
        <f t="shared" si="2"/>
        <v>69466</v>
      </c>
      <c r="G22" s="400">
        <v>2974</v>
      </c>
      <c r="H22" s="400">
        <v>6579</v>
      </c>
      <c r="I22" s="153"/>
      <c r="J22" s="153"/>
      <c r="K22" s="153"/>
      <c r="L22" s="153"/>
      <c r="M22" s="153"/>
      <c r="N22" s="153"/>
    </row>
    <row r="23" spans="1:14" s="395" customFormat="1" ht="28" customHeight="1" x14ac:dyDescent="0.6">
      <c r="A23" s="163" t="s">
        <v>283</v>
      </c>
      <c r="B23" s="186">
        <f t="shared" si="0"/>
        <v>0.11574074074074074</v>
      </c>
      <c r="C23" s="398">
        <v>342500</v>
      </c>
      <c r="D23" s="398">
        <v>2703.634</v>
      </c>
      <c r="E23" s="399">
        <f t="shared" si="1"/>
        <v>9012.1133333333346</v>
      </c>
      <c r="F23" s="399">
        <f t="shared" si="2"/>
        <v>108145.36000000002</v>
      </c>
      <c r="G23" s="400">
        <v>25</v>
      </c>
      <c r="H23" s="400">
        <v>216</v>
      </c>
      <c r="I23" s="153"/>
      <c r="J23" s="153"/>
      <c r="K23" s="153"/>
      <c r="L23" s="153"/>
      <c r="M23" s="153"/>
      <c r="N23" s="153"/>
    </row>
    <row r="24" spans="1:14" s="395" customFormat="1" ht="28" customHeight="1" x14ac:dyDescent="0.6">
      <c r="A24" s="163" t="s">
        <v>284</v>
      </c>
      <c r="B24" s="186">
        <f t="shared" si="0"/>
        <v>0.36839006006359676</v>
      </c>
      <c r="C24" s="401">
        <v>234500</v>
      </c>
      <c r="D24" s="401">
        <v>1851.11</v>
      </c>
      <c r="E24" s="399">
        <f t="shared" si="1"/>
        <v>6170.3666666666668</v>
      </c>
      <c r="F24" s="399">
        <f t="shared" si="2"/>
        <v>74044.399999999994</v>
      </c>
      <c r="G24" s="400">
        <v>3128</v>
      </c>
      <c r="H24" s="400">
        <v>8491</v>
      </c>
      <c r="I24" s="153"/>
      <c r="J24" s="153"/>
      <c r="K24" s="153"/>
      <c r="L24" s="153"/>
      <c r="M24" s="153"/>
      <c r="N24" s="153"/>
    </row>
    <row r="25" spans="1:14" s="395" customFormat="1" ht="28" customHeight="1" x14ac:dyDescent="0.6">
      <c r="A25" s="163" t="s">
        <v>285</v>
      </c>
      <c r="B25" s="186">
        <f t="shared" si="0"/>
        <v>0.29785330948121647</v>
      </c>
      <c r="C25" s="401">
        <v>163300</v>
      </c>
      <c r="D25" s="401">
        <v>1289.07</v>
      </c>
      <c r="E25" s="399">
        <f t="shared" si="1"/>
        <v>4296.8999999999996</v>
      </c>
      <c r="F25" s="399">
        <f t="shared" si="2"/>
        <v>51562.799999999996</v>
      </c>
      <c r="G25" s="400">
        <v>333</v>
      </c>
      <c r="H25" s="400">
        <v>1118</v>
      </c>
      <c r="I25" s="153"/>
      <c r="J25" s="153"/>
      <c r="K25" s="153"/>
      <c r="L25" s="153"/>
      <c r="M25" s="153"/>
      <c r="N25" s="153"/>
    </row>
    <row r="26" spans="1:14" s="395" customFormat="1" ht="28" customHeight="1" x14ac:dyDescent="0.6">
      <c r="A26" s="163" t="s">
        <v>286</v>
      </c>
      <c r="B26" s="186">
        <f t="shared" si="0"/>
        <v>9.6558026195552843E-2</v>
      </c>
      <c r="C26" s="398">
        <v>342500</v>
      </c>
      <c r="D26" s="398">
        <v>2703.64</v>
      </c>
      <c r="E26" s="399">
        <f t="shared" si="1"/>
        <v>9012.1333333333332</v>
      </c>
      <c r="F26" s="399">
        <f t="shared" si="2"/>
        <v>108145.60000000001</v>
      </c>
      <c r="G26" s="400">
        <v>317</v>
      </c>
      <c r="H26" s="400">
        <v>3283</v>
      </c>
      <c r="I26" s="153"/>
      <c r="J26" s="153"/>
      <c r="K26" s="153"/>
      <c r="L26" s="153"/>
      <c r="M26" s="153"/>
      <c r="N26" s="153"/>
    </row>
    <row r="27" spans="1:14" s="395" customFormat="1" ht="28" customHeight="1" x14ac:dyDescent="0.6">
      <c r="A27" s="163" t="s">
        <v>287</v>
      </c>
      <c r="B27" s="186">
        <f t="shared" si="0"/>
        <v>0.42778993435448576</v>
      </c>
      <c r="C27" s="398">
        <v>165000</v>
      </c>
      <c r="D27" s="398">
        <v>1302.49</v>
      </c>
      <c r="E27" s="399">
        <f t="shared" si="1"/>
        <v>4341.6333333333332</v>
      </c>
      <c r="F27" s="399">
        <f t="shared" si="2"/>
        <v>52099.6</v>
      </c>
      <c r="G27" s="400">
        <v>1173</v>
      </c>
      <c r="H27" s="400">
        <v>2742</v>
      </c>
      <c r="I27" s="153"/>
      <c r="J27" s="153"/>
      <c r="K27" s="153"/>
      <c r="L27" s="153"/>
      <c r="M27" s="153"/>
      <c r="N27" s="153"/>
    </row>
    <row r="28" spans="1:14" s="395" customFormat="1" ht="28" customHeight="1" x14ac:dyDescent="0.6">
      <c r="A28" s="163" t="s">
        <v>290</v>
      </c>
      <c r="B28" s="186">
        <f>G28/H28</f>
        <v>0.20799124247400108</v>
      </c>
      <c r="C28" s="401">
        <v>380000</v>
      </c>
      <c r="D28" s="401">
        <v>2999.66</v>
      </c>
      <c r="E28" s="399">
        <f>D28/0.3</f>
        <v>9998.8666666666668</v>
      </c>
      <c r="F28" s="399">
        <f>E28*12</f>
        <v>119986.4</v>
      </c>
      <c r="G28" s="406">
        <v>1900</v>
      </c>
      <c r="H28" s="406">
        <v>9135</v>
      </c>
      <c r="I28" s="153"/>
      <c r="J28" s="153"/>
      <c r="K28" s="153"/>
      <c r="L28" s="153"/>
      <c r="M28" s="153"/>
      <c r="N28" s="153"/>
    </row>
    <row r="29" spans="1:14" s="395" customFormat="1" ht="28" customHeight="1" x14ac:dyDescent="0.6">
      <c r="A29" s="163" t="s">
        <v>288</v>
      </c>
      <c r="B29" s="186">
        <f t="shared" si="0"/>
        <v>9.5817676850187883E-2</v>
      </c>
      <c r="C29" s="401">
        <v>283000</v>
      </c>
      <c r="D29" s="401">
        <v>2233.96</v>
      </c>
      <c r="E29" s="399">
        <f>D29/0.3</f>
        <v>7446.5333333333338</v>
      </c>
      <c r="F29" s="399">
        <f>E29*12</f>
        <v>89358.400000000009</v>
      </c>
      <c r="G29" s="406">
        <v>1173</v>
      </c>
      <c r="H29" s="406">
        <v>12242</v>
      </c>
      <c r="I29" s="153"/>
      <c r="J29" s="153"/>
      <c r="K29" s="153"/>
      <c r="L29" s="153"/>
      <c r="M29" s="153"/>
      <c r="N29" s="153"/>
    </row>
    <row r="30" spans="1:14" s="395" customFormat="1" ht="28" customHeight="1" x14ac:dyDescent="0.6">
      <c r="A30" s="163" t="s">
        <v>289</v>
      </c>
      <c r="B30" s="186">
        <f t="shared" si="0"/>
        <v>0.15428033866415805</v>
      </c>
      <c r="C30" s="401">
        <v>270000</v>
      </c>
      <c r="D30" s="401">
        <v>2131.34</v>
      </c>
      <c r="E30" s="399">
        <f t="shared" si="1"/>
        <v>7104.4666666666672</v>
      </c>
      <c r="F30" s="399">
        <f t="shared" si="2"/>
        <v>85253.6</v>
      </c>
      <c r="G30" s="406">
        <v>492</v>
      </c>
      <c r="H30" s="406">
        <v>3189</v>
      </c>
      <c r="I30" s="153"/>
      <c r="J30" s="153"/>
      <c r="K30" s="153"/>
      <c r="L30" s="153"/>
      <c r="M30" s="153"/>
      <c r="N30" s="153"/>
    </row>
    <row r="31" spans="1:14" s="395" customFormat="1" ht="28" customHeight="1" x14ac:dyDescent="0.6">
      <c r="A31" s="163" t="s">
        <v>291</v>
      </c>
      <c r="B31" s="186">
        <f t="shared" si="0"/>
        <v>8.5644171779141104E-2</v>
      </c>
      <c r="C31" s="401">
        <v>598000</v>
      </c>
      <c r="D31" s="401">
        <v>4720.5200000000004</v>
      </c>
      <c r="E31" s="399">
        <f t="shared" si="1"/>
        <v>15735.066666666669</v>
      </c>
      <c r="F31" s="399">
        <f t="shared" si="2"/>
        <v>188820.80000000005</v>
      </c>
      <c r="G31" s="406">
        <v>1745</v>
      </c>
      <c r="H31" s="406">
        <v>20375</v>
      </c>
      <c r="I31" s="153"/>
      <c r="J31" s="153"/>
      <c r="K31" s="153"/>
      <c r="L31" s="153"/>
      <c r="M31" s="153"/>
      <c r="N31" s="153"/>
    </row>
    <row r="32" spans="1:14" s="395" customFormat="1" ht="28" customHeight="1" x14ac:dyDescent="0.6">
      <c r="A32" s="163" t="s">
        <v>292</v>
      </c>
      <c r="B32" s="186">
        <f t="shared" si="0"/>
        <v>0.30130192188468691</v>
      </c>
      <c r="C32" s="401">
        <v>206500</v>
      </c>
      <c r="D32" s="401">
        <v>1630.08</v>
      </c>
      <c r="E32" s="399">
        <f t="shared" si="1"/>
        <v>5433.6</v>
      </c>
      <c r="F32" s="399">
        <f t="shared" si="2"/>
        <v>65203.200000000004</v>
      </c>
      <c r="G32" s="406">
        <v>486</v>
      </c>
      <c r="H32" s="406">
        <v>1613</v>
      </c>
      <c r="I32" s="153"/>
      <c r="J32" s="153"/>
      <c r="K32" s="153"/>
      <c r="L32" s="153"/>
      <c r="M32" s="153"/>
      <c r="N32" s="153"/>
    </row>
    <row r="33" spans="1:14" s="395" customFormat="1" ht="28" customHeight="1" x14ac:dyDescent="0.6">
      <c r="A33" s="163" t="s">
        <v>293</v>
      </c>
      <c r="B33" s="186">
        <f t="shared" si="0"/>
        <v>0.27259580621836588</v>
      </c>
      <c r="C33" s="398">
        <v>196000</v>
      </c>
      <c r="D33" s="398">
        <v>1547.19</v>
      </c>
      <c r="E33" s="399">
        <f t="shared" si="1"/>
        <v>5157.3</v>
      </c>
      <c r="F33" s="399">
        <f t="shared" si="2"/>
        <v>61887.600000000006</v>
      </c>
      <c r="G33" s="400">
        <v>377</v>
      </c>
      <c r="H33" s="400">
        <v>1383</v>
      </c>
      <c r="I33" s="153"/>
      <c r="J33" s="153"/>
      <c r="K33" s="153"/>
      <c r="L33" s="153"/>
      <c r="M33" s="153"/>
      <c r="N33" s="153"/>
    </row>
    <row r="34" spans="1:14" s="395" customFormat="1" ht="28" customHeight="1" x14ac:dyDescent="0.6">
      <c r="A34" s="163" t="s">
        <v>294</v>
      </c>
      <c r="B34" s="186">
        <f t="shared" si="0"/>
        <v>5.0980392156862744E-2</v>
      </c>
      <c r="C34" s="398">
        <v>490000</v>
      </c>
      <c r="D34" s="398">
        <v>3867.99</v>
      </c>
      <c r="E34" s="399">
        <f t="shared" si="1"/>
        <v>12893.3</v>
      </c>
      <c r="F34" s="399">
        <f t="shared" si="2"/>
        <v>154719.59999999998</v>
      </c>
      <c r="G34" s="400">
        <v>156</v>
      </c>
      <c r="H34" s="400">
        <v>3060</v>
      </c>
      <c r="I34" s="153"/>
      <c r="J34" s="153"/>
      <c r="K34" s="153"/>
      <c r="L34" s="153"/>
      <c r="M34" s="153"/>
      <c r="N34" s="153"/>
    </row>
    <row r="35" spans="1:14" s="395" customFormat="1" ht="28" customHeight="1" x14ac:dyDescent="0.6">
      <c r="A35" s="163" t="s">
        <v>295</v>
      </c>
      <c r="B35" s="186">
        <f t="shared" si="0"/>
        <v>0.392823418319169</v>
      </c>
      <c r="C35" s="398">
        <v>234950</v>
      </c>
      <c r="D35" s="398">
        <v>1854.66</v>
      </c>
      <c r="E35" s="399">
        <f t="shared" si="1"/>
        <v>6182.2000000000007</v>
      </c>
      <c r="F35" s="399">
        <f t="shared" si="2"/>
        <v>74186.400000000009</v>
      </c>
      <c r="G35" s="400">
        <v>416</v>
      </c>
      <c r="H35" s="400">
        <v>1059</v>
      </c>
      <c r="I35" s="153"/>
      <c r="J35" s="153"/>
      <c r="K35" s="153"/>
      <c r="L35" s="153"/>
      <c r="M35" s="153"/>
      <c r="N35" s="153"/>
    </row>
    <row r="36" spans="1:14" s="395" customFormat="1" ht="28" customHeight="1" x14ac:dyDescent="0.6">
      <c r="A36" s="163" t="s">
        <v>296</v>
      </c>
      <c r="B36" s="186">
        <f t="shared" si="0"/>
        <v>0.71189979123173275</v>
      </c>
      <c r="C36" s="398">
        <v>83500</v>
      </c>
      <c r="D36" s="398">
        <v>659.14</v>
      </c>
      <c r="E36" s="399">
        <f t="shared" si="1"/>
        <v>2197.1333333333332</v>
      </c>
      <c r="F36" s="399">
        <f t="shared" si="2"/>
        <v>26365.599999999999</v>
      </c>
      <c r="G36" s="400">
        <v>341</v>
      </c>
      <c r="H36" s="400">
        <v>479</v>
      </c>
      <c r="I36" s="153"/>
      <c r="J36" s="153"/>
      <c r="K36" s="153"/>
      <c r="L36" s="153"/>
      <c r="M36" s="153"/>
      <c r="N36" s="153"/>
    </row>
    <row r="37" spans="1:14" s="395" customFormat="1" ht="28" customHeight="1" x14ac:dyDescent="0.6">
      <c r="A37" s="163" t="s">
        <v>297</v>
      </c>
      <c r="B37" s="186">
        <f t="shared" si="0"/>
        <v>0.20886207613896401</v>
      </c>
      <c r="C37" s="398">
        <v>304000</v>
      </c>
      <c r="D37" s="398">
        <v>2399.73</v>
      </c>
      <c r="E37" s="399">
        <f t="shared" si="1"/>
        <v>7999.1</v>
      </c>
      <c r="F37" s="399">
        <f t="shared" si="2"/>
        <v>95989.200000000012</v>
      </c>
      <c r="G37" s="400">
        <v>1004</v>
      </c>
      <c r="H37" s="400">
        <v>4807</v>
      </c>
      <c r="I37" s="153"/>
      <c r="J37" s="153"/>
      <c r="K37" s="153"/>
      <c r="L37" s="153"/>
      <c r="M37" s="153"/>
      <c r="N37" s="153"/>
    </row>
    <row r="38" spans="1:14" s="395" customFormat="1" ht="28" customHeight="1" x14ac:dyDescent="0.6">
      <c r="A38" s="175" t="s">
        <v>117</v>
      </c>
      <c r="B38" s="407">
        <f t="shared" si="0"/>
        <v>0.1352364235818736</v>
      </c>
      <c r="C38" s="408">
        <v>345000</v>
      </c>
      <c r="D38" s="409">
        <v>2723.3829999999998</v>
      </c>
      <c r="E38" s="409">
        <f>D38/0.3</f>
        <v>9077.9433333333327</v>
      </c>
      <c r="F38" s="409">
        <f t="shared" ref="F38" si="3">E38*12</f>
        <v>108935.31999999999</v>
      </c>
      <c r="G38" s="410">
        <v>34209</v>
      </c>
      <c r="H38" s="410">
        <v>252957</v>
      </c>
      <c r="I38" s="153"/>
      <c r="J38" s="153"/>
      <c r="K38" s="153"/>
      <c r="L38" s="153"/>
      <c r="M38" s="153"/>
      <c r="N38" s="153"/>
    </row>
    <row r="39" spans="1:14" s="395" customFormat="1" ht="28" customHeight="1" x14ac:dyDescent="0.6">
      <c r="A39" s="411" t="s">
        <v>118</v>
      </c>
      <c r="B39" s="407">
        <f>G39/H39</f>
        <v>0.21572653909902728</v>
      </c>
      <c r="C39" s="408">
        <v>404400</v>
      </c>
      <c r="D39" s="409">
        <v>3199.32</v>
      </c>
      <c r="E39" s="409">
        <f>D39/0.3</f>
        <v>10664.400000000001</v>
      </c>
      <c r="F39" s="409">
        <f t="shared" ref="F39" si="4">E39*12</f>
        <v>127972.80000000002</v>
      </c>
      <c r="G39" s="410">
        <v>9619425</v>
      </c>
      <c r="H39" s="410">
        <v>44590828</v>
      </c>
      <c r="I39" s="153"/>
      <c r="J39" s="153"/>
      <c r="K39" s="153"/>
      <c r="L39" s="153"/>
      <c r="M39" s="153"/>
      <c r="N39" s="153"/>
    </row>
    <row r="40" spans="1:14" s="395" customFormat="1" ht="29.25" customHeight="1" x14ac:dyDescent="0.6">
      <c r="A40" s="411"/>
      <c r="B40" s="412"/>
      <c r="C40" s="413"/>
      <c r="D40" s="414"/>
      <c r="E40" s="414"/>
      <c r="F40" s="414"/>
      <c r="G40" s="415"/>
      <c r="H40" s="415"/>
      <c r="I40" s="153"/>
      <c r="J40" s="153"/>
      <c r="K40" s="153"/>
      <c r="L40" s="153"/>
      <c r="M40" s="153"/>
      <c r="N40" s="153"/>
    </row>
    <row r="41" spans="1:14" s="395" customFormat="1" ht="51" customHeight="1" x14ac:dyDescent="0.6">
      <c r="A41" s="416" t="s">
        <v>551</v>
      </c>
      <c r="B41" s="416"/>
      <c r="C41" s="416"/>
      <c r="D41" s="416"/>
      <c r="E41" s="416"/>
      <c r="F41" s="416"/>
      <c r="G41" s="416"/>
      <c r="H41" s="416"/>
      <c r="I41" s="153"/>
      <c r="J41" s="153"/>
      <c r="K41" s="153"/>
      <c r="L41" s="153"/>
      <c r="M41" s="153"/>
      <c r="N41" s="153"/>
    </row>
    <row r="42" spans="1:14" x14ac:dyDescent="0.35">
      <c r="A42" s="416" t="s">
        <v>552</v>
      </c>
      <c r="B42" s="416"/>
      <c r="C42" s="416"/>
      <c r="D42" s="416"/>
      <c r="E42" s="416"/>
      <c r="F42" s="416"/>
      <c r="G42" s="416"/>
      <c r="H42" s="416"/>
    </row>
  </sheetData>
  <sheetProtection algorithmName="SHA-512" hashValue="jMsLvV763cz0twswMrwQahAQjLxO/REDgt5ZI49nHhaHmr4p5zNNPOikgjytP7b5ANaoDyfelC7psI/fhoGl2g==" saltValue="eKCb3rPoHK774tzukUUMgg==" spinCount="100000" sheet="1" objects="1" scenarios="1"/>
  <autoFilter ref="A4:H4" xr:uid="{A3B4F1E2-4F1C-44FA-9619-880DB4A1DF96}">
    <sortState xmlns:xlrd2="http://schemas.microsoft.com/office/spreadsheetml/2017/richdata2" ref="A5:H37">
      <sortCondition ref="A4"/>
    </sortState>
  </autoFilter>
  <sortState xmlns:xlrd2="http://schemas.microsoft.com/office/spreadsheetml/2017/richdata2" ref="A5:H37">
    <sortCondition ref="B5:B37"/>
  </sortState>
  <mergeCells count="2">
    <mergeCell ref="A41:H41"/>
    <mergeCell ref="A42:H42"/>
  </mergeCells>
  <hyperlinks>
    <hyperlink ref="H2" location="'Appendix Table Menu'!A1" display="Return to the Appendix Table Menu" xr:uid="{8816132F-5C2F-4669-A101-83C4E3685D18}"/>
  </hyperlinks>
  <pageMargins left="0.7" right="0.7" top="0.75" bottom="0.75" header="0.3" footer="0.3"/>
  <pageSetup scale="5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E29AC-674B-4A87-B0EC-DAE340A683D2}">
  <dimension ref="A2:E27"/>
  <sheetViews>
    <sheetView zoomScale="67" zoomScaleNormal="40" zoomScalePageLayoutView="130" workbookViewId="0">
      <selection activeCell="A3" sqref="A3:E25"/>
    </sheetView>
  </sheetViews>
  <sheetFormatPr defaultRowHeight="14.5" x14ac:dyDescent="0.35"/>
  <cols>
    <col min="1" max="1" width="18.7265625" style="153" customWidth="1"/>
    <col min="2" max="5" width="21.26953125" style="153" customWidth="1"/>
    <col min="6" max="16384" width="8.7265625" style="153"/>
  </cols>
  <sheetData>
    <row r="2" spans="1:5" x14ac:dyDescent="0.35">
      <c r="E2" s="155" t="s">
        <v>220</v>
      </c>
    </row>
    <row r="3" spans="1:5" x14ac:dyDescent="0.35">
      <c r="A3" s="419" t="s">
        <v>475</v>
      </c>
      <c r="B3" s="419" t="s">
        <v>477</v>
      </c>
      <c r="C3" s="419"/>
      <c r="D3" s="179"/>
      <c r="E3" s="179"/>
    </row>
    <row r="4" spans="1:5" x14ac:dyDescent="0.35">
      <c r="A4" s="419" t="s">
        <v>553</v>
      </c>
      <c r="B4" s="420" t="s">
        <v>554</v>
      </c>
      <c r="C4" s="419"/>
      <c r="D4" s="179"/>
      <c r="E4" s="179"/>
    </row>
    <row r="5" spans="1:5" x14ac:dyDescent="0.35">
      <c r="A5" s="179"/>
      <c r="B5" s="179"/>
      <c r="C5" s="179"/>
      <c r="D5" s="179"/>
      <c r="E5" s="179"/>
    </row>
    <row r="6" spans="1:5" ht="29" x14ac:dyDescent="0.35">
      <c r="A6" s="163"/>
      <c r="B6" s="181" t="s">
        <v>555</v>
      </c>
      <c r="C6" s="181" t="s">
        <v>556</v>
      </c>
      <c r="D6" s="421" t="s">
        <v>557</v>
      </c>
      <c r="E6" s="421" t="s">
        <v>558</v>
      </c>
    </row>
    <row r="7" spans="1:5" x14ac:dyDescent="0.35">
      <c r="A7" s="163">
        <v>2018</v>
      </c>
      <c r="B7" s="422">
        <v>30871</v>
      </c>
      <c r="C7" s="423" t="s">
        <v>122</v>
      </c>
      <c r="D7" s="422">
        <v>48059</v>
      </c>
      <c r="E7" s="423" t="s">
        <v>122</v>
      </c>
    </row>
    <row r="8" spans="1:5" x14ac:dyDescent="0.35">
      <c r="A8" s="163">
        <v>2019</v>
      </c>
      <c r="B8" s="422">
        <v>31881</v>
      </c>
      <c r="C8" s="189">
        <f t="shared" ref="C8:C10" si="0">(B8-B7)/B7</f>
        <v>3.2716789219655991E-2</v>
      </c>
      <c r="D8" s="422">
        <v>49754</v>
      </c>
      <c r="E8" s="189">
        <f>(D8-D7)/D7</f>
        <v>3.5269148338500596E-2</v>
      </c>
    </row>
    <row r="9" spans="1:5" x14ac:dyDescent="0.35">
      <c r="A9" s="163">
        <v>2020</v>
      </c>
      <c r="B9" s="422">
        <v>32900</v>
      </c>
      <c r="C9" s="189">
        <f t="shared" si="0"/>
        <v>3.1962610959505665E-2</v>
      </c>
      <c r="D9" s="422">
        <v>51243</v>
      </c>
      <c r="E9" s="189">
        <f>(D9-D8)/D8</f>
        <v>2.9927242030791494E-2</v>
      </c>
    </row>
    <row r="10" spans="1:5" x14ac:dyDescent="0.35">
      <c r="A10" s="163">
        <v>2021</v>
      </c>
      <c r="B10" s="422">
        <v>34837</v>
      </c>
      <c r="C10" s="189">
        <f t="shared" si="0"/>
        <v>5.8875379939209729E-2</v>
      </c>
      <c r="D10" s="422">
        <v>54020</v>
      </c>
      <c r="E10" s="189">
        <f>(D10-D9)/D9</f>
        <v>5.4192767792674124E-2</v>
      </c>
    </row>
    <row r="11" spans="1:5" x14ac:dyDescent="0.35">
      <c r="A11" s="163">
        <v>2022</v>
      </c>
      <c r="B11" s="422">
        <v>37408</v>
      </c>
      <c r="C11" s="189">
        <f>(B11-B10)/B10</f>
        <v>7.3800843930303991E-2</v>
      </c>
      <c r="D11" s="422">
        <v>58722</v>
      </c>
      <c r="E11" s="189">
        <f>(D11-D10)/D10</f>
        <v>8.704183635690485E-2</v>
      </c>
    </row>
    <row r="12" spans="1:5" x14ac:dyDescent="0.35">
      <c r="A12" s="163">
        <v>2023</v>
      </c>
      <c r="B12" s="422">
        <v>39215</v>
      </c>
      <c r="C12" s="189">
        <f>(B12-B11)/B11</f>
        <v>4.8305175363558599E-2</v>
      </c>
      <c r="D12" s="422">
        <v>62125</v>
      </c>
      <c r="E12" s="189">
        <f>(D12-D11)/D11</f>
        <v>5.7951023466503188E-2</v>
      </c>
    </row>
    <row r="13" spans="1:5" x14ac:dyDescent="0.35">
      <c r="A13" s="179" t="s">
        <v>559</v>
      </c>
      <c r="B13" s="179"/>
      <c r="C13" s="424">
        <f>(B12-B8)/B7</f>
        <v>0.2375692397395614</v>
      </c>
      <c r="D13" s="380"/>
      <c r="E13" s="424">
        <f>(D12-D8)/D8</f>
        <v>0.24864332515978615</v>
      </c>
    </row>
    <row r="14" spans="1:5" x14ac:dyDescent="0.35">
      <c r="A14" s="179"/>
      <c r="B14" s="179"/>
      <c r="C14" s="179"/>
      <c r="D14" s="179"/>
      <c r="E14" s="179"/>
    </row>
    <row r="15" spans="1:5" x14ac:dyDescent="0.35">
      <c r="A15" s="419" t="s">
        <v>560</v>
      </c>
      <c r="B15" s="419" t="s">
        <v>561</v>
      </c>
      <c r="C15" s="419"/>
      <c r="D15" s="179"/>
      <c r="E15" s="179"/>
    </row>
    <row r="16" spans="1:5" x14ac:dyDescent="0.35">
      <c r="A16" s="419" t="s">
        <v>553</v>
      </c>
      <c r="B16" s="419" t="s">
        <v>562</v>
      </c>
      <c r="C16" s="419"/>
      <c r="D16" s="179"/>
      <c r="E16" s="179"/>
    </row>
    <row r="17" spans="1:5" x14ac:dyDescent="0.35">
      <c r="A17" s="179"/>
      <c r="B17" s="179"/>
      <c r="C17" s="179"/>
      <c r="D17" s="179"/>
      <c r="E17" s="179"/>
    </row>
    <row r="18" spans="1:5" ht="43.5" x14ac:dyDescent="0.35">
      <c r="A18" s="163"/>
      <c r="B18" s="181" t="s">
        <v>563</v>
      </c>
      <c r="C18" s="181" t="s">
        <v>564</v>
      </c>
      <c r="D18" s="181" t="s">
        <v>565</v>
      </c>
      <c r="E18" s="181" t="s">
        <v>566</v>
      </c>
    </row>
    <row r="19" spans="1:5" x14ac:dyDescent="0.35">
      <c r="A19" s="163">
        <v>2018</v>
      </c>
      <c r="B19" s="425">
        <v>200000</v>
      </c>
      <c r="C19" s="426" t="s">
        <v>122</v>
      </c>
      <c r="D19" s="425">
        <v>828</v>
      </c>
      <c r="E19" s="426" t="s">
        <v>122</v>
      </c>
    </row>
    <row r="20" spans="1:5" x14ac:dyDescent="0.35">
      <c r="A20" s="163">
        <v>2019</v>
      </c>
      <c r="B20" s="425">
        <v>216500</v>
      </c>
      <c r="C20" s="427">
        <f t="shared" ref="C20:E22" si="1">(B20-B19)/B19</f>
        <v>8.2500000000000004E-2</v>
      </c>
      <c r="D20" s="428">
        <v>844</v>
      </c>
      <c r="E20" s="427">
        <f t="shared" si="1"/>
        <v>1.932367149758454E-2</v>
      </c>
    </row>
    <row r="21" spans="1:5" x14ac:dyDescent="0.35">
      <c r="A21" s="163">
        <v>2020</v>
      </c>
      <c r="B21" s="425">
        <v>264950</v>
      </c>
      <c r="C21" s="427">
        <f t="shared" si="1"/>
        <v>0.22378752886836029</v>
      </c>
      <c r="D21" s="425">
        <v>857</v>
      </c>
      <c r="E21" s="427">
        <f t="shared" si="1"/>
        <v>1.5402843601895734E-2</v>
      </c>
    </row>
    <row r="22" spans="1:5" x14ac:dyDescent="0.35">
      <c r="A22" s="163">
        <v>2021</v>
      </c>
      <c r="B22" s="425">
        <v>275000</v>
      </c>
      <c r="C22" s="427">
        <f t="shared" si="1"/>
        <v>3.7931685223627103E-2</v>
      </c>
      <c r="D22" s="425">
        <v>897</v>
      </c>
      <c r="E22" s="427">
        <f t="shared" si="1"/>
        <v>4.6674445740956826E-2</v>
      </c>
    </row>
    <row r="23" spans="1:5" x14ac:dyDescent="0.35">
      <c r="A23" s="163">
        <v>2022</v>
      </c>
      <c r="B23" s="425">
        <v>306000</v>
      </c>
      <c r="C23" s="427">
        <f>(B23-B22)/B22</f>
        <v>0.11272727272727273</v>
      </c>
      <c r="D23" s="425">
        <v>966</v>
      </c>
      <c r="E23" s="427">
        <f>(D23-D22)/D22</f>
        <v>7.6923076923076927E-2</v>
      </c>
    </row>
    <row r="24" spans="1:5" x14ac:dyDescent="0.35">
      <c r="A24" s="163">
        <v>2023</v>
      </c>
      <c r="B24" s="425">
        <v>323230</v>
      </c>
      <c r="C24" s="427">
        <f t="shared" ref="C24" si="2">(B24-B23)/B23</f>
        <v>5.6307189542483663E-2</v>
      </c>
      <c r="D24" s="425">
        <v>1021</v>
      </c>
      <c r="E24" s="427">
        <f>(D24-D23)/D23</f>
        <v>5.6935817805383024E-2</v>
      </c>
    </row>
    <row r="25" spans="1:5" x14ac:dyDescent="0.35">
      <c r="A25" s="163">
        <v>2024</v>
      </c>
      <c r="B25" s="425">
        <v>345000</v>
      </c>
      <c r="C25" s="427">
        <f>(B25-B24)/B24</f>
        <v>6.7351421588342661E-2</v>
      </c>
      <c r="D25" s="429"/>
      <c r="E25" s="430"/>
    </row>
    <row r="26" spans="1:5" x14ac:dyDescent="0.35">
      <c r="C26" s="417"/>
      <c r="D26" s="208"/>
    </row>
    <row r="27" spans="1:5" x14ac:dyDescent="0.35">
      <c r="C27" s="418"/>
    </row>
  </sheetData>
  <sheetProtection algorithmName="SHA-512" hashValue="fdh9kMnjBf8u0NYkX4TXUxuWMJh7oU/oNnxSishW9DBkfA9EIx5GHGcUaKxJwqjyba7SBgGKvuDQQLISlLgl9Q==" saltValue="qhnDCf8tybKXwwjIfVmDhw==" spinCount="100000" sheet="1" objects="1" scenarios="1"/>
  <mergeCells count="1">
    <mergeCell ref="D25:E25"/>
  </mergeCells>
  <hyperlinks>
    <hyperlink ref="E2" location="'Appendix Table Menu'!A1" display="Return to the Appendix Table Menu" xr:uid="{9AAA4D3E-7FD3-4C6B-B6DA-1988AD9160A4}"/>
    <hyperlink ref="B4" r:id="rId1" xr:uid="{D35FE7DD-BC3E-4FA0-A3E5-3CFFA9362B64}"/>
  </hyperlinks>
  <pageMargins left="0.7" right="0.7" top="0.75" bottom="0.75" header="0.3" footer="0.3"/>
  <pageSetup scale="85"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34792-3FE9-4E5C-BCEC-9E678C8D85EB}">
  <dimension ref="A1:E39"/>
  <sheetViews>
    <sheetView view="pageLayout" topLeftCell="A2" zoomScale="53" zoomScaleNormal="130" zoomScalePageLayoutView="53" workbookViewId="0">
      <selection activeCell="A3" sqref="A3:B38"/>
    </sheetView>
  </sheetViews>
  <sheetFormatPr defaultRowHeight="14.5" x14ac:dyDescent="0.35"/>
  <cols>
    <col min="1" max="1" width="37.453125" style="153" customWidth="1"/>
    <col min="2" max="2" width="35.1796875" style="153" customWidth="1"/>
    <col min="3" max="16384" width="8.7265625" style="153"/>
  </cols>
  <sheetData>
    <row r="1" spans="1:2" x14ac:dyDescent="0.35">
      <c r="B1" s="155" t="s">
        <v>220</v>
      </c>
    </row>
    <row r="3" spans="1:2" ht="41.5" customHeight="1" x14ac:dyDescent="0.35">
      <c r="A3" s="432" t="s">
        <v>265</v>
      </c>
      <c r="B3" s="433" t="s">
        <v>567</v>
      </c>
    </row>
    <row r="4" spans="1:2" x14ac:dyDescent="0.35">
      <c r="A4" s="213" t="s">
        <v>116</v>
      </c>
      <c r="B4" s="399">
        <v>350000</v>
      </c>
    </row>
    <row r="5" spans="1:2" x14ac:dyDescent="0.35">
      <c r="A5" s="213" t="s">
        <v>266</v>
      </c>
      <c r="B5" s="399">
        <v>260000</v>
      </c>
    </row>
    <row r="6" spans="1:2" x14ac:dyDescent="0.35">
      <c r="A6" s="213" t="s">
        <v>267</v>
      </c>
      <c r="B6" s="399">
        <v>210000</v>
      </c>
    </row>
    <row r="7" spans="1:2" x14ac:dyDescent="0.35">
      <c r="A7" s="213" t="s">
        <v>268</v>
      </c>
      <c r="B7" s="399">
        <v>191450</v>
      </c>
    </row>
    <row r="8" spans="1:2" x14ac:dyDescent="0.35">
      <c r="A8" s="213" t="s">
        <v>269</v>
      </c>
      <c r="B8" s="399">
        <v>362500</v>
      </c>
    </row>
    <row r="9" spans="1:2" x14ac:dyDescent="0.35">
      <c r="A9" s="213" t="s">
        <v>270</v>
      </c>
      <c r="B9" s="399">
        <v>225000</v>
      </c>
    </row>
    <row r="10" spans="1:2" x14ac:dyDescent="0.35">
      <c r="A10" s="213" t="s">
        <v>271</v>
      </c>
      <c r="B10" s="399"/>
    </row>
    <row r="11" spans="1:2" x14ac:dyDescent="0.35">
      <c r="A11" s="213" t="s">
        <v>272</v>
      </c>
      <c r="B11" s="399">
        <v>317950</v>
      </c>
    </row>
    <row r="12" spans="1:2" x14ac:dyDescent="0.35">
      <c r="A12" s="213" t="s">
        <v>273</v>
      </c>
      <c r="B12" s="399">
        <v>312000</v>
      </c>
    </row>
    <row r="13" spans="1:2" x14ac:dyDescent="0.35">
      <c r="A13" s="213" t="s">
        <v>274</v>
      </c>
      <c r="B13" s="399">
        <v>236000</v>
      </c>
    </row>
    <row r="14" spans="1:2" x14ac:dyDescent="0.35">
      <c r="A14" s="213" t="s">
        <v>275</v>
      </c>
      <c r="B14" s="399">
        <v>202500</v>
      </c>
    </row>
    <row r="15" spans="1:2" x14ac:dyDescent="0.35">
      <c r="A15" s="213" t="s">
        <v>276</v>
      </c>
      <c r="B15" s="399"/>
    </row>
    <row r="16" spans="1:2" x14ac:dyDescent="0.35">
      <c r="A16" s="213" t="s">
        <v>277</v>
      </c>
      <c r="B16" s="399">
        <v>75000</v>
      </c>
    </row>
    <row r="17" spans="1:2" x14ac:dyDescent="0.35">
      <c r="A17" s="213" t="s">
        <v>278</v>
      </c>
      <c r="B17" s="399">
        <v>232000</v>
      </c>
    </row>
    <row r="18" spans="1:2" x14ac:dyDescent="0.35">
      <c r="A18" s="213" t="s">
        <v>279</v>
      </c>
      <c r="B18" s="399">
        <v>425000</v>
      </c>
    </row>
    <row r="19" spans="1:2" x14ac:dyDescent="0.35">
      <c r="A19" s="213" t="s">
        <v>280</v>
      </c>
      <c r="B19" s="399">
        <v>606563</v>
      </c>
    </row>
    <row r="20" spans="1:2" x14ac:dyDescent="0.35">
      <c r="A20" s="213" t="s">
        <v>281</v>
      </c>
      <c r="B20" s="399">
        <v>195000</v>
      </c>
    </row>
    <row r="21" spans="1:2" x14ac:dyDescent="0.35">
      <c r="A21" s="213" t="s">
        <v>282</v>
      </c>
      <c r="B21" s="399">
        <v>220000</v>
      </c>
    </row>
    <row r="22" spans="1:2" x14ac:dyDescent="0.35">
      <c r="A22" s="213" t="s">
        <v>283</v>
      </c>
      <c r="B22" s="399">
        <v>342500</v>
      </c>
    </row>
    <row r="23" spans="1:2" x14ac:dyDescent="0.35">
      <c r="A23" s="213" t="s">
        <v>284</v>
      </c>
      <c r="B23" s="399">
        <v>234500</v>
      </c>
    </row>
    <row r="24" spans="1:2" x14ac:dyDescent="0.35">
      <c r="A24" s="213" t="s">
        <v>285</v>
      </c>
      <c r="B24" s="399">
        <v>163300</v>
      </c>
    </row>
    <row r="25" spans="1:2" x14ac:dyDescent="0.35">
      <c r="A25" s="213" t="s">
        <v>286</v>
      </c>
      <c r="B25" s="399">
        <v>342500</v>
      </c>
    </row>
    <row r="26" spans="1:2" x14ac:dyDescent="0.35">
      <c r="A26" s="213" t="s">
        <v>287</v>
      </c>
      <c r="B26" s="399">
        <v>165000</v>
      </c>
    </row>
    <row r="27" spans="1:2" x14ac:dyDescent="0.35">
      <c r="A27" s="213" t="s">
        <v>288</v>
      </c>
      <c r="B27" s="399">
        <v>283000</v>
      </c>
    </row>
    <row r="28" spans="1:2" x14ac:dyDescent="0.35">
      <c r="A28" s="213" t="s">
        <v>289</v>
      </c>
      <c r="B28" s="399">
        <v>270000</v>
      </c>
    </row>
    <row r="29" spans="1:2" x14ac:dyDescent="0.35">
      <c r="A29" s="213" t="s">
        <v>290</v>
      </c>
      <c r="B29" s="399">
        <v>380000</v>
      </c>
    </row>
    <row r="30" spans="1:2" x14ac:dyDescent="0.35">
      <c r="A30" s="213" t="s">
        <v>291</v>
      </c>
      <c r="B30" s="399">
        <v>598000</v>
      </c>
    </row>
    <row r="31" spans="1:2" x14ac:dyDescent="0.35">
      <c r="A31" s="213" t="s">
        <v>292</v>
      </c>
      <c r="B31" s="399">
        <v>206500</v>
      </c>
    </row>
    <row r="32" spans="1:2" x14ac:dyDescent="0.35">
      <c r="A32" s="213" t="s">
        <v>293</v>
      </c>
      <c r="B32" s="399">
        <v>196000</v>
      </c>
    </row>
    <row r="33" spans="1:5" x14ac:dyDescent="0.35">
      <c r="A33" s="213" t="s">
        <v>294</v>
      </c>
      <c r="B33" s="399">
        <v>490000</v>
      </c>
    </row>
    <row r="34" spans="1:5" x14ac:dyDescent="0.35">
      <c r="A34" s="213" t="s">
        <v>295</v>
      </c>
      <c r="B34" s="399">
        <v>234950</v>
      </c>
    </row>
    <row r="35" spans="1:5" x14ac:dyDescent="0.35">
      <c r="A35" s="213" t="s">
        <v>296</v>
      </c>
      <c r="B35" s="399">
        <v>83500</v>
      </c>
    </row>
    <row r="36" spans="1:5" x14ac:dyDescent="0.35">
      <c r="A36" s="213" t="s">
        <v>297</v>
      </c>
      <c r="B36" s="399">
        <v>304000</v>
      </c>
    </row>
    <row r="37" spans="1:5" x14ac:dyDescent="0.35">
      <c r="A37" s="434" t="s">
        <v>117</v>
      </c>
      <c r="B37" s="409">
        <v>345000</v>
      </c>
    </row>
    <row r="38" spans="1:5" x14ac:dyDescent="0.35">
      <c r="A38" s="435" t="s">
        <v>118</v>
      </c>
      <c r="B38" s="409">
        <v>404400</v>
      </c>
      <c r="C38" s="431"/>
    </row>
    <row r="39" spans="1:5" x14ac:dyDescent="0.35">
      <c r="D39" s="431"/>
      <c r="E39" s="431"/>
    </row>
  </sheetData>
  <sheetProtection algorithmName="SHA-512" hashValue="XhGdD99NQpHodNGSaDjeYfXUt2znuE3+/e6Az/zQyGbrWDtJ93V6RDyiAz+RhH7X0LArt1sWKqms5BvvQLBkUg==" saltValue="sOOQOSk0aAndcwOnlUU7lA==" spinCount="100000" sheet="1" objects="1" scenarios="1"/>
  <autoFilter ref="A3:B3" xr:uid="{21834792-3FE9-4E5C-BCEC-9E678C8D85EB}">
    <sortState xmlns:xlrd2="http://schemas.microsoft.com/office/spreadsheetml/2017/richdata2" ref="A4:B36">
      <sortCondition ref="A3"/>
    </sortState>
  </autoFilter>
  <sortState xmlns:xlrd2="http://schemas.microsoft.com/office/spreadsheetml/2017/richdata2" ref="A4:B36">
    <sortCondition ref="B4:B36"/>
  </sortState>
  <hyperlinks>
    <hyperlink ref="B1" location="'Appendix Table Menu'!A1" display="Return to the Appendix Table Menu" xr:uid="{D7D0F391-986B-4101-AE84-9E4A1E42184C}"/>
  </hyperlinks>
  <pageMargins left="0.7" right="0.7" top="0.75" bottom="0.75" header="0.3" footer="0.3"/>
  <pageSetup scale="11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5AF87-02F6-4F2D-8B47-F9290DF2128F}">
  <dimension ref="A1:G38"/>
  <sheetViews>
    <sheetView view="pageLayout" zoomScale="55" zoomScaleNormal="100" zoomScalePageLayoutView="55" workbookViewId="0">
      <selection activeCell="A3" sqref="A3:G38"/>
    </sheetView>
  </sheetViews>
  <sheetFormatPr defaultRowHeight="18.5" x14ac:dyDescent="0.45"/>
  <cols>
    <col min="1" max="1" width="17.54296875" style="271" customWidth="1"/>
    <col min="2" max="3" width="17.81640625" style="271" customWidth="1"/>
    <col min="4" max="5" width="17.54296875" style="437" customWidth="1"/>
    <col min="6" max="6" width="33.1796875" style="271" customWidth="1"/>
    <col min="7" max="7" width="23.81640625" style="438" customWidth="1"/>
    <col min="8" max="16384" width="8.7265625" style="153"/>
  </cols>
  <sheetData>
    <row r="1" spans="1:7" x14ac:dyDescent="0.45">
      <c r="A1" s="153"/>
      <c r="B1" s="153"/>
      <c r="C1" s="153"/>
      <c r="D1" s="394"/>
      <c r="E1" s="394"/>
      <c r="F1" s="153"/>
      <c r="G1" s="206" t="s">
        <v>220</v>
      </c>
    </row>
    <row r="2" spans="1:7" ht="14.5" x14ac:dyDescent="0.35">
      <c r="A2" s="153"/>
      <c r="B2" s="153"/>
      <c r="C2" s="153"/>
      <c r="D2" s="394"/>
      <c r="E2" s="394"/>
      <c r="F2" s="153"/>
      <c r="G2" s="436"/>
    </row>
    <row r="3" spans="1:7" ht="121" customHeight="1" x14ac:dyDescent="0.35">
      <c r="A3" s="163" t="s">
        <v>265</v>
      </c>
      <c r="B3" s="237" t="s">
        <v>544</v>
      </c>
      <c r="C3" s="439" t="s">
        <v>568</v>
      </c>
      <c r="D3" s="396" t="s">
        <v>569</v>
      </c>
      <c r="E3" s="396" t="s">
        <v>570</v>
      </c>
      <c r="F3" s="397" t="s">
        <v>549</v>
      </c>
      <c r="G3" s="440" t="s">
        <v>550</v>
      </c>
    </row>
    <row r="4" spans="1:7" ht="25" customHeight="1" x14ac:dyDescent="0.35">
      <c r="A4" s="235" t="s">
        <v>116</v>
      </c>
      <c r="B4" s="302">
        <f>F4/G4</f>
        <v>0.56998924381025684</v>
      </c>
      <c r="C4" s="401">
        <v>1087</v>
      </c>
      <c r="D4" s="401">
        <f t="shared" ref="D4:D37" si="0">C4/0.3</f>
        <v>3623.3333333333335</v>
      </c>
      <c r="E4" s="401">
        <f t="shared" ref="E4:E37" si="1">D4*12</f>
        <v>43480</v>
      </c>
      <c r="F4" s="400">
        <v>57761</v>
      </c>
      <c r="G4" s="400">
        <v>101337</v>
      </c>
    </row>
    <row r="5" spans="1:7" ht="25" customHeight="1" x14ac:dyDescent="0.35">
      <c r="A5" s="235" t="s">
        <v>266</v>
      </c>
      <c r="B5" s="302">
        <f>F5/G5</f>
        <v>0.67821782178217827</v>
      </c>
      <c r="C5" s="401">
        <v>740</v>
      </c>
      <c r="D5" s="401">
        <f t="shared" si="0"/>
        <v>2466.666666666667</v>
      </c>
      <c r="E5" s="401">
        <f t="shared" si="1"/>
        <v>29600.000000000004</v>
      </c>
      <c r="F5" s="400">
        <v>137</v>
      </c>
      <c r="G5" s="400">
        <v>202</v>
      </c>
    </row>
    <row r="6" spans="1:7" ht="25" customHeight="1" x14ac:dyDescent="0.35">
      <c r="A6" s="235" t="s">
        <v>267</v>
      </c>
      <c r="B6" s="302">
        <f>F6/G6</f>
        <v>1.8536057367068055E-2</v>
      </c>
      <c r="C6" s="401">
        <v>838</v>
      </c>
      <c r="D6" s="401">
        <f t="shared" si="0"/>
        <v>2793.3333333333335</v>
      </c>
      <c r="E6" s="401">
        <f t="shared" si="1"/>
        <v>33520</v>
      </c>
      <c r="F6" s="400">
        <v>137</v>
      </c>
      <c r="G6" s="400">
        <v>7391</v>
      </c>
    </row>
    <row r="7" spans="1:7" ht="25" customHeight="1" x14ac:dyDescent="0.35">
      <c r="A7" s="235" t="s">
        <v>268</v>
      </c>
      <c r="B7" s="302">
        <f>F7/G7</f>
        <v>0.58775841102553705</v>
      </c>
      <c r="C7" s="401">
        <v>724</v>
      </c>
      <c r="D7" s="401">
        <f t="shared" si="0"/>
        <v>2413.3333333333335</v>
      </c>
      <c r="E7" s="401">
        <f t="shared" si="1"/>
        <v>28960</v>
      </c>
      <c r="F7" s="400">
        <v>1450</v>
      </c>
      <c r="G7" s="400">
        <v>2467</v>
      </c>
    </row>
    <row r="8" spans="1:7" ht="25" customHeight="1" x14ac:dyDescent="0.35">
      <c r="A8" s="235" t="s">
        <v>269</v>
      </c>
      <c r="B8" s="302">
        <f>F7/G8</f>
        <v>0.95709570957095713</v>
      </c>
      <c r="C8" s="401">
        <v>704</v>
      </c>
      <c r="D8" s="401">
        <f t="shared" si="0"/>
        <v>2346.666666666667</v>
      </c>
      <c r="E8" s="401">
        <f t="shared" si="1"/>
        <v>28160.000000000004</v>
      </c>
      <c r="F8" s="441">
        <v>947</v>
      </c>
      <c r="G8" s="400">
        <v>1515</v>
      </c>
    </row>
    <row r="9" spans="1:7" ht="25" customHeight="1" x14ac:dyDescent="0.35">
      <c r="A9" s="235" t="s">
        <v>270</v>
      </c>
      <c r="B9" s="302">
        <f t="shared" ref="B9:B37" si="2">F9/G9</f>
        <v>0.66866964784795979</v>
      </c>
      <c r="C9" s="401">
        <v>987</v>
      </c>
      <c r="D9" s="401">
        <f t="shared" si="0"/>
        <v>3290</v>
      </c>
      <c r="E9" s="401">
        <f t="shared" si="1"/>
        <v>39480</v>
      </c>
      <c r="F9" s="400">
        <v>4785</v>
      </c>
      <c r="G9" s="400">
        <v>7156</v>
      </c>
    </row>
    <row r="10" spans="1:7" ht="25" customHeight="1" x14ac:dyDescent="0.35">
      <c r="A10" s="235" t="s">
        <v>271</v>
      </c>
      <c r="B10" s="302">
        <f t="shared" si="2"/>
        <v>0.26222222222222225</v>
      </c>
      <c r="C10" s="401">
        <v>727</v>
      </c>
      <c r="D10" s="401">
        <f t="shared" si="0"/>
        <v>2423.3333333333335</v>
      </c>
      <c r="E10" s="401">
        <f t="shared" si="1"/>
        <v>29080</v>
      </c>
      <c r="F10" s="400">
        <v>59</v>
      </c>
      <c r="G10" s="400">
        <v>225</v>
      </c>
    </row>
    <row r="11" spans="1:7" ht="25" customHeight="1" x14ac:dyDescent="0.35">
      <c r="A11" s="235" t="s">
        <v>272</v>
      </c>
      <c r="B11" s="302">
        <f t="shared" si="2"/>
        <v>0.43028149579136193</v>
      </c>
      <c r="C11" s="401">
        <v>903</v>
      </c>
      <c r="D11" s="401">
        <f t="shared" si="0"/>
        <v>3010</v>
      </c>
      <c r="E11" s="401">
        <f t="shared" si="1"/>
        <v>36120</v>
      </c>
      <c r="F11" s="400">
        <v>12473</v>
      </c>
      <c r="G11" s="400">
        <v>28988</v>
      </c>
    </row>
    <row r="12" spans="1:7" ht="25" customHeight="1" x14ac:dyDescent="0.35">
      <c r="A12" s="235" t="s">
        <v>273</v>
      </c>
      <c r="B12" s="302">
        <f t="shared" si="2"/>
        <v>0.66796808691223897</v>
      </c>
      <c r="C12" s="401">
        <v>1183</v>
      </c>
      <c r="D12" s="401">
        <f t="shared" si="0"/>
        <v>3943.3333333333335</v>
      </c>
      <c r="E12" s="401">
        <f t="shared" si="1"/>
        <v>47320</v>
      </c>
      <c r="F12" s="400">
        <v>3935</v>
      </c>
      <c r="G12" s="400">
        <v>5891</v>
      </c>
    </row>
    <row r="13" spans="1:7" ht="25" customHeight="1" x14ac:dyDescent="0.35">
      <c r="A13" s="235" t="s">
        <v>274</v>
      </c>
      <c r="B13" s="302">
        <f>F13/G13</f>
        <v>0.53781228899392297</v>
      </c>
      <c r="C13" s="401">
        <v>810</v>
      </c>
      <c r="D13" s="401">
        <f t="shared" si="0"/>
        <v>2700</v>
      </c>
      <c r="E13" s="401">
        <f t="shared" si="1"/>
        <v>32400</v>
      </c>
      <c r="F13" s="400">
        <v>1593</v>
      </c>
      <c r="G13" s="400">
        <v>2962</v>
      </c>
    </row>
    <row r="14" spans="1:7" ht="25" customHeight="1" x14ac:dyDescent="0.35">
      <c r="A14" s="235" t="s">
        <v>275</v>
      </c>
      <c r="B14" s="302">
        <f t="shared" ref="B14:B15" si="3">F14/G14</f>
        <v>0.6847133757961783</v>
      </c>
      <c r="C14" s="401">
        <v>515</v>
      </c>
      <c r="D14" s="401">
        <f t="shared" si="0"/>
        <v>1716.6666666666667</v>
      </c>
      <c r="E14" s="401">
        <f t="shared" si="1"/>
        <v>20600</v>
      </c>
      <c r="F14" s="179">
        <v>215</v>
      </c>
      <c r="G14" s="400">
        <v>314</v>
      </c>
    </row>
    <row r="15" spans="1:7" ht="25" customHeight="1" x14ac:dyDescent="0.35">
      <c r="A15" s="235" t="s">
        <v>276</v>
      </c>
      <c r="B15" s="302">
        <f t="shared" si="3"/>
        <v>0.65573770491803274</v>
      </c>
      <c r="C15" s="401">
        <v>700</v>
      </c>
      <c r="D15" s="401">
        <f t="shared" si="0"/>
        <v>2333.3333333333335</v>
      </c>
      <c r="E15" s="401">
        <f t="shared" si="1"/>
        <v>28000</v>
      </c>
      <c r="F15" s="400">
        <v>40</v>
      </c>
      <c r="G15" s="400">
        <v>61</v>
      </c>
    </row>
    <row r="16" spans="1:7" ht="25" customHeight="1" x14ac:dyDescent="0.35">
      <c r="A16" s="235" t="s">
        <v>277</v>
      </c>
      <c r="B16" s="302">
        <f t="shared" si="2"/>
        <v>0.55405405405405406</v>
      </c>
      <c r="C16" s="401">
        <v>803</v>
      </c>
      <c r="D16" s="401">
        <f t="shared" si="0"/>
        <v>2676.666666666667</v>
      </c>
      <c r="E16" s="401">
        <f t="shared" si="1"/>
        <v>32120.000000000004</v>
      </c>
      <c r="F16" s="400">
        <v>205</v>
      </c>
      <c r="G16" s="400">
        <v>370</v>
      </c>
    </row>
    <row r="17" spans="1:7" ht="25" customHeight="1" x14ac:dyDescent="0.35">
      <c r="A17" s="235" t="s">
        <v>278</v>
      </c>
      <c r="B17" s="302">
        <f t="shared" si="2"/>
        <v>0.56243329775880468</v>
      </c>
      <c r="C17" s="401">
        <v>1119</v>
      </c>
      <c r="D17" s="401">
        <f t="shared" si="0"/>
        <v>3730</v>
      </c>
      <c r="E17" s="401">
        <f t="shared" si="1"/>
        <v>44760</v>
      </c>
      <c r="F17" s="400">
        <v>4216</v>
      </c>
      <c r="G17" s="400">
        <v>7496</v>
      </c>
    </row>
    <row r="18" spans="1:7" ht="25" customHeight="1" x14ac:dyDescent="0.35">
      <c r="A18" s="235" t="s">
        <v>279</v>
      </c>
      <c r="B18" s="302">
        <f t="shared" si="2"/>
        <v>0.30973451327433627</v>
      </c>
      <c r="C18" s="401">
        <v>883</v>
      </c>
      <c r="D18" s="401">
        <f t="shared" si="0"/>
        <v>2943.3333333333335</v>
      </c>
      <c r="E18" s="401">
        <f t="shared" si="1"/>
        <v>35320</v>
      </c>
      <c r="F18" s="400">
        <v>595</v>
      </c>
      <c r="G18" s="400">
        <v>1921</v>
      </c>
    </row>
    <row r="19" spans="1:7" ht="25" customHeight="1" x14ac:dyDescent="0.35">
      <c r="A19" s="235" t="s">
        <v>280</v>
      </c>
      <c r="B19" s="302">
        <f t="shared" si="2"/>
        <v>0.79617224880382775</v>
      </c>
      <c r="C19" s="401">
        <v>1308</v>
      </c>
      <c r="D19" s="401">
        <f t="shared" si="0"/>
        <v>4360</v>
      </c>
      <c r="E19" s="401">
        <f t="shared" si="1"/>
        <v>52320</v>
      </c>
      <c r="F19" s="400">
        <v>1664</v>
      </c>
      <c r="G19" s="400">
        <v>2090</v>
      </c>
    </row>
    <row r="20" spans="1:7" ht="25" customHeight="1" x14ac:dyDescent="0.35">
      <c r="A20" s="235" t="s">
        <v>281</v>
      </c>
      <c r="B20" s="302">
        <f t="shared" si="2"/>
        <v>0.53821428571428576</v>
      </c>
      <c r="C20" s="401">
        <v>685</v>
      </c>
      <c r="D20" s="401">
        <f t="shared" si="0"/>
        <v>2283.3333333333335</v>
      </c>
      <c r="E20" s="401">
        <f t="shared" si="1"/>
        <v>27400</v>
      </c>
      <c r="F20" s="400">
        <v>1507</v>
      </c>
      <c r="G20" s="400">
        <v>2800</v>
      </c>
    </row>
    <row r="21" spans="1:7" ht="25" customHeight="1" x14ac:dyDescent="0.35">
      <c r="A21" s="235" t="s">
        <v>282</v>
      </c>
      <c r="B21" s="302">
        <f t="shared" si="2"/>
        <v>0.64538683690530474</v>
      </c>
      <c r="C21" s="401">
        <v>810</v>
      </c>
      <c r="D21" s="401">
        <f t="shared" si="0"/>
        <v>2700</v>
      </c>
      <c r="E21" s="401">
        <f t="shared" si="1"/>
        <v>32400</v>
      </c>
      <c r="F21" s="400">
        <v>4246</v>
      </c>
      <c r="G21" s="400">
        <v>6579</v>
      </c>
    </row>
    <row r="22" spans="1:7" ht="25" customHeight="1" x14ac:dyDescent="0.35">
      <c r="A22" s="235" t="s">
        <v>283</v>
      </c>
      <c r="B22" s="302">
        <f t="shared" si="2"/>
        <v>0.84259259259259256</v>
      </c>
      <c r="C22" s="401">
        <v>785</v>
      </c>
      <c r="D22" s="401">
        <f t="shared" si="0"/>
        <v>2616.666666666667</v>
      </c>
      <c r="E22" s="401">
        <f t="shared" si="1"/>
        <v>31400.000000000004</v>
      </c>
      <c r="F22" s="400">
        <v>182</v>
      </c>
      <c r="G22" s="400">
        <v>216</v>
      </c>
    </row>
    <row r="23" spans="1:7" ht="25" customHeight="1" x14ac:dyDescent="0.35">
      <c r="A23" s="235" t="s">
        <v>284</v>
      </c>
      <c r="B23" s="302">
        <f t="shared" si="2"/>
        <v>0.56047579790366275</v>
      </c>
      <c r="C23" s="401">
        <v>926</v>
      </c>
      <c r="D23" s="401">
        <f t="shared" si="0"/>
        <v>3086.666666666667</v>
      </c>
      <c r="E23" s="401">
        <f t="shared" si="1"/>
        <v>37040</v>
      </c>
      <c r="F23" s="400">
        <v>4759</v>
      </c>
      <c r="G23" s="400">
        <v>8491</v>
      </c>
    </row>
    <row r="24" spans="1:7" ht="25" customHeight="1" x14ac:dyDescent="0.35">
      <c r="A24" s="235" t="s">
        <v>285</v>
      </c>
      <c r="B24" s="302">
        <f>F24/G24</f>
        <v>0.58586762075134169</v>
      </c>
      <c r="C24" s="401">
        <v>752</v>
      </c>
      <c r="D24" s="401">
        <f t="shared" si="0"/>
        <v>2506.666666666667</v>
      </c>
      <c r="E24" s="401">
        <f t="shared" si="1"/>
        <v>30080.000000000004</v>
      </c>
      <c r="F24" s="400">
        <v>655</v>
      </c>
      <c r="G24" s="400">
        <v>1118</v>
      </c>
    </row>
    <row r="25" spans="1:7" ht="25" customHeight="1" x14ac:dyDescent="0.35">
      <c r="A25" s="235" t="s">
        <v>286</v>
      </c>
      <c r="B25" s="302">
        <f>F25/G25</f>
        <v>0.64361864148644532</v>
      </c>
      <c r="C25" s="401">
        <v>760</v>
      </c>
      <c r="D25" s="401">
        <f t="shared" si="0"/>
        <v>2533.3333333333335</v>
      </c>
      <c r="E25" s="401">
        <f t="shared" si="1"/>
        <v>30400</v>
      </c>
      <c r="F25" s="179">
        <v>2113</v>
      </c>
      <c r="G25" s="406">
        <v>3283</v>
      </c>
    </row>
    <row r="26" spans="1:7" ht="25" customHeight="1" x14ac:dyDescent="0.35">
      <c r="A26" s="235" t="s">
        <v>287</v>
      </c>
      <c r="B26" s="302">
        <f t="shared" si="2"/>
        <v>0.69146608315098468</v>
      </c>
      <c r="C26" s="401">
        <v>863</v>
      </c>
      <c r="D26" s="401">
        <f t="shared" si="0"/>
        <v>2876.666666666667</v>
      </c>
      <c r="E26" s="401">
        <f t="shared" si="1"/>
        <v>34520</v>
      </c>
      <c r="F26" s="406">
        <v>1896</v>
      </c>
      <c r="G26" s="406">
        <v>2742</v>
      </c>
    </row>
    <row r="27" spans="1:7" ht="25" customHeight="1" x14ac:dyDescent="0.35">
      <c r="A27" s="235" t="s">
        <v>290</v>
      </c>
      <c r="B27" s="302">
        <f>F27/G27</f>
        <v>0.55686918445539135</v>
      </c>
      <c r="C27" s="401">
        <v>1408</v>
      </c>
      <c r="D27" s="401">
        <f>C27/0.3</f>
        <v>4693.3333333333339</v>
      </c>
      <c r="E27" s="401">
        <f>D27*12</f>
        <v>56320.000000000007</v>
      </c>
      <c r="F27" s="406">
        <v>5087</v>
      </c>
      <c r="G27" s="406">
        <v>9135</v>
      </c>
    </row>
    <row r="28" spans="1:7" ht="25" customHeight="1" x14ac:dyDescent="0.35">
      <c r="A28" s="235" t="s">
        <v>288</v>
      </c>
      <c r="B28" s="302">
        <f t="shared" si="2"/>
        <v>0.52540434569514782</v>
      </c>
      <c r="C28" s="401">
        <v>917</v>
      </c>
      <c r="D28" s="401">
        <f t="shared" si="0"/>
        <v>3056.666666666667</v>
      </c>
      <c r="E28" s="401">
        <f t="shared" si="1"/>
        <v>36680</v>
      </c>
      <c r="F28" s="406">
        <v>6432</v>
      </c>
      <c r="G28" s="406">
        <v>12242</v>
      </c>
    </row>
    <row r="29" spans="1:7" ht="25" customHeight="1" x14ac:dyDescent="0.35">
      <c r="A29" s="235" t="s">
        <v>289</v>
      </c>
      <c r="B29" s="302">
        <f t="shared" si="2"/>
        <v>0.4609595484477893</v>
      </c>
      <c r="C29" s="401">
        <v>774</v>
      </c>
      <c r="D29" s="401">
        <f t="shared" si="0"/>
        <v>2580</v>
      </c>
      <c r="E29" s="401">
        <f t="shared" si="1"/>
        <v>30960</v>
      </c>
      <c r="F29" s="406">
        <v>1470</v>
      </c>
      <c r="G29" s="406">
        <v>3189</v>
      </c>
    </row>
    <row r="30" spans="1:7" ht="25" customHeight="1" x14ac:dyDescent="0.35">
      <c r="A30" s="235" t="s">
        <v>291</v>
      </c>
      <c r="B30" s="302">
        <f>F27/G30</f>
        <v>0.24966871165644172</v>
      </c>
      <c r="C30" s="401">
        <v>1318</v>
      </c>
      <c r="D30" s="401">
        <f t="shared" si="0"/>
        <v>4393.3333333333339</v>
      </c>
      <c r="E30" s="401">
        <f t="shared" si="1"/>
        <v>52720.000000000007</v>
      </c>
      <c r="F30" s="442">
        <v>10144</v>
      </c>
      <c r="G30" s="406">
        <v>20375</v>
      </c>
    </row>
    <row r="31" spans="1:7" ht="25" customHeight="1" x14ac:dyDescent="0.35">
      <c r="A31" s="235" t="s">
        <v>292</v>
      </c>
      <c r="B31" s="302">
        <f t="shared" si="2"/>
        <v>0.52138871667699938</v>
      </c>
      <c r="C31" s="401">
        <v>695</v>
      </c>
      <c r="D31" s="401">
        <f t="shared" si="0"/>
        <v>2316.666666666667</v>
      </c>
      <c r="E31" s="401">
        <f t="shared" si="1"/>
        <v>27800.000000000004</v>
      </c>
      <c r="F31" s="400">
        <v>841</v>
      </c>
      <c r="G31" s="400">
        <v>1613</v>
      </c>
    </row>
    <row r="32" spans="1:7" ht="25" customHeight="1" x14ac:dyDescent="0.35">
      <c r="A32" s="235" t="s">
        <v>293</v>
      </c>
      <c r="B32" s="302">
        <f>F33/G32</f>
        <v>1.1359363702096892</v>
      </c>
      <c r="C32" s="401">
        <v>653</v>
      </c>
      <c r="D32" s="401">
        <f t="shared" si="0"/>
        <v>2176.666666666667</v>
      </c>
      <c r="E32" s="401">
        <f t="shared" si="1"/>
        <v>26120.000000000004</v>
      </c>
      <c r="F32" s="441">
        <v>648</v>
      </c>
      <c r="G32" s="400">
        <v>1383</v>
      </c>
    </row>
    <row r="33" spans="1:7" ht="25" customHeight="1" x14ac:dyDescent="0.35">
      <c r="A33" s="235" t="s">
        <v>294</v>
      </c>
      <c r="B33" s="302">
        <f>F34/G33</f>
        <v>0.2173202614379085</v>
      </c>
      <c r="C33" s="401">
        <v>1069</v>
      </c>
      <c r="D33" s="401">
        <f t="shared" si="0"/>
        <v>3563.3333333333335</v>
      </c>
      <c r="E33" s="401">
        <f t="shared" si="1"/>
        <v>42760</v>
      </c>
      <c r="F33" s="400">
        <v>1571</v>
      </c>
      <c r="G33" s="400">
        <v>3060</v>
      </c>
    </row>
    <row r="34" spans="1:7" ht="25" customHeight="1" x14ac:dyDescent="0.35">
      <c r="A34" s="235" t="s">
        <v>295</v>
      </c>
      <c r="B34" s="302">
        <f t="shared" si="2"/>
        <v>0.62795089707271012</v>
      </c>
      <c r="C34" s="401">
        <v>845</v>
      </c>
      <c r="D34" s="401">
        <f t="shared" si="0"/>
        <v>2816.666666666667</v>
      </c>
      <c r="E34" s="401">
        <f t="shared" si="1"/>
        <v>33800</v>
      </c>
      <c r="F34" s="400">
        <v>665</v>
      </c>
      <c r="G34" s="400">
        <v>1059</v>
      </c>
    </row>
    <row r="35" spans="1:7" ht="25" customHeight="1" x14ac:dyDescent="0.35">
      <c r="A35" s="235" t="s">
        <v>296</v>
      </c>
      <c r="B35" s="302">
        <f t="shared" si="2"/>
        <v>0.64718162839248439</v>
      </c>
      <c r="C35" s="401">
        <v>650</v>
      </c>
      <c r="D35" s="401">
        <f t="shared" si="0"/>
        <v>2166.666666666667</v>
      </c>
      <c r="E35" s="401">
        <f t="shared" si="1"/>
        <v>26000.000000000004</v>
      </c>
      <c r="F35" s="400">
        <v>310</v>
      </c>
      <c r="G35" s="400">
        <v>479</v>
      </c>
    </row>
    <row r="36" spans="1:7" ht="25" customHeight="1" x14ac:dyDescent="0.35">
      <c r="A36" s="235" t="s">
        <v>297</v>
      </c>
      <c r="B36" s="302">
        <f t="shared" si="2"/>
        <v>0.5073850634491367</v>
      </c>
      <c r="C36" s="401">
        <v>970</v>
      </c>
      <c r="D36" s="401">
        <f t="shared" si="0"/>
        <v>3233.3333333333335</v>
      </c>
      <c r="E36" s="401">
        <f t="shared" si="1"/>
        <v>38800</v>
      </c>
      <c r="F36" s="400">
        <v>2439</v>
      </c>
      <c r="G36" s="400">
        <v>4807</v>
      </c>
    </row>
    <row r="37" spans="1:7" ht="25" customHeight="1" x14ac:dyDescent="0.35">
      <c r="A37" s="220" t="s">
        <v>117</v>
      </c>
      <c r="B37" s="443">
        <f t="shared" si="2"/>
        <v>0.5442071182058611</v>
      </c>
      <c r="C37" s="444">
        <v>1021</v>
      </c>
      <c r="D37" s="408">
        <f t="shared" si="0"/>
        <v>3403.3333333333335</v>
      </c>
      <c r="E37" s="408">
        <f t="shared" si="1"/>
        <v>40840</v>
      </c>
      <c r="F37" s="410">
        <v>137661</v>
      </c>
      <c r="G37" s="410">
        <v>252957</v>
      </c>
    </row>
    <row r="38" spans="1:7" ht="25" customHeight="1" x14ac:dyDescent="0.35">
      <c r="A38" s="175" t="s">
        <v>118</v>
      </c>
      <c r="B38" s="443">
        <f t="shared" ref="B38" si="4">F38/G38</f>
        <v>0.51903781607221466</v>
      </c>
      <c r="C38" s="444">
        <v>1348</v>
      </c>
      <c r="D38" s="408">
        <f t="shared" ref="D38" si="5">C38/0.3</f>
        <v>4493.3333333333339</v>
      </c>
      <c r="E38" s="408">
        <f t="shared" ref="E38" si="6">D38*12</f>
        <v>53920.000000000007</v>
      </c>
      <c r="F38" s="410">
        <v>23692255</v>
      </c>
      <c r="G38" s="410">
        <v>45646491</v>
      </c>
    </row>
  </sheetData>
  <sheetProtection algorithmName="SHA-512" hashValue="SC/T2fn3O6rmk1KKB/l1TLth0Q9LU17Ol2eq0fBTyGuSE1YgSq9+tpQX14WbKwAJ20hoRy+MSkumOFfSq4kIzA==" saltValue="cDM7xvLOWzkN1aSJdOyeAQ==" spinCount="100000" sheet="1" objects="1" scenarios="1"/>
  <autoFilter ref="A3:G3" xr:uid="{F155AF87-02F6-4F2D-8B47-F9290DF2128F}">
    <sortState xmlns:xlrd2="http://schemas.microsoft.com/office/spreadsheetml/2017/richdata2" ref="A4:G37">
      <sortCondition ref="A3"/>
    </sortState>
  </autoFilter>
  <sortState xmlns:xlrd2="http://schemas.microsoft.com/office/spreadsheetml/2017/richdata2" ref="A4:G30">
    <sortCondition ref="B4:B30"/>
  </sortState>
  <conditionalFormatting sqref="A32">
    <cfRule type="duplicateValues" dxfId="1" priority="1"/>
  </conditionalFormatting>
  <hyperlinks>
    <hyperlink ref="G1" location="'Appendix Table Menu'!A1" display="Return to the Appendix Table Menu" xr:uid="{714FEAD8-5BF6-4EBD-B7D7-00048DDB32F5}"/>
  </hyperlinks>
  <pageMargins left="0.7" right="0.7" top="0.75" bottom="0.75" header="0.3" footer="0.3"/>
  <pageSetup scale="60"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58BFA-5331-4402-B557-AFA2932B091F}">
  <dimension ref="A1:E39"/>
  <sheetViews>
    <sheetView view="pageLayout" zoomScale="85" zoomScaleNormal="100" zoomScalePageLayoutView="85" workbookViewId="0">
      <selection activeCell="A2" sqref="A2:B39"/>
    </sheetView>
  </sheetViews>
  <sheetFormatPr defaultRowHeight="14.5" x14ac:dyDescent="0.35"/>
  <cols>
    <col min="1" max="1" width="46.54296875" style="153" customWidth="1"/>
    <col min="2" max="2" width="38.7265625" style="153" customWidth="1"/>
    <col min="3" max="16384" width="8.7265625" style="153"/>
  </cols>
  <sheetData>
    <row r="1" spans="1:5" ht="13.5" customHeight="1" x14ac:dyDescent="0.35">
      <c r="B1" s="155" t="s">
        <v>220</v>
      </c>
    </row>
    <row r="2" spans="1:5" x14ac:dyDescent="0.35">
      <c r="A2" s="213" t="s">
        <v>299</v>
      </c>
      <c r="B2" s="213" t="s">
        <v>561</v>
      </c>
    </row>
    <row r="3" spans="1:5" x14ac:dyDescent="0.35">
      <c r="A3" s="213" t="s">
        <v>448</v>
      </c>
      <c r="B3" s="213" t="s">
        <v>571</v>
      </c>
    </row>
    <row r="4" spans="1:5" x14ac:dyDescent="0.35">
      <c r="A4" s="163" t="s">
        <v>265</v>
      </c>
      <c r="B4" s="235" t="s">
        <v>572</v>
      </c>
    </row>
    <row r="5" spans="1:5" x14ac:dyDescent="0.35">
      <c r="A5" s="235" t="s">
        <v>116</v>
      </c>
      <c r="B5" s="446">
        <v>1087</v>
      </c>
    </row>
    <row r="6" spans="1:5" x14ac:dyDescent="0.35">
      <c r="A6" s="235" t="s">
        <v>266</v>
      </c>
      <c r="B6" s="446">
        <v>740</v>
      </c>
    </row>
    <row r="7" spans="1:5" x14ac:dyDescent="0.35">
      <c r="A7" s="235" t="s">
        <v>267</v>
      </c>
      <c r="B7" s="446">
        <v>838</v>
      </c>
    </row>
    <row r="8" spans="1:5" x14ac:dyDescent="0.35">
      <c r="A8" s="235" t="s">
        <v>268</v>
      </c>
      <c r="B8" s="446">
        <v>724</v>
      </c>
    </row>
    <row r="9" spans="1:5" x14ac:dyDescent="0.35">
      <c r="A9" s="235" t="s">
        <v>269</v>
      </c>
      <c r="B9" s="446">
        <v>704</v>
      </c>
    </row>
    <row r="10" spans="1:5" x14ac:dyDescent="0.35">
      <c r="A10" s="235" t="s">
        <v>270</v>
      </c>
      <c r="B10" s="446">
        <v>987</v>
      </c>
    </row>
    <row r="11" spans="1:5" x14ac:dyDescent="0.35">
      <c r="A11" s="235" t="s">
        <v>271</v>
      </c>
      <c r="B11" s="446">
        <v>727</v>
      </c>
    </row>
    <row r="12" spans="1:5" x14ac:dyDescent="0.35">
      <c r="A12" s="235" t="s">
        <v>272</v>
      </c>
      <c r="B12" s="446">
        <v>903</v>
      </c>
    </row>
    <row r="13" spans="1:5" x14ac:dyDescent="0.35">
      <c r="A13" s="235" t="s">
        <v>273</v>
      </c>
      <c r="B13" s="446">
        <v>1183</v>
      </c>
      <c r="E13" s="445"/>
    </row>
    <row r="14" spans="1:5" x14ac:dyDescent="0.35">
      <c r="A14" s="235" t="s">
        <v>274</v>
      </c>
      <c r="B14" s="446">
        <v>810</v>
      </c>
    </row>
    <row r="15" spans="1:5" x14ac:dyDescent="0.35">
      <c r="A15" s="235" t="s">
        <v>275</v>
      </c>
      <c r="B15" s="446">
        <v>515</v>
      </c>
    </row>
    <row r="16" spans="1:5" x14ac:dyDescent="0.35">
      <c r="A16" s="235" t="s">
        <v>276</v>
      </c>
      <c r="B16" s="446">
        <v>700</v>
      </c>
    </row>
    <row r="17" spans="1:2" x14ac:dyDescent="0.35">
      <c r="A17" s="235" t="s">
        <v>277</v>
      </c>
      <c r="B17" s="446">
        <v>803</v>
      </c>
    </row>
    <row r="18" spans="1:2" x14ac:dyDescent="0.35">
      <c r="A18" s="235" t="s">
        <v>278</v>
      </c>
      <c r="B18" s="446">
        <v>1119</v>
      </c>
    </row>
    <row r="19" spans="1:2" x14ac:dyDescent="0.35">
      <c r="A19" s="235" t="s">
        <v>279</v>
      </c>
      <c r="B19" s="446">
        <v>883</v>
      </c>
    </row>
    <row r="20" spans="1:2" x14ac:dyDescent="0.35">
      <c r="A20" s="235" t="s">
        <v>280</v>
      </c>
      <c r="B20" s="446">
        <v>1308</v>
      </c>
    </row>
    <row r="21" spans="1:2" x14ac:dyDescent="0.35">
      <c r="A21" s="235" t="s">
        <v>281</v>
      </c>
      <c r="B21" s="446">
        <v>685</v>
      </c>
    </row>
    <row r="22" spans="1:2" x14ac:dyDescent="0.35">
      <c r="A22" s="235" t="s">
        <v>282</v>
      </c>
      <c r="B22" s="446">
        <v>810</v>
      </c>
    </row>
    <row r="23" spans="1:2" x14ac:dyDescent="0.35">
      <c r="A23" s="235" t="s">
        <v>283</v>
      </c>
      <c r="B23" s="446">
        <v>785</v>
      </c>
    </row>
    <row r="24" spans="1:2" x14ac:dyDescent="0.35">
      <c r="A24" s="235" t="s">
        <v>284</v>
      </c>
      <c r="B24" s="446">
        <v>926</v>
      </c>
    </row>
    <row r="25" spans="1:2" x14ac:dyDescent="0.35">
      <c r="A25" s="235" t="s">
        <v>285</v>
      </c>
      <c r="B25" s="446">
        <v>752</v>
      </c>
    </row>
    <row r="26" spans="1:2" x14ac:dyDescent="0.35">
      <c r="A26" s="235" t="s">
        <v>286</v>
      </c>
      <c r="B26" s="446">
        <v>760</v>
      </c>
    </row>
    <row r="27" spans="1:2" x14ac:dyDescent="0.35">
      <c r="A27" s="235" t="s">
        <v>287</v>
      </c>
      <c r="B27" s="446">
        <v>863</v>
      </c>
    </row>
    <row r="28" spans="1:2" x14ac:dyDescent="0.35">
      <c r="A28" s="235" t="s">
        <v>290</v>
      </c>
      <c r="B28" s="446">
        <v>1408</v>
      </c>
    </row>
    <row r="29" spans="1:2" x14ac:dyDescent="0.35">
      <c r="A29" s="235" t="s">
        <v>288</v>
      </c>
      <c r="B29" s="446">
        <v>917</v>
      </c>
    </row>
    <row r="30" spans="1:2" x14ac:dyDescent="0.35">
      <c r="A30" s="235" t="s">
        <v>289</v>
      </c>
      <c r="B30" s="446">
        <v>774</v>
      </c>
    </row>
    <row r="31" spans="1:2" x14ac:dyDescent="0.35">
      <c r="A31" s="235" t="s">
        <v>291</v>
      </c>
      <c r="B31" s="446">
        <v>1318</v>
      </c>
    </row>
    <row r="32" spans="1:2" x14ac:dyDescent="0.35">
      <c r="A32" s="235" t="s">
        <v>292</v>
      </c>
      <c r="B32" s="446">
        <v>695</v>
      </c>
    </row>
    <row r="33" spans="1:2" x14ac:dyDescent="0.35">
      <c r="A33" s="235" t="s">
        <v>293</v>
      </c>
      <c r="B33" s="446">
        <v>653</v>
      </c>
    </row>
    <row r="34" spans="1:2" x14ac:dyDescent="0.35">
      <c r="A34" s="235" t="s">
        <v>294</v>
      </c>
      <c r="B34" s="446">
        <v>1069</v>
      </c>
    </row>
    <row r="35" spans="1:2" x14ac:dyDescent="0.35">
      <c r="A35" s="235" t="s">
        <v>295</v>
      </c>
      <c r="B35" s="446">
        <v>845</v>
      </c>
    </row>
    <row r="36" spans="1:2" x14ac:dyDescent="0.35">
      <c r="A36" s="235" t="s">
        <v>296</v>
      </c>
      <c r="B36" s="447">
        <v>650</v>
      </c>
    </row>
    <row r="37" spans="1:2" x14ac:dyDescent="0.35">
      <c r="A37" s="235" t="s">
        <v>297</v>
      </c>
      <c r="B37" s="446">
        <v>970</v>
      </c>
    </row>
    <row r="38" spans="1:2" x14ac:dyDescent="0.35">
      <c r="A38" s="220" t="s">
        <v>117</v>
      </c>
      <c r="B38" s="163">
        <v>1021</v>
      </c>
    </row>
    <row r="39" spans="1:2" x14ac:dyDescent="0.35">
      <c r="A39" s="216" t="s">
        <v>118</v>
      </c>
      <c r="B39" s="163">
        <v>1348</v>
      </c>
    </row>
  </sheetData>
  <sheetProtection algorithmName="SHA-512" hashValue="6xCB0shrR8+0sXhYsWZjnieOt5XPOIgrqOYDMWrbaQBuaUzShs4DemaphI/dWycFqEtbFvssZ5LnxA9xaXuQ/g==" saltValue="cizNdplZcHJkCoXy/o49dg==" spinCount="100000" sheet="1" objects="1" scenarios="1"/>
  <autoFilter ref="A4:B4" xr:uid="{08C58BFA-5331-4402-B557-AFA2932B091F}">
    <sortState xmlns:xlrd2="http://schemas.microsoft.com/office/spreadsheetml/2017/richdata2" ref="A5:B39">
      <sortCondition ref="A4"/>
    </sortState>
  </autoFilter>
  <sortState xmlns:xlrd2="http://schemas.microsoft.com/office/spreadsheetml/2017/richdata2" ref="A5:B35">
    <sortCondition ref="B35"/>
  </sortState>
  <conditionalFormatting sqref="A3:A4">
    <cfRule type="duplicateValues" dxfId="0" priority="1"/>
  </conditionalFormatting>
  <hyperlinks>
    <hyperlink ref="B1" location="'Appendix Table Menu'!A1" display="Return to the Appendix Table Menu" xr:uid="{BF365A91-6CF6-4438-8536-66DB762E8F2E}"/>
  </hyperlink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1B010-6491-46F3-A5F1-1AB83E019F92}">
  <dimension ref="A2:A35"/>
  <sheetViews>
    <sheetView workbookViewId="0">
      <selection activeCell="B22" sqref="B22:B24"/>
    </sheetView>
  </sheetViews>
  <sheetFormatPr defaultRowHeight="14.5" x14ac:dyDescent="0.35"/>
  <cols>
    <col min="1" max="1" width="17" style="16" bestFit="1" customWidth="1"/>
  </cols>
  <sheetData>
    <row r="2" spans="1:1" x14ac:dyDescent="0.35">
      <c r="A2" s="13" t="s">
        <v>265</v>
      </c>
    </row>
    <row r="3" spans="1:1" x14ac:dyDescent="0.35">
      <c r="A3" s="15" t="s">
        <v>116</v>
      </c>
    </row>
    <row r="4" spans="1:1" x14ac:dyDescent="0.35">
      <c r="A4" s="14" t="s">
        <v>266</v>
      </c>
    </row>
    <row r="5" spans="1:1" x14ac:dyDescent="0.35">
      <c r="A5" s="14" t="s">
        <v>267</v>
      </c>
    </row>
    <row r="6" spans="1:1" x14ac:dyDescent="0.35">
      <c r="A6" s="14" t="s">
        <v>268</v>
      </c>
    </row>
    <row r="7" spans="1:1" x14ac:dyDescent="0.35">
      <c r="A7" s="14" t="s">
        <v>269</v>
      </c>
    </row>
    <row r="8" spans="1:1" x14ac:dyDescent="0.35">
      <c r="A8" s="14" t="s">
        <v>270</v>
      </c>
    </row>
    <row r="9" spans="1:1" x14ac:dyDescent="0.35">
      <c r="A9" s="14" t="s">
        <v>271</v>
      </c>
    </row>
    <row r="10" spans="1:1" x14ac:dyDescent="0.35">
      <c r="A10" s="15" t="s">
        <v>272</v>
      </c>
    </row>
    <row r="11" spans="1:1" x14ac:dyDescent="0.35">
      <c r="A11" s="14" t="s">
        <v>273</v>
      </c>
    </row>
    <row r="12" spans="1:1" x14ac:dyDescent="0.35">
      <c r="A12" s="14" t="s">
        <v>274</v>
      </c>
    </row>
    <row r="13" spans="1:1" x14ac:dyDescent="0.35">
      <c r="A13" s="14" t="s">
        <v>275</v>
      </c>
    </row>
    <row r="14" spans="1:1" x14ac:dyDescent="0.35">
      <c r="A14" s="14" t="s">
        <v>276</v>
      </c>
    </row>
    <row r="15" spans="1:1" x14ac:dyDescent="0.35">
      <c r="A15" s="14" t="s">
        <v>277</v>
      </c>
    </row>
    <row r="16" spans="1:1" x14ac:dyDescent="0.35">
      <c r="A16" s="15" t="s">
        <v>278</v>
      </c>
    </row>
    <row r="17" spans="1:1" x14ac:dyDescent="0.35">
      <c r="A17" s="14" t="s">
        <v>279</v>
      </c>
    </row>
    <row r="18" spans="1:1" x14ac:dyDescent="0.35">
      <c r="A18" s="14" t="s">
        <v>280</v>
      </c>
    </row>
    <row r="19" spans="1:1" x14ac:dyDescent="0.35">
      <c r="A19" s="14" t="s">
        <v>281</v>
      </c>
    </row>
    <row r="20" spans="1:1" x14ac:dyDescent="0.35">
      <c r="A20" s="15" t="s">
        <v>282</v>
      </c>
    </row>
    <row r="21" spans="1:1" x14ac:dyDescent="0.35">
      <c r="A21" s="14" t="s">
        <v>283</v>
      </c>
    </row>
    <row r="22" spans="1:1" x14ac:dyDescent="0.35">
      <c r="A22" s="15" t="s">
        <v>284</v>
      </c>
    </row>
    <row r="23" spans="1:1" x14ac:dyDescent="0.35">
      <c r="A23" s="14" t="s">
        <v>285</v>
      </c>
    </row>
    <row r="24" spans="1:1" x14ac:dyDescent="0.35">
      <c r="A24" s="14" t="s">
        <v>286</v>
      </c>
    </row>
    <row r="25" spans="1:1" x14ac:dyDescent="0.35">
      <c r="A25" s="14" t="s">
        <v>287</v>
      </c>
    </row>
    <row r="26" spans="1:1" x14ac:dyDescent="0.35">
      <c r="A26" s="15" t="s">
        <v>288</v>
      </c>
    </row>
    <row r="27" spans="1:1" x14ac:dyDescent="0.35">
      <c r="A27" s="14" t="s">
        <v>289</v>
      </c>
    </row>
    <row r="28" spans="1:1" x14ac:dyDescent="0.35">
      <c r="A28" s="15" t="s">
        <v>290</v>
      </c>
    </row>
    <row r="29" spans="1:1" x14ac:dyDescent="0.35">
      <c r="A29" s="15" t="s">
        <v>291</v>
      </c>
    </row>
    <row r="30" spans="1:1" x14ac:dyDescent="0.35">
      <c r="A30" s="14" t="s">
        <v>292</v>
      </c>
    </row>
    <row r="31" spans="1:1" x14ac:dyDescent="0.35">
      <c r="A31" s="14" t="s">
        <v>293</v>
      </c>
    </row>
    <row r="32" spans="1:1" x14ac:dyDescent="0.35">
      <c r="A32" s="14" t="s">
        <v>294</v>
      </c>
    </row>
    <row r="33" spans="1:1" x14ac:dyDescent="0.35">
      <c r="A33" s="14" t="s">
        <v>295</v>
      </c>
    </row>
    <row r="34" spans="1:1" x14ac:dyDescent="0.35">
      <c r="A34" s="14" t="s">
        <v>296</v>
      </c>
    </row>
    <row r="35" spans="1:1" x14ac:dyDescent="0.35">
      <c r="A35" s="15" t="s">
        <v>297</v>
      </c>
    </row>
  </sheetData>
  <autoFilter ref="A2:A35" xr:uid="{9581B010-6491-46F3-A5F1-1AB83E019F92}">
    <sortState xmlns:xlrd2="http://schemas.microsoft.com/office/spreadsheetml/2017/richdata2" ref="A3:A35">
      <sortCondition ref="A2:A35"/>
    </sortState>
  </autoFilter>
  <conditionalFormatting sqref="A3:A35">
    <cfRule type="duplicateValues" dxfId="67" priority="1"/>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DEA12-2384-429A-A277-52FDA637A9DD}">
  <dimension ref="A2:D24"/>
  <sheetViews>
    <sheetView view="pageLayout" zoomScaleNormal="100" workbookViewId="0">
      <selection activeCell="A3" sqref="A3:D24"/>
    </sheetView>
  </sheetViews>
  <sheetFormatPr defaultRowHeight="14.5" x14ac:dyDescent="0.35"/>
  <cols>
    <col min="1" max="1" width="8.7265625" style="153"/>
    <col min="2" max="2" width="36.453125" style="153" customWidth="1"/>
    <col min="3" max="4" width="20.54296875" style="153" bestFit="1" customWidth="1"/>
    <col min="5" max="16384" width="8.7265625" style="153"/>
  </cols>
  <sheetData>
    <row r="2" spans="1:4" x14ac:dyDescent="0.35">
      <c r="D2" s="155" t="s">
        <v>220</v>
      </c>
    </row>
    <row r="3" spans="1:4" ht="29" x14ac:dyDescent="0.35">
      <c r="A3" s="448" t="s">
        <v>458</v>
      </c>
      <c r="B3" s="449" t="s">
        <v>573</v>
      </c>
      <c r="C3" s="179"/>
      <c r="D3" s="179"/>
    </row>
    <row r="4" spans="1:4" ht="58" x14ac:dyDescent="0.35">
      <c r="A4" s="448" t="s">
        <v>460</v>
      </c>
      <c r="B4" s="449" t="s">
        <v>574</v>
      </c>
      <c r="C4" s="179"/>
      <c r="D4" s="179"/>
    </row>
    <row r="5" spans="1:4" x14ac:dyDescent="0.35">
      <c r="A5" s="179"/>
      <c r="B5" s="179"/>
      <c r="C5" s="179"/>
      <c r="D5" s="179"/>
    </row>
    <row r="6" spans="1:4" x14ac:dyDescent="0.35">
      <c r="A6" s="179"/>
      <c r="B6" s="450" t="s">
        <v>575</v>
      </c>
      <c r="C6" s="179"/>
      <c r="D6" s="179"/>
    </row>
    <row r="7" spans="1:4" x14ac:dyDescent="0.35">
      <c r="A7" s="450">
        <v>2018</v>
      </c>
      <c r="B7" s="226">
        <v>2551</v>
      </c>
      <c r="C7" s="179"/>
      <c r="D7" s="179"/>
    </row>
    <row r="8" spans="1:4" x14ac:dyDescent="0.35">
      <c r="A8" s="450">
        <v>2019</v>
      </c>
      <c r="B8" s="226">
        <v>3241</v>
      </c>
      <c r="C8" s="179"/>
      <c r="D8" s="179"/>
    </row>
    <row r="9" spans="1:4" x14ac:dyDescent="0.35">
      <c r="A9" s="450">
        <v>2020</v>
      </c>
      <c r="B9" s="226">
        <v>3333</v>
      </c>
      <c r="C9" s="179"/>
      <c r="D9" s="179"/>
    </row>
    <row r="10" spans="1:4" x14ac:dyDescent="0.35">
      <c r="A10" s="450" t="s">
        <v>576</v>
      </c>
      <c r="B10" s="379">
        <v>1972</v>
      </c>
      <c r="C10" s="179"/>
      <c r="D10" s="179"/>
    </row>
    <row r="11" spans="1:4" x14ac:dyDescent="0.35">
      <c r="A11" s="450">
        <v>2022</v>
      </c>
      <c r="B11" s="226">
        <v>2560</v>
      </c>
      <c r="C11" s="179"/>
      <c r="D11" s="179"/>
    </row>
    <row r="12" spans="1:4" x14ac:dyDescent="0.35">
      <c r="A12" s="450">
        <v>2023</v>
      </c>
      <c r="B12" s="226">
        <v>3842</v>
      </c>
      <c r="C12" s="225"/>
      <c r="D12" s="179"/>
    </row>
    <row r="13" spans="1:4" x14ac:dyDescent="0.35">
      <c r="A13" s="450">
        <v>2024</v>
      </c>
      <c r="B13" s="226">
        <v>4631</v>
      </c>
      <c r="C13" s="225"/>
      <c r="D13" s="179"/>
    </row>
    <row r="14" spans="1:4" x14ac:dyDescent="0.35">
      <c r="A14" s="179"/>
      <c r="B14" s="179"/>
      <c r="C14" s="179"/>
      <c r="D14" s="179"/>
    </row>
    <row r="15" spans="1:4" x14ac:dyDescent="0.35">
      <c r="A15" s="179"/>
      <c r="B15" s="450" t="s">
        <v>577</v>
      </c>
      <c r="C15" s="450" t="s">
        <v>578</v>
      </c>
      <c r="D15" s="179"/>
    </row>
    <row r="16" spans="1:4" x14ac:dyDescent="0.35">
      <c r="A16" s="450">
        <v>2018</v>
      </c>
      <c r="B16" s="226">
        <v>1755</v>
      </c>
      <c r="C16" s="226">
        <v>796</v>
      </c>
      <c r="D16" s="179"/>
    </row>
    <row r="17" spans="1:4" x14ac:dyDescent="0.35">
      <c r="A17" s="450">
        <v>2019</v>
      </c>
      <c r="B17" s="226">
        <v>1982</v>
      </c>
      <c r="C17" s="226">
        <v>1259</v>
      </c>
      <c r="D17" s="179"/>
    </row>
    <row r="18" spans="1:4" x14ac:dyDescent="0.35">
      <c r="A18" s="450">
        <v>2020</v>
      </c>
      <c r="B18" s="226">
        <v>2074</v>
      </c>
      <c r="C18" s="226">
        <v>1259</v>
      </c>
      <c r="D18" s="179"/>
    </row>
    <row r="19" spans="1:4" x14ac:dyDescent="0.35">
      <c r="A19" s="450" t="s">
        <v>576</v>
      </c>
      <c r="B19" s="379">
        <v>1972</v>
      </c>
      <c r="C19" s="451" t="s">
        <v>579</v>
      </c>
      <c r="D19" s="179"/>
    </row>
    <row r="20" spans="1:4" x14ac:dyDescent="0.35">
      <c r="A20" s="450">
        <v>2022</v>
      </c>
      <c r="B20" s="226">
        <v>2006</v>
      </c>
      <c r="C20" s="226">
        <v>554</v>
      </c>
      <c r="D20" s="179"/>
    </row>
    <row r="21" spans="1:4" x14ac:dyDescent="0.35">
      <c r="A21" s="450">
        <v>2023</v>
      </c>
      <c r="B21" s="226">
        <v>2242</v>
      </c>
      <c r="C21" s="226">
        <v>1600</v>
      </c>
      <c r="D21" s="179"/>
    </row>
    <row r="22" spans="1:4" x14ac:dyDescent="0.35">
      <c r="A22" s="450">
        <v>2024</v>
      </c>
      <c r="B22" s="226">
        <v>2389</v>
      </c>
      <c r="C22" s="226">
        <v>2242</v>
      </c>
      <c r="D22" s="179"/>
    </row>
    <row r="23" spans="1:4" x14ac:dyDescent="0.35">
      <c r="A23" s="179"/>
      <c r="B23" s="179"/>
      <c r="C23" s="179"/>
      <c r="D23" s="179"/>
    </row>
    <row r="24" spans="1:4" x14ac:dyDescent="0.35">
      <c r="A24" s="179" t="s">
        <v>580</v>
      </c>
      <c r="B24" s="179"/>
      <c r="C24" s="179"/>
      <c r="D24" s="179"/>
    </row>
  </sheetData>
  <sheetProtection algorithmName="SHA-512" hashValue="3h/MvRtFv9EtBHVgjF0L6eRZIHZJLbWB9jTvmw4SJnuH841cck6ICy50FYtuOcASrPj10a+hqCgA9mKb9sCN+A==" saltValue="FFvy6AvGLr2R+khWGMA1+g==" spinCount="100000" sheet="1" objects="1" scenarios="1"/>
  <hyperlinks>
    <hyperlink ref="D2" location="'Appendix Table Menu'!A1" display="Return to the Appendix Table Menu" xr:uid="{7E38D65B-ACAF-41AD-A5F7-3C30CE287703}"/>
  </hyperlinks>
  <pageMargins left="0.7" right="0.7" top="0.75" bottom="0.75" header="0.3" footer="0.3"/>
  <pageSetup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80DEF-BCDD-4A76-AFE5-4C4AC6BA7608}">
  <dimension ref="A2:C11"/>
  <sheetViews>
    <sheetView tabSelected="1" view="pageLayout" zoomScale="77" zoomScaleNormal="100" zoomScalePageLayoutView="77" workbookViewId="0">
      <selection activeCell="A3" sqref="A3:C11"/>
    </sheetView>
  </sheetViews>
  <sheetFormatPr defaultRowHeight="14.5" x14ac:dyDescent="0.35"/>
  <cols>
    <col min="1" max="1" width="23.1796875" style="153" customWidth="1"/>
    <col min="2" max="2" width="29.453125" style="153" customWidth="1"/>
    <col min="3" max="3" width="29.26953125" style="153" customWidth="1"/>
    <col min="4" max="4" width="8.7265625" style="153" customWidth="1"/>
    <col min="5" max="16384" width="8.7265625" style="153"/>
  </cols>
  <sheetData>
    <row r="2" spans="1:3" x14ac:dyDescent="0.35">
      <c r="C2" s="155" t="s">
        <v>220</v>
      </c>
    </row>
    <row r="3" spans="1:3" x14ac:dyDescent="0.35">
      <c r="A3" s="163" t="s">
        <v>458</v>
      </c>
      <c r="B3" s="163" t="s">
        <v>581</v>
      </c>
      <c r="C3" s="179"/>
    </row>
    <row r="4" spans="1:3" x14ac:dyDescent="0.35">
      <c r="A4" s="163" t="s">
        <v>460</v>
      </c>
      <c r="B4" s="452" t="s">
        <v>582</v>
      </c>
      <c r="C4" s="179"/>
    </row>
    <row r="5" spans="1:3" x14ac:dyDescent="0.35">
      <c r="A5" s="163"/>
      <c r="B5" s="163"/>
      <c r="C5" s="179"/>
    </row>
    <row r="6" spans="1:3" ht="29" x14ac:dyDescent="0.35">
      <c r="A6" s="163"/>
      <c r="B6" s="163" t="s">
        <v>583</v>
      </c>
      <c r="C6" s="181" t="s">
        <v>113</v>
      </c>
    </row>
    <row r="7" spans="1:3" ht="29" x14ac:dyDescent="0.35">
      <c r="A7" s="241" t="s">
        <v>584</v>
      </c>
      <c r="B7" s="188">
        <v>887</v>
      </c>
      <c r="C7" s="189">
        <f>1031/3842</f>
        <v>0.26834981780322748</v>
      </c>
    </row>
    <row r="8" spans="1:3" ht="29" x14ac:dyDescent="0.35">
      <c r="A8" s="241" t="s">
        <v>585</v>
      </c>
      <c r="B8" s="188">
        <v>207</v>
      </c>
      <c r="C8" s="189">
        <f>240/3842</f>
        <v>6.2467464862051014E-2</v>
      </c>
    </row>
    <row r="9" spans="1:3" x14ac:dyDescent="0.35">
      <c r="A9" s="241" t="s">
        <v>586</v>
      </c>
      <c r="B9" s="188">
        <v>298</v>
      </c>
      <c r="C9" s="189">
        <f>256/3842</f>
        <v>6.6631962519521082E-2</v>
      </c>
    </row>
    <row r="10" spans="1:3" ht="29" x14ac:dyDescent="0.35">
      <c r="A10" s="241" t="s">
        <v>587</v>
      </c>
      <c r="B10" s="188">
        <v>1846</v>
      </c>
      <c r="C10" s="189">
        <f>1694/3842</f>
        <v>0.44091618948464339</v>
      </c>
    </row>
    <row r="11" spans="1:3" x14ac:dyDescent="0.35">
      <c r="A11" s="179"/>
      <c r="B11" s="179"/>
      <c r="C11" s="179"/>
    </row>
  </sheetData>
  <sheetProtection algorithmName="SHA-512" hashValue="ZpWj0JBeyX4n1hbtwE/sTV6CZAthrWtrqkHE2QxizXcDlLW8lcsBddp9+Eyhmu8X5/7uh3vHvrDN6l3rRMIG5w==" saltValue="Vtn2JNfqDdMc/OOkvNW3vw==" spinCount="100000" sheet="1" objects="1" scenarios="1"/>
  <hyperlinks>
    <hyperlink ref="B4" r:id="rId1" xr:uid="{E4DD024E-40EC-4C89-B829-F1DF9097957B}"/>
    <hyperlink ref="C2" location="'Appendix Table Menu'!A1" display="Return to the Appendix Table Menu" xr:uid="{B94DCA00-91D5-4E83-8123-0AE575BBF82F}"/>
  </hyperlinks>
  <pageMargins left="0.7" right="0.7" top="0.75" bottom="0.75" header="0.3" footer="0.3"/>
  <pageSetup orientation="portrait" horizontalDpi="1200" verticalDpi="12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EB431-3656-454D-80E0-5E6574BF5E3F}">
  <dimension ref="A1:G40"/>
  <sheetViews>
    <sheetView view="pageLayout" zoomScale="85" zoomScaleNormal="85" zoomScalePageLayoutView="85" workbookViewId="0">
      <selection activeCell="C7" sqref="C7"/>
    </sheetView>
  </sheetViews>
  <sheetFormatPr defaultRowHeight="14.5" x14ac:dyDescent="0.35"/>
  <cols>
    <col min="1" max="1" width="26.1796875" customWidth="1"/>
    <col min="2" max="2" width="16.54296875" customWidth="1"/>
    <col min="3" max="3" width="15.7265625" customWidth="1"/>
    <col min="4" max="4" width="15.1796875" style="1" customWidth="1"/>
    <col min="5" max="5" width="16" style="1" customWidth="1"/>
  </cols>
  <sheetData>
    <row r="1" spans="1:7" x14ac:dyDescent="0.35">
      <c r="A1" s="153" t="s">
        <v>298</v>
      </c>
      <c r="B1" s="153"/>
      <c r="C1" s="153"/>
      <c r="D1" s="154"/>
      <c r="E1" s="154"/>
    </row>
    <row r="2" spans="1:7" x14ac:dyDescent="0.35">
      <c r="A2" s="153"/>
      <c r="B2" s="153"/>
      <c r="C2" s="153"/>
      <c r="D2" s="154"/>
      <c r="E2" s="155" t="s">
        <v>220</v>
      </c>
    </row>
    <row r="3" spans="1:7" x14ac:dyDescent="0.35">
      <c r="A3" s="162" t="s">
        <v>299</v>
      </c>
      <c r="B3" s="162" t="s">
        <v>300</v>
      </c>
      <c r="C3" s="163"/>
      <c r="D3" s="164"/>
      <c r="E3" s="164"/>
    </row>
    <row r="4" spans="1:7" x14ac:dyDescent="0.35">
      <c r="A4" s="162" t="s">
        <v>301</v>
      </c>
      <c r="B4" s="162" t="s">
        <v>302</v>
      </c>
      <c r="C4" s="162"/>
      <c r="D4" s="165"/>
      <c r="E4" s="165"/>
    </row>
    <row r="5" spans="1:7" ht="29" x14ac:dyDescent="0.35">
      <c r="A5" s="162" t="s">
        <v>265</v>
      </c>
      <c r="B5" s="166" t="s">
        <v>120</v>
      </c>
      <c r="C5" s="167" t="s">
        <v>303</v>
      </c>
      <c r="D5" s="168" t="s">
        <v>227</v>
      </c>
      <c r="E5" s="168" t="s">
        <v>228</v>
      </c>
    </row>
    <row r="6" spans="1:7" x14ac:dyDescent="0.35">
      <c r="A6" s="169" t="s">
        <v>116</v>
      </c>
      <c r="B6" s="160">
        <f t="shared" ref="B6:B38" si="0">(D6-E6)/E6</f>
        <v>-4.9211146066354631E-3</v>
      </c>
      <c r="C6" s="160" t="s">
        <v>304</v>
      </c>
      <c r="D6" s="170">
        <v>674357</v>
      </c>
      <c r="E6" s="171">
        <v>677692</v>
      </c>
      <c r="G6" s="4"/>
    </row>
    <row r="7" spans="1:7" x14ac:dyDescent="0.35">
      <c r="A7" s="172" t="s">
        <v>266</v>
      </c>
      <c r="B7" s="160">
        <f t="shared" si="0"/>
        <v>4.1254591692568524E-2</v>
      </c>
      <c r="C7" s="160" t="s">
        <v>305</v>
      </c>
      <c r="D7" s="171">
        <v>3685</v>
      </c>
      <c r="E7" s="171">
        <v>3539</v>
      </c>
    </row>
    <row r="8" spans="1:7" x14ac:dyDescent="0.35">
      <c r="A8" s="172" t="s">
        <v>267</v>
      </c>
      <c r="B8" s="160">
        <f t="shared" si="0"/>
        <v>-1.5475335706319987E-2</v>
      </c>
      <c r="C8" s="160" t="s">
        <v>306</v>
      </c>
      <c r="D8" s="171">
        <v>64446</v>
      </c>
      <c r="E8" s="171">
        <v>65459</v>
      </c>
    </row>
    <row r="9" spans="1:7" x14ac:dyDescent="0.35">
      <c r="A9" s="172" t="s">
        <v>268</v>
      </c>
      <c r="B9" s="160">
        <f t="shared" si="0"/>
        <v>3.0024464378382385E-3</v>
      </c>
      <c r="C9" s="160" t="s">
        <v>307</v>
      </c>
      <c r="D9" s="171">
        <v>27059</v>
      </c>
      <c r="E9" s="171">
        <v>26978</v>
      </c>
    </row>
    <row r="10" spans="1:7" x14ac:dyDescent="0.35">
      <c r="A10" s="172" t="s">
        <v>269</v>
      </c>
      <c r="B10" s="160">
        <f t="shared" si="0"/>
        <v>-1.3761839229337004E-3</v>
      </c>
      <c r="C10" s="160" t="s">
        <v>308</v>
      </c>
      <c r="D10" s="171">
        <v>12336</v>
      </c>
      <c r="E10" s="171">
        <v>12353</v>
      </c>
    </row>
    <row r="11" spans="1:7" x14ac:dyDescent="0.35">
      <c r="A11" s="172" t="s">
        <v>270</v>
      </c>
      <c r="B11" s="160">
        <f t="shared" si="0"/>
        <v>-4.5160262156616664E-2</v>
      </c>
      <c r="C11" s="160" t="s">
        <v>307</v>
      </c>
      <c r="D11" s="171">
        <v>47932</v>
      </c>
      <c r="E11" s="171">
        <v>50199</v>
      </c>
    </row>
    <row r="12" spans="1:7" x14ac:dyDescent="0.35">
      <c r="A12" s="172" t="s">
        <v>271</v>
      </c>
      <c r="B12" s="160">
        <f t="shared" si="0"/>
        <v>-0.23300970873786409</v>
      </c>
      <c r="C12" s="160" t="s">
        <v>305</v>
      </c>
      <c r="D12" s="171">
        <v>1580</v>
      </c>
      <c r="E12" s="171">
        <v>2060</v>
      </c>
    </row>
    <row r="13" spans="1:7" x14ac:dyDescent="0.35">
      <c r="A13" s="169" t="s">
        <v>272</v>
      </c>
      <c r="B13" s="160">
        <f t="shared" si="0"/>
        <v>2.9381716185717336E-2</v>
      </c>
      <c r="C13" s="160" t="s">
        <v>304</v>
      </c>
      <c r="D13" s="170">
        <v>221665</v>
      </c>
      <c r="E13" s="171">
        <v>215338</v>
      </c>
    </row>
    <row r="14" spans="1:7" x14ac:dyDescent="0.35">
      <c r="A14" s="172" t="s">
        <v>273</v>
      </c>
      <c r="B14" s="160">
        <f t="shared" si="0"/>
        <v>6.4017967512230795E-2</v>
      </c>
      <c r="C14" s="160" t="s">
        <v>306</v>
      </c>
      <c r="D14" s="171">
        <v>61114</v>
      </c>
      <c r="E14" s="171">
        <v>57437</v>
      </c>
    </row>
    <row r="15" spans="1:7" x14ac:dyDescent="0.35">
      <c r="A15" s="172" t="s">
        <v>274</v>
      </c>
      <c r="B15" s="160">
        <f t="shared" si="0"/>
        <v>-7.3055129895584622E-3</v>
      </c>
      <c r="C15" s="160" t="s">
        <v>307</v>
      </c>
      <c r="D15" s="171">
        <v>27856</v>
      </c>
      <c r="E15" s="171">
        <v>28061</v>
      </c>
    </row>
    <row r="16" spans="1:7" x14ac:dyDescent="0.35">
      <c r="A16" s="172" t="s">
        <v>275</v>
      </c>
      <c r="B16" s="160">
        <f t="shared" si="0"/>
        <v>-6.8461889548151534E-4</v>
      </c>
      <c r="C16" s="160" t="s">
        <v>305</v>
      </c>
      <c r="D16" s="171">
        <v>4379</v>
      </c>
      <c r="E16" s="171">
        <v>4382</v>
      </c>
    </row>
    <row r="17" spans="1:5" x14ac:dyDescent="0.35">
      <c r="A17" s="172" t="s">
        <v>276</v>
      </c>
      <c r="B17" s="160">
        <f t="shared" si="0"/>
        <v>0.62962962962962965</v>
      </c>
      <c r="C17" s="160" t="s">
        <v>305</v>
      </c>
      <c r="D17" s="173">
        <v>748</v>
      </c>
      <c r="E17" s="173">
        <v>459</v>
      </c>
    </row>
    <row r="18" spans="1:5" x14ac:dyDescent="0.35">
      <c r="A18" s="172" t="s">
        <v>277</v>
      </c>
      <c r="B18" s="160">
        <f t="shared" si="0"/>
        <v>-6.2685884237016695E-2</v>
      </c>
      <c r="C18" s="160" t="s">
        <v>305</v>
      </c>
      <c r="D18" s="171">
        <v>4097</v>
      </c>
      <c r="E18" s="171">
        <v>4371</v>
      </c>
    </row>
    <row r="19" spans="1:5" x14ac:dyDescent="0.35">
      <c r="A19" s="169" t="s">
        <v>278</v>
      </c>
      <c r="B19" s="160">
        <f t="shared" si="0"/>
        <v>4.317941990132048E-2</v>
      </c>
      <c r="C19" s="160" t="s">
        <v>306</v>
      </c>
      <c r="D19" s="170">
        <v>73154</v>
      </c>
      <c r="E19" s="171">
        <v>70126</v>
      </c>
    </row>
    <row r="20" spans="1:5" x14ac:dyDescent="0.35">
      <c r="A20" s="172" t="s">
        <v>279</v>
      </c>
      <c r="B20" s="160">
        <f t="shared" si="0"/>
        <v>3.8240427060876707E-2</v>
      </c>
      <c r="C20" s="160" t="s">
        <v>307</v>
      </c>
      <c r="D20" s="171">
        <v>20227</v>
      </c>
      <c r="E20" s="171">
        <v>19482</v>
      </c>
    </row>
    <row r="21" spans="1:5" x14ac:dyDescent="0.35">
      <c r="A21" s="172" t="s">
        <v>280</v>
      </c>
      <c r="B21" s="160">
        <f t="shared" si="0"/>
        <v>5.5458705600348657E-2</v>
      </c>
      <c r="C21" s="160" t="s">
        <v>307</v>
      </c>
      <c r="D21" s="171">
        <v>19374</v>
      </c>
      <c r="E21" s="171">
        <v>18356</v>
      </c>
    </row>
    <row r="22" spans="1:5" x14ac:dyDescent="0.35">
      <c r="A22" s="172" t="s">
        <v>281</v>
      </c>
      <c r="B22" s="160">
        <f t="shared" si="0"/>
        <v>4.7642598087701944E-2</v>
      </c>
      <c r="C22" s="160" t="s">
        <v>307</v>
      </c>
      <c r="D22" s="171">
        <v>25420</v>
      </c>
      <c r="E22" s="171">
        <v>24264</v>
      </c>
    </row>
    <row r="23" spans="1:5" x14ac:dyDescent="0.35">
      <c r="A23" s="169" t="s">
        <v>282</v>
      </c>
      <c r="B23" s="160">
        <f t="shared" si="0"/>
        <v>-2.3020219906930775E-2</v>
      </c>
      <c r="C23" s="160" t="s">
        <v>306</v>
      </c>
      <c r="D23" s="170">
        <v>71172</v>
      </c>
      <c r="E23" s="171">
        <v>72849</v>
      </c>
    </row>
    <row r="24" spans="1:5" x14ac:dyDescent="0.35">
      <c r="A24" s="172" t="s">
        <v>283</v>
      </c>
      <c r="B24" s="160">
        <f t="shared" si="0"/>
        <v>-8.4812623274161739E-2</v>
      </c>
      <c r="C24" s="160" t="s">
        <v>305</v>
      </c>
      <c r="D24" s="171">
        <v>4176</v>
      </c>
      <c r="E24" s="171">
        <v>4563</v>
      </c>
    </row>
    <row r="25" spans="1:5" x14ac:dyDescent="0.35">
      <c r="A25" s="169" t="s">
        <v>284</v>
      </c>
      <c r="B25" s="160">
        <f t="shared" si="0"/>
        <v>3.7873602555327401E-2</v>
      </c>
      <c r="C25" s="160" t="s">
        <v>306</v>
      </c>
      <c r="D25" s="170">
        <v>68235</v>
      </c>
      <c r="E25" s="171">
        <v>65745</v>
      </c>
    </row>
    <row r="26" spans="1:5" x14ac:dyDescent="0.35">
      <c r="A26" s="172" t="s">
        <v>285</v>
      </c>
      <c r="B26" s="160">
        <f t="shared" si="0"/>
        <v>2.9021855965603725E-2</v>
      </c>
      <c r="C26" s="160" t="s">
        <v>308</v>
      </c>
      <c r="D26" s="171">
        <v>8616</v>
      </c>
      <c r="E26" s="171">
        <v>8373</v>
      </c>
    </row>
    <row r="27" spans="1:5" x14ac:dyDescent="0.35">
      <c r="A27" s="172" t="s">
        <v>286</v>
      </c>
      <c r="B27" s="160">
        <f t="shared" si="0"/>
        <v>2.182817309893912E-2</v>
      </c>
      <c r="C27" s="160" t="s">
        <v>307</v>
      </c>
      <c r="D27" s="171">
        <v>40165</v>
      </c>
      <c r="E27" s="171">
        <v>39307</v>
      </c>
    </row>
    <row r="28" spans="1:5" x14ac:dyDescent="0.35">
      <c r="A28" s="172" t="s">
        <v>287</v>
      </c>
      <c r="B28" s="160">
        <f t="shared" si="0"/>
        <v>-6.0155882199089813E-3</v>
      </c>
      <c r="C28" s="160" t="s">
        <v>307</v>
      </c>
      <c r="D28" s="171">
        <v>19002</v>
      </c>
      <c r="E28" s="171">
        <v>19117</v>
      </c>
    </row>
    <row r="29" spans="1:5" x14ac:dyDescent="0.35">
      <c r="A29" s="169" t="s">
        <v>290</v>
      </c>
      <c r="B29" s="160">
        <f t="shared" si="0"/>
        <v>7.6501218308008156E-2</v>
      </c>
      <c r="C29" s="160" t="s">
        <v>304</v>
      </c>
      <c r="D29" s="170">
        <v>151538</v>
      </c>
      <c r="E29" s="171">
        <v>140769</v>
      </c>
    </row>
    <row r="30" spans="1:5" x14ac:dyDescent="0.35">
      <c r="A30" s="172" t="s">
        <v>309</v>
      </c>
      <c r="B30" s="160">
        <f t="shared" si="0"/>
        <v>-4.9248754462359261E-2</v>
      </c>
      <c r="C30" s="160" t="s">
        <v>307</v>
      </c>
      <c r="D30" s="171">
        <v>121178</v>
      </c>
      <c r="E30" s="171">
        <v>127455</v>
      </c>
    </row>
    <row r="31" spans="1:5" x14ac:dyDescent="0.35">
      <c r="A31" s="169" t="s">
        <v>289</v>
      </c>
      <c r="B31" s="160">
        <f t="shared" si="0"/>
        <v>-3.5599629021901974E-2</v>
      </c>
      <c r="C31" s="160" t="s">
        <v>304</v>
      </c>
      <c r="D31" s="170">
        <v>27036</v>
      </c>
      <c r="E31" s="171">
        <v>28034</v>
      </c>
    </row>
    <row r="32" spans="1:5" x14ac:dyDescent="0.35">
      <c r="A32" s="169" t="s">
        <v>291</v>
      </c>
      <c r="B32" s="160">
        <f t="shared" si="0"/>
        <v>4.20234090130744E-2</v>
      </c>
      <c r="C32" s="160" t="s">
        <v>304</v>
      </c>
      <c r="D32" s="170">
        <v>155175</v>
      </c>
      <c r="E32" s="171">
        <v>148917</v>
      </c>
    </row>
    <row r="33" spans="1:5" x14ac:dyDescent="0.35">
      <c r="A33" s="172" t="s">
        <v>292</v>
      </c>
      <c r="B33" s="160">
        <f t="shared" si="0"/>
        <v>3.3767400089806915E-2</v>
      </c>
      <c r="C33" s="160" t="s">
        <v>308</v>
      </c>
      <c r="D33" s="171">
        <v>11511</v>
      </c>
      <c r="E33" s="171">
        <v>11135</v>
      </c>
    </row>
    <row r="34" spans="1:5" x14ac:dyDescent="0.35">
      <c r="A34" s="172" t="s">
        <v>293</v>
      </c>
      <c r="B34" s="160">
        <f t="shared" si="0"/>
        <v>-4.0705882352941175E-2</v>
      </c>
      <c r="C34" s="160" t="s">
        <v>308</v>
      </c>
      <c r="D34" s="171">
        <v>16308</v>
      </c>
      <c r="E34" s="171">
        <v>17000</v>
      </c>
    </row>
    <row r="35" spans="1:5" x14ac:dyDescent="0.35">
      <c r="A35" s="172" t="s">
        <v>294</v>
      </c>
      <c r="B35" s="160">
        <f t="shared" si="0"/>
        <v>4.9501337873996597E-2</v>
      </c>
      <c r="C35" s="160" t="s">
        <v>307</v>
      </c>
      <c r="D35" s="171">
        <v>34516</v>
      </c>
      <c r="E35" s="171">
        <v>32888</v>
      </c>
    </row>
    <row r="36" spans="1:5" x14ac:dyDescent="0.35">
      <c r="A36" s="172" t="s">
        <v>295</v>
      </c>
      <c r="B36" s="160">
        <f t="shared" si="0"/>
        <v>-1.9557550496954151E-2</v>
      </c>
      <c r="C36" s="160" t="s">
        <v>308</v>
      </c>
      <c r="D36" s="171">
        <v>15290</v>
      </c>
      <c r="E36" s="171">
        <v>15595</v>
      </c>
    </row>
    <row r="37" spans="1:5" x14ac:dyDescent="0.35">
      <c r="A37" s="172" t="s">
        <v>296</v>
      </c>
      <c r="B37" s="160">
        <f t="shared" si="0"/>
        <v>-3.2574850299401201E-2</v>
      </c>
      <c r="C37" s="160" t="s">
        <v>305</v>
      </c>
      <c r="D37" s="171">
        <v>4039</v>
      </c>
      <c r="E37" s="171">
        <v>4175</v>
      </c>
    </row>
    <row r="38" spans="1:5" x14ac:dyDescent="0.35">
      <c r="A38" s="169" t="s">
        <v>297</v>
      </c>
      <c r="B38" s="160">
        <f t="shared" si="0"/>
        <v>1.8774027068302702E-2</v>
      </c>
      <c r="C38" s="160" t="s">
        <v>304</v>
      </c>
      <c r="D38" s="170">
        <v>77382</v>
      </c>
      <c r="E38" s="171">
        <v>75956</v>
      </c>
    </row>
    <row r="39" spans="1:5" x14ac:dyDescent="0.35">
      <c r="A39" s="174" t="s">
        <v>117</v>
      </c>
      <c r="B39" s="161">
        <f>(D39-E39)/E39</f>
        <v>1.0673693889508581E-2</v>
      </c>
      <c r="C39" s="175"/>
      <c r="D39" s="176">
        <v>2114768</v>
      </c>
      <c r="E39" s="177">
        <v>2092434</v>
      </c>
    </row>
    <row r="40" spans="1:5" x14ac:dyDescent="0.35">
      <c r="A40" s="174" t="s">
        <v>118</v>
      </c>
      <c r="B40" s="161">
        <f>(D40-E40)/E40</f>
        <v>-1.5484689340316308E-3</v>
      </c>
      <c r="C40" s="175"/>
      <c r="D40" s="178">
        <v>332387540</v>
      </c>
      <c r="E40" s="178">
        <v>332903030</v>
      </c>
    </row>
  </sheetData>
  <sheetProtection algorithmName="SHA-512" hashValue="UHOu5v7o0SNfnRPMtMoBRxCJRdCdNLuZpIOW2ZX7kSzcHdqfvt+OyAUZ/uFqAMk5mxUDzN3dvJ3nse3ELs4T+Q==" saltValue="223Apwn83XORFDZ19NFeow==" spinCount="100000" sheet="1" objects="1" scenarios="1"/>
  <autoFilter ref="A5:E5" xr:uid="{3EFEB431-3656-454D-80E0-5E6574BF5E3F}">
    <sortState xmlns:xlrd2="http://schemas.microsoft.com/office/spreadsheetml/2017/richdata2" ref="A6:E38">
      <sortCondition ref="A5"/>
    </sortState>
  </autoFilter>
  <sortState xmlns:xlrd2="http://schemas.microsoft.com/office/spreadsheetml/2017/richdata2" ref="A6:E39">
    <sortCondition ref="A6:A39"/>
  </sortState>
  <conditionalFormatting sqref="A6:A40">
    <cfRule type="duplicateValues" dxfId="66" priority="2"/>
  </conditionalFormatting>
  <hyperlinks>
    <hyperlink ref="E2" location="'Appendix Table Menu'!A1" display="Return to the Appendix Table Menu" xr:uid="{5ABF9497-9DE2-44D5-AFBA-E3AD3ADD6DB7}"/>
  </hyperlinks>
  <printOptions horizontalCentered="1" verticalCentered="1"/>
  <pageMargins left="0.25" right="0.25" top="0.5" bottom="0.5" header="0.3" footer="0.3"/>
  <pageSetup scale="110"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B93A0-E5C2-42FE-B1B3-9A2DDCDF7916}">
  <dimension ref="A1:C18"/>
  <sheetViews>
    <sheetView view="pageLayout" topLeftCell="A2" zoomScaleNormal="100" workbookViewId="0">
      <selection activeCell="C3" sqref="C3"/>
    </sheetView>
  </sheetViews>
  <sheetFormatPr defaultRowHeight="14.5" x14ac:dyDescent="0.35"/>
  <cols>
    <col min="1" max="1" width="54.7265625" bestFit="1" customWidth="1"/>
    <col min="2" max="2" width="22" customWidth="1"/>
    <col min="3" max="3" width="15.81640625" bestFit="1" customWidth="1"/>
    <col min="7" max="7" width="7.1796875" customWidth="1"/>
    <col min="8" max="8" width="7" customWidth="1"/>
    <col min="9" max="9" width="9.54296875" customWidth="1"/>
  </cols>
  <sheetData>
    <row r="1" spans="1:3" x14ac:dyDescent="0.35">
      <c r="A1" s="179"/>
      <c r="B1" s="179"/>
      <c r="C1" s="180" t="s">
        <v>220</v>
      </c>
    </row>
    <row r="2" spans="1:3" ht="15.75" customHeight="1" x14ac:dyDescent="0.35">
      <c r="A2" s="162" t="s">
        <v>299</v>
      </c>
      <c r="B2" s="163" t="s">
        <v>310</v>
      </c>
      <c r="C2" s="163"/>
    </row>
    <row r="3" spans="1:3" ht="58" x14ac:dyDescent="0.35">
      <c r="A3" s="162" t="s">
        <v>301</v>
      </c>
      <c r="B3" s="181" t="s">
        <v>311</v>
      </c>
      <c r="C3" s="163"/>
    </row>
    <row r="4" spans="1:3" x14ac:dyDescent="0.35">
      <c r="A4" s="182" t="s">
        <v>312</v>
      </c>
      <c r="B4" s="182" t="s">
        <v>313</v>
      </c>
      <c r="C4" s="182" t="s">
        <v>314</v>
      </c>
    </row>
    <row r="5" spans="1:3" x14ac:dyDescent="0.35">
      <c r="A5" s="162" t="s">
        <v>315</v>
      </c>
      <c r="B5" s="160">
        <f>C5/SUM($C$5:$C$17)</f>
        <v>3.8266771306936509E-2</v>
      </c>
      <c r="C5" s="164">
        <v>34912</v>
      </c>
    </row>
    <row r="6" spans="1:3" x14ac:dyDescent="0.35">
      <c r="A6" s="162" t="s">
        <v>316</v>
      </c>
      <c r="B6" s="160">
        <f t="shared" ref="B6:B17" si="0">C6/SUM($C$5:$C$17)</f>
        <v>7.3519289030747573E-2</v>
      </c>
      <c r="C6" s="164">
        <v>67074</v>
      </c>
    </row>
    <row r="7" spans="1:3" x14ac:dyDescent="0.35">
      <c r="A7" s="162" t="s">
        <v>317</v>
      </c>
      <c r="B7" s="160">
        <f t="shared" si="0"/>
        <v>4.322110810538269E-2</v>
      </c>
      <c r="C7" s="164">
        <v>39432</v>
      </c>
    </row>
    <row r="8" spans="1:3" x14ac:dyDescent="0.35">
      <c r="A8" s="162" t="s">
        <v>318</v>
      </c>
      <c r="B8" s="160">
        <f t="shared" si="0"/>
        <v>1.6748289000056996E-2</v>
      </c>
      <c r="C8" s="164">
        <v>15280</v>
      </c>
    </row>
    <row r="9" spans="1:3" x14ac:dyDescent="0.35">
      <c r="A9" s="162" t="s">
        <v>319</v>
      </c>
      <c r="B9" s="160">
        <f t="shared" si="0"/>
        <v>0.10785766584971261</v>
      </c>
      <c r="C9" s="164">
        <v>98402</v>
      </c>
    </row>
    <row r="10" spans="1:3" x14ac:dyDescent="0.35">
      <c r="A10" s="162" t="s">
        <v>320</v>
      </c>
      <c r="B10" s="160">
        <f t="shared" si="0"/>
        <v>4.7119908103628941E-2</v>
      </c>
      <c r="C10" s="164">
        <v>42989</v>
      </c>
    </row>
    <row r="11" spans="1:3" x14ac:dyDescent="0.35">
      <c r="A11" s="162" t="s">
        <v>321</v>
      </c>
      <c r="B11" s="160">
        <f t="shared" si="0"/>
        <v>1.3931332015099766E-2</v>
      </c>
      <c r="C11" s="164">
        <v>12710</v>
      </c>
    </row>
    <row r="12" spans="1:3" x14ac:dyDescent="0.35">
      <c r="A12" s="162" t="s">
        <v>322</v>
      </c>
      <c r="B12" s="160">
        <f t="shared" si="0"/>
        <v>4.6983992669335284E-2</v>
      </c>
      <c r="C12" s="164">
        <v>42865</v>
      </c>
    </row>
    <row r="13" spans="1:3" x14ac:dyDescent="0.35">
      <c r="A13" s="162" t="s">
        <v>323</v>
      </c>
      <c r="B13" s="160">
        <f t="shared" si="0"/>
        <v>0.1253819881358979</v>
      </c>
      <c r="C13" s="164">
        <v>114390</v>
      </c>
    </row>
    <row r="14" spans="1:3" x14ac:dyDescent="0.35">
      <c r="A14" s="162" t="s">
        <v>324</v>
      </c>
      <c r="B14" s="160">
        <f t="shared" si="0"/>
        <v>0.25765510800892655</v>
      </c>
      <c r="C14" s="164">
        <v>235067</v>
      </c>
    </row>
    <row r="15" spans="1:3" x14ac:dyDescent="0.35">
      <c r="A15" s="162" t="s">
        <v>325</v>
      </c>
      <c r="B15" s="160">
        <f t="shared" si="0"/>
        <v>0.10117588772508254</v>
      </c>
      <c r="C15" s="164">
        <v>92306</v>
      </c>
    </row>
    <row r="16" spans="1:3" x14ac:dyDescent="0.35">
      <c r="A16" s="162" t="s">
        <v>326</v>
      </c>
      <c r="B16" s="160">
        <f t="shared" si="0"/>
        <v>5.3525470990823519E-2</v>
      </c>
      <c r="C16" s="164">
        <v>48833</v>
      </c>
    </row>
    <row r="17" spans="1:3" x14ac:dyDescent="0.35">
      <c r="A17" s="162" t="s">
        <v>327</v>
      </c>
      <c r="B17" s="160">
        <f t="shared" si="0"/>
        <v>7.4613189058369098E-2</v>
      </c>
      <c r="C17" s="164">
        <v>68072</v>
      </c>
    </row>
    <row r="18" spans="1:3" x14ac:dyDescent="0.35">
      <c r="A18" s="179"/>
      <c r="B18" s="179"/>
      <c r="C18" s="179"/>
    </row>
  </sheetData>
  <sheetProtection algorithmName="SHA-512" hashValue="E/XqRw/OGPe2thDIG/42Q9MUtkLtwjEEqncYEy3zK/PATiyVRoC0o4+OHp4Qxbipx2dWbZmeG1p8tlMi3nOrKg==" saltValue="W2AitIMgjfcQOEe6MtxBEw==" spinCount="100000" sheet="1" objects="1" scenarios="1"/>
  <hyperlinks>
    <hyperlink ref="C1" location="'Appendix Table Menu'!A1" display="Return to the Appendix Table Menu" xr:uid="{A7BBFB60-6EDE-4CEC-9919-0505BC918D54}"/>
  </hyperlinks>
  <printOptions horizontalCentered="1" verticalCentered="1"/>
  <pageMargins left="0.25" right="0.25" top="0.5" bottom="0.5" header="0.5" footer="0.5"/>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4D91-0E60-4C2F-86D1-FFA015CAAD0F}">
  <dimension ref="A2:D18"/>
  <sheetViews>
    <sheetView showWhiteSpace="0" view="pageLayout" zoomScaleNormal="100" workbookViewId="0">
      <selection activeCell="C10" sqref="C10"/>
    </sheetView>
  </sheetViews>
  <sheetFormatPr defaultRowHeight="14.5" x14ac:dyDescent="0.35"/>
  <cols>
    <col min="1" max="1" width="51.81640625" style="153" customWidth="1"/>
    <col min="2" max="2" width="15.81640625" customWidth="1"/>
    <col min="3" max="3" width="24.1796875" customWidth="1"/>
  </cols>
  <sheetData>
    <row r="2" spans="1:4" x14ac:dyDescent="0.35">
      <c r="D2" s="69" t="s">
        <v>220</v>
      </c>
    </row>
    <row r="3" spans="1:4" x14ac:dyDescent="0.35">
      <c r="A3" s="162" t="s">
        <v>299</v>
      </c>
      <c r="B3" s="162" t="s">
        <v>310</v>
      </c>
      <c r="C3" s="179"/>
    </row>
    <row r="4" spans="1:4" ht="87" x14ac:dyDescent="0.35">
      <c r="A4" s="162" t="s">
        <v>301</v>
      </c>
      <c r="B4" s="168" t="s">
        <v>311</v>
      </c>
      <c r="C4" s="163"/>
    </row>
    <row r="5" spans="1:4" x14ac:dyDescent="0.35">
      <c r="A5" s="182" t="s">
        <v>328</v>
      </c>
      <c r="B5" s="182" t="s">
        <v>313</v>
      </c>
      <c r="C5" s="162"/>
    </row>
    <row r="6" spans="1:4" x14ac:dyDescent="0.35">
      <c r="A6" s="162" t="s">
        <v>315</v>
      </c>
      <c r="B6" s="160">
        <f>C6/SUM($C$6:$C$18)</f>
        <v>1.5970035642964876E-2</v>
      </c>
      <c r="C6" s="164">
        <v>2552148</v>
      </c>
    </row>
    <row r="7" spans="1:4" x14ac:dyDescent="0.35">
      <c r="A7" s="162" t="s">
        <v>316</v>
      </c>
      <c r="B7" s="160">
        <f t="shared" ref="B7:B18" si="0">C7/SUM($C$6:$C$18)</f>
        <v>6.923394298057986E-2</v>
      </c>
      <c r="C7" s="164">
        <v>11064175</v>
      </c>
    </row>
    <row r="8" spans="1:4" x14ac:dyDescent="0.35">
      <c r="A8" s="162" t="s">
        <v>317</v>
      </c>
      <c r="B8" s="160">
        <f t="shared" si="0"/>
        <v>9.957178444818357E-2</v>
      </c>
      <c r="C8" s="164">
        <v>15912421</v>
      </c>
    </row>
    <row r="9" spans="1:4" x14ac:dyDescent="0.35">
      <c r="A9" s="162" t="s">
        <v>318</v>
      </c>
      <c r="B9" s="160">
        <f t="shared" si="0"/>
        <v>2.3016355165260727E-2</v>
      </c>
      <c r="C9" s="164">
        <v>3678210</v>
      </c>
    </row>
    <row r="10" spans="1:4" x14ac:dyDescent="0.35">
      <c r="A10" s="162" t="s">
        <v>319</v>
      </c>
      <c r="B10" s="160">
        <f t="shared" si="0"/>
        <v>0.10868398862426215</v>
      </c>
      <c r="C10" s="164">
        <v>17368629</v>
      </c>
    </row>
    <row r="11" spans="1:4" x14ac:dyDescent="0.35">
      <c r="A11" s="162" t="s">
        <v>320</v>
      </c>
      <c r="B11" s="160">
        <f t="shared" si="0"/>
        <v>5.8652630787210461E-2</v>
      </c>
      <c r="C11" s="164">
        <v>9373191</v>
      </c>
    </row>
    <row r="12" spans="1:4" x14ac:dyDescent="0.35">
      <c r="A12" s="162" t="s">
        <v>321</v>
      </c>
      <c r="B12" s="160">
        <f t="shared" si="0"/>
        <v>1.876181394191493E-2</v>
      </c>
      <c r="C12" s="164">
        <v>2998298</v>
      </c>
    </row>
    <row r="13" spans="1:4" x14ac:dyDescent="0.35">
      <c r="A13" s="162" t="s">
        <v>322</v>
      </c>
      <c r="B13" s="160">
        <f t="shared" si="0"/>
        <v>6.679175802468873E-2</v>
      </c>
      <c r="C13" s="164">
        <v>10673893</v>
      </c>
    </row>
    <row r="14" spans="1:4" x14ac:dyDescent="0.35">
      <c r="A14" s="162" t="s">
        <v>323</v>
      </c>
      <c r="B14" s="160">
        <f t="shared" si="0"/>
        <v>0.12367274376177718</v>
      </c>
      <c r="C14" s="164">
        <v>19763960</v>
      </c>
    </row>
    <row r="15" spans="1:4" x14ac:dyDescent="0.35">
      <c r="A15" s="162" t="s">
        <v>324</v>
      </c>
      <c r="B15" s="160">
        <f t="shared" si="0"/>
        <v>0.23391504715314484</v>
      </c>
      <c r="C15" s="164">
        <v>37381621</v>
      </c>
    </row>
    <row r="16" spans="1:4" x14ac:dyDescent="0.35">
      <c r="A16" s="162" t="s">
        <v>325</v>
      </c>
      <c r="B16" s="160">
        <f t="shared" si="0"/>
        <v>8.7672100867453667E-2</v>
      </c>
      <c r="C16" s="164">
        <v>14010750</v>
      </c>
    </row>
    <row r="17" spans="1:3" x14ac:dyDescent="0.35">
      <c r="A17" s="162" t="s">
        <v>326</v>
      </c>
      <c r="B17" s="160">
        <f t="shared" si="0"/>
        <v>4.7020573713412742E-2</v>
      </c>
      <c r="C17" s="164">
        <v>7514289</v>
      </c>
    </row>
    <row r="18" spans="1:3" x14ac:dyDescent="0.35">
      <c r="A18" s="162" t="s">
        <v>327</v>
      </c>
      <c r="B18" s="160">
        <f t="shared" si="0"/>
        <v>4.7037224889146252E-2</v>
      </c>
      <c r="C18" s="164">
        <v>7516950</v>
      </c>
    </row>
  </sheetData>
  <sheetProtection algorithmName="SHA-512" hashValue="envYGX3gZlli7atCPn3boEmGrejIAz9Gq/WtsD7jPnqm+HKsLUgaGz9NdzOOeT4RcdzRe/HST5mknuM0x6IJxA==" saltValue="LAK0O9D/S+ebNJ0JMYvruA==" spinCount="100000" sheet="1" objects="1" scenarios="1"/>
  <hyperlinks>
    <hyperlink ref="D2" location="'Appendix Table Menu'!A1" display="Return to the Appendix Table Menu" xr:uid="{0007D9BA-7205-4F87-9C74-3B19677CC2C8}"/>
  </hyperlinks>
  <printOptions horizontalCentered="1" verticalCentered="1"/>
  <pageMargins left="0.25" right="0.25" top="0.5" bottom="0.5" header="0.5" footer="0.5"/>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9E28B-C076-413E-9E35-F0126EFDD9CA}">
  <dimension ref="A2:E14"/>
  <sheetViews>
    <sheetView view="pageLayout" zoomScale="40" zoomScaleNormal="88" zoomScalePageLayoutView="40" workbookViewId="0">
      <selection activeCell="E14" sqref="A3:E14"/>
    </sheetView>
  </sheetViews>
  <sheetFormatPr defaultRowHeight="14.5" x14ac:dyDescent="0.35"/>
  <cols>
    <col min="1" max="1" width="30.7265625" customWidth="1"/>
    <col min="2" max="2" width="19.1796875" customWidth="1"/>
    <col min="3" max="3" width="17.81640625" customWidth="1"/>
    <col min="4" max="4" width="19.54296875" customWidth="1"/>
  </cols>
  <sheetData>
    <row r="2" spans="1:5" x14ac:dyDescent="0.35">
      <c r="A2" s="153"/>
      <c r="B2" s="153"/>
      <c r="C2" s="153"/>
      <c r="D2" s="153"/>
      <c r="E2" s="155" t="s">
        <v>220</v>
      </c>
    </row>
    <row r="3" spans="1:5" x14ac:dyDescent="0.35">
      <c r="A3" s="162" t="s">
        <v>299</v>
      </c>
      <c r="B3" s="162" t="s">
        <v>300</v>
      </c>
      <c r="C3" s="163"/>
      <c r="D3" s="179"/>
      <c r="E3" s="179"/>
    </row>
    <row r="4" spans="1:5" x14ac:dyDescent="0.35">
      <c r="A4" s="162" t="s">
        <v>301</v>
      </c>
      <c r="B4" s="168" t="s">
        <v>329</v>
      </c>
      <c r="C4" s="163"/>
      <c r="D4" s="163"/>
      <c r="E4" s="179"/>
    </row>
    <row r="5" spans="1:5" ht="29" x14ac:dyDescent="0.35">
      <c r="A5" s="183" t="s">
        <v>330</v>
      </c>
      <c r="B5" s="184" t="s">
        <v>120</v>
      </c>
      <c r="C5" s="185" t="s">
        <v>227</v>
      </c>
      <c r="D5" s="185" t="s">
        <v>228</v>
      </c>
      <c r="E5" s="179"/>
    </row>
    <row r="6" spans="1:5" x14ac:dyDescent="0.35">
      <c r="A6" s="162" t="s">
        <v>331</v>
      </c>
      <c r="B6" s="186">
        <f>(C6-D6)/D6</f>
        <v>7.4636424940186782E-2</v>
      </c>
      <c r="C6" s="164">
        <v>3141000</v>
      </c>
      <c r="D6" s="164">
        <v>2922849</v>
      </c>
      <c r="E6" s="179"/>
    </row>
    <row r="7" spans="1:5" x14ac:dyDescent="0.35">
      <c r="A7" s="162" t="s">
        <v>332</v>
      </c>
      <c r="B7" s="186">
        <f t="shared" ref="B7:B12" si="0">(C7-D7)/D7</f>
        <v>9.3860147437897126E-2</v>
      </c>
      <c r="C7" s="164">
        <v>3331187</v>
      </c>
      <c r="D7" s="164">
        <v>3045350</v>
      </c>
      <c r="E7" s="179"/>
    </row>
    <row r="8" spans="1:5" x14ac:dyDescent="0.35">
      <c r="A8" s="162" t="s">
        <v>333</v>
      </c>
      <c r="B8" s="186">
        <f t="shared" si="0"/>
        <v>5.0556114913722139E-2</v>
      </c>
      <c r="C8" s="164">
        <v>5810774</v>
      </c>
      <c r="D8" s="164">
        <v>5531141</v>
      </c>
      <c r="E8" s="179"/>
    </row>
    <row r="9" spans="1:5" x14ac:dyDescent="0.35">
      <c r="A9" s="162" t="s">
        <v>334</v>
      </c>
      <c r="B9" s="186">
        <f t="shared" si="0"/>
        <v>4.6279628340712149E-2</v>
      </c>
      <c r="C9" s="164">
        <v>7268175</v>
      </c>
      <c r="D9" s="164">
        <v>6946685</v>
      </c>
      <c r="E9" s="179"/>
    </row>
    <row r="10" spans="1:5" x14ac:dyDescent="0.35">
      <c r="A10" s="162" t="s">
        <v>335</v>
      </c>
      <c r="B10" s="186">
        <f t="shared" si="0"/>
        <v>1.9683589420175965E-2</v>
      </c>
      <c r="C10" s="164">
        <v>3995260</v>
      </c>
      <c r="D10" s="164">
        <v>3918137</v>
      </c>
      <c r="E10" s="179"/>
    </row>
    <row r="11" spans="1:5" x14ac:dyDescent="0.35">
      <c r="A11" s="162" t="s">
        <v>336</v>
      </c>
      <c r="B11" s="186">
        <f t="shared" si="0"/>
        <v>6.2941930296704043E-2</v>
      </c>
      <c r="C11" s="164">
        <v>29640343</v>
      </c>
      <c r="D11" s="164">
        <v>27885195</v>
      </c>
      <c r="E11" s="179"/>
    </row>
    <row r="12" spans="1:5" x14ac:dyDescent="0.35">
      <c r="A12" s="187" t="s">
        <v>117</v>
      </c>
      <c r="B12" s="186">
        <f t="shared" si="0"/>
        <v>1.0673693889508581E-2</v>
      </c>
      <c r="C12" s="171">
        <v>2114768</v>
      </c>
      <c r="D12" s="171">
        <v>2092434</v>
      </c>
      <c r="E12" s="179"/>
    </row>
    <row r="13" spans="1:5" x14ac:dyDescent="0.35">
      <c r="A13" s="179"/>
      <c r="B13" s="179"/>
      <c r="C13" s="179"/>
      <c r="D13" s="179"/>
      <c r="E13" s="179"/>
    </row>
    <row r="14" spans="1:5" x14ac:dyDescent="0.35">
      <c r="A14" s="179"/>
      <c r="B14" s="179"/>
      <c r="C14" s="179"/>
      <c r="D14" s="179"/>
      <c r="E14" s="179"/>
    </row>
  </sheetData>
  <sheetProtection algorithmName="SHA-512" hashValue="Cs3Y7pqukprfA4HMHpkCtWc6+M8oEI9X7vZomeimrWEv5J9RTY+TY1o6JR3IXBUXs0IrI0tQVss2lxs+nl35Yw==" saltValue="yRBwDhO6HUMTO90QjF4yMw==" spinCount="100000" sheet="1" objects="1" scenarios="1"/>
  <hyperlinks>
    <hyperlink ref="E2" location="'Appendix Table Menu'!A1" display="Return to the Appendix Table Menu" xr:uid="{E175CE17-9015-42B0-85D4-9EABBB661BB3}"/>
  </hyperlinks>
  <printOptions horizontalCentered="1" verticalCentered="1"/>
  <pageMargins left="0.25" right="0.25" top="0.5" bottom="0.5" header="0.5" footer="0.5"/>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2402db5-4765-4846-850e-3365ea286df0">
      <Terms xmlns="http://schemas.microsoft.com/office/infopath/2007/PartnerControls"/>
    </lcf76f155ced4ddcb4097134ff3c332f>
    <TaxCatchAll xmlns="1af07625-c539-4a85-a204-0dfe4195dd59" xsi:nil="true"/>
    <SharedWithUsers xmlns="1af07625-c539-4a85-a204-0dfe4195dd59">
      <UserInfo>
        <DisplayName>Stephanie Gonzales</DisplayName>
        <AccountId>180</AccountId>
        <AccountType/>
      </UserInfo>
      <UserInfo>
        <DisplayName>Sonja Unrau</DisplayName>
        <AccountId>147</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EEEE6FB0D1E9458B3E576AB77F4F7A" ma:contentTypeVersion="16" ma:contentTypeDescription="Create a new document." ma:contentTypeScope="" ma:versionID="0b8b4d9fbd0be817a6c40866b46324cb">
  <xsd:schema xmlns:xsd="http://www.w3.org/2001/XMLSchema" xmlns:xs="http://www.w3.org/2001/XMLSchema" xmlns:p="http://schemas.microsoft.com/office/2006/metadata/properties" xmlns:ns2="a2402db5-4765-4846-850e-3365ea286df0" xmlns:ns3="1af07625-c539-4a85-a204-0dfe4195dd59" targetNamespace="http://schemas.microsoft.com/office/2006/metadata/properties" ma:root="true" ma:fieldsID="e73caa592fff2903b06a7cb85d124179" ns2:_="" ns3:_="">
    <xsd:import namespace="a2402db5-4765-4846-850e-3365ea286df0"/>
    <xsd:import namespace="1af07625-c539-4a85-a204-0dfe4195dd5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bjectDetectorVersions" minOccurs="0"/>
                <xsd:element ref="ns2:MediaServiceGenerationTime" minOccurs="0"/>
                <xsd:element ref="ns2:MediaServiceEventHashCode" minOccurs="0"/>
                <xsd:element ref="ns2:MediaServiceOCR"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402db5-4765-4846-850e-3365ea286d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103ed2f-a402-49ba-bf06-bf478e0f947a"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af07625-c539-4a85-a204-0dfe4195dd5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9f837f1-2750-4f31-918c-24b956e26029}" ma:internalName="TaxCatchAll" ma:showField="CatchAllData" ma:web="1af07625-c539-4a85-a204-0dfe4195dd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V i s u a l i z a t i o n   x m l n s : x s d = " h t t p : / / w w w . w 3 . o r g / 2 0 0 1 / X M L S c h e m a "   x m l n s : x s i = " h t t p : / / w w w . w 3 . o r g / 2 0 0 1 / X M L S c h e m a - i n s t a n c e "   x m l n s = " h t t p : / / m i c r o s o f t . d a t a . v i s u a l i z a t i o n . C l i e n t . E x c e l / 1 . 0 " > < T o u r s > < T o u r   N a m e = " T o u r   1 "   I d = " { 9 E 3 F 5 4 8 B - 3 C 1 C - 4 8 3 C - 9 7 C C - 0 F 4 F 5 0 2 8 6 A 9 3 } "   T o u r I d = " b 5 d 4 0 7 0 2 - e 1 6 9 - 4 d a 3 - b 4 1 d - f 7 8 1 8 b 0 5 9 1 7 b "   X m l V e r = " 6 "   M i n X m l V e r = " 3 " > < D e s c r i p t i o n > S o m e   d e s c r i p t i o n   f o r   t h e   t o u r   g o e s   h e r e < / D e s c r i p t i o n > < I m a g e > i V B O R w 0 K G g o A A A A N S U h E U g A A A N Q A A A B 1 C A Y A A A A 2 n s 9 T A A A A A X N S R 0 I A r s 4 c 6 Q A A A A R n Q U 1 B A A C x j w v 8 Y Q U A A A A J c E h Z c w A A A m I A A A J i A W y J d J c A A D j w S U R B V H h e 7 X 1 p j B x J d t 6 r u + / 7 P t j N 5 j k k h 8 c M Z 8 S 5 d w 7 t L l Z a 7 6 H L k r E y D P i P A F v w L 9 m A f / i P / d v + Y w g w Y B i Q Y c M L r S C t t D v a 1 S z n H g 7 J I W e G n I N H k 3 3 f 9 9 1 1 t 9 / 3 I q I q K j u r u p p s d l U 3 5 + u O j s j I 7 K r M j P f l e / H i R a T n H z 7 4 Z I M e Q 3 g 8 H v r u h T O 0 k Y j S 7 M w 0 V V Z V 0 8 0 x P 0 0 s e a m l M k E n W 6 I U j n v o g / t B / R 9 E b x w N 6 5 L C x o b 7 r U P t x b s l a m M L H K i J 0 9 y 6 j 1 Y i H j p Y l 6 D a s g T V l S X 1 X o X V q I d K A x v 0 d m / 6 M 0 + 0 x O j r i Q C 9 e j h C l / q D F E l 4 q L 0 6 Q T 3 1 c Z p Z 9 U o Z m F v z U l X J B v m 9 6 l w H 5 v z U U Z O g k Q W f f O 7 4 k o 9 K / B t y r Q a 4 N 8 D R x j i f S 4 I q Q u n r x L 7 3 7 p d Q P K m O w T a S z + e T F A x 6 a W 3 q m u x 7 H O H 5 x Y e P H 6 H O P 3 G Y b k 7 W 0 O m W N b o 2 6 K N E c k P I Y R K A 3 O c l F t g w f c W C C 4 H / r a 5 o a l 8 u x G I x C g Q C 9 B t N K j 9 / T p w 5 U s t E i b P g H 2 u K 0 b X h N F E N y l l w G 1 i A 8 b 0 g h h O j i z 6 6 N R m g E B M g o g l g S G 6 + C / u 8 v K u 1 K i F E G Z z 3 y / e C 5 Q l O J 5 p j T A A 5 V M j 2 6 U j 6 P E C 8 p b D e y Q B R K k J J u q C v 2 8 b o o p 9 u T w V S h L K J 5 f f 7 + T w W a W W 6 V x / 9 + O C x I 9 T h o + e p f z J J i U S C k s m k J J t E Q R + E V T b z 1 k g 2 o t E o P 6 W V k K 4 s L 9 G 1 y S Z q q k j Q E 6 x R 0 q K q t M 7 U i o + 1 U l y 0 G T 6 5 m T X j q Z Y I J e J K u 3 h Z O L 1 e L 8 2 y 4 N d r r X V 1 M E h L E W Y c 4 0 B t g u b X P X S + I 0 o x J u r N 8 Q A T Q u 0 D n j 0 Q Z Z I k R b O B Z C C 1 w Z O t M f k + g w T v G 2 G S 9 E 7 7 m R i 4 V r 2 D 4 e V / P t M W o Y b y z O u P J r z 0 Q V 9 I i A Q g x / k i g V i l p V 5 a m X i 8 t N V j R a i S h v M s 8 I k U m U A Q k w A 3 w o B U + R A J i M f j 8 n T e D i K R C H 0 9 U 0 n n 2 q P 8 P U R 3 p w P U V h W n S t Y W A I j 3 8 Q C E l q i D z T g c M 8 K a C p o I h E F + k Q k D T Q r S Q F P h n E 0 O 3 J / x U z + b e g Z m P / A 6 l x U d l A b D Z y y t e + k T F w 0 K w h x v i r L J m G Y m S H i H N R V g t J Q h l j I B f R S e e X x I x Y S 6 l p + 0 7 G F 4 f Q E K 1 J x m M s W F T D a R D F l M D g G F 4 D b x 0 7 s 8 m N 6 / F U B Q C J G N k a F + 6 j h w U G 8 p v M / 9 j 6 b K O A u m U o P L S 4 v S f w P C M Q 9 9 1 B 8 S b Q W A V M t s g h 1 v j v M 5 x U V 7 w I Q z e L o z S u X c t / J 4 N i j g 0 5 U a N 8 Y C V F O a p C 7 W Y g a G R D Z A r s 9 G g 0 L o y 6 z 9 V l j 7 d X C / b o y J w p b w J o A s P v 6 + 8 0 z m S q t v d b G 3 V H L s B 3 A v 5 F g h l Z 8 2 V u 9 Q N L w i + / Y z P L / 8 a H 8 T q r S 6 j W K e V u n X 2 C a e T R R T N k 9 0 I F 8 i G e B 4 I 0 x p 4 D O c d W n A l L v H G u n Z A 6 w F Q U g W P i d g 3 n n 4 c 2 z h d S K R Z M H V T g c n b k / 6 q b k q S d d d N A 5 g + o n z f C 7 S 1 2 K M L v j o 7 k x A z M B s w L X i y l 4 9 o j R j c s N D 7 9 x L E 1 b 2 c z I m I P q U g Y 1 x W l 8 c 0 0 f s T + x r Q t V 2 P E V L y 8 o U c 2 o m w C b N 4 Y Y Y d d e p Y 7 a L c D h M J S W b n / 5 u W i v G C g P a Z I z N t q 8 n j a n E p h c L 5 s L c L J V V 1 4 v j o o y 1 o w H M P m h L Y J r 7 X Y 3 c J 8 s F a B a Q L M D 9 w S + 5 X 4 X P g n f P q X F g 7 o E 8 + H 7 j F b T x F f / v + P J m k t u w H y L Q i A t s L p o 6 Q y o k 4 6 y o r C R a G P l U 9 u 9 H 7 F t C V b a e o 9 V V R a Z c / S U 0 / X P d E X F L K 4 2 y P Y y O j l J 7 e 7 v e y g 9 X h 4 J i W k L 4 X u 6 J y L f i K Y 9 T W l y L U 0 2 5 X 7 y K 0 B 7 q v B 4 c c H x U h p L y O d A 4 7 7 L J q S 9 d C A d n h g G 8 k d 9 i b Q X A k Q F T s o z / b 1 k 7 Q b L B J p W B G 6 n w c A G p y s v Y 1 J 3 4 T P b v N z C h r j 9 c i x U h q t q e o p W V 5 J Z k M i j x J + m F g x G 9 l T 8 u X 7 5 K F y 4 8 q 7 c 2 Y 3 m Z + 0 e V q n + U D T i T z e K o g P P E + e P p 7 o Z c / 2 t g + k 3 G n H 3 v X o h e O R x x 7 U 8 Z d N f F 2 Q Q l 6 u D + F 8 a n s p m L N r Z L q r I y e A D 3 n 6 b y / P L S / i J U V e v 2 y H S o P s Y d 9 z g 3 t t r G b p Q x 9 n S y J a Y q X X D / f h 8 d O t S j t x 4 O / b N + O u g Y d 1 q P c c + J z + X W V I D N s T i 1 V K Y 7 N E s L 8 1 R V U 0 v 3 Z v y 0 y F r u X E d U N B y w y p o N 4 1 l f j A V o k r W T Q W m A z U + + M J i P 0 H x 2 / 6 i a T T V o R A w o B / l f M N 7 1 o D A k M t o v J 6 n g V p / a X 6 T y v L m P C A X N t L z s T i Y n k Q B T B w E 7 0 x Y V g c K A K 0 y x C 2 w G w o O G f g f c 1 i + y a W a Q r c / 0 I O i d D l B V K E G N l Q k R e C d w i j h L Q x g A r v a 7 s x X 0 Z F s m 4 Y 3 5 B m G G d / D K U E i 2 b c D 0 A 0 H v z Q T I z 7 z B k B f M P J h 7 N v B A g a k H o h l U x Q Z p K d C l t 7 L D k M j H G V z x g E 0 o m 1 Q Y q 1 r b R 6 R i Q n 2 q L 3 l v o 7 b z H C 0 u 8 l N R e / P y J R N w t C k u I U B w H y N 6 w O V w c S Q 8 1 R 4 R V / b i I k y 5 y k 0 O B y c W W Z N U s y b J B x 8 x a Z / r i g h x + m Z 9 1 D 8 X o P O d U a o u 2 e x q w 7 n D q 8 b N J 9 4 9 j A M h + m J i y U c t V Q l x v U P D b Q f 2 e J Q N h C a B X A a d G z d p 2 H N a b 2 W H I Z U N N 1 L B + 1 c a Y s 0 5 v T / 6 V J 4 3 P 9 7 7 h C q v O 8 A C V O f q z b O J Y 4 C 6 l q o k n W j G Y C r c v S H R S O G Y l z 4 f T Q u P G / C E f 7 I 1 Q k v T Q 9 T e 0 c G C k Z t U + e J D J g H G o Y D X t C v 6 / b 4 Q N b D W R N x e P s C l Q o 5 z 9 Y 9 y 4 Z V D E d F u T q A P N c 9 a G z j T G q W a k g g t x 0 I Z Y U t u y I d U x v v n 3 5 i n 6 M q g P m r v Y l 8 Q y l d 1 T j S T I V N z R Z y f r N A 0 6 U s 7 3 B A X b 9 c 6 y y a e 6 C V M j D X u T w A n W 2 P 0 9 X g g b x / f c 1 1 R m h r v o 9 u 3 7 s g T 9 o 0 3 X p P v i k Y j r B 0 T b M a U 6 y M V c F 7 Z H A s 4 n 4 / 6 F Q F O s 7 B O r v r p y Z b N s X M G I B 3 O v Y / 7 X X a 8 n y E T 8 K C E w j 2 C Q 8 I N u D f o 6 5 n v D I f X 2 e w t 3 f K 7 8 i V V I O C n x N L n + o i 9 C 8 8 / 7 n F C B W r P c Z 9 C a S Y 3 J 4 Q N t 7 o H A U T k N W 0 i v f 3 2 O / T a a 6 9 K f S 6 E 1 9 d o b X W F y s o r K R A M S n / J o 0 3 G 2 V U f 1 Z f n H l s C E I u H c a x 1 1 q Q m I v 3 y Q J C 1 a 5 q A u E Y T t b B d I O 4 P 4 U z 5 Y n x s h M I l X X S f + 2 O 5 s B W p Y P q B V D 7 u z G 4 s 3 9 B H 7 E 1 w i + J i 9 2 Y K 1 b u T y Q 3 5 k M n 5 D X B W u E E + i f 9 A S x w / d k z q t k J J a R n V N T R x X i r C Y 8 g E u J F p Z X l R l 9 K A 4 6 C U Z R d k M t d j Y v 4 M 3 I Q 3 X y C w F u N P K 1 p z A 0 P z 2 T 1 + r W 0 d 1 F q 6 L C 7 5 l y y n j R O 5 2 g Q J b Y c 2 T C S S 5 K l A / 8 x u h b 2 V E N f i V l / 0 q b z 5 L J M p H T V u G g d w N q B z O x t w l J 1 y h 9 6 Q u L r L K z L N u 5 3 C J 4 M B i a 1 b D H v E N B 2 c 8 9 E Y m 7 E G q 6 z t A D f X P h w T T q 9 d v o B X 8 / J A S D y G i C R 3 z s 1 y A g 8 K x C N i o B p 9 P z g 3 X n Q Z 0 8 v W J s i R 0 I Z C L D 4 B b 8 X J T e 2 9 V 9 I D 3 v b C o q q p h 9 b W N s Q J Y R r E b i A b z u 2 d w i A / u R f W v D Q 3 N 6 9 r 8 s P 6 2 p o u u Q O h Q j h l B L 5 i H l I 1 a y C E D n X V J a i t S g n 3 p f 4 Q r a 4 s 0 V o W T 9 4 p J h l c 4 b W l u c m Q C + / d D 4 n W y R W p M T k + K n l F Z Z X k c K T g j O A V h N Z C O J W N b G 2 D H M m Q K p 7 Y I F / p 1 u 7 5 Y o Q M b + y 1 t B q u S o 0 1 I d k N Y 8 O 5 v Z P A v K m p Z R 9 V V 1 f R x M S E r t 0 a p W V l u u S O U 6 1 q A i C u y w 3 z a x 4 6 f y B C t 6 Z C E h Z k A P e 2 E y D l d o H 7 a 4 D J h r b Z i 0 F h A N E T K D e 3 q p C r 3 u l g x g z l z h r l u M B 1 Y N D c R r Y 2 Q p 5 u T 6 J o s n R T u + + F x L f L r b p 4 U 7 D u L M V i 6 Y F b g 2 w N 9 a g A Y Y b I D 4 e b U x M K n b D n I G 0 X p W V p U 3 J 0 M S 3 V t W U b d H U w R D W 1 9 b q G z c O h t M v d C W g K k 4 6 V 3 J K x r l y w 7 x p m 8 B p g s B s P E Q A D t v D 4 w T z E I P f R p p h E n R s 0 W V E d Z e H 7 6 q l t I V d b o Z z k h O G M e P A o 1 6 T b f i + k P d W H K m 8 8 I v 0 m Q y a T n H C r 2 0 n g 8 9 G / C n K / A a f 2 2 W f u n i k / d l r Y z n n B 4 2 X Q X p 2 p r T C Y e 6 B O 7 b / E / R 2 c h z N 0 y Q 2 d B w 5 K W B L I h Y B g O 2 r d c a q s Z T I d J Y g k N 3 O u M F a F m c Y g C i J G B v v v p U g T X l + X H N E c Q F l 9 t x A P 6 3 T Y y N Z u J k G 9 4 R 4 n g 5 0 Z M l D s y f O r K 5 8 / W u n b Q X g r z 1 A 0 q s a b b A 3 l b B z n 9 k 4 j H o t S Z H 2 N l m a G q S I Y p h + 9 9 q T e k x s j Q w P U c a B b b + U G r u E q a x 6 z j o U N X B 3 a D 1 o J 0 9 4 P M Z n q y z N J 5 8 T i 4 j y b p 7 m j N u w p J S C c m T I C 5 0 i U z T x s Z z M j 0 S Y 4 5 + n J c W p t Z x J Y w F g V S A w P I s h l 4 P R I m m 3 j S p c r T S Y o l L w v 9 X s B e 4 Z Q J f V n a G 0 t k T X o 1 c C 5 / S j Q W h W n N t Y a i C D A k x q D n Q 7 Z c A X O z S l E O N s 8 / l U A F 3 Z j h Z q K 4 Q a Y Y V 1 a c 9 j A 2 h b G c b A V 7 I F a x D d C G 8 F V 7 + c c p p 4 b M C U f s 5 y d w P l i 3 Q t 8 J r R h M 5 u C / b M Y c 9 t I u e P d S G W n j S T f 2 4 0 k h T b 6 9 R H F D b 7 3 x f 8 T C F W y r c 5 m 1 h b j T b t B J m B 6 x Z + a 0 j C 5 7 J W o b w y 4 o p 9 h g k H d 4 B Q e I F 8 y A R B O m 0 z O 6 8 U M Y E O m 6 R W v O E 2 A 8 o p K y f O B 7 R m 8 M R Y U M s E l b k / N d 2 K Q + 4 p T / H 1 O j C / 5 U w T F x E i Y f c 9 1 R + l o Y y z l j s / W j i b h D i V Q 9 p R p a S j u n z 3 R h 9 o o 6 d m k m Q C T 7 z Z s s w X r 4 S E Q F f 0 L C L F Z s M Q J 0 7 f Y S Z j r N 0 u K I Z j W A N M w v p g I 0 M A 0 N 7 M L k b P B a d J h L A r A R M h s n 4 K 5 Z F i L w g A k A g H R 7 7 J h 1 v L D a c M T 6 D a G Z r e t l O X c + R 4 n G j J k o l j T 5 s d K k a G 6 7 T T F Y p n u c c A u A 8 7 t R w m b U L K e g 2 d D F s g 8 0 h i X d e / c g A i J q O 6 o 7 x T i 8 Z g E q E I z Q o h t c w 1 z n E 6 U 9 l J 3 4 / b v C / o 7 Z o m x b N E i n z m C i E 2 M n 1 4 B T R 4 y w w v a i 6 H x 7 j 3 W c n w 6 n w y H Z E o + z h v I 2 Z Z S 9 M g 9 D 2 9 k 9 s 2 K E U V P q K W l d I f X J C f c 6 n Y T W I 8 B 3 r O t E A y F R N P u F H B f s I b g F + N q q g f w y V D a h d / a 8 e A C i H X 7 M A e s L T S j a z K x H s 0 U n Q k 2 f Q F E W M B E B C n N d H o b W P I M 4 1 u L Y W / G R M Z s 7 S q 1 W s P G D F u L G E X d h y p r f J I F M N O j B x S a Q E 6 s x b 0 5 V y V 6 V A g E g t I n g d s c 5 t X L h 8 I y 4 G o W t F z B 0 + g h g J V n j 3 V W 6 K 1 M P O 8 I L z I z i u H G N 3 F 9 6 M + 5 T Q f J B 6 a N k U M W Q C p o q Z V 4 i 5 a O 4 v w p 6 j 7 U + j r f x B w e P c C t b j d x o D Z O t y d V 3 F 1 U z 5 j N B c z 9 g a m W C 9 A 8 + c B M C T n T F p O + D r x w 3 z o c o b 4 Z N a A c T + T + n n w x N z u t S + 6 A S 9 0 A y m R h b o 6 m J s e l G Z 0 T J J 3 9 K h v Z 2 l L V 4 t P 4 Y R H n L V U s y l S 0 J l 9 5 0 6 k 9 o Z 3 g S U N Q 6 L G m u E y l M A 6 C X P D 7 A z Q y O K C 3 N m O r m c A G 4 l b m + w G h h X m G F W I B O E o w K G p H U + C 2 Q X N h 2 b D t o q 6 + U Z c y Y d b h g 4 Y 0 w J D C 3 N w M V V X X C r n O t s f E B M T C o Y D t O N k K G W 2 N D 8 P 1 s t Q u R d z P p x h Q t I R a W 9 u s n T J u M M O 5 X Q g g r g 1 T 5 + F u h s s c w p M P O r q 6 a W T Y n V R b B d D a M N o O N M Y q R Y h M P 9 G 8 e S x q a N 5 P 1 4 Z D 1 G 5 F Q M C J Y U i 4 F S K R z f 2 h Z w 9 s d r I g P C k Q K p U J n 6 Z 9 4 A X 0 x B b p Y N 3 W G t O t j Z F g T q m r R F 8 q u 5 Y r N I q y D 1 V W 2 8 2 C s t m z V 6 y Y X f W K u X e S B R l C m u 8 5 + 3 3 u w j z P T / h 8 s b q S X t 4 Y 8 Y W I T E d o E h 7 o A B Z Z Q e A s B n w v O O L 4 X u E + V 8 M W i 2 Y a h E J p D 6 K B i a S w c b A + I W 2 I N T d + 9 a u 3 p A 7 k b q 2 v o E M N i Y w X F m w b c k 1 K S 6 1 G q u R 7 i u 2 n K P t Q 4 X h l 0 X v 2 n H j v T o J q Q + s 0 N z l E N 7 6 8 Q + + + 9 z 7 9 + p 9 + Q x 9 f v k K 9 9 + 5 L R P r C w g J r 3 j W J c 8 P 1 V V R W u 1 5 f O J y / h s I 0 d M B 8 D h 5 C 4 v 3 j 7 8 B 3 / c / / 8 w s a m s t 0 9 R u o F W z V 4 C v S E v d Z c 2 G r v h 1 C l 0 C e m 1 9 + J d t v v P 4 t + p L L q I e G B N 6 1 l m v O B u f 9 k H E 0 T v g x T w r x M q J Y Z M n z 1 r U v i k o y / a E K i n i 6 5 L U w u R w S z u 1 C o 9 S f o L r 4 H b r y 9 Q z 9 5 J 8 9 u 2 n 8 B t c C l / n o 8 K A Q q 7 O r h 1 Z X V 8 U 0 W m Y t s 7 K 8 z A R Y Z 3 M m L m t T B I M h W W c B / S m z E I y 5 D y A L c r x m J h 6 L U 3 1 D P V W U V 7 B W q K D S 0 l I m G Q Z j P R K 4 6 v f 7 6 N K l y z Q / P y + f 9 e S T J 6 m h v o G 8 f I K I 6 v 6 r n 1 8 l H 2 v K h s 4 T V N P Q L u u r P 9 8 d y V g K 2 g C E y r Y 2 B g h r z M y / / t n f 0 h / 8 / o + k j G v + v 2 / 1 0 U + + e 5 R N Y o + M R e U D t 8 H o Z A K z s + O S J x M x q q t Y 5 Y f C z g 1 D 7 A S Y U F 8 W l W Q G a k 6 y o M W l I W y T z y a Q X S 4 W o P k x W 3 U r 4 N w X 5 m e p t q 5 B 1 z w a 4 N 6 5 O T c w 3 Q L E D Q R C 9 P G t W a K q Q 3 I c y L I 4 M 0 r j f Z 9 R 1 8 l X 6 I f n s 2 u S C H 8 G L t i Y g f N z u J 5 6 + c 6 l p S X q v X O L n v m t 5 2 Q f W u q v 3 r x N T 5 w 8 L e F G A 9 b b Q 7 Z C B q n 4 v i U 3 u B s A U n G / E b l n I 0 5 N N a v 6 g O J A 0 T k l W D F l E A k o R g J t w u Y H q u C p / 3 h J l x Q g J N U 1 d X o r P 8 B z i F h B g 6 1 M L 8 D t C Q 9 A a 9 X V 1 d L V 0 Q o K + e N C J j g N o H n q m g / Q q e d / Q I e b P P T m x S u 0 t s 6 m K f d 5 4 G y B B r o 7 p c g Q 4 s 8 A m d B O c F a E 2 O z 8 m 7 / + G X 3 0 4 Y d U y v u 6 u w + m 2 g w T D 1 s P P k k z S 5 F t k c k J 1 s 2 6 B K h r y 7 V E Q a H g + c 3 1 4 t F Q 1 W 0 n a W Y m K W a Q I Z V J B s V K L o w B 2 Z P s t k I 2 D e K E e V U N O v N m n Y g 1 N h X L y h 9 8 L Y v P B 8 J 0 v L 2 U b g 3 M 0 r k j a X J H 2 X o K s s w j 0 B X h V D + / e I N O H j 9 M b Y 0 V d G c a K z W p N Q O d e O u t i 7 K U m i E x N J j P 7 6 f R 5 R J 5 p x W A d s t G 8 l x I / 4 + e 0 c s P k w S b e 0 m 2 Y J D D q 9 h Y k 3 + f 8 1 G j q D Q U d y M 2 E a l Y C e T E k Y a Y L B O W C 1 h K z A B k y i c M y b z 3 y V 5 0 J V + 5 z K b J z n a X y N p + h k w Q 0 t m Z K S E T g n t v j g W p p n S D / u g 7 Z 2 h q L U g / / + V v 5 I U K g P 3 i b G A t H J U 5 X k b w l x Y X + C G Q k A F s e 8 z r Q c i U C e 2 U 0 G V T j N q q u w j A z Y Q z K 4 7 E i i l F K D c U M 7 k w B l R W X k F T E + M 0 O j x A c b 6 Y 8 b F h i R g A k Z D 6 7 2 e + x B l C 9 y D I d 7 X a 4 Y E + X U o D c 6 O c g C O i v q F J + k L D 8 7 j H 6 o X d i E / 8 / l k / 9 Z x 5 n S Y n p + m Z z m i G h r o 5 F K c 3 r 6 / Q s j 8 d M 1 h V X U N l Z e U 0 N N h H F 7 o e P s I + o 8 0 h J i m o D e W 9 z J S j Q q a i 0 V B V r S c y y L R X N B P w 3 9 + 8 r k t E T S 2 t 1 N 7 Z T f 5 A g F r b O q m p u V W W 2 k J 6 4 t Q Z f Z T C 2 M i Q L m 0 P 9 + / d o a F p 5 S E 0 W s 7 t f s H s c i L X R M P e l V b + 6 6 X D 9 Z l P f Q T 1 T g 9 9 I Z M M D f 7 H z 6 7 S 7 c E 5 O n K g h p 4 9 l L m m x u L c H B 3 o 6 s n L p M 0 X u D 5 z j R B d B V W a 2 G K h z d 2 E v P C h G B J e j m a b e 4 C b k B Q j / u I H T + l S b s z N Z M b E t X U c e K B r r G R S H G g s l 2 W g j Z Z z M 6 k 6 u z L f 7 2 v g F v U A y K q x r P 3 m r T f J w y E C N / r L z 5 + n q / f S / / f a s 4 f o j V M l d K Z z M 2 n m F 2 Y l x 1 o T z s H k h w J u l V x n + l p x + 6 L x R I Y s F T I V j Y a C u W e T y Y l i J t d v s c D l g 7 q G z T F o C / N z 8 i C B i T j Y n 9 / a C Z H I w 5 l S 8 N C N 5 t C O 9 g p K C K X C m F Q P n / o T D d z J Z Y z O x u g f / v F d q q l W k e h o G 4 w b J l h b o t z d c 0 Q C Z n 1 1 x + j y Y H 7 j T r m Q a n u c l o s c F J N o M K F w l o V P S T a G I V h 7 D f B 8 m Q H N B w H G b 2 A a w U T E 4 i / 5 o L y 8 U p e 2 h t u D C I J f V V U t K 7 6 6 A V N A E G B r Y 3 l 5 m U p L g v S z S 3 P 0 q 4 u X 6 E / + 4 H u p h S 6 h H b G U m n j 2 h o d k V d s o W 4 2 I w t 9 Z Z J 6 T u T J 1 i U q O C p 2 K Q k O F 6 p 7 I I F M x a y M n z r X n 7 y r f C o 3 c 3 8 o H l U y G f I F 3 V D k f V B B 8 f E Z 5 + e a 5 T t 6 N G P k i E 9 Q 3 k x k R 8 d X t P v r V z S h F 1 p b o T 3 / v F W q u K 9 2 0 u h H Q 1 t E h n 7 s T m i k b n N L B d g 0 N j B b H w 7 g o + l C Y G V 4 s / S e v Z 3 t u 2 P I Q X 0 A e w D J e W w E h Q P l g y a F Z c K 9 W V 5 Z l 3 h J M r / 7 7 d / U e B M 8 u Z 3 U O w L u H 8 7 L X u 7 h w M E l J X 6 U s z o I 2 Q e Q 7 X O o v v f A s d T Z X 0 x + / 3 i 0 x g N n W y P B 6 F R H z u y v 5 Q / q I K Z l I y 4 Y p J f h c n X J V i F Q U G g r D J T a Z n N h N c i U 3 3 G P V s g G R 5 s D a 2 q q 4 y x G H B y F 2 Y m Z q 6 + W a f X h H Z x 6 o c b w V E c K G l Y 0 w b w m m 1 8 F D W H F V Y a s V j 7 B W H 9 Z J N 0 B / 6 X j l i L w n C k T E 0 t F w q f v Y r r 1 w O J A y b 1 e s / z E A A W / d u i 3 l n W 4 x k Q / 5 0 d s 6 B y A e u y g i O V E U f S j 0 n 3 a T N D s J v O k C w N g L 3 O U I a n U T 4 o O H j k m f A 5 4 v 9 F 2 g R W a m J / n a E 9 K n w e C q i R z f C g i k z R c 1 t X U i 6 N k A r V b f 2 K y 3 F I I S X J v G O j 8 s n E A s 4 v L S g i z e e f v r m 3 I 9 I O B G X X 6 L f j 4 w s s i J k h 9 3 + d r N V H A N F a h o z W j w v U Q s R B v g N u Y D C B s W 1 + 8 6 e F j 6 L 4 1 N L d T A g t w 7 E 5 I + D c y v f F F V U 6 N L + Q F v G 8 w G t 9 m 4 t b W Z g b t u b n Y Q s b K q R m I D j 5 8 4 L V o R W h p r S I w M 9 o v 5 8 8 g A E T H J w u T M z k z 5 f x g U v A + V 9 K b n B B k y 7 R V S B X R Y k B P 5 z L i N s 0 Z a D s d o b M m f C v K c G B t h U 2 o 5 Z T Z i 0 B Z 9 I m z j n o A Y E G 4 8 g B A v t 7 g w J / t s 4 D O d g P Y 0 w O d O T o y l + k C Y T u K E M 4 L D O R i M c 8 H D A M B L 5 P r u q T 4 b v q c 1 N E f + m h 4 + R q o e C Z T h l / k F + L 7 F J f X m k k K m g m s o D P T n I l A x k 2 v Z W t z R B j x r W 6 G M z b v K k g C 9 e j i c m j v V 0 t Z B F W w u G r M R g o 0 + E b b R T 4 J J i D E k e N E Q 8 Y 2 o d R D O B j 7 T D c b F j c 9 t b m m T d Q K B + s Y m y Z 2 w r Q a s g T E + O p y q G x 8 d k v M B E C / Y c z j d Z w P 5 v p p 6 R B 4 + h y i A W B A P U 4 3 5 X Y V G w f t Q a C O Q p p i J k y / u T 6 6 x t u G n d 1 N m n 8 Q N g V B a 6 L B O 3 Y P C u L 6 h v c Z G h i U 4 F X 2 0 W C y a E R w L c 3 O g b / P A M U j q N s h r m 3 n Q l H C R G 2 + h / c A Y G d q 8 5 v j 5 j v w X Y t k e t J y I v M i m + i N V X C e B f Z t l b D d T w T W U 9 S D c 8 z j U X C b e s G y z W m 2 Y J z x g v 4 f p Q Q F i t H V 0 S n A q + m h Y s 8 9 5 H t 0 9 h 3 Q p E + 0 d B z Z F p i O C A 0 D A L J w m N p 4 4 d Z Y G + n t p d X k 5 w 6 M I w L k S W x 6 j s + 0 7 S y o h j C q l c p W A d E 2 h U f A 1 J f a 6 d r o 1 q V 7 h a c M m S y 7 g 1 Z k P i 3 y / y y C b x w / k s 6 e T o I 9 2 / + 4 t i e S A e W k D Z m b 3 w S N U X q m 8 m d C I A 3 0 q k h 7 O l Q Y 4 X L Z 4 v c 7 2 w T d Z Z E V v o W x y 7 N J l M f s s + d r t J M M K h U r + k l q 5 C Q Z 7 k V h Y T t j t T e n 5 z K p 1 W y z / U S N X h L u s U a F J h b j D Q 0 e f k L I N t B H W a I c G u / 3 1 F 1 I H j Y j 4 P R t 4 D / D O Q D 1 w I R p K O t S 2 K h p 5 w U 5 1 z O p K 3 F X W d i s V t A + V T K q F G o G 9 S C Y D v F D a C T z x 4 b F 7 G P z N J 5 O 6 t H N o y O K E A B D l A A / l 3 M y U x P o B M O F A Q n g D 0 U b Q i B W s m V Z X l + n 4 i e x j T g / y f l 8 3 p M U i T R q V c 5 K i q t N b N L e I v p + 7 v O 1 G K q j J 5 y 9 r 1 D c E N 2 P v w n 7 r h Q 1 4 7 P r u 3 9 F b 2 8 e P n 9 n a u b F d Y F 5 W L v i 8 X p k U a Q J n Y c J h m k l 7 Z 1 f K v E R E S H u H e k v 7 + v o a / f z a l J Q N 8 C I A 8 x q c h 4 W x a N N y Y h I y I z e c 4 5 e 3 V 1 a Y y J a M 7 X Y q q F P C z S r a 6 + R y o u f Q M b 7 O z E 4 9 M D 4 6 Q j P T U 2 I a Z r t m t J E b w j H 3 / g k + a 3 Z m m i b G R 2 l u d i b n v Y S j A V r H X m d 9 Z W W F p q c m 6 P j J M 2 L G u a G v 9 4 5 E h M S 0 u 7 6 U C f q D 8 0 r r j Y 0 q c / K z k Z 2 M M s d d E L Z I j m t C U e X O x N d V Y C 8 X W 8 2 F + z E u 8 2 z I t W 8 v w R n 0 i r l P r e 0 d Y n 7 B N M z m W P i z / / W 1 L i k g R A s w R x v X t g z 0 Y v F M J g m I 0 N L a T n X 1 D V k / F 0 B 0 B r Q O x p g M K i o q q L J 6 c x Q G w q M w 9 o Q Q p C 7 t K f Q H N g f y t r U f o P f v B 1 M v V t s J G K L g y p U 4 8 L Z F s F S u E 1 z n t o z t 9 k 9 B N Z S 6 Q f s D 2 c w + A / N w m J x d o s X F B S l v h b / 8 V y d 0 i T / / y 1 n 6 6 e U J u t 6 / R K G A a j Z Z H 4 + B 8 a F Q K C R T 1 d 2 0 o R O 5 I j n w m f i M W 1 / e o D W 9 z D P 6 V q 1 M F r + 4 4 s 0 M Y a / E 8 j k R T e y c S K l 7 p h P K n F S V I p V U m V z 2 q V R I F L Q P V e B r 3 1 V A W 8 B J E f R E q d 5 l 5 q 4 T T o f E v / 9 / d + i P n 2 + l c 9 3 p M C A 3 8 u A p m Q 2 D c 8 o b m e 3 1 N F i e D J o T p M H 6 F y C o j X t 3 1 B L L B o j l s y c p j i / t 4 P N Z h M N B F v 5 h F S R l v U N S a r 9 O t o z t d i q s h t L 5 f s F n I 5 m L l T g B J 8 W i H j D N B Q j F j 8 8 3 p x b J R H 7 9 P z 8 v Z T N 9 A n U J l 5 U e s X B L N h h v Z L b 7 H g h m n v + y w 0 t 5 / O R p X U o D J u b E m A p r + m o i 9 / V v C y l z 1 U k a V O k y f l A h K V 1 f S D C h L H r t d i r s t e 8 4 8 G o b m H 5 4 7 2 0 2 d D s i C 9 w A z x n k 6 d P / o k g E 2 C v Q r k U S s s 9 t V a N Q C d 5 j m / v G Y i U m N 2 D R F x u b 5 1 1 5 p b / m R E t b O 1 2 6 t / W 4 2 / Y B O Q F P h C 0 p w h g i Z S Y z Q R X n Z 8 n Y L q e C D u z m 6 D P v S W A t B m B u T b 1 E 2 g 3 G O 5 Y L 8 W i m l u l p L s s g l 0 w R Y H z 3 v 2 5 2 y Z t A W o P h w Q E Z h M W K S 4 Y M k + N j m 1 Z g A p y D 0 f 0 6 + s E G v I d u W E s + + E q 2 2 e E k j S K W l O 1 9 9 g 9 v i 2 w V K B U 2 9 M g F 2 d 4 6 v h d h k + q u X p L Y a V a 5 I R q P 0 a 3 R 9 C q 0 P / v z s 7 q k U B J U N + n S f 3 p W 8 l z o 7 O q W S Y a I f D D B r a h D 1 D n 6 P / b s Y r j c b d S 7 z J X K J 0 5 x J 5 A i C y d X Y l k p p Z 3 4 g S H 7 3 G R t l 1 J B x d d N Q x X j A v A P A 7 i z 0 a 8 5 W L M u O V Y E 2 g o Y X H 2 i 3 f 1 l 0 c B P / v K m 5 M k N l x u Y J x C f h / 6 P P b s Y 3 2 t j 3 k U b l V d k n h d c 9 3 2 9 a t r 7 z m A z c V K 5 7 E u v P W L K / E f c 5 a Z c S P A d t O i 1 6 8 k d h X i j + q M C 5 j N h X t P M e o j m 5 u Z o f C y P t S V c F m v 5 0 X / 7 T J e I / v e f K e f A V 5 Y W 2 y 7 c H l w Y u 7 K B N c s N M H U f 3 k G M W y 0 v L a W c H 5 i f 1 X P k O B 1 r 3 N p d n x e E E 4 o s Q h Q 7 W a T Z X J 8 m m r u s 7 U 4 q a B 8 K D 0 S 3 w U e z T k O u g c m 9 g t 6 Z g F x H a x U L S G k L H T 5 y m O b n F + i d d 9 7 T R 2 x G R a X S A r a X 7 2 / / 3 T k p A / / h p 2 q G 7 N m u 7 M s q 5 w J E D q b 1 B z c y y e 3 h B o F A L s y r + U 5 Y K x A Y H u y T q f v l 1 U 1 i N l Z W V d E H A 5 X y u l G D z t o d I p T V 5 C n C G K K k S G N r K X s b T 4 n k J j n b 1 f T B V / d w f w u D s k O 0 t J T 5 c j U k v K I E 7 6 w F s L 3 X 8 Y Z + E d v c q p c + H Q 3 S k c Y Y d d U m a H 1 9 n X 7 x i 1 / S 9 7 / / u 7 I 2 g w G i u d E 6 b 7 7 5 a 4 p G Y z J o + + 3 v v E 6 l e S 7 i k g / g k S z J 8 Y J t 9 E d A s E g s S V 9 M l N D C e t o c b K l M 0 s S y 2 s Z S y x X a o o h x m 7 1 3 / + F i + K S 9 O U E e E K G R y h O Q E b z K R p U x B o f I E L x 8 L Z 2 i f N s S 9 P x z h / W n 7 T 4 K S i h f x S F a W E y I + W A I B d S V J m h 2 T T X Y f i A U 3 p a O S Y T T T K g b T C i g l b W w m b 6 B a 8 T r Q e N x C J B 6 P + 7 K y i o d Y W 1 m g N e I w n R E e N D D A u 9 s O s I m G o T T z c m A F 6 s d b Y r T O / d K 8 u r T m g c G Y D t i o A W 3 2 y f G v Y C m E S K B P E I q k E g l v C p H v c U Q 5 w 8 S K V L F m U x J T p X l f j p z R g X u F g J 8 y R k K a 1 d T I q I W l Y d J Z J t 3 K 9 r 9 v F 9 w f U Q 9 t R u z T L r D t Y M o N T X V V F d X R 7 W 1 t R l k A m p q a s T c u n F D O S Q e B i A T g J h C A 7 x Y 2 s T g g U x 4 7 d K D O I i w R g a A N 8 Q / G J l M 0 g / Y j D p O 8 u D V K d V 3 M m m D 7 x P c 9 2 k Z 2 + 1 U 2 D 5 U Y i 3 l y g U M q f D G h / 0 E N 8 E a X 8 r u f r b N P x t l Z W X S B 4 P w P A w m + L t h n n 0 w W E 2 / u R O S 9 P W E n 9 7 t D R J m I F + 8 G 2 L T z f 0 c 3 A B T 1 s A M e 5 g x u X w B M g R 9 C Z Y L R Q y Q x f S Z + I + q 0 9 v G O S H b Y h I i R 3 2 S 6 u s q N s n Z b q Y C x / K Z Z Z 9 Q s X + A F 5 U 5 Y U w h m E d t 1 c r p 8 u V 4 9 m k O z k F W g 3 I m 1 c 0 v v t R b R L / + 9 V v U 1 9 d H Y 2 N j s q C / E x e / U l a A j Y b y B L 1 3 z 3 0 8 b H Q B j g m 9 k S f Q L w R B D f D G j u 1 j g / t r b L V o Y i j C a N K k k t m 2 8 8 z j K i r 5 P m v 5 K k R K P 1 o K h P 1 G J m D V 8 n 7 Z M K S a 5 y c 6 j q j P s e 5 C r g H U M 6 d P 0 y 9 / 8 a b M X z p / / m n q 6 e m h t r Y 2 c d G H w 5 n r 9 L 1 + s l 6 X F K a W v f T u v Z 2 a n p 6 G 7 Y z Y 7 r A H C C H u c u U z t w i i y m Z l 4 c 1 k Y u 0 k Z U 6 a h I W W p 4 L 2 o Z C M h t q P x L J h r u 7 y Q I h e 6 F F e v K / G / Q 8 8 G e 9 3 f v d 7 0 u + q r 0 + / d B r e w H f e e V d v b c b b b M r d H H u w 7 8 s H h l Q L 6 + m 2 f O Z A J s G z g e l h k c m U F U m k n N J a O u d t Z e r p J P X Q 6 v j u w q X C a y i k H G T a L 0 R j s Z B r r S 5 N y t r k x y q G p R 4 v G 7 g 9 m T m Q a 8 a B c g F e Q T d 8 9 z v f p q + + y p y Y i D f I v 8 / C j m 7 J o w T M P n w P n B v V J U r 7 f j K U W x u W B Z M s h I p E 6 a R J Y 4 h j k Q h 9 J f E A S p 2 V u I 4 L + l M L h 4 I v x W w s G 1 t L 7 V d t h X W / n 2 i O y S I n H a 2 N Q j B g Z M G X o T m w f y u 4 v e F D w B / a 0 d F B g w P p J Z b x B v n o d s d d t y m c e G s H Y M Y P s a 5 E P l h l B S b 9 J k M g T R 4 h D J P E 7 0 2 T J o N E 0 t c y 4 1 V q X y j o T 8 l V o V L B N V Q g M c w n w m e i s V / J B E D Y 3 u 5 N e 8 9 e O 5 Y 2 h 9 C 3 M W 5 r 5 9 r i b s g 2 S R H O j O r q K r p z N x 0 p j k H c R 4 2 1 B x j q U F r H k M g k J q Y m T N C X p E h 8 g 2 p K 4 h T 0 s j k n x 2 O f d b z Z 5 n T 6 t P s 7 h X c T h e 9 D E V 4 4 v P / 7 U A Y s J + K c G F v y y R 0 4 U J v 2 5 s F t j f E g w K k f 5 u Z m Z c A X w B N 5 c n J C C Z 8 F e 6 D 2 1 K k T d O 3 a p 3 R r d D l n R E T h A C J x 0 r m H U 0 N Z n E p 8 G M j d o N b K q C I W p 7 l V D 6 3 H S E i V 0 l J 8 D z D g q 8 o q r 6 o u 7 B g U k u e j W / 0 F v 9 t L 8 Q 4 W h g 0 R C O l o 4 k Y 7 h M W 5 v R + A f s Y z B 6 I y D m S A Z n n t a E T M h 9 m Z G d Z E m Q G r N s L h c M a Y F e 6 d P a 6 H I F Z E l c P z 9 9 n w B s X 8 W 0 + 9 z 8 A 2 H n I 4 F G + L 9 3 m h W X Q l A 8 1 2 b 8 Y v D x D 0 s W p K E z Q v U T D c x j D Z m A h L t 3 5 O 3 / / e 6 3 L + C H V 6 / 5 5 f y u k I C R X V k U y a C A k V H a E i J F T I U Z L z 7 3 z n a f W l B U R R v B I U T y e n h n o c N N a i 9 o a Z / g c A P s z r u D m Q C Q 8 S C J U b n H c I Z J q e T s 9 p Q h A r X O l z 8 R q K b 5 d M e Q K R A R h 3 6 q q J 0 9 U h N R 6 F w e H p F Z + 8 T f 7 K I G I X 4 / R y T 5 h e P 7 J O Z 9 p i M h a H 6 y o L J u i l g + s U j 6 w y W T b o 7 p S X P u r D 0 t Z 4 o C o t J H n G N o i o 6 u X h q x M G h D N k q k C p 4 C Y f U t C v V P b j Z P o B E q b C e P 5 g e h Y v o i o + H Q 7 Q 1 U H l p E C c Y 7 a X s Z l 6 Y w o C j Y 2 b i d N S x U K n y z u N r t o Y H W 6 I 0 8 C 8 X 8 h 0 b T g o y 1 P f G A v Q h / 0 h W o l 6 Z Q 1 3 M w Y 3 s u C l t 1 g j g x h r f N p y n X w f 3 u 4 N 0 N C 8 l 6 8 / T R J D G k M c r F s u W s u Q S X J o r g Q 1 N 2 E d w b R M F S q l 7 Y M C o s Q 7 K f a y I d P j Q i r 0 p 7 K 9 y m Y p D G e y m k 8 1 O e m + J D P W g I A p h G M A C N m q X v r L X v j f a M J H g f l 1 n x C m o 1 p 9 n x 0 x Y T C x 7 J O Q J J D q H m Y u M z H K A g m q D C X E 6 e B p / R Y 3 v z Y B t R m Y 0 k C m j B x 9 J U 0 u I Z h s q 7 q z T x 3 T 3 1 Z Y F A W h B K L W s 4 9 0 7 1 e S X W W T 6 F J / k F 7 n f l O p Z f o B F / l J P r / m o e b m Z h E u J 3 C / 7 I U y o 7 F o a k a t f b y Z X v E o Y K Z 1 j C x u 9 k y a J u P T 1 P G M 3 M b 4 Y X K s s V K e X 2 X i c 9 + 5 v L p O 6 l J J y K K O E / L o H A 6 L i q C a 6 i N J 9 7 l J B n S L A 8 X R h 9 K J 7 5 q c 1 O O m q e B y R k D q C 5 b p Z 3 C d T S g E m t r O B g A a y L 4 / M P t K Q s q s g p l o t B Y Q 8 u 0 M o b b b H C C S y l F Q D 0 z l i I A D S m s i Q x j s y 9 h G W f 2 P I d B q Z I O 1 L c R E m X l y L O f 8 + J B z K 4 b E r c R / i y D V l U 2 L G c B 3 k L e 5 B m f 3 m I H l x x U f s w Y D 6 e y 3 v 9 t j V R A 6 h B 0 Z m P f n G m R 7 d a k r b O l g w F T D J E I 4 E l 4 / E q a j W 0 x 1 R 7 8 w 7 a Z X h G g o j 9 O r h 9 Y p Y A Z p M 0 g E k i n C p O p B J N R x O U 0 c d Y z p M 5 n U W T 5 P 3 / u d F / i 7 c L 6 F T 9 u 4 0 4 8 e e A L J j y a V E / u d Z I i 1 y w a Y h V g x C b N 5 c X 9 s b x 4 E D S 5 0 5 A C 8 e w D 6 V w h R q g y m n R Y C m z T O Z A E k w v w m 2 2 Q 0 q z d l A x 4 K G D N S R F F t O b 3 i p Y u 9 I Y r E 0 v 0 j Q 5 I 0 s Q y B 1 D F K e y m T T s j G Z h 0 I F P D o 2 d 1 c b i 2 Z Z Z P X y 6 e d e d 6 F R F E R C v d F q f B 0 A + 5 r E h k h N m k L L M d K Z X l k 3 B N 4 8 0 A i e M X Q j 8 L 4 j O 3 t A 1 A f Y E 2 G h V X K Y Q 3 m + T 2 A 2 2 H G n Z 8 P h C R o R y E L J 0 M e T T J D L E U Y o 4 W w T 5 H F a C T k 6 C M 9 3 R G m p 9 r D 1 F 2 1 S N 0 1 E Q o S P 0 B i a 7 Q Q y R 0 r u N s o q j 5 U U 9 W 8 v o E g l L u D 4 r E i m C N 9 P p Y 5 h w l m n l n 6 C 8 6 I U v 1 m d w B C 2 3 e / j 9 b D y v x 7 o i k 9 O z c f S B M 4 c G c q n 0 j 1 9 D 8 a z a N y 9 I U M Y R R 5 l O Z R + 5 V G U i k g 0 R J p U p 1 r Y / K w t g X R S o I B 1 r g x O t y Y E L P 3 u V d f c L t V B U v c G v y 3 i B I G 6 H A T b e x r E m 0 T m L a + l n p 7 R q b w O t F z q I c i 4 Q i N j Y 1 S T W l y W x P / z F R 2 g 6 n F G H + H 3 s g B d Q z + q I O l p I l i y G S 0 U 5 p c 6 X o Q K R x l 4 v H 2 g Z o o k w l e C K w l k R Q T F u u 5 r 7 A Z m 4 g n 1 A N F X s e z W Y 4 K l Y r K 5 A N C A d x M f k L x z c v e g j j 5 x w + Y k I i l v T A V X u D x S s A t V k 8 C I H D A 1 N S k m H 9 4 M D U 1 N 1 N L i 1 r L / C X M w 8 o D I J + Z y g 4 s L C z S h 1 d u b j 2 t 3 b Q X Z 0 Y r C V l A F E M e n S t z T m k p p A B F p d 0 P 1 U f p W G O E T j R H q K k 8 x i Y U E 4 n r x x a I R s f G p R x e D 1 N / f z + V V a f n g h U L i o 5 Q d Z W r 3 B q 4 2 U w q z t 3 w u C o s z J 2 y g d v g 9 y T E 1 I M W N 4 G x e D 8 u Y v z g k J i e m h K X O 5 7 8 c K e / e D A 7 q T p C E 6 w V 4 n S 2 P e 2 + H x 8 f p 7 / 7 u 7 + n C 8 8 + p W u y A O T B D + d K A 1 l k 0 r n s M 2 Y f 6 n X e W B q m w f 5 e i S q v L 4 t R V S h O Z f 6 4 k A c P V m i l h r K o a G a s D T / J 1 9 T W 3 k 5 d T z 6 j v 7 x 4 U N i 1 z b M k D z + V I A B i N / M N B 7 4 x + x Q Q b Q D B h A a C U 8 I N 5 l 6 h g 1 x T q 9 6 g g Z e m I b K i h C 0 A e O 9 e O x I W T Q Q 8 3 R G V u u N d N V Q W H S A f 3 / 8 P P v i Q N d 2 0 B N e + 8 O J z N L W W v f O v S A Q C G R K p H O N D i k x q n / S L x F v H d T r x H x q 4 8 R Y d P X K I j r J m S j J 5 k B S Z j J m n / k c G c v m z 0 H f C t p v s F D p 5 r v Q O Z 7 O r C o q B i S A L h o + t G p / E r O F V K m g Y G 8 7 t x w k Y 7 3 m l Z 4 W 1 k n J j 4 8 k N t / r M 9 D R V V l V y / 6 K E R o a H q a O z U / Y D I O H I c h m 1 l 6 9 Q i e X A A M Z G u Z / F 5 I M 5 + d O f / o x + / / d / J B p v c X G R 5 u b n K V p 2 m I Y X 0 i 7 z 9 u o 4 d d Y k q D y Y p M E 5 L 1 2 7 M 0 v B 0 g o K B h X h R Q O B N E I m U 0 6 T C b m X E v R U 6 w p F o x F a j o W o O h Q T 8 s Q l m p z z e J z L n L N m D f O 5 Q + O i y f G / J 1 7 6 T l E + Z I u W U I P j / B T i W 4 4 n q 4 c b V v J v S L U J p 1 p j 1 F y h N L k z m g L A / X E K n q l D D u E 0 p q K N y 5 e v 0 L l z Z 0 W Q x 7 n v c m e 1 m 7 5 9 0 k M l o S B r D w z 4 g j Q b N D s 7 S 5 e v f E K n n 3 6 B b s 3 V K j N d f y 7 2 i y b S 5 J I 6 2 U 6 Q j 8 n 0 T O c 6 f X L t O l H j e S H Q k y 1 h I Z E h F R b + x D Z M V S x I c + v W b V m v M B a L 0 + l X f 0 e f a X G h 6 P p Q B l 2 t c b n x Y i b A D N C N 8 Q 0 y g a X I L v a W 0 N v 3 y i T C 2 w k Q x z g r D A z B k N t k Y v k X E t y + f Y e 1 W V S 8 a H 7 e 3 9 j Y Q P X r 1 5 l M + P w N I R N w 9 2 4 v a 5 c o f f u 3 X x c y g T g Z 7 n C d p 4 h k b T / T q c b Q Q J q j D R F 6 s h X b a W 9 e n E k D E w + E u n 7 t U z H z G h r q Z d 8 p 1 k 7 F i q L s Q 5 m E e V K 4 + a Y / p W z w T F I 5 n 7 6 P M z A H C X 0 s J E S r s 2 w L 3 N 7 F i 4 V b c N z A H K Z d q D r c y r f e u k j H j x + j V 1 5 5 S e p A u G v X P 6 P n n 7 8 g 2 w C E G i v Y w h x s a m q S N k g R x x A J 7 W a R y T g g 0 I b H m E D I 1 1 b X Z B 8 l M M 6 U p P V 1 p a E + / e x z P n Z D y H b t + q f 0 5 O l T U l 9 e X i 7 f 7 c U b 6 C 0 5 K a b k u X p v p K h t p t 4 h N k + 8 f t W X g t n H Z o 2 X T T / k B r j 5 3 y A 7 s E j L 0 c Z Y 6 q 0 m W I l o 2 b F 2 I B a Q w S T A o a F h 6 u o 6 o G t J V l D 6 8 s u v m G A v y 0 K a b W 2 t Q r q X X n 6 R K i s r m R C q v 3 T x b l D a w d Z C i l z 8 U J R c k S n g V a a d z 4 O H Z J I W l x a l P f E 9 q 2 t r 1 N r a I i b m y V M n p e / 0 + e c 3 6 e i x I 7 S I t d 0 D A T r z 2 u / y W W W e e z G h 6 A l 1 f 4 h N g A 0 P e b n z 7 S Q V H q l G Q 3 1 D q o c H 7 u G p p h V q r V W m I / o u I 6 O j o o U Q c P t P b 3 9 M 3 3 r x a d Y S S a 5 r l O O N G / x t T S h D n h S p 9 H 6 x M n g b a 0 V 0 1 U T l M 2 D i z c / N S 1 x i 5 4 F O i k V j / P 8 b N D A w Q C 3 N z a K V 0 I c D 8 W a W 4 1 T i j d D T 3 / 6 h n F u x o u g J B d w d h M n C h N L O C U M q k A m O i m 9 I 9 e i g 7 i l I o c z v j p I p O t p R K U R a j 6 m V i U C O d + 7 C A 6 h M v 5 S J Z x E r F o 1 Q f W m U j r e w h Q d y 8 f / A g 6 f G m V Q C g Z B u 3 v y C j h 4 9 Q j c 4 h x M i y v 2 5 K J P 7 q d / + g Z x T M a O o + 1 A m o d u M B T r k H U H S C H F u L O 5 P 6 a e f a r h v y L T T w D 2 V J P d Z 3 d / h 9 Q a 6 N + 2 h t U i c L n 4 2 T x 9 d u k r 3 e n t p f X V Z 2 g L k M W Q 6 W B e h m l C c z r a F 6 W T t F G u m 9 R S Z Q C C b T C Z F o l E Z l F 5 e W R F S r a 2 u i s d P B M E h F 8 W Y v I i e K / a f w 9 1 s g m z A 2 8 e N A G J J o 6 A M U u k G / I Z Q O 4 o U m e T e 6 o e W p A 3 q n / X R 5 b t r d K E n Q e f O n K T O z g 5 6 4 6 S P J o d u 8 3 7 V J i e a w r S w R j S z i p m 5 G 3 T t 2 n U K B o I p M k n i 4 8 S z p 7 e h s U a G R 2 h s f F y s D j g l Y I 0 g f / r b P 7 A k o o h / P r k / u i c k c W 4 h Q e P T U d 2 P s s 0 / O C g w R s U X g 8 Q / X N D / 9 Q 3 y B 4 u B + g W b L E I Z U m W W E W d X W 6 p e P 1 N X G q e l p U W a m J y i n o P d o q W G 5 r z U N 8 N 7 + X h o r 2 c O e q n U r 8 k k J E o T C 2 Y e c r j h Q U 6 4 z F E H l z x M v c P n L l B N k 4 p H L H Z 4 P u n b G 4 Q C v r 6 7 y g 2 k C C R k 8 v l T h J L c 9 K e E W I x v i J U X Q B B d s o g D d m W S S B K 0 l F 0 n 2 0 l a W 5 6 l U 6 0 J G l 2 r F u I 0 l k f p 5 q h f 9 o F g V a G Y u M v T G k k T C v 0 m z j / / / I b 0 l / C Z c I Y g 4 X W o i A C 5 8 P 0 / 1 O d X / I C r j L O 9 k U 4 c r e A b b p t 9 O o B S y j q X h u a k h Y P / 8 P 9 + g 6 2 g y K E J o p P 0 h z K S u r + S 7 G 0 u J 5 I e u j N f Q 8 t h v N C N h E y y X 6 f 2 S n j 2 0 m S S / p M m E 3 L j W D K O C U R D I L / w / T / i 2 s 2 y U K y p a C M l s q G 2 i p 9 6 a C S Q S Z w U K t n E S j 9 F h V a K W N 8 g A 4 p A i g w p A m m y K O 1 j J e u Y V N L 1 h m w l Z f y w k z L u v 2 q L 1 H 5 u k 5 B P t Z E h k x B J p 8 W l J e r s Y F N P E 8 m Q q a 5 5 b 5 h 5 N m S t x b 2 U O t t K y c O N m f b 6 I S m C S a 4 b U 4 g l A m G 0 1 G N O K h A o l T Q h U I b A m 2 2 b B H b i f U Y T q Y T 7 q 8 p Z / 8 d q B 1 M 2 Z p 7 R S i Z H N I b P 7 x M z D 0 s r I y F g 9 u j 5 F 1 1 l o J g T d z p c a o s 8 n T 5 Z Q 9 x S 3 E i q M 6 s 0 V T p P N a L k S l h U / v i S S l 2 5 J p S Y d n o Q V o h k C K D v U 0 Z S h J F c H 4 u U 1 J H j K u n 7 j W P M v b f q g 1 7 T P i q J W Y c y 8 n i C 7 t y 5 o 7 S S T o g q f + l H / 8 K 1 7 Y s 9 e a 7 1 j + 9 J K Y v H k 3 T z 6 z m + A j g l 4 J x Q j g k z 6 G t y 8 f x p h 4 V a Q A N l X D v + 4 C 7 s T 6 Q f H p z L r y I T / 5 E c P 6 q M j E l i 7 5 O k 6 j L K I J P Z 3 k T I z L J s M 5 k a K 2 L U U R U V Q h k S i b u c c 3 j w E N V + 9 u w Z I R k 0 F O Z 4 v f i D P 5 E 2 2 4 v Y m 2 f N 8 P u 9 1 N p U q p 6 I 2 v S T t z K g z A 2 Z 6 l / h K S n H q K c m G l k a 3 A g D C 8 i + Q E r 4 L Q K I g C v B V 9 f u J v h G A 5 l t V Z c u Z 6 v T p p 4 2 / S S l y j g W U z T i 1 F S y I k u f T U / P 0 M c f X 6 Y r V 6 6 q w F r u N 5 m 3 h 5 i + E y I i D h w 7 t W f J B O y 5 P p S d 2 l r K y e 9 j w R E i x Y Q 0 i l T c o F J W u S K T 2 k 4 5 L 7 Q Q Q L h M v p f J p c 5 c E w o m n S G N z g 1 h z P V K 2 a o X 0 s m x a Y K p l L l t y K I + w 5 R x j M p t s 3 s j P C P r s i P g t q q q k u u S d P b c W a q r q 6 V Q M E R 9 f Q N 0 + L C a 3 w T t 5 P H 5 q f v E W d e 2 3 j P p + s D e N P l s X P t 0 n B I y P q V M P W X u 6 b E p k 4 v p Z w 0 A 6 z E r O / E f / j S U 8 a m 6 r l h g k T 1 V 0 n X y F 0 R C S X 7 x B 6 T S + 1 N l n e v t V E o d z 6 Q x d Y a U d j 1 I J c T T Z Z B K S K j r U y R L 0 t P t 6 5 K b f h O C Y M v L y 8 T s g 0 Y C y b C 2 o B p v i k p 6 7 Q / / p Z z v X g Y T a k L d 9 T 2 O K 9 d G W C x M 3 8 l J K p A H + 1 T u Q c D V J k J h S I 5 z P G e E W 0 5 y q b w w g F D r Y q o M E s g W / 5 G / O t f 1 c h C O V U n t l h 2 p O l W P X B M m l U A S q 5 z a V s e B K K p O k Q h l y T W Z 8 K b B k 8 1 h I R I I h F W Z c O f w v 9 g e H R 0 T L Q X N h G n 5 o 6 O j 9 M / / z V / I O e 5 1 7 B t C A Z e v D t G G r E N h E Q t E 8 k E z p Y k F s q T I B a Z w M q R S 2 0 I h V a 8 2 N u X 6 T 0 7 g o 7 Y 6 D k K W B s o 4 H o K v t s x f t W 3 K u m T l s l d t y G e a z 5 V c b + M n V b b r U 0 k R J r M M o q S 3 b T I h x 7 Z N J q S n W D s Z c 3 t i Y p J q a m u k H p q p v 3 + A W l p a K K K X j o Y J / v K P f y L n u h / g + X Q f E Q q 4 d G W Q S Q V i G C 1 l y G V r K J 1 r A i m N p Z M E j 6 D M H y b b X J D c b K t c M t k n R Y a p 2 w L m A H 3 X 0 z c / s 4 J F W B d U L n 8 h 4 D p X G X I I u 2 z p b V 3 P S Y 5 G j i x V V i l d V k R J J 3 s b R D F 1 K D N h U M 8 5 t h W R k G s H B S d M Z f d u q H 7 s z S + + p O P H j q b M P J h 3 W D s i Z s r c 3 / r W 7 / 2 p n P N + g e f T w f 1 F K O D D S / 1 8 Z V 4 Z M I T G A q G U 6 a c 0 l d e Y f C l i Y V s l / p O q A x T J V L 1 k m h F m v 6 7 U t U D G R m 6 k 7 r w q p D e t b V 3 G l i q m c / W L P / J X 5 3 p b V X C u k t m X K m 9 K a n E V l K V f h L I Q R + 0 z Z S G R I Z e k N J l Q r i u F m z x C w 8 M j 1 N z c p F z l n E A g a C X + C J q Y n K S q q q p 9 0 W d y g g k 1 K b d + v + H D j + 6 l z D 8 3 b S V E w b a Q R x M I d V a S b f y k y g y U p Q 4 b g C m n K h S s O s c e i L z 6 6 3 L n W X y t e l W W O t n U J S t X G X I I v m z J t l 0 n Z d T p f V K W Z A h j 6 m z S W P t l G 4 T R d R a B p I y p N c i Z O B t T V + n I 4 R 4 x s / G / i k y I R l + i + / f u U 3 t H G / e p I v T D f / 1 v c b L 7 D v u W U M D 7 H / a y C D F Z L A 2 V y o 1 m E n L Z Z R C H K Y B c J y l L H X 7 N N g P 7 k K k d F s x + 2 c g O y L E u 2 i W W x P S W W 5 l z H C 9 Z R m 7 V 8 x / 5 w Q b K O p n j 0 k m R h v 9 Y R D L 1 I I 8 q q 3 3 Y 1 m W d C 5 l k / C l B 3 W U T s j Y g 7 h k + w 6 y t B x M P 4 U Q g 1 v z 8 P J P p z 3 H C + x B E / x 9 e Y T 9 R X J f Y b w A A A A B J R U 5 E r k J g g g = = < / I m a g e > < / T o u r > < / T o u r s > < / V i s u a l i z a t i o n > 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b 4 e 6 6 2 7 e - 8 1 0 b - 4 4 5 2 - a 0 6 7 - 2 a e 0 3 8 0 b 4 5 f c " > < T r a n s i t i o n > M o v e T o < / T r a n s i t i o n > < E f f e c t > S t a t i o n < / E f f e c t > < T h e m e > B i n g R o a d < / T h e m e > < T h e m e W i t h L a b e l > f a l s e < / T h e m e W i t h L a b e l > < F l a t M o d e E n a b l e d > f a l s e < / F l a t M o d e E n a b l e d > < D u r a t i o n > 1 0 0 0 0 0 0 0 0 < / D u r a t i o n > < T r a n s i t i o n D u r a t i o n > 3 0 0 0 0 0 0 0 < / T r a n s i t i o n D u r a t i o n > < S p e e d > 0 . 5 < / S p e e d > < F r a m e > < C a m e r a > < L a t i t u d e > 3 5 . 9 9 5 7 1 3 7 5 7 8 1 8 3 2 2 < / L a t i t u d e > < L o n g i t u d e > - 1 0 6 . 4 2 5 4 6 1 6 8 8 3 9 2 7 < / L o n g i t u d e > < R o t a t i o n > 0 < / R o t a t i o n > < P i v o t A n g l e > - 0 . 0 3 3 8 7 5 9 3 5 0 3 9 8 7 0 7 4 2 < / P i v o t A n g l e > < D i s t a n c e > 1 . 4 3 5 5 2 3 4 0 0 8 7 3 8 8 3 3 < / D i s t a n c e > < / C a m e r a > < I m a g e > i V B O R w 0 K G g o A A A A N S U h E U g A A A N Q A A A B 1 C A Y A A A A 2 n s 9 T A A A A A X N S R 0 I A r s 4 c 6 Q A A A A R n Q U 1 B A A C x j w v 8 Y Q U A A A A J c E h Z c w A A A m I A A A J i A W y J d J c A A D j w S U R B V H h e 7 X 1 p j B x J d t 6 r u + / 7 P t j N 5 j k k h 8 c M Z 8 S 5 d w 7 t L l Z a 7 6 H L k r E y D P i P A F v w L 9 m A f / i P / d v + Y w g w Y B i Q Y c M L r S C t t D v a 1 S z n H g 7 J I W e G n I N H k 3 3 f 9 9 1 1 t 9 / 3 I q I q K j u r u p p s d l U 3 5 + u O j s j I 7 K r M j P f l e / H i R a T n H z 7 4 Z I M e Q 3 g 8 H v r u h T O 0 k Y j S 7 M w 0 V V Z V 0 8 0 x P 0 0 s e a m l M k E n W 6 I U j n v o g / t B / R 9 E b x w N 6 5 L C x o b 7 r U P t x b s l a m M L H K i J 0 9 y 6 j 1 Y i H j p Y l 6 D a s g T V l S X 1 X o X V q I d K A x v 0 d m / 6 M 0 + 0 x O j r i Q C 9 e j h C l / q D F E l 4 q L 0 6 Q T 3 1 c Z p Z 9 U o Z m F v z U l X J B v m 9 6 l w H 5 v z U U Z O g k Q W f f O 7 4 k o 9 K / B t y r Q a 4 N 8 D R x j i f S 4 I q Q u n r x L 7 3 7 p d Q P K m O w T a S z + e T F A x 6 a W 3 q m u x 7 H O H 5 x Y e P H 6 H O P 3 G Y b k 7 W 0 O m W N b o 2 6 K N E c k P I Y R K A 3 O c l F t g w f c W C C 4 H / r a 5 o a l 8 u x G I x C g Q C 9 B t N K j 9 / T p w 5 U s t E i b P g H 2 u K 0 b X h N F E N y l l w G 1 i A 8 b 0 g h h O j i z 6 6 N R m g E B M g o g l g S G 6 + C / u 8 v K u 1 K i F E G Z z 3 y / e C 5 Q l O J 5 p j T A A 5 V M j 2 6 U j 6 P E C 8 p b D e y Q B R K k J J u q C v 2 8 b o o p 9 u T w V S h L K J 5 f f 7 + T w W a W W 6 V x / 9 + O C x I 9 T h o + e p f z J J i U S C k s m k J J t E Q R + E V T b z 1 k g 2 o t E o P 6 W V k K 4 s L 9 G 1 y S Z q q k j Q E 6 x R 0 q K q t M 7 U i o + 1 U l y 0 G T 6 5 m T X j q Z Y I J e J K u 3 h Z O L 1 e L 8 2 y 4 N d r r X V 1 M E h L E W Y c 4 0 B t g u b X P X S + I 0 o x J u r N 8 Q A T Q u 0 D n j 0 Q Z Z I k R b O B Z C C 1 w Z O t M f k + g w T v G 2 G S 9 E 7 7 m R i 4 V r 2 D 4 e V / P t M W o Y b y z O u P J r z 0 Q V 9 I i A Q g x / k i g V i l p V 5 a m X i 8 t N V j R a i S h v M s 8 I k U m U A Q k w A 3 w o B U + R A J i M f j 8 n T e D i K R C H 0 9 U 0 n n 2 q P 8 P U R 3 p w P U V h W n S t Y W A I j 3 8 Q C E l q i D z T g c M 8 K a C p o I h E F + k Q k D T Q r S Q F P h n E 0 O 3 J / x U z + b e g Z m P / A 6 l x U d l A b D Z y y t e + k T F w 0 K w h x v i r L J m G Y m S H i H N R V g t J Q h l j I B f R S e e X x I x Y S 6 l p + 0 7 G F 4 f Q E K 1 J x m M s W F T D a R D F l M D g G F 4 D b x 0 7 s 8 m N 6 / F U B Q C J G N k a F + 6 j h w U G 8 p v M / 9 j 6 b K O A u m U o P L S 4 v S f w P C M Q 9 9 1 B 8 S b Q W A V M t s g h 1 v j v M 5 x U V 7 w I Q z e L o z S u X c t / J 4 N i j g 0 5 U a N 8 Y C V F O a p C 7 W Y g a G R D Z A r s 9 G g 0 L o y 6 z 9 V l j 7 d X C / b o y J w p b w J o A s P v 6 + 8 0 z m S q t v d b G 3 V H L s B 3 A v 5 F g h l Z 8 2 V u 9 Q N L w i + / Y z P L / 8 a H 8 T q r S 6 j W K e V u n X 2 C a e T R R T N k 9 0 I F 8 i G e B 4 I 0 x p 4 D O c d W n A l L v H G u n Z A 6 w F Q U g W P i d g 3 n n 4 c 2 z h d S K R Z M H V T g c n b k / 6 q b k q S d d d N A 5 g + o n z f C 7 S 1 2 K M L v j o 7 k x A z M B s w L X i y l 4 9 o j R j c s N D 7 9 x L E 1 b 2 c z I m I P q U g Y 1 x W l 8 c 0 0 f s T + x r Q t V 2 P E V L y 8 o U c 2 o m w C b N 4 Y Y Y d d e p Y 7 a L c D h M J S W b n / 5 u W i v G C g P a Z I z N t q 8 n j a n E p h c L 5 s L c L J V V 1 4 v j o o y 1 o w H M P m h L Y J r 7 X Y 3 c J 8 s F a B a Q L M D 9 w S + 5 X 4 X P g n f P q X F g 7 o E 8 + H 7 j F b T x F f / v + P J m k t u w H y L Q i A t s L p o 6 Q y o k 4 6 y o r C R a G P l U 9 u 9 H 7 F t C V b a e o 9 V V R a Z c / S U 0 / X P d E X F L K 4 2 y P Y y O j l J 7 e 7 v e y g 9 X h 4 J i W k L 4 X u 6 J y L f i K Y 9 T W l y L U 0 2 5 X 7 y K 0 B 7 q v B 4 c c H x U h p L y O d A 4 7 7 L J q S 9 d C A d n h g G 8 k d 9 i b Q X A k Q F T s o z / b 1 k 7 Q b L B J p W B G 6 n w c A G p y s v Y 1 J 3 4 T P b v N z C h r j 9 c i x U h q t q e o p W V 5 J Z k M i j x J + m F g x G 9 l T 8 u X 7 5 K F y 4 8 q 7 c 2 Y 3 m Z + 0 e V q n + U D T i T z e K o g P P E + e P p 7 o Z c / 2 t g + k 3 G n H 3 v X o h e O R x x 7 U 8 Z d N f F 2 Q Q l 6 u D + F 8 a n s p m L N r Z L q r I y e A D 3 n 6 b y / P L S / i J U V e v 2 y H S o P s Y d 9 z g 3 t t r G b p Q x 9 n S y J a Y q X X D / f h 8 d O t S j t x 4 O / b N + O u g Y d 1 q P c c + J z + X W V I D N s T i 1 V K Y 7 N E s L 8 1 R V U 0 v 3 Z v y 0 y F r u X E d U N B y w y p o N 4 1 l f j A V o k r W T Q W m A z U + + M J i P 0 H x 2 / 6 i a T T V o R A w o B / l f M N 7 1 o D A k M t o v J 6 n g V p / a X 6 T y v L m P C A X N t L z s T i Y n k Q B T B w E 7 0 x Y V g c K A K 0 y x C 2 w G w o O G f g f c 1 i + y a W a Q r c / 0 I O i d D l B V K E G N l Q k R e C d w i j h L Q x g A r v a 7 s x X 0 Z F s m 4 Y 3 5 B m G G d / D K U E i 2 b c D 0 A 0 H v z Q T I z 7 z B k B f M P J h 7 N v B A g a k H o h l U x Q Z p K d C l t 7 L D k M j H G V z x g E 0 o m 1 Q Y q 1 r b R 6 R i Q n 2 q L 3 l v o 7 b z H C 0 u 8 l N R e / P y J R N w t C k u I U B w H y N 6 w O V w c S Q 8 1 R 4 R V / b i I k y 5 y k 0 O B y c W W Z N U s y b J B x 8 x a Z / r i g h x + m Z 9 1 D 8 X o P O d U a o u 2 e x q w 7 n D q 8 b N J 9 4 9 j A M h + m J i y U c t V Q l x v U P D b Q f 2 e J Q N h C a B X A a d G z d p 2 H N a b 2 W H I Z U N N 1 L B + 1 c a Y s 0 5 v T / 6 V J 4 3 P 9 7 7 h C q v O 8 A C V O f q z b O J Y 4 C 6 l q o k n W j G Y C r c v S H R S O G Y l z 4 f T Q u P G / C E f 7 I 1 Q k v T Q 9 T e 0 c G C k Z t U + e J D J g H G o Y D X t C v 6 / b 4 Q N b D W R N x e P s C l Q o 5 z 9 Y 9 y 4 Z V D E d F u T q A P N c 9 a G z j T G q W a k g g t x 0 I Z Y U t u y I d U x v v n 3 5 i n 6 M q g P m r v Y l 8 Q y l d 1 T j S T I V N z R Z y f r N A 0 6 U s 7 3 B A X b 9 c 6 y y a e 6 C V M j D X u T w A n W 2 P 0 9 X g g b x / f c 1 1 R m h r v o 9 u 3 7 s g T 9 o 0 3 X p P v i k Y j r B 0 T b M a U 6 y M V c F 7 Z H A s 4 n 4 / 6 F Q F O s 7 B O r v r p y Z b N s X M G I B 3 O v Y / 7 X X a 8 n y E T 8 K C E w j 2 C Q 8 I N u D f o 6 5 n v D I f X 2 e w t 3 f K 7 8 i V V I O C n x N L n + o i 9 C 8 8 / 7 n F C B W r P c Z 9 C a S Y 3 J 4 Q N t 7 o H A U T k N W 0 i v f 3 2 O / T a a 6 9 K f S 6 E 1 9 d o b X W F y s o r K R A M S n / J o 0 3 G 2 V U f 1 Z f n H l s C E I u H c a x 1 1 q Q m I v 3 y Q J C 1 a 5 q A u E Y T t b B d I O 4 P 4 U z 5 Y n x s h M I l X X S f + 2 O 5 s B W p Y P q B V D 7 u z G 4 s 3 9 B H 7 E 1 w i + J i 9 2 Y K 1 b u T y Q 3 5 k M n 5 D X B W u E E + i f 9 A S x w / d k z q t k J J a R n V N T R x X i r C Y 8 g E u J F p Z X l R l 9 K A 4 6 C U Z R d k M t d j Y v 4 M 3 I Q 3 X y C w F u N P K 1 p z A 0 P z 2 T 1 + r W 0 d 1 F q 6 L C 7 5 l y y n j R O 5 2 g Q J b Y c 2 T C S S 5 K l A / 8 x u h b 2 V E N f i V l / 0 q b z 5 L J M p H T V u G g d w N q B z O x t w l J 1 y h 9 6 Q u L r L K z L N u 5 3 C J 4 M B i a 1 b D H v E N B 2 c 8 9 E Y m 7 E G q 6 z t A D f X P h w T T q 9 d v o B X 8 / J A S D y G i C R 3 z s 1 y A g 8 K x C N i o B p 9 P z g 3 X n Q Z 0 8 v W J s i R 0 I Z C L D 4 B b 8 X J T e 2 9 V 9 I D 3 v b C o q q p h 9 b W N s Q J Y R r E b i A b z u 2 d w i A / u R f W v D Q 3 N 6 9 r 8 s P 6 2 p o u u Q O h Q j h l B L 5 i H l I 1 a y C E D n X V J a i t S g n 3 p f 4 Q r a 4 s 0 V o W T 9 4 p J h l c 4 b W l u c m Q C + / d D 4 n W y R W p M T k + K n l F Z Z X k c K T g j O A V h N Z C O J W N b G 2 D H M m Q K p 7 Y I F / p 1 u 7 5 Y o Q M b + y 1 t B q u S o 0 1 I d k N Y 8 O 5 v Z P A v K m p Z R 9 V V 1 f R x M S E r t 0 a p W V l u u S O U 6 1 q A i C u y w 3 z a x 4 6 f y B C t 6 Z C E h Z k A P e 2 E y D l d o H 7 a 4 D J h r b Z i 0 F h A N E T K D e 3 q p C r 3 u l g x g z l z h r l u M B 1 Y N D c R r Y 2 Q p 5 u T 6 J o s n R T u + + F x L f L r b p 4 U 7 D u L M V i 6 Y F b g 2 w N 9 a g A Y Y b I D 4 e b U x M K n b D n I G 0 X p W V p U 3 J 0 M S 3 V t W U b d H U w R D W 1 9 b q G z c O h t M v d C W g K k 4 6 V 3 J K x r l y w 7 x p m 8 B p g s B s P E Q A D t v D 4 w T z E I P f R p p h E n R s 0 W V E d Z e H 7 6 q l t I V d b o Z z k h O G M e P A o 1 6 T b f i + k P d W H K m 8 8 I v 0 m Q y a T n H C r 2 0 n g 8 9 G / C n K / A a f 2 2 W f u n i k / d l r Y z n n B 4 2 X Q X p 2 p r T C Y e 6 B O 7 b / E / R 2 c h z N 0 y Q 2 d B w 5 K W B L I h Y B g O 2 r d c a q s Z T I d J Y g k N 3 O u M F a F m c Y g C i J G B v v v p U g T X l + X H N E c Q F l 9 t x A P 6 3 T Y y N Z u J k G 9 4 R 4 n g 5 0 Z M l D s y f O r K 5 8 / W u n b Q X g r z 1 A 0 q s a b b A 3 l b B z n 9 k 4 j H o t S Z H 2 N l m a G q S I Y p h + 9 9 q T e k x s j Q w P U c a B b b + U G r u E q a x 6 z j o U N X B 3 a D 1 o J 0 9 4 P M Z n q y z N J 5 8 T i 4 j y b p 7 m j N u w p J S C c m T I C 5 0 i U z T x s Z z M j 0 S Y 4 5 + n J c W p t Z x J Y w F g V S A w P I s h l 4 P R I m m 3 j S p c r T S Y o l L w v 9 X s B e 4 Z Q J f V n a G 0 t k T X o 1 c C 5 / S j Q W h W n N t Y a i C D A k x q D n Q 7 Z c A X O z S l E O N s 8 / l U A F 3 Z j h Z q K 4 Q a Y Y V 1 a c 9 j A 2 h b G c b A V 7 I F a x D d C G 8 F V 7 + c c p p 4 b M C U f s 5 y d w P l i 3 Q t 8 J r R h M 5 u C / b M Y c 9 t I u e P d S G W n j S T f 2 4 0 k h T b 6 9 R H F D b 7 3 x f 8 T C F W y r c 5 m 1 h b j T b t B J m B 6 x Z + a 0 j C 5 7 J W o b w y 4 o p 9 h g k H d 4 B Q e I F 8 y A R B O m 0 z O 6 8 U M Y E O m 6 R W v O E 2 A 8 o p K y f O B 7 R m 8 M R Y U M s E l b k / N d 2 K Q + 4 p T / H 1 O j C / 5 U w T F x E i Y f c 9 1 R + l o Y y z l j s / W j i b h D i V Q 9 p R p a S j u n z 3 R h 9 o o 6 d m k m Q C T 7 z Z s s w X r 4 S E Q F f 0 L C L F Z s M Q J 0 7 f Y S Z j r N 0 u K I Z j W A N M w v p g I 0 M A 0 N 7 M L k b P B a d J h L A r A R M h s n 4 K 5 Z F i L w g A k A g H R 7 7 J h 1 v L D a c M T 6 D a G Z r e t l O X c + R 4 n G j J k o l j T 5 s d K k a G 6 7 T T F Y p n u c c A u A 8 7 t R w m b U L K e g 2 d D F s g 8 0 h i X d e / c g A i J q O 6 o 7 x T i 8 Z g E q E I z Q o h t c w 1 z n E 6 U 9 l J 3 4 / b v C / o 7 Z o m x b N E i n z m C i E 2 M n 1 4 B T R 4 y w w v a i 6 H x 7 j 3 W c n w 6 n w y H Z E o + z h v I 2 Z Z S 9 M g 9 D 2 9 k 9 s 2 K E U V P q K W l d I f X J C f c 6 n Y T W I 8 B 3 r O t E A y F R N P u F H B f s I b g F + N q q g f w y V D a h d / a 8 e A C i H X 7 M A e s L T S j a z K x H s 0 U n Q k 2 f Q F E W M B E B C n N d H o b W P I M 4 1 u L Y W / G R M Z s 7 S q 1 W s P G D F u L G E X d h y p r f J I F M N O j B x S a Q E 6 s x b 0 5 V y V 6 V A g E g t I n g d s c 5 t X L h 8 I y 4 G o W t F z B 0 + g h g J V n j 3 V W 6 K 1 M P O 8 I L z I z i u H G N 3 F 9 6 M + 5 T Q f J B 6 a N k U M W Q C p o q Z V 4 i 5 a O 4 v w p 6 j 7 U + j r f x B w e P c C t b j d x o D Z O t y d V 3 F 1 U z 5 j N B c z 9 g a m W C 9 A 8 + c B M C T n T F p O + D r x w 3 z o c o b 4 Z N a A c T + T + n n w x N z u t S + 6 A S 9 0 A y m R h b o 6 m J s e l G Z 0 T J J 3 9 K h v Z 2 l L V 4 t P 4 Y R H n L V U s y l S 0 J l 9 5 0 6 k 9 o Z 3 g S U N Q 6 L G m u E y l M A 6 C X P D 7 A z Q y O K C 3 N m O r m c A G 4 l b m + w G h h X m G F W I B O E o w K G p H U + C 2 Q X N h 2 b D t o q 6 + U Z c y Y d b h g 4 Y 0 w J D C 3 N w M V V X X C r n O t s f E B M T C o Y D t O N k K G W 2 N D 8 P 1 s t Q u R d z P p x h Q t I R a W 9 u s n T J u M M O 5 X Q g g r g 1 T 5 + F u h s s c w p M P O r q 6 a W T Y n V R b B d D a M N o O N M Y q R Y h M P 9 G 8 e S x q a N 5 P 1 4 Z D 1 G 5 F Q M C J Y U i 4 F S K R z f 2 h Z w 9 s d r I g P C k Q K p U J n 6 Z 9 4 A X 0 x B b p Y N 3 W G t O t j Z F g T q m r R F 8 q u 5 Y r N I q y D 1 V W 2 8 2 C s t m z V 6 y Y X f W K u X e S B R l C m u 8 5 + 3 3 u w j z P T / h 8 s b q S X t 4 Y 8 Y W I T E d o E h 7 o A B Z Z Q e A s B n w v O O L 4 X u E + V 8 M W i 2 Y a h E J p D 6 K B i a S w c b A + I W 2 I N T d + 9 a u 3 p A 7 k b q 2 v o E M N i Y w X F m w b c k 1 K S 6 1 G q u R 7 i u 2 n K P t Q 4 X h l 0 X v 2 n H j v T o J q Q + s 0 N z l E N 7 6 8 Q + + + 9 z 7 9 + p 9 + Q x 9 f v k K 9 9 + 5 L R P r C w g J r 3 j W J c 8 P 1 V V R W u 1 5 f O J y / h s I 0 d M B 8 D h 5 C 4 v 3 j 7 8 B 3 / c / / 8 w s a m s t 0 9 R u o F W z V 4 C v S E v d Z c 2 G r v h 1 C l 0 C e m 1 9 + J d t v v P 4 t + p L L q I e G B N 6 1 l m v O B u f 9 k H E 0 T v g x T w r x M q J Y Z M n z 1 r U v i k o y / a E K i n i 6 5 L U w u R w S z u 1 C o 9 S f o L r 4 H b r y 9 Q z 9 5 J 8 9 u 2 n 8 B t c C l / n o 8 K A Q q 7 O r h 1 Z X V 8 U 0 W m Y t s 7 K 8 z A R Y Z 3 M m L m t T B I M h W W c B / S m z E I y 5 D y A L c r x m J h 6 L U 3 1 D P V W U V 7 B W q K D S 0 l I m G Q Z j P R K 4 6 v f 7 6 N K l y z Q / P y + f 9 e S T J 6 m h v o G 8 f I K I 6 v 6 r n 1 8 l H 2 v K h s 4 T V N P Q L u u r P 9 8 d y V g K 2 g C E y r Y 2 B g h r z M y / / t n f 0 h / 8 / o + k j G v + v 2 / 1 0 U + + e 5 R N Y o + M R e U D t 8 H o Z A K z s + O S J x M x q q t Y 5 Y f C z g 1 D 7 A S Y U F 8 W l W Q G a k 6 y o M W l I W y T z y a Q X S 4 W o P k x W 3 U r 4 N w X 5 m e p t q 5 B 1 z w a 4 N 6 5 O T c w 3 Q L E D Q R C 9 P G t W a K q Q 3 I c y L I 4 M 0 r j f Z 9 R 1 8 l X 6 I f n s 2 u S C H 8 G L t i Y g f N z u J 5 6 + c 6 l p S X q v X O L n v m t 5 2 Q f W u q v 3 r x N T 5 w 8 L e F G A 9 b b Q 7 Z C B q n 4 v i U 3 u B s A U n G / E b l n I 0 5 N N a v 6 g O J A 0 T k l W D F l E A k o R g J t w u Y H q u C p / 3 h J l x Q g J N U 1 d X o r P 8 B z i F h B g 6 1 M L 8 D t C Q 9 A a 9 X V 1 d L V 0 Q o K + e N C J j g N o H n q m g / Q q e d / Q I e b P P T m x S u 0 t s 6 m K f d 5 4 G y B B r o 7 p c g Q 4 s 8 A m d B O c F a E 2 O z 8 m 7 / + G X 3 0 4 Y d U y v u 6 u w + m 2 g w T D 1 s P P k k z S 5 F t k c k J 1 s 2 6 B K h r y 7 V E Q a H g + c 3 1 4 t F Q 1 W 0 n a W Y m K W a Q I Z V J B s V K L o w B 2 Z P s t k I 2 D e K E e V U N O v N m n Y g 1 N h X L y h 9 8 L Y v P B 8 J 0 v L 2 U b g 3 M 0 r k j a X J H 2 X o K s s w j 0 B X h V D + / e I N O H j 9 M b Y 0 V d G c a K z W p N Q O d e O u t i 7 K U m i E x N J j P 7 6 f R 5 R J 5 p x W A d s t G 8 l x I / 4 + e 0 c s P k w S b e 0 m 2 Y J D D q 9 h Y k 3 + f 8 1 G j q D Q U d y M 2 E a l Y C e T E k Y a Y L B O W C 1 h K z A B k y i c M y b z 3 y V 5 0 J V + 5 z K b J z n a X y N p + h k w Q 0 t m Z K S E T g n t v j g W p p n S D / u g 7 Z 2 h q L U g / / + V v 5 I U K g P 3 i b G A t H J U 5 X k b w l x Y X + C G Q k A F s e 8 z r Q c i U C e 2 U 0 G V T j N q q u w j A z Y Q z K 4 7 E i i l F K D c U M 7 k w B l R W X k F T E + M 0 O j x A c b 6 Y 8 b F h i R g A k Z D 6 7 2 e + x B l C 9 y D I d 7 X a 4 Y E + X U o D c 6 O c g C O i v q F J + k L D 8 7 j H 6 o X d i E / 8 / l k / 9 Z x 5 n S Y n p + m Z z m i G h r o 5 F K c 3 r 6 / Q s j 8 d M 1 h V X U N l Z e U 0 N N h H F 7 o e P s I + o 8 0 h J i m o D e W 9 z J S j Q q a i 0 V B V r S c y y L R X N B P w 3 9 + 8 r k t E T S 2 t 1 N 7 Z T f 5 A g F r b O q m p u V W W 2 k J 6 4 t Q Z f Z T C 2 M i Q L m 0 P 9 + / d o a F p 5 S E 0 W s 7 t f s H s c i L X R M P e l V b + 6 6 X D 9 Z l P f Q T 1 T g 9 9 I Z M M D f 7 H z 6 7 S 7 c E 5 O n K g h p 4 9 l L m m x u L c H B 3 o 6 s n L p M 0 X u D 5 z j R B d B V W a 2 G K h z d 2 E v P C h G B J e j m a b e 4 C b k B Q j / u I H T + l S b s z N Z M b E t X U c e K B r r G R S H G g s l 2 W g j Z Z z M 6 k 6 u z L f 7 2 v g F v U A y K q x r P 3 m r T f J w y E C N / r L z 5 + n q / f S / / f a s 4 f o j V M l d K Z z M 2 n m F 2 Y l x 1 o T z s H k h w J u l V x n + l p x + 6 L x R I Y s F T I V j Y a C u W e T y Y l i J t d v s c D l g 7 q G z T F o C / N z 8 i C B i T j Y n 9 / a C Z H I w 5 l S 8 N C N 5 t C O 9 g p K C K X C m F Q P n / o T D d z J Z Y z O x u g f / v F d q q l W k e h o G 4 w b J l h b o t z d c 0 Q C Z n 1 1 x + j y Y H 7 j T r m Q a n u c l o s c F J N o M K F w l o V P S T a G I V h 7 D f B 8 m Q H N B w H G b 2 A a w U T E 4 i / 5 o L y 8 U p e 2 h t u D C I J f V V U t K 7 6 6 A V N A E G B r Y 3 l 5 m U p L g v S z S 3 P 0 q 4 u X 6 E / + 4 H u p h S 6 h H b G U m n j 2 h o d k V d s o W 4 2 I w t 9 Z Z J 6 T u T J 1 i U q O C p 2 K Q k O F 6 p 7 I I F M x a y M n z r X n 7 y r f C o 3 c 3 8 o H l U y G f I F 3 V D k f V B B 8 f E Z 5 + e a 5 T t 6 N G P k i E 9 Q 3 k x k R 8 d X t P v r V z S h F 1 p b o T 3 / v F W q u K 9 2 0 u h H Q 1 t E h n 7 s T m i k b n N L B d g 0 N j B b H w 7 g o + l C Y G V 4 s / S e v Z 3 t u 2 P I Q X 0 A e w D J e W w E h Q P l g y a F Z c K 9 W V 5 Z l 3 h J M r / 7 7 d / U e B M 8 u Z 3 U O w L u H 8 7 L X u 7 h w M E l J X 6 U s z o I 2 Q e Q 7 X O o v v f A s d T Z X 0 x + / 3 i 0 x g N n W y P B 6 F R H z u y v 5 Q / q I K Z l I y 4 Y p J f h c n X J V i F Q U G g r D J T a Z n N h N c i U 3 3 G P V s g G R 5 s D a 2 q q 4 y x G H B y F 2 Y m Z q 6 + W a f X h H Z x 6 o c b w V E c K G l Y 0 w b w m m 1 8 F D W H F V Y a s V j 7 B W H 9 Z J N 0 B / 6 X j l i L w n C k T E 0 t F w q f v Y r r 1 w O J A y b 1 e s / z E A A W / d u i 3 l n W 4 x k Q / 5 0 d s 6 B y A e u y g i O V E U f S j 0 n 3 a T N D s J v O k C w N g L 3 O U I a n U T 4 o O H j k m f A 5 4 v 9 F 2 g R W a m J / n a E 9 K n w e C q i R z f C g i k z R c 1 t X U i 6 N k A r V b f 2 K y 3 F I I S X J v G O j 8 s n E A s 4 v L S g i z e e f v r m 3 I 9 I O B G X X 6 L f j 4 w s s i J k h 9 3 + d r N V H A N F a h o z W j w v U Q s R B v g N u Y D C B s W 1 + 8 6 e F j 6 L 4 1 N L d T A g t w 7 E 5 I + D c y v f F F V U 6 N L + Q F v G 8 w G t 9 m 4 t b W Z g b t u b n Y Q s b K q R m I D j 5 8 4 L V o R W h p r S I w M 9 o v 5 8 8 g A E T H J w u T M z k z 5 f x g U v A + V 9 K b n B B k y 7 R V S B X R Y k B P 5 z L i N s 0 Z a D s d o b M m f C v K c G B t h U 2 o 5 Z T Z i 0 B Z 9 I m z j n o A Y E G 4 8 g B A v t 7 g w J / t s 4 D O d g P Y 0 w O d O T o y l + k C Y T u K E M 4 L D O R i M c 8 H D A M B L 5 P r u q T 4 b v q c 1 N E f + m h 4 + R q o e C Z T h l / k F + L 7 F J f X m k k K m g m s o D P T n I l A x k 2 v Z W t z R B j x r W 6 G M z b v K k g C 9 e j i c m j v V 0 t Z B F W w u G r M R g o 0 + E b b R T 4 J J i D E k e N E Q 8 Y 2 o d R D O B j 7 T D c b F j c 9 t b m m T d Q K B + s Y m y Z 2 w r Q a s g T E + O p y q G x 8 d k v M B E C / Y c z j d Z w P 5 v p p 6 R B 4 + h y i A W B A P U 4 3 5 X Y V G w f t Q a C O Q p p i J k y / u T 6 6 x t u G n d 1 N m n 8 Q N g V B a 6 L B O 3 Y P C u L 6 h v c Z G h i U 4 F X 2 0 W C y a E R w L c 3 O g b / P A M U j q N s h r m 3 n Q l H C R G 2 + h / c A Y G d q 8 5 v j 5 j v w X Y t k e t J y I v M i m + i N V X C e B f Z t l b D d T w T W U 9 S D c 8 z j U X C b e s G y z W m 2 Y J z x g v 4 f p Q Q F i t H V 0 S n A q + m h Y s 8 9 5 H t 0 9 h 3 Q p E + 0 d B z Z F p i O C A 0 D A L J w m N p 4 4 d Z Y G + n t p d X k 5 w 6 M I w L k S W x 6 j s + 0 7 S y o h j C q l c p W A d E 2 h U f A 1 J f a 6 d r o 1 q V 7 h a c M m S y 7 g 1 Z k P i 3 y / y y C b x w / k s 6 e T o I 9 2 / + 4 t i e S A e W k D Z m b 3 w S N U X q m 8 m d C I A 3 0 q k h 7 O l Q Y 4 X L Z 4 v c 7 2 w T d Z Z E V v o W x y 7 N J l M f s s + d r t J M M K h U r + k l q 5 C Q Z 7 k V h Y T t j t T e n 5 z K p 1 W y z / U S N X h L u s U a F J h b j D Q 0 e f k L I N t B H W a I c G u / 3 1 F 1 I H j Y j 4 P R t 4 D / D O Q D 1 w I R p K O t S 2 K h p 5 w U 5 1 z O p K 3 F X W d i s V t A + V T K q F G o G 9 S C Y D v F D a C T z x 4 b F 7 G P z N J 5 O 6 t H N o y O K E A B D l A A / l 3 M y U x P o B M O F A Q n g D 0 U b Q i B W s m V Z X l + n 4 i e x j T g / y f l 8 3 p M U i T R q V c 5 K i q t N b N L e I v p + 7 v O 1 G K q j J 5 y 9 r 1 D c E N 2 P v w n 7 r h Q 1 4 7 P r u 3 9 F b 2 8 e P n 9 n a u b F d Y F 5 W L v i 8 X p k U a Q J n Y c J h m k l 7 Z 1 f K v E R E S H u H e k v 7 + v o a / f z a l J Q N 8 C I A 8 x q c h 4 W x a N N y Y h I y I z e c 4 5 e 3 V 1 a Y y J a M 7 X Y q q F P C z S r a 6 + R y o u f Q M b 7 O z E 4 9 M D 4 6 Q j P T U 2 I a Z r t m t J E b w j H 3 / g k + a 3 Z m m i b G R 2 l u d i b n v Y S j A V r H X m d 9 Z W W F p q c m 6 P j J M 2 L G u a G v 9 4 5 E h M S 0 u 7 6 U C f q D 8 0 r r j Y 0 q c / K z k Z 2 M M s d d E L Z I j m t C U e X O x N d V Y C 8 X W 8 2 F + z E u 8 2 z I t W 8 v w R n 0 i r l P r e 0 d Y n 7 B N M z m W P i z / / W 1 L i k g R A s w R x v X t g z 0 Y v F M J g m I 0 N L a T n X 1 D V k / F 0 B 0 B r Q O x p g M K i o q q L J 6 c x Q G w q M w 9 o Q Q p C 7 t K f Q H N g f y t r U f o P f v B 1 M v V t s J G K L g y p U 4 8 L Z F s F S u E 1 z n t o z t 9 k 9 B N Z S 6 Q f s D 2 c w + A / N w m J x d o s X F B S l v h b / 8 V y d 0 i T / / y 1 n 6 6 e U J u t 6 / R K G A a j Z Z H 4 + B 8 a F Q K C R T 1 d 2 0 o R O 5 I j n w m f i M W 1 / e o D W 9 z D P 6 V q 1 M F r + 4 4 s 0 M Y a / E 8 j k R T e y c S K l 7 p h P K n F S V I p V U m V z 2 q V R I F L Q P V e B r 3 1 V A W 8 B J E f R E q d 5 l 5 q 4 T T o f E v / 9 / d + i P n 2 + l c 9 3 p M C A 3 8 u A p m Q 2 D c 8 o b m e 3 1 N F i e D J o T p M H 6 F y C o j X t 3 1 B L L B o j l s y c p j i / t 4 P N Z h M N B F v 5 h F S R l v U N S a r 9 O t o z t d i q s h t L 5 f s F n I 5 m L l T g B J 8 W i H j D N B Q j F j 8 8 3 p x b J R H 7 9 P z 8 v Z T N 9 A n U J l 5 U e s X B L N h h v Z L b 7 H g h m n v + y w 0 t 5 / O R p X U o D J u b E m A p r + m o i 9 / V v C y l z 1 U k a V O k y f l A h K V 1 f S D C h L H r t d i r s t e 8 4 8 G o b m H 5 4 7 2 0 2 d D s i C 9 w A z x n k 6 d P / o k g E 2 C v Q r k U S s s 9 t V a N Q C d 5 j m / v G Y i U m N 2 D R F x u b 5 1 1 5 p b / m R E t b O 1 2 6 t / W 4 2 / Y B O Q F P h C 0 p w h g i Z S Y z Q R X n Z 8 n Y L q e C D u z m 6 D P v S W A t B m B u T b 1 E 2 g 3 G O 5 Y L 8 W i m l u l p L s s g l 0 w R Y H z 3 v 2 5 2 y Z t A W o P h w Q E Z h M W K S 4 Y M k + N j m 1 Z g A p y D 0 f 0 6 + s E G v I d u W E s + + E q 2 2 e E k j S K W l O 1 9 9 g 9 v i 2 w V K B U 2 9 M g F 2 d 4 6 v h d h k + q u X p L Y a V a 5 I R q P 0 a 3 R 9 C q 0 P / v z s 7 q k U B J U N + n S f 3 p W 8 l z o 7 O q W S Y a I f D D B r a h D 1 D n 6 P / b s Y r j c b d S 7 z J X K J 0 5 x J 5 A i C y d X Y l k p p Z 3 4 g S H 7 3 G R t l 1 J B x d d N Q x X j A v A P A 7 i z 0 a 8 5 W L M u O V Y E 2 g o Y X H 2 i 3 f 1 l 0 c B P / v K m 5 M k N l x u Y J x C f h / 6 P P b s Y 3 2 t j 3 k U b l V d k n h d c 9 3 2 9 a t r 7 z m A z c V K 5 7 E u v P W L K / E f c 5 a Z c S P A d t O i 1 6 8 k d h X i j + q M C 5 j N h X t P M e o j m 5 u Z o f C y P t S V c F m v 5 0 X / 7 T J e I / v e f K e f A V 5 Y W 2 y 7 c H l w Y u 7 K B N c s N M H U f 3 k G M W y 0 v L a W c H 5 i f 1 X P k O B 1 r 3 N p d n x e E E 4 o s Q h Q 7 W a T Z X J 8 m m r u s 7 U 4 q a B 8 K D 0 S 3 w U e z T k O u g c m 9 g t 6 Z g F x H a x U L S G k L H T 5 y m O b n F + i d d 9 7 T R 2 x G R a X S A r a X 7 2 / / 3 T k p A / / h p 2 q G 7 N m u 7 M s q 5 w J E D q b 1 B z c y y e 3 h B o F A L s y r + U 5 Y K x A Y H u y T q f v l 1 U 1 i N l Z W V d E H A 5 X y u l G D z t o d I p T V 5 C n C G K K k S G N r K X s b T 4 n k J j n b 1 f T B V / d w f w u D s k O 0 t J T 5 c j U k v K I E 7 6 w F s L 3 X 8 Y Z + E d v c q p c + H Q 3 S k c Y Y d d U m a H 1 9 n X 7 x i 1 / S 9 7 / / u 7 I 2 g w G i u d E 6 b 7 7 5 a 4 p G Y z J o + + 3 v v E 6 l e S 7 i k g / g k S z J 8 Y J t 9 E d A s E g s S V 9 M l N D C e t o c b K l M 0 s S y 2 s Z S y x X a o o h x m 7 1 3 / + F i + K S 9 O U E e E K G R y h O Q E b z K R p U x B o f I E L x 8 L Z 2 i f N s S 9 P x z h / W n 7 T 4 K S i h f x S F a W E y I + W A I B d S V J m h 2 T T X Y f i A U 3 p a O S Y T T T K g b T C i g l b W w m b 6 B a 8 T r Q e N x C J B 6 P + 7 K y i o d Y W 1 m g N e I w n R E e N D D A u 9 s O s I m G o T T z c m A F 6 s d b Y r T O / d K 8 u r T m g c G Y D t i o A W 3 2 y f G v Y C m E S K B P E I q k E g l v C p H v c U Q 5 w 8 S K V L F m U x J T p X l f j p z R g X u F g J 8 y R k K a 1 d T I q I W l Y d J Z J t 3 K 9 r 9 v F 9 w f U Q 9 t R u z T L r D t Y M o N T X V V F d X R 7 W 1 t R l k A m p q a s T c u n F D O S Q e B i A T g J h C A 7 x Y 2 s T g g U x 4 7 d K D O I i w R g a A N 8 Q / G J l M 0 g / Y j D p O 8 u D V K d V 3 M m m D 7 x P c 9 2 k Z 2 + 1 U 2 D 5 U Y i 3 l y g U M q f D G h / 0 E N 8 E a X 8 r u f r b N P x t l Z W X S B 4 P w P A w m + L t h n n 0 w W E 2 / u R O S 9 P W E n 9 7 t D R J m I F + 8 G 2 L T z f 0 c 3 A B T 1 s A M e 5 g x u X w B M g R 9 C Z Y L R Q y Q x f S Z + I + q 0 9 v G O S H b Y h I i R 3 2 S 6 u s q N s n Z b q Y C x / K Z Z Z 9 Q s X + A F 5 U 5 Y U w h m E d t 1 c r p 8 u V 4 9 m k O z k F W g 3 I m 1 c 0 v v t R b R L / + 9 V v U 1 9 d H Y 2 N j s q C / E x e / U l a A j Y b y B L 1 3 z 3 0 8 b H Q B j g m 9 k S f Q L w R B D f D G j u 1 j g / t r b L V o Y i j C a N K k k t m 2 8 8 z j K i r 5 P m v 5 K k R K P 1 o K h P 1 G J m D V 8 n 7 Z M K S a 5 y c 6 j q j P s e 5 C r g H U M 6 d P 0 y 9 / 8 a b M X z p / / m n q 6 e m h t r Y 2 c d G H w 5 n r 9 L 1 + s l 6 X F K a W v f T u v Z 2 a n p 6 G 7 Y z Y 7 r A H C C H u c u U z t w i i y m Z l 4 c 1 k Y u 0 k Z U 6 a h I W W p 4 L 2 o Z C M h t q P x L J h r u 7 y Q I h e 6 F F e v K / G / Q 8 8 G e 9 3 f v d 7 0 u + q r 0 + / d B r e w H f e e V d v b c b b b M r d H H u w 7 8 s H h l Q L 6 + m 2 f O Z A J s G z g e l h k c m U F U m k n N J a O u d t Z e r p J P X Q 6 v j u w q X C a y i k H G T a L 0 R j s Z B r r S 5 N y t r k x y q G p R 4 v G 7 g 9 m T m Q a 8 a B c g F e Q T d 8 9 z v f p q + + y p y Y i D f I v 8 / C j m 7 J o w T M P n w P n B v V J U r 7 f j K U W x u W B Z M s h I p E 6 a R J Y 4 h j k Q h 9 J f E A S p 2 V u I 4 L + l M L h 4 I v x W w s G 1 t L 7 V d t h X W / n 2 i O y S I n H a 2 N Q j B g Z M G X o T m w f y u 4 v e F D w B / a 0 d F B g w P p J Z b x B v n o d s d d t y m c e G s H Y M Y P s a 5 E P l h l B S b 9 J k M g T R 4 h D J P E 7 0 2 T J o N E 0 t c y 4 1 V q X y j o T 8 l V o V L B N V Q g M c w n w m e i s V / J B E D Y 3 u 5 N e 8 9 e O 5 Y 2 h 9 C 3 M W 5 r 5 9 r i b s g 2 S R H O j O r q K r p z N x 0 p j k H c R 4 2 1 B x j q U F r H k M g k J q Y m T N C X p E h 8 g 2 p K 4 h T 0 s j k n x 2 O f d b z Z 5 n T 6 t P s 7 h X c T h e 9 D E V 4 4 v P / 7 U A Y s J + K c G F v y y R 0 4 U J v 2 5 s F t j f E g w K k f 5 u Z m Z c A X w B N 5 c n J C C Z 8 F e 6 D 2 1 K k T d O 3 a p 3 R r d D l n R E T h A C J x 0 r m H U 0 N Z n E p 8 G M j d o N b K q C I W p 7 l V D 6 3 H S E i V 0 l J 8 D z D g q 8 o q r 6 o u 7 B g U k u e j W / 0 F v 9 t L 8 Q 4 W h g 0 R C O l o 4 k Y 7 h M W 5 v R + A f s Y z B 6 I y D m S A Z n n t a E T M h 9 m Z G d Z E m Q G r N s L h c M a Y F e 6 d P a 6 H I F Z E l c P z 9 9 n w B s X 8 W 0 + 9 z 8 A 2 H n I 4 F G + L 9 3 m h W X Q l A 8 1 2 b 8 Y v D x D 0 s W p K E z Q v U T D c x j D Z m A h L t 3 5 O 3 / / e 6 3 L + C H V 6 / 5 5 f y u k I C R X V k U y a C A k V H a E i J F T I U Z L z 7 3 z n a f W l B U R R v B I U T y e n h n o c N N a i 9 o a Z / g c A P s z r u D m Q C Q 8 S C J U b n H c I Z J q e T s 9 p Q h A r X O l z 8 R q K b 5 d M e Q K R A R h 3 6 q q J 0 9 U h N R 6 F w e H p F Z + 8 T f 7 K I G I X 4 / R y T 5 h e P 7 J O Z 9 p i M h a H 6 y o L J u i l g + s U j 6 w y W T b o 7 p S X P u r D 0 t Z 4 o C o t J H n G N o i o 6 u X h q x M G h D N k q k C p 4 C Y f U t C v V P b j Z P o B E q b C e P 5 g e h Y v o i o + H Q 7 Q 1 U H l p E C c Y 7 a X s Z l 6 Y w o C j Y 2 b i d N S x U K n y z u N r t o Y H W 6 I 0 8 C 8 X 8 h 0 b T g o y 1 P f G A v Q h / 0 h W o l 6 Z Q 1 3 M w Y 3 s u C l t 1 g j g x h r f N p y n X w f 3 u 4 N 0 N C 8 l 6 8 / T R J D G k M c r F s u W s u Q S X J o r g Q 1 N 2 E d w b R M F S q l 7 Y M C o s Q 7 K f a y I d P j Q i r 0 p 7 K 9 y m Y p D G e y m k 8 1 O e m + J D P W g I A p h G M A C N m q X v r L X v j f a M J H g f l 1 n x C m o 1 p 9 n x 0 x Y T C x 7 J O Q J J D q H m Y u M z H K A g m q D C X E 6 e B p / R Y 3 v z Y B t R m Y 0 k C m j B x 9 J U 0 u I Z h s q 7 q z T x 3 T 3 1 Z Y F A W h B K L W s 4 9 0 7 1 e S X W W T 6 F J / k F 7 n f l O p Z f o B F / l J P r / m o e b m Z h E u J 3 C / 7 I U y o 7 F o a k a t f b y Z X v E o Y K Z 1 j C x u 9 k y a J u P T 1 P G M 3 M b 4 Y X K s s V K e X 2 X i c 9 + 5 v L p O 6 l J J y K K O E / L o H A 6 L i q C a 6 i N J 9 7 l J B n S L A 8 X R h 9 K J 7 5 q c 1 O O m q e B y R k D q C 5 b p Z 3 C d T S g E m t r O B g A a y L 4 / M P t K Q s q s g p l o t B Y Q 8 u 0 M o b b b H C C S y l F Q D 0 z l i I A D S m s i Q x j s y 9 h G W f 2 P I d B q Z I O 1 L c R E m X l y L O f 8 + J B z K 4 b E r c R / i y D V l U 2 L G c B 3 k L e 5 B m f 3 m I H l x x U f s w Y D 6 e y 3 v 9 t j V R A 6 h B 0 Z m P f n G m R 7 d a k r b O l g w F T D J E I 4 E l 4 / E q a j W 0 x 1 R 7 8 w 7 a Z X h G g o j 9 O r h 9 Y p Y A Z p M 0 g E k i n C p O p B J N R x O U 0 c d Y z p M 5 n U W T 5 P 3 / u d F / i 7 c L 6 F T 9 u 4 0 4 8 e e A L J j y a V E / u d Z I i 1 y w a Y h V g x C b N 5 c X 9 s b x 4 E D S 5 0 5 A C 8 e w D 6 V w h R q g y m n R Y C m z T O Z A E k w v w m 2 2 Q 0 q z d l A x 4 K G D N S R F F t O b 3 i p Y u 9 I Y r E 0 v 0 j Q 5 I 0 s Q y B 1 D F K e y m T T s j G Z h 0 I F P D o 2 d 1 c b i 2 Z Z Z P X y 6 e d e d 6 F R F E R C v d F q f B 0 A + 5 r E h k h N m k L L M d K Z X l k 3 B N 4 8 0 A i e M X Q j 8 L 4 j O 3 t A 1 A f Y E 2 G h V X K Y Q 3 m + T 2 A 2 2 H G n Z 8 P h C R o R y E L J 0 M e T T J D L E U Y o 4 W w T 5 H F a C T k 6 C M 9 3 R G m p 9 r D 1 F 2 1 S N 0 1 E Q o S P 0 B i a 7 Q Q y R 0 r u N s o q j 5 U U 9 W 8 v o E g l L u D 4 r E i m C N 9 P p Y 5 h w l m n l n 6 C 8 6 I U v 1 m d w B C 2 3 e / j 9 b D y v x 7 o i k 9 O z c f S B M 4 c G c q n 0 j 1 9 D 8 a z a N y 9 I U M Y R R 5 l O Z R + 5 V G U i k g 0 R J p U p 1 r Y / K w t g X R S o I B 1 r g x O t y Y E L P 3 u V d f c L t V B U v c G v y 3 i B I G 6 H A T b e x r E m 0 T m L a + l n p 7 R q b w O t F z q I c i 4 Q i N j Y 1 S T W l y W x P / z F R 2 g 6 n F G H + H 3 s g B d Q z + q I O l p I l i y G S 0 U 5 p c 6 X o Q K R x l 4 v H 2 g Z o o k w l e C K w l k R Q T F u u 5 r 7 A Z m 4 g n 1 A N F X s e z W Y 4 K l Y r K 5 A N C A d x M f k L x z c v e g j j 5 x w + Y k I i l v T A V X u D x S s A t V k 8 C I H D A 1 N S k m H 9 4 M D U 1 N 1 N L i 1 r L / C X M w 8 o D I J + Z y g 4 s L C z S h 1 d u b j 2 t 3 b Q X Z 0 Y r C V l A F E M e n S t z T m k p p A B F p d 0 P 1 U f p W G O E T j R H q K k 8 x i Y U E 4 n r x x a I R s f G p R x e D 1 N / f z + V V a f n g h U L i o 5 Q d Z W r 3 B q 4 2 U w q z t 3 w u C o s z J 2 y g d v g 9 y T E 1 I M W N 4 G x e D 8 u Y v z g k J i e m h K X O 5 7 8 c K e / e D A 7 q T p C E 6 w V 4 n S 2 P e 2 + H x 8 f p 7 / 7 u 7 + n C 8 8 + p W u y A O T B D + d K A 1 l k 0 r n s M 2 Y f 6 n X e W B q m w f 5 e i S q v L 4 t R V S h O Z f 6 4 k A c P V m i l h r K o a G a s D T / J 1 9 T W 3 k 5 d T z 6 j v 7 x 4 U N i 1 z b M k D z + V I A B i N / M N B 7 4 x + x Q Q b Q D B h A a C U 8 I N 5 l 6 h g 1 x T q 9 6 g g Z e m I b K i h C 0 A e O 9 e O x I W T Q Q 8 3 R G V u u N d N V Q W H S A f 3 / 8 P P v i Q N d 2 0 B N e + 8 O J z N L W W v f O v S A Q C G R K p H O N D i k x q n / S L x F v H d T r x H x q 4 8 R Y d P X K I j r J m S j J 5 k B S Z j J m n / k c G c v m z 0 H f C t p v s F D p 5 r v Q O Z 7 O r C o q B i S A L h o + t G p / E r O F V K m g Y G 8 7 t x w k Y 7 3 m l Z 4 W 1 k n J j 4 8 k N t / r M 9 D R V V l V y / 6 K E R o a H q a O z U / Y D I O H I c h m 1 l 6 9 Q i e X A A M Z G u Z / F 5 I M 5 + d O f / o x + / / d / J B p v c X G R 5 u b n K V p 2 m I Y X 0 i 7 z 9 u o 4 d d Y k q D y Y p M E 5 L 1 2 7 M 0 v B 0 g o K B h X h R Q O B N E I m U 0 6 T C b m X E v R U 6 w p F o x F a j o W o O h Q T 8 s Q l m p z z e J z L n L N m D f O 5 Q + O i y f G / J 1 7 6 T l E + Z I u W U I P j / B T i W 4 4 n q 4 c b V v J v S L U J p 1 p j 1 F y h N L k z m g L A / X E K n q l D D u E 0 p q K N y 5 e v 0 L l z Z 0 W Q x 7 n v c m e 1 m 7 5 9 0 k M l o S B r D w z 4 g j Q b N D s 7 S 5 e v f E K n n 3 6 B b s 3 V K j N d f y 7 2 i y b S 5 J I 6 2 U 6 Q j 8 n 0 T O c 6 f X L t O l H j e S H Q k y 1 h I Z E h F R b + x D Z M V S x I c + v W b V m v M B a L 0 + l X f 0 e f a X G h 6 P p Q B l 2 t c b n x Y i b A D N C N 8 Q 0 y g a X I L v a W 0 N v 3 y i T C 2 w k Q x z g r D A z B k N t k Y v k X E t y + f Y e 1 W V S 8 a H 7 e 3 9 j Y Q P X r 1 5 l M + P w N I R N w 9 2 4 v a 5 c o f f u 3 X x c y g T g Z 7 n C d p 4 h k b T / T q c b Q Q J q j D R F 6 s h X b a W 9 e n E k D E w + E u n 7 t U z H z G h r q Z d 8 p 1 k 7 F i q L s Q 5 m E e V K 4 + a Y / p W z w T F I 5 n 7 6 P M z A H C X 0 s J E S r s 2 w L 3 N 7 F i 4 V b c N z A H K Z d q D r c y r f e u k j H j x + j V 1 5 5 S e p A u G v X P 6 P n n 7 8 g 2 w C E G i v Y w h x s a m q S N k g R x x A J 7 W a R y T g g 0 I b H m E D I 1 1 b X Z B 8 l M M 6 U p P V 1 p a E + / e x z P n Z D y H b t + q f 0 5 O l T U l 9 e X i 7 f 7 c U b 6 C 0 5 K a b k u X p v p K h t p t 4 h N k + 8 f t W X g t n H Z o 2 X T T / k B r j 5 3 y A 7 s E j L 0 c Z Y 6 q 0 m W I l o 2 b F 2 I B a Q w S T A o a F h 6 u o 6 o G t J V l D 6 8 s u v m G A v y 0 K a b W 2 t Q r q X X n 6 R K i s r m R C q v 3 T x b l D a w d Z C i l z 8 U J R c k S n g V a a d z 4 O H Z J I W l x a l P f E 9 q 2 t r 1 N r a I i b m y V M n p e / 0 + e c 3 6 e i x I 7 S I t d 0 D A T r z 2 u / y W W W e e z G h 6 A l 1 f 4 h N g A 0 P e b n z 7 S Q V H q l G Q 3 1 D q o c H 7 u G p p h V q r V W m I / o u I 6 O j o o U Q c P t P b 3 9 M 3 3 r x a d Y S S a 5 r l O O N G / x t T S h D n h S p 9 H 6 x M n g b a 0 V 0 1 U T l M 2 D i z c / N S 1 x i 5 4 F O i k V j / P 8 b N D A w Q C 3 N z a K V 0 I c D 8 W a W 4 1 T i j d D T 3 / 6 h n F u x o u g J B d w d h M n C h N L O C U M q k A m O i m 9 I 9 e i g 7 i l I o c z v j p I p O t p R K U R a j 6 m V i U C O d + 7 C A 6 h M v 5 S J Z x E r F o 1 Q f W m U j r e w h Q d y 8 f / A g 6 f G m V Q C g Z B u 3 v y C j h 4 9 Q j c 4 h x M i y v 2 5 K J P 7 q d / + g Z x T M a O o + 1 A m o d u M B T r k H U H S C H F u L O 5 P 6 a e f a r h v y L T T w D 2 V J P d Z 3 d / h 9 Q a 6 N + 2 h t U i c L n 4 2 T x 9 d u k r 3 e n t p f X V Z 2 g L k M W Q 6 W B e h m l C c z r a F 6 W T t F G u m 9 R S Z Q C C b T C Z F o l E Z l F 5 e W R F S r a 2 u i s d P B M E h F 8 W Y v I i e K / a f w 9 1 s g m z A 2 8 e N A G J J o 6 A M U u k G / I Z Q O 4 o U m e T e 6 o e W p A 3 q n / X R 5 b t r d K E n Q e f O n K T O z g 5 6 4 6 S P J o d u 8 3 7 V J i e a w r S w R j S z i p m 5 G 3 T t 2 n U K B o I p M k n i 4 8 S z p 7 e h s U a G R 2 h s f F y s D j g l Y I 0 g f / r b P 7 A k o o h / P r k / u i c k c W 4 h Q e P T U d 2 P s s 0 / O C g w R s U X g 8 Q / X N D / 9 Q 3 y B 4 u B + g W b L E I Z U m W W E W d X W 6 p e P 1 N X G q e l p U W a m J y i n o P d o q W G 5 r z U N 8 N 7 + X h o r 2 c O e q n U r 8 k k J E o T C 2 Y e c r j h Q U 6 4 z F E H l z x M v c P n L l B N k 4 p H L H Z 4 P u n b G 4 Q C v r 6 7 y g 2 k C C R k 8 v l T h J L c 9 K e E W I x v i J U X Q B B d s o g D d m W S S B K 0 l F 0 n 2 0 l a W 5 6 l U 6 0 J G l 2 r F u I 0 l k f p 5 q h f 9 o F g V a G Y u M v T G k k T C v 0 m z j / / / I b 0 l / C Z c I Y g 4 X W o i A C 5 8 P 0 / 1 O d X / I C r j L O 9 k U 4 c r e A b b p t 9 O o B S y j q X h u a k h Y P / 8 P 9 + g 6 2 g y K E J o p P 0 h z K S u r + S 7 G 0 u J 5 I e u j N f Q 8 t h v N C N h E y y X 6 f 2 S n j 2 0 m S S / p M m E 3 L j W D K O C U R D I L / w / T / i 2 s 2 y U K y p a C M l s q G 2 i p 9 6 a C S Q S Z w U K t n E S j 9 F h V a K W N 8 g A 4 p A i g w p A m m y K O 1 j J e u Y V N L 1 h m w l Z f y w k z L u v 2 q L 1 H 5 u k 5 B P t Z E h k x B J p 8 W l J e r s Y F N P E 8 m Q q a 5 5 b 5 h 5 N m S t x b 2 U O t t K y c O N m f b 6 I S m C S a 4 b U 4 g l A m G 0 1 G N O K h A o l T Q h U I b A m 2 2 b B H b i f U Y T q Y T 7 q 8 p Z / 8 d q B 1 M 2 Z p 7 R S i Z H N I b P 7 x M z D 0 s r I y F g 9 u j 5 F 1 1 l o J g T d z p c a o s 8 n T 5 Z Q 9 x S 3 E i q M 6 s 0 V T p P N a L k S l h U / v i S S l 2 5 J p S Y d n o Q V o h k C K D v U 0 Z S h J F c H 4 u U 1 J H j K u n 7 j W P M v b f q g 1 7 T P i q J W Y c y 8 n i C 7 t y 5 o 7 S S T o g q f + l H / 8 K 1 7 Y s 9 e a 7 1 j + 9 J K Y v H k 3 T z 6 z m + A j g l 4 J x Q j g k z 6 G t y 8 f x p h 4 V a Q A N l X D v + 4 C 7 s T 6 Q f H p z L r y I T / 5 E c P 6 q M j E l i 7 5 O k 6 j L K I J P Z 3 k T I z L J s M 5 k a K 2 L U U R U V Q h k S i b u c c 3 j w E N V + 9 u w Z I R k 0 F O Z 4 v f i D P 5 E 2 2 4 v Y m 2 f N 8 P u 9 1 N p U q p 6 I 2 v S T t z K g z A 2 Z 6 l / h K S n H q K c m G l k a 3 A g D C 8 i + Q E r 4 L Q K I g C v B V 9 f u J v h G A 5 l t V Z c u Z 6 v T p p 4 2 / S S l y j g W U z T i 1 F S y I k u f T U / P 0 M c f X 6 Y r V 6 6 q w F r u N 5 m 3 h 5 i + E y I i D h w 7 t W f J B O y 5 P p S d 2 l r K y e 9 j w R E i x Y Q 0 i l T c o F J W u S K T 2 k 4 5 L 7 Q Q Q L h M v p f J p c 5 c E w o m n S G N z g 1 h z P V K 2 a o X 0 s m x a Y K p l L l t y K I + w 5 R x j M p t s 3 s j P C P r s i P g t q q q k u u S d P b c W a q r q 6 V Q M E R 9 f Q N 0 + L C a 3 w T t 5 P H 5 q f v E W d e 2 3 j P p + s D e N P l s X P t 0 n B I y P q V M P W X u 6 b E p k 4 v p Z w 0 A 6 z E r O / E f / j S U 8 a m 6 r l h g k T 1 V 0 n X y F 0 R C S X 7 x B 6 T S + 1 N l n e v t V E o d z 6 Q x d Y a U d j 1 I J c T T Z Z B K S K j r U y R L 0 t P t 6 5 K b f h O C Y M v L y 8 T s g 0 Y C y b C 2 o B p v i k p 6 7 Q / / p Z z v X g Y T a k L d 9 T 2 O K 9 d G W C x M 3 8 l J K p A H + 1 T u Q c D V J k J h S I 5 z P G e E W 0 5 y q b w w g F D r Y q o M E s g W / 5 G / O t f 1 c h C O V U n t l h 2 p O l W P X B M m l U A S q 5 z a V s e B K K p O k Q h l y T W Z 8 K b B k 8 1 h I R I I h F W Z c O f w v 9 g e H R 0 T L Q X N h G n 5 o 6 O j 9 M / / z V / I O e 5 1 7 B t C A Z e v D t G G r E N h E Q t E 8 k E z p Y k F s q T I B a Z w M q R S 2 0 I h V a 8 2 N u X 6 T 0 7 g o 7 Y 6 D k K W B s o 4 H o K v t s x f t W 3 K u m T l s l d t y G e a z 5 V c b + M n V b b r U 0 k R J r M M o q S 3 b T I h x 7 Z N J q S n W D s Z c 3 t i Y p J q a m u k H p q p v 3 + A W l p a K K K X j o Y J / v K P f y L n u h / g + X Q f E Q q 4 d G W Q S Q V i G C 1 l y G V r K J 1 r A i m N p Z M E j 6 D M H y b b X J D c b K t c M t k n R Y a p 2 w L m A H 3 X 0 z c / s 4 J F W B d U L n 8 h 4 D p X G X I I u 2 z p b V 3 P S Y 5 G j i x V V i l d V k R J J 3 s b R D F 1 K D N h U M 8 5 t h W R k G s H B S d M Z f d u q H 7 s z S + + p O P H j q b M P J h 3 W D s i Z s r c 3 / r W 7 / 2 p n P N + g e f T w f 1 F K O D D S / 1 8 Z V 4 Z M I T G A q G U 6 a c 0 l d e Y f C l i Y V s l / p O q A x T J V L 1 k m h F m v 6 7 U t U D G R m 6 k 7 r w q p D e t b V 3 G l i q m c / W L P / J X 5 3 p b V X C u k t m X K m 9 K a n E V l K V f h L I Q R + 0 z Z S G R I Z e k N J l Q r i u F m z x C w 8 M j 1 N z c p F z l n E A g a C X + C J q Y n K S q q q p 9 0 W d y g g k 1 K b d + v + H D j + 6 l z D 8 3 b S V E w b a Q R x M I d V a S b f y k y g y U p Q 4 b g C m n K h S s O s c e i L z 6 6 3 L n W X y t e l W W O t n U J S t X G X I I v m z J t l 0 n Z d T p f V K W Z A h j 6 m z S W P t l G 4 T R d R a B p I y p N c i Z O B t T V + n I 4 R 4 x s / G / i k y I R l + i + / f u U 3 t H G / e p I v T D f / 1 v c b L 7 D v u W U M D 7 H / a y C D F Z L A 2 V y o 1 m E n L Z Z R C H K Y B c J y l L H X 7 N N g P 7 k K k d F s x + 2 c g O y L E u 2 i W W x P S W W 5 l z H C 9 Z R m 7 V 8 x / 5 w Q b K O p n j 0 k m R h v 9 Y R D L 1 I I 8 q q 3 3 Y 1 m W d C 5 l k / C l B 3 W U T s j Y g 7 h k + w 6 y t B x M P 4 U Q g 1 v z 8 P J P p z 3 H C + x B E / x 9 e Y T 9 R X J f Y b w 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 G u i d = " 9 5 c 6 0 f 5 d - 5 1 7 5 - 4 6 6 1 - b 9 6 e - 4 4 7 a 4 2 b a 2 6 b a "   R e v = " 2 "   R e v G u i d = " 7 8 2 e 7 9 1 0 - d 5 5 3 - 4 6 2 7 - b 6 c f - 1 0 e 4 4 f 4 2 7 5 c d " 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 N a m e = " C o u n t y "   V i s i b l e = " t r u e "   D a t a T y p e = " S t r i n g "   M o d e l Q u e r y N a m e = " ' R a n g e ' [ C o u n t y ] " & g t ; & l t ; T a b l e   M o d e l N a m e = " R a n g e "   N a m e I n S o u r c e = " R a n g e "   V i s i b l e = " t r u e "   L a s t R e f r e s h = " 0 0 0 1 - 0 1 - 0 1 T 0 0 : 0 0 : 0 0 "   / & g t ; & l t ; / G e o C o l u m n & g t ; & l t ; / G e o C o l u m n s & g t ; & l t ; A d m i n D i s t r i c t 2   N a m e = " C o u n t y "   V i s i b l e = " t r u e "   D a t a T y p e = " S t r i n g "   M o d e l Q u e r y N a m e = " ' R a n g e ' [ C o u n t y ] " & g t ; & l t ; T a b l e   M o d e l N a m e = " R a n g e "   N a m e I n S o u r c e = " R a n g e "   V i s i b l e = " t r u e "   L a s t R e f r e s h = " 0 0 0 1 - 0 1 - 0 1 T 0 0 : 0 0 : 0 0 "   / & g t ; & l t ; / A d m i n D i s t r i c t 2 & g t ; & l t ; / G e o E n t i t y & g t ; & l t ; M e a s u r e s   / & g t ; & l t ; M e a s u r e A F s   / & g t ; & l t ; C o l o r A F & g t ; N o n e & l t ; / C o l o r A F & g t ; & l t ; C h o s e n F i e l d s   / & g t ; & l t ; C h u n k B y & g t ; N o n e & l t ; / C h u n k B y & g t ; & l t ; C h o s e n G e o M a p p i n g s & g t ; & l t ; G e o M a p p i n g T y p e & g t ; C o u n t 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6.xml>��< ? x m l   v e r s i o n = " 1 . 0 "   e n c o d i n g = " u t f - 1 6 " ? > < V i s u a l i z a t i o n L S t a t e   x m l n s : x s d = " h t t p : / / w w w . w 3 . o r g / 2 0 0 1 / X M L S c h e m a "   x m l n s : x s i = " h t t p : / / w w w . w 3 . o r g / 2 0 0 1 / X M L S c h e m a - i n s t a n c e "   x m l n s = " h t t p : / / m i c r o s o f t . d a t a . v i s u a l i z a t i o n . C l i e n t . E x c e l . L S t a t e / 1 . 0 " > < c g > H 4 s I A A A A A A A E A N V c 3 V L b R h R + F Y 1 n 0 r u s 9 / 8 n B T J g Q k I K y R T S N r e K L U B T I W U k G U h f r R d 9 p L 5 C z 1 q 2 H K 8 h W R p 5 s a 6 I Q f L 5 t N + e P d / 5 U f 7 9 + 5 + d l 3 f X W X S T l F V a 5 L s D g v A g S v J x M U n z y 9 3 B t L 5 4 r g c v 9 3 Y O 4 O N J X J 8 U + S g e X y U R 3 J R X L + 6 q y e 7 g q q 4 / v x g O b 2 9 v 0 S 1 D R X k 5 p B i T 4 c f T k 3 O 4 8 j o e t B e n 3 7 / 4 e Z p X d Z y P k 8 H e z n H V 3 N n e d Z 2 O y 6 I q L m o 0 i e s Y 3 a T V N M 7 S v + I a o K P L p G C T o c U P d 0 Z / 7 g 5 e x p P r N D 9 M q 7 p M x z X d P Y / z Z x S / n c 5 + j I p p X v 8 U X 3 / + G S 7 / P c 6 m S X Q 1 3 h 3 U 5 d R a f p 0 U Z 0 l V Z F P 7 z Z X z O c r q 3 Q G T S D M s K O d 8 E G W w c M 8 J 1 g h j I w j T A p Y Q r t l v 7 A N M + B Y K X 3 t U l N d x X S e T / c m k T K p q D y B F F l A 0 g / N l Z 7 h 2 x c 7 8 0 q M 0 y S a A x D 5 M f h n d V e m L P M 3 m g K P h d / + w b q r 5 p s W N e + 9 O d 4 a r v 3 r Q y N 5 v e Q o P E Z 3 X c Z 1 U y 9 u G D t b h y j L u 7 a x + h o c Z z h Y e f h 4 / Q N l h A o w d x O M Y f v w w Y x x x x Z Q 2 l L a M c U S 5 Y J I w 5 s v Y Y R J Z P A E I c y 2 t k r O d f J 0 U F T C 1 n 8 X X s 3 / 8 M G U C a U 0 M p w o 8 a u 5 k E j G s F A W v 8 3 M x g B Q 1 g A J w d o + x X t A 2 z T v x M I q o w t x I p l q 6 F F K C a Y k 5 / M q T M A A T g q q v z f S B p N d l n N c d n I N c I U a J l F K 1 5 y A x S A h s F D H a l 6 U Z m g A 0 r d p x e P p j f x l 8 m j 9 t Q c x q Z M Z p e j l N s g 7 o Y g o Z p j i h V H 7 l V J o Q J Y x 5 l N B o I A X g z K o a x 5 h D 3 O j 9 x o l b 0 R 6 N Z B N I G C 0 o J a Z d S Y E o 0 Z o b 4 r 3 x 7 3 m 4 z Y q 2 b 6 / k V s q 2 N + k k z i 6 L D n Y / l Y g a w 4 R u Q 4 r R i E g b Z v w j y h x O g J 3 v W n K 2 / Y e P G 9 / 2 / 0 N j F 8 9 G 7 N k B s Q p g v y s d w I g k X N p E q J V t S m P J j P Q + s g 4 L 0 A E A K A B t a 6 Y c 3 r b S y V 5 P Y / C y 6 W e b I v 2 o 0 K Y g A D R W h l i n m j F m I O w A f 5 x j 4 i 0 J F o A C M N Y + f G v L o W w r X e 1 D U Y K I G 3 f B G O N I S d D V G i + D m U R Y C C q M t 9 R e 4 G k X c X O R b M 2 U w 9 d W u t h 5 M Q b G u o h j Q B f m m g t O Q W i 0 R 6 I 2 D B y M e h + J c z w B 6 H I t 9 Y G t V 5 P J l w 7 O Q k Y R q G 1 F h I G T b 0 4 V 1 I m o 0 p Q w b 6 o s m A A 8 r Z j p A 0 l Q O i x s G f a B i H U R Z 5 V n A Z Y j o 6 m k 2 J a C Z j R p j A Q 3 X E k J i a 1 f r W G G J g B N q 3 Z c n k Y b V 4 X r y R D H S E p i Y A E X E V / B J i d E C i 4 h 0 e z T 8 r 3 d + P I 9 X l S P i u w i v n t 4 n z + m z 2 A g 1 4 F 9 v U z / o Z D N D I G q g H f V u o E T Y K M 7 h t y d v o 0 9 h p O k o 9 q n A V Z A M C / 8 i W C G G D d a S f 9 a d R I i 2 4 E H b n d C H w g 6 K 4 o q u U m y L o q f o M O I J l h y u Q z u l i Z B l P S W z S 2 g d h k 3 p 5 v X b f W B s l + n c S d S T E C t R 2 k B P Y V W i j G k q C Q C C + + 8 1 I I J w N S K m T 6 Q d F q U n Z x 8 k H b a 3 o H E E I 5 a v a w w E U p S 7 w h l w Q Q g a c V M H 0 g 6 S W E W I + t E M X O O J J N C 8 G X j h 0 J a C i E L e j / g Y H 6 a b w 4 o A F e u J Y e u 9 2 c b 1 3 3 r s p k J G C K Q k M X b B W u y D g I z B B g S R u E t m 9 0 H 2 1 z 0 c C 0 5 S / j u S T I P 2 H O Y a k r 1 o h Q i D e Q i Q k u G / Z V S 4 x Z P v w t P X z 3 B L o Q W L u R p m D G b q j V H L o G 2 C B y 4 0 m B v G e N u j i f b h g H a u P d 4 M k P S 1 n k U W y p B G D d R y s A S e h c Q t m Y N t 7 J + e p b a 2 u l + W a a f O l E a A h k j o W K q F 4 c v K H m E N T M g 3 r 0 r c w A q a i A F O D 3 u M e a e w d u Y E 4 / S T 0 X W E W V E S A o j Q E s v U 0 h z O 3 b n q z g a M A H I c g z 1 g S i Y R p g U N 3 E n g y Y C J u u E N l K 1 Q Q W 8 S 3 B N N f i c L 1 k L Q A H o W j P V C 8 L S B H q A X R Q G o W U L K R e w s 6 h / E 4 o R f M R 6 1 n f 3 U / P n M z g h y F o 1 5 F A 1 2 t J B r t o y d d R J v 1 Y g a a C B x P X S u y C c Q c U Q y r v e s Q u 2 f B 1 H R 0 k I w l x T D m V b K T h G V / F N Y k e Q H 2 g v + Z f d o S h o G G H k q 6 k 7 j m B 2 T A n N v W f F G j g B y H I M 9 Y G q g 6 T M 4 e W N L O u k v S 5 A B o K o g J n I R U I E s U t y Q + F l D O / S x h J S A M r u M d Y H 2 k 7 H v 6 R 5 l n R U 3 R X E E M r w o h B g X 6 F R V s 1 r / 0 H k B a A A l K 2 Z 6 g N h o 2 l Z d s E W n 4 1 F c B h F X u o N a E R S L P E s H / P T G z M 0 A a h a t e P w F K B y + P i O M b w K B a / d p Z 1 I Q 4 5 g 1 l I S T J Z J l w T H Y l z B G 1 C + S n 4 B K A B b a 6 Y c w r Z T a 8 R 1 + a 1 R l s d o D U U Y h W C 1 p A v O Q Q E D s 1 x 7 V / N G M z g B y H I M 9 Y G q 9 3 X S z R Q f R d p g e H l G L 1 t d I O I l o U I Z b 8 e a o Q l A 1 K q d P v D 0 J i 7 t a 8 c d 6 H c O 7 3 p o q D x B N a M V h A y K G V D f 0 P 7 F j D m e A F y 5 l h y 2 z g + f o M s A v S 4 Y a R E 2 Y r R t X a v X N P d / W 8 Z 9 r s 3 1 G F x L z g p u Z Q j 5 E H f z m q x E H H o W X N h J o z l V s P 8 h 4 C s j v F s Z F k y A n b 5 i Z s t I G h 7 b l 9 K d / + p g 7 z / q / B o N J U 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Props1.xml><?xml version="1.0" encoding="utf-8"?>
<ds:datastoreItem xmlns:ds="http://schemas.openxmlformats.org/officeDocument/2006/customXml" ds:itemID="{79C99526-518F-4EA9-8EE7-34A94323EC20}">
  <ds:schemaRefs>
    <ds:schemaRef ds:uri="http://www.w3.org/XML/1998/namespace"/>
    <ds:schemaRef ds:uri="http://purl.org/dc/dcmitype/"/>
    <ds:schemaRef ds:uri="http://schemas.microsoft.com/office/2006/documentManagement/types"/>
    <ds:schemaRef ds:uri="a2402db5-4765-4846-850e-3365ea286df0"/>
    <ds:schemaRef ds:uri="http://purl.org/dc/term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1af07625-c539-4a85-a204-0dfe4195dd59"/>
  </ds:schemaRefs>
</ds:datastoreItem>
</file>

<file path=customXml/itemProps2.xml><?xml version="1.0" encoding="utf-8"?>
<ds:datastoreItem xmlns:ds="http://schemas.openxmlformats.org/officeDocument/2006/customXml" ds:itemID="{9ABB0079-A86B-4437-8593-E36A61C11D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402db5-4765-4846-850e-3365ea286df0"/>
    <ds:schemaRef ds:uri="1af07625-c539-4a85-a204-0dfe4195dd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895700-2EAC-4C86-A18E-5567319B9E8D}">
  <ds:schemaRefs>
    <ds:schemaRef ds:uri="http://www.w3.org/2001/XMLSchema"/>
    <ds:schemaRef ds:uri="http://microsoft.data.visualization.Client.Excel/1.0"/>
  </ds:schemaRefs>
</ds:datastoreItem>
</file>

<file path=customXml/itemProps4.xml><?xml version="1.0" encoding="utf-8"?>
<ds:datastoreItem xmlns:ds="http://schemas.openxmlformats.org/officeDocument/2006/customXml" ds:itemID="{AB705708-36DA-43EF-BCCE-E16AC6DF17B8}">
  <ds:schemaRefs>
    <ds:schemaRef ds:uri="http://schemas.microsoft.com/sharepoint/v3/contenttype/forms"/>
  </ds:schemaRefs>
</ds:datastoreItem>
</file>

<file path=customXml/itemProps5.xml><?xml version="1.0" encoding="utf-8"?>
<ds:datastoreItem xmlns:ds="http://schemas.openxmlformats.org/officeDocument/2006/customXml" ds:itemID="{9E3F548B-3C1C-483C-97CC-0F4F50286A93}">
  <ds:schemaRefs>
    <ds:schemaRef ds:uri="http://www.w3.org/2001/XMLSchema"/>
    <ds:schemaRef ds:uri="http://microsoft.data.visualization.engine.tours/1.0"/>
  </ds:schemaRefs>
</ds:datastoreItem>
</file>

<file path=customXml/itemProps6.xml><?xml version="1.0" encoding="utf-8"?>
<ds:datastoreItem xmlns:ds="http://schemas.openxmlformats.org/officeDocument/2006/customXml" ds:itemID="{4204A8F6-9A11-4599-A439-109AE5B25A12}">
  <ds:schemaRefs>
    <ds:schemaRef ds:uri="http://www.w3.org/2001/XMLSchema"/>
    <ds:schemaRef ds:uri="http://microsoft.data.visualization.Client.Excel.L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15</vt:i4>
      </vt:variant>
    </vt:vector>
  </HeadingPairs>
  <TitlesOfParts>
    <vt:vector size="66" baseType="lpstr">
      <vt:lpstr>Instructions</vt:lpstr>
      <vt:lpstr>Appendix Table Menu</vt:lpstr>
      <vt:lpstr>Summary</vt:lpstr>
      <vt:lpstr>Summary-Tribal</vt:lpstr>
      <vt:lpstr>Dropdown</vt:lpstr>
      <vt:lpstr>Figure 1</vt:lpstr>
      <vt:lpstr>Figure 2</vt:lpstr>
      <vt:lpstr>Figure 3</vt:lpstr>
      <vt:lpstr>Figure 4</vt:lpstr>
      <vt:lpstr>Figures 5 &amp; 6</vt:lpstr>
      <vt:lpstr>Figure 7</vt:lpstr>
      <vt:lpstr>Figure 8</vt:lpstr>
      <vt:lpstr>Figure 9</vt:lpstr>
      <vt:lpstr>Figure 10</vt:lpstr>
      <vt:lpstr>Figure 11</vt:lpstr>
      <vt:lpstr>Figure 12</vt:lpstr>
      <vt:lpstr>Figure 13</vt:lpstr>
      <vt:lpstr>Figure 14A</vt:lpstr>
      <vt:lpstr>Figure 14B</vt:lpstr>
      <vt:lpstr>Figure 15</vt:lpstr>
      <vt:lpstr>Figure 16A</vt:lpstr>
      <vt:lpstr>Figure 16B</vt:lpstr>
      <vt:lpstr>Figure 17</vt:lpstr>
      <vt:lpstr>Figure 17A</vt:lpstr>
      <vt:lpstr>Figure 18</vt:lpstr>
      <vt:lpstr>Figure 19</vt:lpstr>
      <vt:lpstr>Figues 20 &amp; 21</vt:lpstr>
      <vt:lpstr>Figure 20A</vt:lpstr>
      <vt:lpstr>Figure 22</vt:lpstr>
      <vt:lpstr>Figure 23</vt:lpstr>
      <vt:lpstr>Figure 24</vt:lpstr>
      <vt:lpstr>Figure 25</vt:lpstr>
      <vt:lpstr>Figure 26</vt:lpstr>
      <vt:lpstr>Figure 26A</vt:lpstr>
      <vt:lpstr>Figure 27</vt:lpstr>
      <vt:lpstr>Figure 28</vt:lpstr>
      <vt:lpstr>Figure 29</vt:lpstr>
      <vt:lpstr>Figure 30</vt:lpstr>
      <vt:lpstr>Figure 30A</vt:lpstr>
      <vt:lpstr>Figure 30B</vt:lpstr>
      <vt:lpstr>Figure 31A</vt:lpstr>
      <vt:lpstr>Figure 31B</vt:lpstr>
      <vt:lpstr>Figure 32A</vt:lpstr>
      <vt:lpstr>Figure 32B</vt:lpstr>
      <vt:lpstr>Figure 33</vt:lpstr>
      <vt:lpstr>Figure 34</vt:lpstr>
      <vt:lpstr>Figure 35</vt:lpstr>
      <vt:lpstr>Figure 36</vt:lpstr>
      <vt:lpstr>Figure 37</vt:lpstr>
      <vt:lpstr>Figures 38 &amp; 39</vt:lpstr>
      <vt:lpstr>Figure 40</vt:lpstr>
      <vt:lpstr>'Appendix Table Menu'!Print_Area</vt:lpstr>
      <vt:lpstr>'Figure 13'!Print_Area</vt:lpstr>
      <vt:lpstr>'Figure 19'!Print_Area</vt:lpstr>
      <vt:lpstr>'Figure 26A'!Print_Area</vt:lpstr>
      <vt:lpstr>'Figure 27'!Print_Area</vt:lpstr>
      <vt:lpstr>'Figure 28'!Print_Area</vt:lpstr>
      <vt:lpstr>'Figure 30'!Print_Area</vt:lpstr>
      <vt:lpstr>'Figure 30A'!Print_Area</vt:lpstr>
      <vt:lpstr>'Figure 32A'!Print_Area</vt:lpstr>
      <vt:lpstr>'Figure 33'!Print_Area</vt:lpstr>
      <vt:lpstr>'Figure 36'!Print_Area</vt:lpstr>
      <vt:lpstr>'Figure 40'!Print_Area</vt:lpstr>
      <vt:lpstr>'Figures 5 &amp; 6'!Print_Area</vt:lpstr>
      <vt:lpstr>Summary!Print_Area</vt:lpstr>
      <vt:lpstr>'Summary-Tribal'!Print_Area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Stephanie Gonzales</dc:creator>
  <cp:keywords/>
  <dc:description/>
  <cp:lastModifiedBy>Stephanie Gonzales</cp:lastModifiedBy>
  <cp:revision/>
  <cp:lastPrinted>2025-06-02T21:05:32Z</cp:lastPrinted>
  <dcterms:created xsi:type="dcterms:W3CDTF">2023-02-13T22:01:43Z</dcterms:created>
  <dcterms:modified xsi:type="dcterms:W3CDTF">2025-07-24T19:57:24Z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0x0101007AEEEE6FB0D1E9458B3E576AB77F4F7A</vt:lpwstr>
  </property>
  <property fmtid="{D5CDD505-2E9C-101B-9397-08002B2CF9AE}" pid="3" name="MediaServiceImageTags">
    <vt:lpwstr/>
  </property>
</Properties>
</file>