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G:\Loan &amp; Grant Programs\Tax Credits\Templates\PlS 8609\Packet for Issuance of 8609\"/>
    </mc:Choice>
  </mc:AlternateContent>
  <xr:revisionPtr revIDLastSave="0" documentId="14_{890ABD8E-84BE-4D69-B9C7-9502550C50A1}" xr6:coauthVersionLast="47" xr6:coauthVersionMax="47" xr10:uidLastSave="{00000000-0000-0000-0000-000000000000}"/>
  <bookViews>
    <workbookView xWindow="-110" yWindow="-110" windowWidth="19420" windowHeight="11620" tabRatio="829" firstSheet="1" activeTab="1" xr2:uid="{00000000-000D-0000-FFFF-FFFF00000000}"/>
  </bookViews>
  <sheets>
    <sheet name="Instruction Tab" sheetId="54" state="hidden" r:id="rId1"/>
    <sheet name="2 - Page 1" sheetId="118" r:id="rId2"/>
    <sheet name="2 - Page 2" sheetId="119" r:id="rId3"/>
    <sheet name="2 - Page 3" sheetId="120" r:id="rId4"/>
    <sheet name="2 - Page 4" sheetId="121" r:id="rId5"/>
    <sheet name="2 - Pages 5 - 7" sheetId="116" r:id="rId6"/>
    <sheet name="2 - Page 8" sheetId="122" r:id="rId7"/>
    <sheet name="General Summary" sheetId="29" state="hidden" r:id="rId8"/>
    <sheet name="UW Checklist" sheetId="30" state="hidden" r:id="rId9"/>
    <sheet name="Tax Credit Eligibility" sheetId="9" state="hidden" r:id="rId10"/>
    <sheet name="Comparative Summary" sheetId="7" state="hidden" r:id="rId11"/>
    <sheet name="UW Checklist (CO)" sheetId="33" state="hidden" r:id="rId12"/>
    <sheet name="Sources (CO)" sheetId="34" state="hidden" r:id="rId13"/>
    <sheet name="Cost-Basis (CO)" sheetId="35" state="hidden" r:id="rId14"/>
    <sheet name="Construction Costs (CO)" sheetId="36" state="hidden" r:id="rId15"/>
    <sheet name="Rent Summary (CO)" sheetId="37" state="hidden" r:id="rId16"/>
    <sheet name="Operating Exps (CO)" sheetId="38" state="hidden" r:id="rId17"/>
    <sheet name="Cash Flow (CO)" sheetId="39" state="hidden" r:id="rId18"/>
    <sheet name="Tax Credit Eligibility (CO)" sheetId="40" state="hidden" r:id="rId19"/>
    <sheet name="Comparative Summary (CO)" sheetId="52" state="hidden" r:id="rId20"/>
    <sheet name="UW Checklist (8609)" sheetId="42" state="hidden" r:id="rId21"/>
    <sheet name="Sources (8609)" sheetId="43" state="hidden" r:id="rId22"/>
    <sheet name="Cost Cert. (8609)" sheetId="55" state="hidden" r:id="rId23"/>
    <sheet name="Construction Costs (8609)" sheetId="45" state="hidden" r:id="rId24"/>
    <sheet name="Rent Summary (8609)" sheetId="46" state="hidden" r:id="rId25"/>
    <sheet name="Operating Exps (8609)" sheetId="47" state="hidden" r:id="rId26"/>
    <sheet name="Cash Flow (8609)" sheetId="48" state="hidden" r:id="rId27"/>
    <sheet name="Tax Credit Eligibility (8609)" sheetId="49" state="hidden" r:id="rId28"/>
    <sheet name="Comparative Summary (8609)" sheetId="50" state="hidden" r:id="rId29"/>
  </sheets>
  <externalReferences>
    <externalReference r:id="rId30"/>
  </externalReferences>
  <definedNames>
    <definedName name="_1">#N/A</definedName>
    <definedName name="_2">#N/A</definedName>
    <definedName name="aform">'[1]Data Setup'!#REF!</definedName>
    <definedName name="ALL">#N/A</definedName>
    <definedName name="ama">'[1]Data Setup'!#REF!</definedName>
    <definedName name="amb">'[1]Data Setup'!#REF!</definedName>
    <definedName name="amc">'[1]Data Setup'!#REF!</definedName>
    <definedName name="AMD">'[1]Data Setup'!#REF!</definedName>
    <definedName name="AME">'[1]Data Setup'!#REF!</definedName>
    <definedName name="amf">'[1]Data Setup'!#REF!</definedName>
    <definedName name="amg">'[1]Data Setup'!#REF!</definedName>
    <definedName name="amh">'[1]Data Setup'!#REF!</definedName>
    <definedName name="ami">'[1]Data Setup'!#REF!</definedName>
    <definedName name="AMORT">'[1]Data Setup'!#REF!</definedName>
    <definedName name="bform">'[1]Data Setup'!#REF!</definedName>
    <definedName name="cert1">'[1]Data Setup'!#REF!</definedName>
    <definedName name="cf">'[1]Data Setup'!#REF!</definedName>
    <definedName name="close">'[1]Data Setup'!#REF!</definedName>
    <definedName name="COI">'[1]Data Setup'!#REF!</definedName>
    <definedName name="cost">'[1]Data Setup'!#REF!</definedName>
    <definedName name="costcert">'[1]Data Setup'!#REF!</definedName>
    <definedName name="costcert2">'[1]Data Setup'!#REF!</definedName>
    <definedName name="COSTS">'[1]Data Setup'!#REF!</definedName>
    <definedName name="costtax">'[1]Data Setup'!#REF!</definedName>
    <definedName name="DC">'[1]Data Setup'!#REF!</definedName>
    <definedName name="detail">'[1]Data Setup'!#REF!</definedName>
    <definedName name="devbud">'[1]Data Setup'!#REF!</definedName>
    <definedName name="ENDBAL">'[1]Data Setup'!#REF!</definedName>
    <definedName name="EQUIP">#REF!</definedName>
    <definedName name="EXD">'[1]Data Setup'!#REF!</definedName>
    <definedName name="FNMA">'[1]Data Setup'!#REF!</definedName>
    <definedName name="fnma1">'[1]Data Setup'!#REF!</definedName>
    <definedName name="fnma2">'[1]Data Setup'!#REF!</definedName>
    <definedName name="formII">'[1]Data Setup'!#REF!</definedName>
    <definedName name="formIII">'[1]Data Setup'!#REF!</definedName>
    <definedName name="HOMELOAN">'[1]Data Setup'!#REF!</definedName>
    <definedName name="landloan">'[1]Data Setup'!#REF!</definedName>
    <definedName name="lu">'[1]Data Setup'!#REF!</definedName>
    <definedName name="MINRENT">'[1]Data Setup'!#REF!</definedName>
    <definedName name="OPS">#REF!</definedName>
    <definedName name="payout">'[1]Data Setup'!#REF!</definedName>
    <definedName name="primero">'[1]Data Setup'!#REF!</definedName>
    <definedName name="_xlnm.Print_Area" localSheetId="1">'2 - Page 1'!$B$1:$K$48</definedName>
    <definedName name="_xlnm.Print_Area" localSheetId="2">'2 - Page 2'!$B$1:$K$54</definedName>
    <definedName name="_xlnm.Print_Area" localSheetId="3">'2 - Page 3'!$B$1:$K$56</definedName>
    <definedName name="_xlnm.Print_Area" localSheetId="4">'2 - Page 4'!$B$1:$K$56</definedName>
    <definedName name="_xlnm.Print_Area" localSheetId="6">'2 - Page 8'!$B$1:$K$55</definedName>
    <definedName name="_xlnm.Print_Area" localSheetId="10">'Comparative Summary'!$B$1:$O$40</definedName>
    <definedName name="_xlnm.Print_Area" localSheetId="28">'Comparative Summary (8609)'!$B$1:$O$40</definedName>
    <definedName name="_xlnm.Print_Area" localSheetId="19">'Comparative Summary (CO)'!$B$1:$O$40</definedName>
    <definedName name="_xlnm.Print_Area" localSheetId="23">'Construction Costs (8609)'!$B$1:$I$47</definedName>
    <definedName name="_xlnm.Print_Area" localSheetId="14">'Construction Costs (CO)'!$B$1:$O$48</definedName>
    <definedName name="_xlnm.Print_Area" localSheetId="22">'Cost Cert. (8609)'!$B$1:$Q$92</definedName>
    <definedName name="_xlnm.Print_Area" localSheetId="13">'Cost-Basis (CO)'!$B$1:$Q$92</definedName>
    <definedName name="_xlnm.Print_Area" localSheetId="7">'General Summary'!$B$1:$V$52</definedName>
    <definedName name="_xlnm.Print_Area" localSheetId="21">'Sources (8609)'!$B$1:$K$36</definedName>
    <definedName name="_xlnm.Print_Area" localSheetId="12">'Sources (CO)'!$B$1:$K$36</definedName>
    <definedName name="_xlnm.Print_Area" localSheetId="9">'Tax Credit Eligibility'!$B$1:$M$38</definedName>
    <definedName name="_xlnm.Print_Area" localSheetId="27">'Tax Credit Eligibility (8609)'!$B$1:$M$39</definedName>
    <definedName name="_xlnm.Print_Area" localSheetId="18">'Tax Credit Eligibility (CO)'!$B$1:$M$39</definedName>
    <definedName name="_xlnm.Print_Area">#REF!</definedName>
    <definedName name="PRINT_AREA_MI">#REF!</definedName>
    <definedName name="_xlnm.Print_Titles" localSheetId="5">'2 - Pages 5 - 7'!$A:$A</definedName>
    <definedName name="RENTS">#REF!</definedName>
    <definedName name="run">'[1]Data Setup'!#REF!</definedName>
    <definedName name="runamort">'[1]Data Setup'!#REF!</definedName>
    <definedName name="RUNFORM">'[1]Data Setup'!#REF!</definedName>
    <definedName name="runit">'[1]Data Setup'!#REF!</definedName>
    <definedName name="second">'[1]Data Setup'!#REF!</definedName>
    <definedName name="SUMRY">'[1]Data Setup'!#REF!</definedName>
    <definedName name="TEMP">'[1]Data Setup'!#REF!</definedName>
    <definedName name="WebServiceURL">#REF!</definedName>
    <definedName name="Z_695F03B5_0B3D_4E57_8A17_B3ED482E0D20_.wvu.Cols" localSheetId="1" hidden="1">'2 - Page 1'!$P:$P</definedName>
    <definedName name="Z_695F03B5_0B3D_4E57_8A17_B3ED482E0D20_.wvu.Cols" localSheetId="2" hidden="1">'2 - Page 2'!$L:$L,'2 - Page 2'!$P:$P</definedName>
    <definedName name="Z_695F03B5_0B3D_4E57_8A17_B3ED482E0D20_.wvu.Cols" localSheetId="3" hidden="1">'2 - Page 3'!$P:$P</definedName>
    <definedName name="Z_695F03B5_0B3D_4E57_8A17_B3ED482E0D20_.wvu.Cols" localSheetId="4" hidden="1">'2 - Page 4'!$P:$P</definedName>
    <definedName name="Z_695F03B5_0B3D_4E57_8A17_B3ED482E0D20_.wvu.Cols" localSheetId="6" hidden="1">'2 - Page 8'!$P:$P</definedName>
    <definedName name="Z_695F03B5_0B3D_4E57_8A17_B3ED482E0D20_.wvu.PrintArea" localSheetId="1" hidden="1">'2 - Page 1'!$B$1:$K$46</definedName>
    <definedName name="Z_695F03B5_0B3D_4E57_8A17_B3ED482E0D20_.wvu.PrintArea" localSheetId="2" hidden="1">'2 - Page 2'!$B$1:$K$41</definedName>
    <definedName name="Z_695F03B5_0B3D_4E57_8A17_B3ED482E0D20_.wvu.PrintArea" localSheetId="3" hidden="1">'2 - Page 3'!$B$1:$K$33</definedName>
    <definedName name="Z_695F03B5_0B3D_4E57_8A17_B3ED482E0D20_.wvu.PrintArea" localSheetId="4" hidden="1">'2 - Page 4'!#REF!</definedName>
    <definedName name="Z_695F03B5_0B3D_4E57_8A17_B3ED482E0D20_.wvu.PrintArea" localSheetId="6" hidden="1">'2 - Page 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22" l="1"/>
  <c r="K41" i="120" l="1"/>
  <c r="K40" i="120"/>
  <c r="K38" i="120"/>
  <c r="K42" i="120" s="1"/>
  <c r="K19" i="120"/>
  <c r="K18" i="120"/>
  <c r="K17" i="120"/>
  <c r="K16" i="120"/>
  <c r="K20" i="120" s="1"/>
  <c r="K29" i="121"/>
  <c r="J29" i="121"/>
  <c r="I29" i="121"/>
  <c r="H29" i="121"/>
  <c r="G29" i="121"/>
  <c r="J43" i="120"/>
  <c r="I43" i="120"/>
  <c r="K43" i="120" s="1"/>
  <c r="G43" i="120"/>
  <c r="F43" i="120"/>
  <c r="G42" i="120"/>
  <c r="F42" i="120"/>
  <c r="K39" i="120"/>
  <c r="J21" i="120"/>
  <c r="I21" i="120"/>
  <c r="G21" i="120"/>
  <c r="F21" i="120"/>
  <c r="K21" i="120" s="1"/>
  <c r="G20" i="120"/>
  <c r="F20" i="120"/>
  <c r="L36" i="119"/>
  <c r="B34" i="119"/>
  <c r="B30" i="119"/>
  <c r="M29" i="119"/>
  <c r="L29" i="119"/>
  <c r="M28" i="119"/>
  <c r="L28" i="119"/>
  <c r="L27" i="119"/>
  <c r="L26" i="119"/>
  <c r="L25" i="119"/>
  <c r="L24" i="119"/>
  <c r="M23" i="119"/>
  <c r="L23" i="119"/>
  <c r="B18" i="119"/>
  <c r="L16" i="119"/>
  <c r="L15" i="119"/>
  <c r="L10" i="119"/>
  <c r="L34" i="119" l="1"/>
  <c r="L37" i="119" s="1"/>
  <c r="H34" i="119" s="1"/>
  <c r="H88" i="35" l="1"/>
  <c r="F87" i="35"/>
  <c r="H87" i="35" s="1"/>
  <c r="F88" i="35"/>
  <c r="F86" i="35"/>
  <c r="F81" i="35"/>
  <c r="F82" i="35"/>
  <c r="F79" i="35"/>
  <c r="F73" i="35"/>
  <c r="F74" i="35"/>
  <c r="F72" i="35"/>
  <c r="F64" i="35"/>
  <c r="H64" i="35" s="1"/>
  <c r="F65" i="35"/>
  <c r="F66" i="35"/>
  <c r="H66" i="35" s="1"/>
  <c r="F67" i="35"/>
  <c r="F68" i="35"/>
  <c r="F63" i="35"/>
  <c r="H63" i="35" s="1"/>
  <c r="F52" i="35"/>
  <c r="F53" i="35"/>
  <c r="F54" i="35"/>
  <c r="F55" i="35"/>
  <c r="F56" i="35"/>
  <c r="F57" i="35"/>
  <c r="F58" i="35"/>
  <c r="F59" i="35"/>
  <c r="F51" i="35"/>
  <c r="H40" i="35"/>
  <c r="H42" i="35"/>
  <c r="H44" i="35"/>
  <c r="H46" i="35"/>
  <c r="F39" i="35"/>
  <c r="H39" i="35" s="1"/>
  <c r="F40" i="35"/>
  <c r="F41" i="35"/>
  <c r="H41" i="35" s="1"/>
  <c r="F42" i="35"/>
  <c r="F43" i="35"/>
  <c r="H43" i="35" s="1"/>
  <c r="F44" i="35"/>
  <c r="F45" i="35"/>
  <c r="H45" i="35" s="1"/>
  <c r="F46" i="35"/>
  <c r="F47" i="35"/>
  <c r="H47" i="35" s="1"/>
  <c r="F38" i="35"/>
  <c r="H38" i="35" s="1"/>
  <c r="H33" i="35"/>
  <c r="F32" i="35"/>
  <c r="H32" i="35" s="1"/>
  <c r="F33" i="35"/>
  <c r="F34" i="35"/>
  <c r="H34" i="35" s="1"/>
  <c r="F31" i="35"/>
  <c r="H31" i="35" s="1"/>
  <c r="H27" i="35"/>
  <c r="H25" i="35"/>
  <c r="H23" i="35"/>
  <c r="F22" i="35"/>
  <c r="H22" i="35" s="1"/>
  <c r="F23" i="35"/>
  <c r="F25" i="35"/>
  <c r="F26" i="35"/>
  <c r="H26" i="35" s="1"/>
  <c r="F27" i="35"/>
  <c r="F21" i="35"/>
  <c r="H21" i="35" s="1"/>
  <c r="F9" i="35"/>
  <c r="H9" i="35" s="1"/>
  <c r="F8" i="35"/>
  <c r="I42" i="36"/>
  <c r="G43" i="36"/>
  <c r="I43" i="36" s="1"/>
  <c r="G42" i="36"/>
  <c r="G41" i="36"/>
  <c r="I41" i="36" s="1"/>
  <c r="G38" i="36"/>
  <c r="G37" i="36"/>
  <c r="G36" i="36"/>
  <c r="G21" i="36"/>
  <c r="I21" i="36" s="1"/>
  <c r="G22" i="36"/>
  <c r="I22" i="36" s="1"/>
  <c r="G23" i="36"/>
  <c r="I23" i="36" s="1"/>
  <c r="G24" i="36"/>
  <c r="I24" i="36" s="1"/>
  <c r="G25" i="36"/>
  <c r="I25" i="36" s="1"/>
  <c r="G26" i="36"/>
  <c r="I26" i="36" s="1"/>
  <c r="G27" i="36"/>
  <c r="I27" i="36" s="1"/>
  <c r="G28" i="36"/>
  <c r="I28" i="36" s="1"/>
  <c r="G29" i="36"/>
  <c r="I29" i="36" s="1"/>
  <c r="G30" i="36"/>
  <c r="I30" i="36" s="1"/>
  <c r="G31" i="36"/>
  <c r="I31" i="36" s="1"/>
  <c r="G32" i="36"/>
  <c r="I32" i="36" s="1"/>
  <c r="G33" i="36"/>
  <c r="I33" i="36" s="1"/>
  <c r="G20" i="36"/>
  <c r="I20" i="36" s="1"/>
  <c r="G13" i="36"/>
  <c r="I13" i="36" s="1"/>
  <c r="G14" i="36"/>
  <c r="I14" i="36" s="1"/>
  <c r="G15" i="36"/>
  <c r="I15" i="36" s="1"/>
  <c r="G16" i="36"/>
  <c r="I16" i="36" s="1"/>
  <c r="G17" i="36"/>
  <c r="I17" i="36" s="1"/>
  <c r="G12" i="36"/>
  <c r="I12" i="36" s="1"/>
  <c r="G10" i="36"/>
  <c r="I10" i="36" s="1"/>
  <c r="G9" i="36"/>
  <c r="I9" i="36" s="1"/>
  <c r="H88" i="55"/>
  <c r="F87" i="55"/>
  <c r="H87" i="55" s="1"/>
  <c r="F88" i="55"/>
  <c r="F86" i="55"/>
  <c r="F81" i="55"/>
  <c r="F82" i="55"/>
  <c r="F79" i="55"/>
  <c r="F73" i="55"/>
  <c r="F74" i="55"/>
  <c r="F72" i="55"/>
  <c r="F64" i="55"/>
  <c r="H64" i="55" s="1"/>
  <c r="F65" i="55"/>
  <c r="F66" i="55"/>
  <c r="H66" i="55" s="1"/>
  <c r="F67" i="55"/>
  <c r="F68" i="55"/>
  <c r="F63" i="55"/>
  <c r="H63" i="55" s="1"/>
  <c r="F52" i="55"/>
  <c r="F53" i="55"/>
  <c r="F54" i="55"/>
  <c r="F55" i="55"/>
  <c r="F56" i="55"/>
  <c r="F57" i="55"/>
  <c r="F58" i="55"/>
  <c r="F59" i="55"/>
  <c r="F51" i="55"/>
  <c r="H40" i="55"/>
  <c r="H42" i="55"/>
  <c r="H44" i="55"/>
  <c r="H46" i="55"/>
  <c r="F39" i="55"/>
  <c r="H39" i="55" s="1"/>
  <c r="F40" i="55"/>
  <c r="F41" i="55"/>
  <c r="H41" i="55" s="1"/>
  <c r="F42" i="55"/>
  <c r="F43" i="55"/>
  <c r="H43" i="55" s="1"/>
  <c r="F44" i="55"/>
  <c r="F45" i="55"/>
  <c r="H45" i="55" s="1"/>
  <c r="F46" i="55"/>
  <c r="F47" i="55"/>
  <c r="H47" i="55" s="1"/>
  <c r="F38" i="55"/>
  <c r="H38" i="55" s="1"/>
  <c r="H33" i="55"/>
  <c r="F32" i="55"/>
  <c r="H32" i="55" s="1"/>
  <c r="F33" i="55"/>
  <c r="F34" i="55"/>
  <c r="H34" i="55" s="1"/>
  <c r="F31" i="55"/>
  <c r="H31" i="55" s="1"/>
  <c r="H22" i="55"/>
  <c r="F22" i="55"/>
  <c r="F23" i="55"/>
  <c r="H23" i="55" s="1"/>
  <c r="F24" i="55"/>
  <c r="F25" i="55"/>
  <c r="H25" i="55" s="1"/>
  <c r="F26" i="55"/>
  <c r="H26" i="55" s="1"/>
  <c r="F27" i="55"/>
  <c r="H27" i="55" s="1"/>
  <c r="F21" i="55"/>
  <c r="H21" i="55" s="1"/>
  <c r="F9" i="55"/>
  <c r="H9" i="55" s="1"/>
  <c r="F8" i="55"/>
  <c r="I42" i="45"/>
  <c r="I41" i="45"/>
  <c r="G42" i="45"/>
  <c r="G43" i="45"/>
  <c r="I43" i="45" s="1"/>
  <c r="G41" i="45"/>
  <c r="G37" i="45"/>
  <c r="G38" i="45"/>
  <c r="G36" i="45"/>
  <c r="G21" i="45"/>
  <c r="I21" i="45" s="1"/>
  <c r="G22" i="45"/>
  <c r="I22" i="45" s="1"/>
  <c r="G23" i="45"/>
  <c r="I23" i="45" s="1"/>
  <c r="G24" i="45"/>
  <c r="I24" i="45" s="1"/>
  <c r="G25" i="45"/>
  <c r="I25" i="45" s="1"/>
  <c r="G26" i="45"/>
  <c r="I26" i="45" s="1"/>
  <c r="G27" i="45"/>
  <c r="I27" i="45" s="1"/>
  <c r="G28" i="45"/>
  <c r="I28" i="45" s="1"/>
  <c r="G29" i="45"/>
  <c r="I29" i="45" s="1"/>
  <c r="G30" i="45"/>
  <c r="I30" i="45" s="1"/>
  <c r="G31" i="45"/>
  <c r="I31" i="45" s="1"/>
  <c r="G32" i="45"/>
  <c r="I32" i="45" s="1"/>
  <c r="G33" i="45"/>
  <c r="I33" i="45" s="1"/>
  <c r="G20" i="45"/>
  <c r="I20" i="45" s="1"/>
  <c r="G13" i="45"/>
  <c r="I13" i="45" s="1"/>
  <c r="G14" i="45"/>
  <c r="I14" i="45" s="1"/>
  <c r="G15" i="45"/>
  <c r="I15" i="45" s="1"/>
  <c r="G16" i="45"/>
  <c r="I16" i="45" s="1"/>
  <c r="G17" i="45"/>
  <c r="I17" i="45" s="1"/>
  <c r="G12" i="45"/>
  <c r="I12" i="45" s="1"/>
  <c r="G10" i="45"/>
  <c r="I10" i="45" s="1"/>
  <c r="G9" i="45"/>
  <c r="I9" i="45" s="1"/>
  <c r="B1" i="50"/>
  <c r="B1" i="49"/>
  <c r="B1" i="48"/>
  <c r="B1" i="47"/>
  <c r="B1" i="46"/>
  <c r="B1" i="45"/>
  <c r="B1" i="55"/>
  <c r="B1" i="43"/>
  <c r="B1" i="42"/>
  <c r="B1" i="52"/>
  <c r="B1" i="40"/>
  <c r="B1" i="39"/>
  <c r="B1" i="38"/>
  <c r="B1" i="37"/>
  <c r="B1" i="36"/>
  <c r="B1" i="35"/>
  <c r="B1" i="34"/>
  <c r="B1" i="33"/>
  <c r="B1" i="7"/>
  <c r="B1" i="9"/>
  <c r="B1" i="30"/>
  <c r="B1" i="29"/>
  <c r="G97" i="46" l="1"/>
  <c r="D97" i="46"/>
  <c r="E97" i="46"/>
  <c r="F97" i="46"/>
  <c r="C97" i="46"/>
  <c r="D96" i="46"/>
  <c r="E96" i="46"/>
  <c r="F96" i="46"/>
  <c r="G96" i="46"/>
  <c r="C96" i="46"/>
  <c r="G36" i="46"/>
  <c r="F36" i="46"/>
  <c r="E36" i="46"/>
  <c r="D36" i="46"/>
  <c r="C36" i="46"/>
  <c r="G34" i="46"/>
  <c r="G37" i="46" s="1"/>
  <c r="F34" i="46"/>
  <c r="F37" i="46" s="1"/>
  <c r="E34" i="46"/>
  <c r="E37" i="46" s="1"/>
  <c r="D34" i="46"/>
  <c r="D37" i="46" s="1"/>
  <c r="C34" i="46"/>
  <c r="C37" i="46" s="1"/>
  <c r="H31" i="46"/>
  <c r="H30" i="46"/>
  <c r="G25" i="46"/>
  <c r="F25" i="46"/>
  <c r="E25" i="46"/>
  <c r="D25" i="46"/>
  <c r="C25" i="46"/>
  <c r="G23" i="46"/>
  <c r="G26" i="46" s="1"/>
  <c r="F23" i="46"/>
  <c r="F26" i="46" s="1"/>
  <c r="E23" i="46"/>
  <c r="E26" i="46" s="1"/>
  <c r="D23" i="46"/>
  <c r="D26" i="46" s="1"/>
  <c r="C23" i="46"/>
  <c r="C26" i="46" s="1"/>
  <c r="H20" i="46"/>
  <c r="H19" i="46"/>
  <c r="G14" i="46"/>
  <c r="F14" i="46"/>
  <c r="E14" i="46"/>
  <c r="D14" i="46"/>
  <c r="C14" i="46"/>
  <c r="G12" i="46"/>
  <c r="G15" i="46" s="1"/>
  <c r="F12" i="46"/>
  <c r="F15" i="46" s="1"/>
  <c r="E12" i="46"/>
  <c r="E15" i="46" s="1"/>
  <c r="D12" i="46"/>
  <c r="D15" i="46" s="1"/>
  <c r="C12" i="46"/>
  <c r="C15" i="46" s="1"/>
  <c r="H9" i="46"/>
  <c r="H8" i="46"/>
  <c r="H26" i="46" l="1"/>
  <c r="H37" i="46"/>
  <c r="H15" i="46"/>
  <c r="D97" i="37"/>
  <c r="E97" i="37"/>
  <c r="F97" i="37"/>
  <c r="G97" i="37"/>
  <c r="C97" i="37"/>
  <c r="D96" i="37"/>
  <c r="E96" i="37"/>
  <c r="F96" i="37"/>
  <c r="G96" i="37"/>
  <c r="C96" i="37"/>
  <c r="G36" i="37"/>
  <c r="F36" i="37"/>
  <c r="E36" i="37"/>
  <c r="D36" i="37"/>
  <c r="C36" i="37"/>
  <c r="G34" i="37"/>
  <c r="G37" i="37" s="1"/>
  <c r="F34" i="37"/>
  <c r="F37" i="37" s="1"/>
  <c r="E34" i="37"/>
  <c r="E37" i="37" s="1"/>
  <c r="D34" i="37"/>
  <c r="D37" i="37" s="1"/>
  <c r="C34" i="37"/>
  <c r="C37" i="37" s="1"/>
  <c r="H31" i="37"/>
  <c r="H30" i="37"/>
  <c r="G25" i="37"/>
  <c r="F25" i="37"/>
  <c r="E25" i="37"/>
  <c r="D25" i="37"/>
  <c r="C25" i="37"/>
  <c r="G23" i="37"/>
  <c r="G26" i="37" s="1"/>
  <c r="F23" i="37"/>
  <c r="F26" i="37" s="1"/>
  <c r="E23" i="37"/>
  <c r="E26" i="37" s="1"/>
  <c r="D23" i="37"/>
  <c r="D26" i="37" s="1"/>
  <c r="C23" i="37"/>
  <c r="C26" i="37" s="1"/>
  <c r="H20" i="37"/>
  <c r="H19" i="37"/>
  <c r="G14" i="37"/>
  <c r="F14" i="37"/>
  <c r="E14" i="37"/>
  <c r="D14" i="37"/>
  <c r="C14" i="37"/>
  <c r="G12" i="37"/>
  <c r="G15" i="37" s="1"/>
  <c r="F12" i="37"/>
  <c r="F15" i="37" s="1"/>
  <c r="E12" i="37"/>
  <c r="E15" i="37" s="1"/>
  <c r="D12" i="37"/>
  <c r="D15" i="37" s="1"/>
  <c r="C12" i="37"/>
  <c r="C15" i="37" s="1"/>
  <c r="H9" i="37"/>
  <c r="H8" i="37"/>
  <c r="H15" i="37" l="1"/>
  <c r="H37" i="37"/>
  <c r="H26" i="37"/>
  <c r="P61" i="55" l="1"/>
  <c r="N28" i="50" l="1"/>
  <c r="N28" i="52"/>
  <c r="N28" i="7"/>
  <c r="N25" i="50" l="1"/>
  <c r="N25" i="52"/>
  <c r="N25" i="7"/>
  <c r="P23" i="29"/>
  <c r="P21" i="29"/>
  <c r="P19" i="29"/>
  <c r="P7" i="29"/>
  <c r="N13" i="50"/>
  <c r="N9" i="50"/>
  <c r="N5" i="50"/>
  <c r="C16" i="50"/>
  <c r="C15" i="50"/>
  <c r="H14" i="55"/>
  <c r="H13" i="55"/>
  <c r="G14" i="55"/>
  <c r="G13" i="55"/>
  <c r="F14" i="55"/>
  <c r="F13" i="55"/>
  <c r="E14" i="55"/>
  <c r="E13" i="55"/>
  <c r="D14" i="55"/>
  <c r="D13" i="55"/>
  <c r="G11" i="55"/>
  <c r="E11" i="55"/>
  <c r="H92" i="55"/>
  <c r="H91" i="55"/>
  <c r="F89" i="55"/>
  <c r="E89" i="55"/>
  <c r="D89" i="55"/>
  <c r="V39" i="29" s="1"/>
  <c r="L88" i="55"/>
  <c r="E84" i="55"/>
  <c r="E76" i="55"/>
  <c r="G70" i="55"/>
  <c r="E70" i="55"/>
  <c r="P69" i="55"/>
  <c r="D83" i="55" s="1"/>
  <c r="F83" i="55" s="1"/>
  <c r="D75" i="55"/>
  <c r="E61" i="55"/>
  <c r="P53" i="55"/>
  <c r="D69" i="55" s="1"/>
  <c r="G49" i="55"/>
  <c r="E49" i="55"/>
  <c r="P45" i="55"/>
  <c r="D60" i="55" s="1"/>
  <c r="P37" i="55"/>
  <c r="D48" i="55" s="1"/>
  <c r="G36" i="55"/>
  <c r="E36" i="55"/>
  <c r="P29" i="55"/>
  <c r="D35" i="55" s="1"/>
  <c r="G29" i="55"/>
  <c r="E29" i="55"/>
  <c r="P21" i="55"/>
  <c r="D28" i="55" s="1"/>
  <c r="P13" i="55"/>
  <c r="D10" i="55" s="1"/>
  <c r="F10" i="55" s="1"/>
  <c r="H10" i="55" s="1"/>
  <c r="H11" i="55" s="1"/>
  <c r="D49" i="55" l="1"/>
  <c r="P50" i="29" s="1"/>
  <c r="F48" i="55"/>
  <c r="D70" i="55"/>
  <c r="V47" i="29" s="1"/>
  <c r="F69" i="55"/>
  <c r="D29" i="55"/>
  <c r="P48" i="29" s="1"/>
  <c r="F28" i="55"/>
  <c r="D36" i="55"/>
  <c r="P49" i="29" s="1"/>
  <c r="F35" i="55"/>
  <c r="D61" i="55"/>
  <c r="C21" i="50" s="1"/>
  <c r="F60" i="55"/>
  <c r="F61" i="55" s="1"/>
  <c r="D76" i="55"/>
  <c r="V48" i="29" s="1"/>
  <c r="F75" i="55"/>
  <c r="F76" i="55" s="1"/>
  <c r="F11" i="55"/>
  <c r="C17" i="50"/>
  <c r="D17" i="50" s="1"/>
  <c r="D11" i="55"/>
  <c r="P46" i="29" s="1"/>
  <c r="C22" i="50"/>
  <c r="C25" i="50"/>
  <c r="N17" i="50"/>
  <c r="V50" i="29"/>
  <c r="C20" i="50"/>
  <c r="L86" i="55"/>
  <c r="H24" i="55"/>
  <c r="C23" i="50" l="1"/>
  <c r="V46" i="29"/>
  <c r="C19" i="50"/>
  <c r="H35" i="55"/>
  <c r="H36" i="55" s="1"/>
  <c r="F36" i="55"/>
  <c r="H28" i="55"/>
  <c r="H29" i="55" s="1"/>
  <c r="F29" i="55"/>
  <c r="H69" i="55"/>
  <c r="H70" i="55" s="1"/>
  <c r="F70" i="55"/>
  <c r="H48" i="55"/>
  <c r="H49" i="55" s="1"/>
  <c r="F49" i="55"/>
  <c r="E61" i="35"/>
  <c r="E84" i="35" l="1"/>
  <c r="H6" i="34" l="1"/>
  <c r="H6" i="43" l="1"/>
  <c r="P73" i="55" s="1"/>
  <c r="P75" i="55" s="1"/>
  <c r="G49" i="35" l="1"/>
  <c r="E49" i="35"/>
  <c r="F89" i="35" l="1"/>
  <c r="E89" i="35"/>
  <c r="D89" i="35" l="1"/>
  <c r="U39" i="29" l="1"/>
  <c r="U50" i="29"/>
  <c r="R39" i="29"/>
  <c r="R50" i="29"/>
  <c r="N41" i="50" l="1"/>
  <c r="N40" i="50"/>
  <c r="C35" i="50"/>
  <c r="C36" i="50" s="1"/>
  <c r="D36" i="50" s="1"/>
  <c r="B33" i="50"/>
  <c r="B34" i="50" s="1"/>
  <c r="C32" i="50"/>
  <c r="D32" i="50" s="1"/>
  <c r="B26" i="50"/>
  <c r="D23" i="50"/>
  <c r="D22" i="50"/>
  <c r="D21" i="50"/>
  <c r="D20" i="50"/>
  <c r="D19" i="50"/>
  <c r="D16" i="50"/>
  <c r="G15" i="50"/>
  <c r="D15" i="50"/>
  <c r="G11" i="50"/>
  <c r="B9" i="50"/>
  <c r="D7" i="50"/>
  <c r="F35" i="49"/>
  <c r="F34" i="49"/>
  <c r="I33" i="49"/>
  <c r="L32" i="49"/>
  <c r="F27" i="49"/>
  <c r="C27" i="49"/>
  <c r="M16" i="49"/>
  <c r="M15" i="49"/>
  <c r="M7" i="49"/>
  <c r="K7" i="49"/>
  <c r="Q40" i="48"/>
  <c r="Q39" i="48"/>
  <c r="C30" i="48"/>
  <c r="D30" i="48" s="1"/>
  <c r="E30" i="48" s="1"/>
  <c r="F30" i="48" s="1"/>
  <c r="G30" i="48" s="1"/>
  <c r="H30" i="48" s="1"/>
  <c r="I30" i="48" s="1"/>
  <c r="J30" i="48" s="1"/>
  <c r="K30" i="48" s="1"/>
  <c r="L30" i="48" s="1"/>
  <c r="M30" i="48" s="1"/>
  <c r="N30" i="48" s="1"/>
  <c r="O30" i="48" s="1"/>
  <c r="P30" i="48" s="1"/>
  <c r="Q30" i="48" s="1"/>
  <c r="C29" i="48"/>
  <c r="D29" i="48" s="1"/>
  <c r="E29" i="48" s="1"/>
  <c r="F29" i="48" s="1"/>
  <c r="G29" i="48" s="1"/>
  <c r="H29" i="48" s="1"/>
  <c r="I29" i="48" s="1"/>
  <c r="J29" i="48" s="1"/>
  <c r="K29" i="48" s="1"/>
  <c r="L29" i="48" s="1"/>
  <c r="M29" i="48" s="1"/>
  <c r="N29" i="48" s="1"/>
  <c r="O29" i="48" s="1"/>
  <c r="P29" i="48" s="1"/>
  <c r="Q29" i="48" s="1"/>
  <c r="C28" i="48"/>
  <c r="D28" i="48" s="1"/>
  <c r="E28" i="48" s="1"/>
  <c r="F28" i="48" s="1"/>
  <c r="G28" i="48" s="1"/>
  <c r="H28" i="48" s="1"/>
  <c r="I28" i="48" s="1"/>
  <c r="J28" i="48" s="1"/>
  <c r="K28" i="48" s="1"/>
  <c r="L28" i="48" s="1"/>
  <c r="M28" i="48" s="1"/>
  <c r="N28" i="48" s="1"/>
  <c r="O28" i="48" s="1"/>
  <c r="P28" i="48" s="1"/>
  <c r="Q28" i="48" s="1"/>
  <c r="C27" i="48"/>
  <c r="C14" i="48"/>
  <c r="C15" i="48" s="1"/>
  <c r="C12" i="48"/>
  <c r="D12" i="48" s="1"/>
  <c r="E12" i="48" s="1"/>
  <c r="F12" i="48" s="1"/>
  <c r="G12" i="48" s="1"/>
  <c r="H12" i="48" s="1"/>
  <c r="I12" i="48" s="1"/>
  <c r="J12" i="48" s="1"/>
  <c r="K12" i="48" s="1"/>
  <c r="L12" i="48" s="1"/>
  <c r="M12" i="48" s="1"/>
  <c r="N12" i="48" s="1"/>
  <c r="O12" i="48" s="1"/>
  <c r="P12" i="48" s="1"/>
  <c r="Q12" i="48" s="1"/>
  <c r="J5" i="48"/>
  <c r="H68" i="47"/>
  <c r="H67" i="47"/>
  <c r="G52" i="47"/>
  <c r="G45" i="47"/>
  <c r="G34" i="47"/>
  <c r="F19" i="47"/>
  <c r="G13" i="47"/>
  <c r="F11" i="47"/>
  <c r="H104" i="46"/>
  <c r="H103" i="46"/>
  <c r="H102" i="46"/>
  <c r="G91" i="46"/>
  <c r="F91" i="46"/>
  <c r="E91" i="46"/>
  <c r="D91" i="46"/>
  <c r="C91" i="46"/>
  <c r="G89" i="46"/>
  <c r="G92" i="46" s="1"/>
  <c r="F89" i="46"/>
  <c r="F92" i="46" s="1"/>
  <c r="E89" i="46"/>
  <c r="E92" i="46" s="1"/>
  <c r="D89" i="46"/>
  <c r="D92" i="46" s="1"/>
  <c r="C89" i="46"/>
  <c r="C92" i="46" s="1"/>
  <c r="H86" i="46"/>
  <c r="K28" i="49" s="1"/>
  <c r="H85" i="46"/>
  <c r="M28" i="49" s="1"/>
  <c r="G80" i="46"/>
  <c r="F80" i="46"/>
  <c r="E80" i="46"/>
  <c r="D80" i="46"/>
  <c r="C80" i="46"/>
  <c r="G78" i="46"/>
  <c r="G81" i="46" s="1"/>
  <c r="F78" i="46"/>
  <c r="F81" i="46" s="1"/>
  <c r="E78" i="46"/>
  <c r="E81" i="46" s="1"/>
  <c r="D78" i="46"/>
  <c r="D81" i="46" s="1"/>
  <c r="C78" i="46"/>
  <c r="C81" i="46" s="1"/>
  <c r="H75" i="46"/>
  <c r="H74" i="46"/>
  <c r="G69" i="46"/>
  <c r="F69" i="46"/>
  <c r="E69" i="46"/>
  <c r="D69" i="46"/>
  <c r="C69" i="46"/>
  <c r="G67" i="46"/>
  <c r="G70" i="46" s="1"/>
  <c r="F67" i="46"/>
  <c r="F70" i="46" s="1"/>
  <c r="E67" i="46"/>
  <c r="E70" i="46" s="1"/>
  <c r="D67" i="46"/>
  <c r="D70" i="46" s="1"/>
  <c r="C67" i="46"/>
  <c r="C70" i="46" s="1"/>
  <c r="H64" i="46"/>
  <c r="H63" i="46"/>
  <c r="G58" i="46"/>
  <c r="F58" i="46"/>
  <c r="E58" i="46"/>
  <c r="D58" i="46"/>
  <c r="C58" i="46"/>
  <c r="G56" i="46"/>
  <c r="G59" i="46" s="1"/>
  <c r="F56" i="46"/>
  <c r="F59" i="46" s="1"/>
  <c r="E56" i="46"/>
  <c r="E59" i="46" s="1"/>
  <c r="D56" i="46"/>
  <c r="D59" i="46" s="1"/>
  <c r="C56" i="46"/>
  <c r="C59" i="46" s="1"/>
  <c r="H53" i="46"/>
  <c r="H52" i="46"/>
  <c r="G47" i="46"/>
  <c r="F47" i="46"/>
  <c r="E47" i="46"/>
  <c r="D47" i="46"/>
  <c r="C47" i="46"/>
  <c r="G45" i="46"/>
  <c r="G48" i="46" s="1"/>
  <c r="F45" i="46"/>
  <c r="F48" i="46" s="1"/>
  <c r="F101" i="46" s="1"/>
  <c r="E45" i="46"/>
  <c r="E48" i="46" s="1"/>
  <c r="D45" i="46"/>
  <c r="D48" i="46" s="1"/>
  <c r="C45" i="46"/>
  <c r="C48" i="46" s="1"/>
  <c r="C101" i="46" s="1"/>
  <c r="H42" i="46"/>
  <c r="H41" i="46"/>
  <c r="M27" i="49" s="1"/>
  <c r="I47" i="45"/>
  <c r="I46" i="45"/>
  <c r="I44" i="45"/>
  <c r="H18" i="55" s="1"/>
  <c r="H44" i="45"/>
  <c r="G18" i="55" s="1"/>
  <c r="G44" i="45"/>
  <c r="F18" i="55" s="1"/>
  <c r="F44" i="45"/>
  <c r="E18" i="55" s="1"/>
  <c r="E44" i="45"/>
  <c r="D18" i="55" s="1"/>
  <c r="I39" i="45"/>
  <c r="H39" i="45"/>
  <c r="G39" i="45"/>
  <c r="F17" i="55" s="1"/>
  <c r="F39" i="45"/>
  <c r="E17" i="55" s="1"/>
  <c r="E39" i="45"/>
  <c r="D17" i="55" s="1"/>
  <c r="I34" i="45"/>
  <c r="H16" i="55" s="1"/>
  <c r="H34" i="45"/>
  <c r="G16" i="55" s="1"/>
  <c r="G34" i="45"/>
  <c r="F16" i="55" s="1"/>
  <c r="F34" i="45"/>
  <c r="E16" i="55" s="1"/>
  <c r="E34" i="45"/>
  <c r="D16" i="55" s="1"/>
  <c r="I18" i="45"/>
  <c r="H15" i="55" s="1"/>
  <c r="H18" i="45"/>
  <c r="G15" i="55" s="1"/>
  <c r="G18" i="45"/>
  <c r="F15" i="55" s="1"/>
  <c r="F18" i="45"/>
  <c r="E15" i="55" s="1"/>
  <c r="E18" i="45"/>
  <c r="D15" i="55" s="1"/>
  <c r="D19" i="55" s="1"/>
  <c r="K36" i="43"/>
  <c r="K35" i="43"/>
  <c r="I33" i="43"/>
  <c r="D29" i="43"/>
  <c r="D27" i="43"/>
  <c r="E14" i="43"/>
  <c r="E19" i="43" s="1"/>
  <c r="F13" i="43"/>
  <c r="F14" i="43" s="1"/>
  <c r="H54" i="42"/>
  <c r="H53" i="42"/>
  <c r="N40" i="52"/>
  <c r="N39" i="52"/>
  <c r="C35" i="52"/>
  <c r="C36" i="52" s="1"/>
  <c r="D36" i="52" s="1"/>
  <c r="B33" i="52"/>
  <c r="C32" i="52"/>
  <c r="D32" i="52" s="1"/>
  <c r="B26" i="52"/>
  <c r="C25" i="52"/>
  <c r="D25" i="52" s="1"/>
  <c r="N17" i="52"/>
  <c r="C16" i="52"/>
  <c r="D16" i="52" s="1"/>
  <c r="G15" i="52"/>
  <c r="C15" i="52"/>
  <c r="N13" i="52"/>
  <c r="G11" i="52"/>
  <c r="N9" i="52"/>
  <c r="B9" i="52"/>
  <c r="D7" i="52"/>
  <c r="N5" i="52"/>
  <c r="F35" i="40"/>
  <c r="F34" i="40"/>
  <c r="F27" i="40"/>
  <c r="C27" i="40"/>
  <c r="M16" i="40"/>
  <c r="M15" i="40"/>
  <c r="M7" i="40"/>
  <c r="K7" i="40"/>
  <c r="Q40" i="39"/>
  <c r="Q39" i="39"/>
  <c r="C30" i="39"/>
  <c r="D30" i="39" s="1"/>
  <c r="E30" i="39" s="1"/>
  <c r="F30" i="39" s="1"/>
  <c r="G30" i="39" s="1"/>
  <c r="H30" i="39" s="1"/>
  <c r="I30" i="39" s="1"/>
  <c r="J30" i="39" s="1"/>
  <c r="K30" i="39" s="1"/>
  <c r="L30" i="39" s="1"/>
  <c r="M30" i="39" s="1"/>
  <c r="N30" i="39" s="1"/>
  <c r="O30" i="39" s="1"/>
  <c r="P30" i="39" s="1"/>
  <c r="Q30" i="39" s="1"/>
  <c r="C29" i="39"/>
  <c r="D29" i="39" s="1"/>
  <c r="E29" i="39" s="1"/>
  <c r="F29" i="39" s="1"/>
  <c r="G29" i="39" s="1"/>
  <c r="H29" i="39" s="1"/>
  <c r="I29" i="39" s="1"/>
  <c r="J29" i="39" s="1"/>
  <c r="K29" i="39" s="1"/>
  <c r="L29" i="39" s="1"/>
  <c r="M29" i="39" s="1"/>
  <c r="N29" i="39" s="1"/>
  <c r="O29" i="39" s="1"/>
  <c r="P29" i="39" s="1"/>
  <c r="Q29" i="39" s="1"/>
  <c r="C28" i="39"/>
  <c r="D28" i="39" s="1"/>
  <c r="E28" i="39" s="1"/>
  <c r="F28" i="39" s="1"/>
  <c r="G28" i="39" s="1"/>
  <c r="H28" i="39" s="1"/>
  <c r="I28" i="39" s="1"/>
  <c r="J28" i="39" s="1"/>
  <c r="K28" i="39" s="1"/>
  <c r="L28" i="39" s="1"/>
  <c r="M28" i="39" s="1"/>
  <c r="N28" i="39" s="1"/>
  <c r="O28" i="39" s="1"/>
  <c r="P28" i="39" s="1"/>
  <c r="Q28" i="39" s="1"/>
  <c r="C27" i="39"/>
  <c r="D27" i="39" s="1"/>
  <c r="C14" i="39"/>
  <c r="C12" i="39"/>
  <c r="D12" i="39" s="1"/>
  <c r="E12" i="39" s="1"/>
  <c r="F12" i="39" s="1"/>
  <c r="G12" i="39" s="1"/>
  <c r="H12" i="39" s="1"/>
  <c r="I12" i="39" s="1"/>
  <c r="J12" i="39" s="1"/>
  <c r="K12" i="39" s="1"/>
  <c r="L12" i="39" s="1"/>
  <c r="M12" i="39" s="1"/>
  <c r="N12" i="39" s="1"/>
  <c r="O12" i="39" s="1"/>
  <c r="P12" i="39" s="1"/>
  <c r="Q12" i="39" s="1"/>
  <c r="J5" i="39"/>
  <c r="H68" i="38"/>
  <c r="H67" i="38"/>
  <c r="G52" i="38"/>
  <c r="G45" i="38"/>
  <c r="G34" i="38"/>
  <c r="F19" i="38"/>
  <c r="G13" i="38"/>
  <c r="F11" i="38"/>
  <c r="H104" i="37"/>
  <c r="H103" i="37"/>
  <c r="H102" i="37"/>
  <c r="G91" i="37"/>
  <c r="F91" i="37"/>
  <c r="E91" i="37"/>
  <c r="D91" i="37"/>
  <c r="C91" i="37"/>
  <c r="G89" i="37"/>
  <c r="G92" i="37" s="1"/>
  <c r="F89" i="37"/>
  <c r="F92" i="37" s="1"/>
  <c r="E89" i="37"/>
  <c r="E92" i="37" s="1"/>
  <c r="D89" i="37"/>
  <c r="D92" i="37" s="1"/>
  <c r="C89" i="37"/>
  <c r="C92" i="37" s="1"/>
  <c r="H86" i="37"/>
  <c r="K28" i="40" s="1"/>
  <c r="H85" i="37"/>
  <c r="M28" i="40" s="1"/>
  <c r="G80" i="37"/>
  <c r="F80" i="37"/>
  <c r="E80" i="37"/>
  <c r="D80" i="37"/>
  <c r="C80" i="37"/>
  <c r="G78" i="37"/>
  <c r="G81" i="37" s="1"/>
  <c r="F78" i="37"/>
  <c r="F81" i="37" s="1"/>
  <c r="E78" i="37"/>
  <c r="E81" i="37" s="1"/>
  <c r="D78" i="37"/>
  <c r="D81" i="37" s="1"/>
  <c r="C78" i="37"/>
  <c r="C81" i="37" s="1"/>
  <c r="H75" i="37"/>
  <c r="H74" i="37"/>
  <c r="G69" i="37"/>
  <c r="F69" i="37"/>
  <c r="E69" i="37"/>
  <c r="D69" i="37"/>
  <c r="C69" i="37"/>
  <c r="G67" i="37"/>
  <c r="G70" i="37" s="1"/>
  <c r="F67" i="37"/>
  <c r="F70" i="37" s="1"/>
  <c r="E67" i="37"/>
  <c r="E70" i="37" s="1"/>
  <c r="D67" i="37"/>
  <c r="D70" i="37" s="1"/>
  <c r="C67" i="37"/>
  <c r="C70" i="37" s="1"/>
  <c r="H64" i="37"/>
  <c r="H63" i="37"/>
  <c r="G58" i="37"/>
  <c r="F58" i="37"/>
  <c r="E58" i="37"/>
  <c r="D58" i="37"/>
  <c r="C58" i="37"/>
  <c r="G56" i="37"/>
  <c r="G59" i="37" s="1"/>
  <c r="F56" i="37"/>
  <c r="F59" i="37" s="1"/>
  <c r="E56" i="37"/>
  <c r="E59" i="37" s="1"/>
  <c r="D56" i="37"/>
  <c r="D59" i="37" s="1"/>
  <c r="C56" i="37"/>
  <c r="C59" i="37" s="1"/>
  <c r="H53" i="37"/>
  <c r="H52" i="37"/>
  <c r="G47" i="37"/>
  <c r="F47" i="37"/>
  <c r="E47" i="37"/>
  <c r="D47" i="37"/>
  <c r="C47" i="37"/>
  <c r="G45" i="37"/>
  <c r="G48" i="37" s="1"/>
  <c r="F45" i="37"/>
  <c r="F48" i="37" s="1"/>
  <c r="E45" i="37"/>
  <c r="E48" i="37" s="1"/>
  <c r="D45" i="37"/>
  <c r="D48" i="37" s="1"/>
  <c r="C45" i="37"/>
  <c r="C48" i="37" s="1"/>
  <c r="H42" i="37"/>
  <c r="H41" i="37"/>
  <c r="M27" i="40" s="1"/>
  <c r="I47" i="36"/>
  <c r="I46" i="36"/>
  <c r="I44" i="36"/>
  <c r="H18" i="35" s="1"/>
  <c r="H44" i="36"/>
  <c r="G18" i="35" s="1"/>
  <c r="G44" i="36"/>
  <c r="F44" i="36"/>
  <c r="E18" i="35" s="1"/>
  <c r="E44" i="36"/>
  <c r="I39" i="36"/>
  <c r="H39" i="36"/>
  <c r="G39" i="36"/>
  <c r="F17" i="35" s="1"/>
  <c r="F39" i="36"/>
  <c r="E39" i="36"/>
  <c r="I34" i="36"/>
  <c r="H16" i="35" s="1"/>
  <c r="H34" i="36"/>
  <c r="G16" i="35" s="1"/>
  <c r="G34" i="36"/>
  <c r="F34" i="36"/>
  <c r="E16" i="35" s="1"/>
  <c r="E34" i="36"/>
  <c r="I18" i="36"/>
  <c r="H15" i="35" s="1"/>
  <c r="H18" i="36"/>
  <c r="G18" i="36"/>
  <c r="F15" i="35" s="1"/>
  <c r="F18" i="36"/>
  <c r="E18" i="36"/>
  <c r="D15" i="35" s="1"/>
  <c r="O11" i="36"/>
  <c r="H92" i="35"/>
  <c r="H91" i="35"/>
  <c r="L88" i="35"/>
  <c r="I86" i="35"/>
  <c r="E76" i="35"/>
  <c r="P73" i="35"/>
  <c r="P75" i="35" s="1"/>
  <c r="P69" i="35"/>
  <c r="D83" i="35" s="1"/>
  <c r="F83" i="35" s="1"/>
  <c r="G70" i="35"/>
  <c r="E70" i="35"/>
  <c r="P61" i="35"/>
  <c r="D75" i="35" s="1"/>
  <c r="P53" i="35"/>
  <c r="D69" i="35" s="1"/>
  <c r="P45" i="35"/>
  <c r="D60" i="35" s="1"/>
  <c r="F60" i="35" s="1"/>
  <c r="F61" i="35" s="1"/>
  <c r="P37" i="35"/>
  <c r="D48" i="35" s="1"/>
  <c r="G36" i="35"/>
  <c r="E36" i="35"/>
  <c r="P29" i="35"/>
  <c r="D35" i="35" s="1"/>
  <c r="G29" i="35"/>
  <c r="E29" i="35"/>
  <c r="P21" i="35"/>
  <c r="D28" i="35" s="1"/>
  <c r="F28" i="35" s="1"/>
  <c r="H28" i="35" s="1"/>
  <c r="D18" i="35"/>
  <c r="E17" i="35"/>
  <c r="D17" i="35"/>
  <c r="F16" i="35"/>
  <c r="D16" i="35"/>
  <c r="G15" i="35"/>
  <c r="E15" i="35"/>
  <c r="H14" i="35"/>
  <c r="G14" i="35"/>
  <c r="F14" i="35"/>
  <c r="E14" i="35"/>
  <c r="D14" i="35"/>
  <c r="P13" i="35"/>
  <c r="D10" i="35" s="1"/>
  <c r="F10" i="35" s="1"/>
  <c r="H10" i="35" s="1"/>
  <c r="H13" i="35"/>
  <c r="G13" i="35"/>
  <c r="F13" i="35"/>
  <c r="E13" i="35"/>
  <c r="D13" i="35"/>
  <c r="H11" i="35"/>
  <c r="G11" i="35"/>
  <c r="F11" i="35"/>
  <c r="E11" i="35"/>
  <c r="K36" i="34"/>
  <c r="K35" i="34"/>
  <c r="I33" i="34"/>
  <c r="D29" i="34"/>
  <c r="D27" i="34"/>
  <c r="E14" i="34"/>
  <c r="E19" i="34" s="1"/>
  <c r="F13" i="34"/>
  <c r="F14" i="34" s="1"/>
  <c r="C6" i="52" s="1"/>
  <c r="H54" i="33"/>
  <c r="H53" i="33"/>
  <c r="N40" i="7"/>
  <c r="N39" i="7"/>
  <c r="C35" i="7"/>
  <c r="C36" i="7" s="1"/>
  <c r="D36" i="7" s="1"/>
  <c r="B33" i="7"/>
  <c r="B34" i="7" s="1"/>
  <c r="C32" i="7"/>
  <c r="D32" i="7" s="1"/>
  <c r="B26" i="7"/>
  <c r="C25" i="7"/>
  <c r="D25" i="7" s="1"/>
  <c r="N17" i="7"/>
  <c r="C16" i="7"/>
  <c r="D16" i="7" s="1"/>
  <c r="G15" i="7"/>
  <c r="C15" i="7"/>
  <c r="N13" i="7"/>
  <c r="G11" i="7"/>
  <c r="N9" i="7"/>
  <c r="B9" i="7"/>
  <c r="D7" i="7"/>
  <c r="N5" i="7"/>
  <c r="F34" i="9"/>
  <c r="F33" i="9"/>
  <c r="F26" i="9"/>
  <c r="C26" i="9"/>
  <c r="M17" i="9"/>
  <c r="M16" i="9"/>
  <c r="M7" i="9"/>
  <c r="K7" i="9"/>
  <c r="K29" i="9"/>
  <c r="M29" i="9"/>
  <c r="M28" i="9"/>
  <c r="C6" i="7"/>
  <c r="H54" i="30"/>
  <c r="H53" i="30"/>
  <c r="V52" i="29"/>
  <c r="V51" i="29"/>
  <c r="P41" i="29"/>
  <c r="O41" i="29"/>
  <c r="N41" i="29"/>
  <c r="F39" i="29"/>
  <c r="B39" i="29"/>
  <c r="V29" i="29"/>
  <c r="U29" i="29"/>
  <c r="R29" i="29"/>
  <c r="O29" i="29"/>
  <c r="L29" i="29"/>
  <c r="V25" i="29"/>
  <c r="U25" i="29"/>
  <c r="R25" i="29"/>
  <c r="O23" i="29"/>
  <c r="L23" i="29"/>
  <c r="O21" i="29"/>
  <c r="L21" i="29"/>
  <c r="V19" i="29"/>
  <c r="U19" i="29"/>
  <c r="R19" i="29"/>
  <c r="O19" i="29"/>
  <c r="L19" i="29"/>
  <c r="V9" i="29"/>
  <c r="U9" i="29"/>
  <c r="R9" i="29"/>
  <c r="V8" i="29"/>
  <c r="U8" i="29"/>
  <c r="R8" i="29"/>
  <c r="O7" i="29"/>
  <c r="L7" i="29"/>
  <c r="L28" i="29" l="1"/>
  <c r="L30" i="29" s="1"/>
  <c r="D36" i="35"/>
  <c r="F35" i="35"/>
  <c r="D76" i="35"/>
  <c r="F75" i="35"/>
  <c r="F76" i="35" s="1"/>
  <c r="C17" i="7"/>
  <c r="D17" i="7" s="1"/>
  <c r="M18" i="9"/>
  <c r="D49" i="35"/>
  <c r="F48" i="35"/>
  <c r="D70" i="35"/>
  <c r="F69" i="35"/>
  <c r="H45" i="36"/>
  <c r="G45" i="36"/>
  <c r="H19" i="55"/>
  <c r="H77" i="55" s="1"/>
  <c r="R46" i="29"/>
  <c r="R47" i="29"/>
  <c r="C23" i="7"/>
  <c r="D23" i="7" s="1"/>
  <c r="K28" i="9"/>
  <c r="N21" i="7"/>
  <c r="T75" i="7" s="1"/>
  <c r="D101" i="37"/>
  <c r="E19" i="35"/>
  <c r="E77" i="35" s="1"/>
  <c r="E90" i="35" s="1"/>
  <c r="F18" i="35"/>
  <c r="F19" i="35" s="1"/>
  <c r="F45" i="36"/>
  <c r="E45" i="36"/>
  <c r="I45" i="36"/>
  <c r="C34" i="29"/>
  <c r="I33" i="29" s="1"/>
  <c r="N21" i="52"/>
  <c r="T75" i="52" s="1"/>
  <c r="K27" i="40"/>
  <c r="G24" i="38" s="1"/>
  <c r="F101" i="37"/>
  <c r="F19" i="55"/>
  <c r="F77" i="55" s="1"/>
  <c r="I45" i="45"/>
  <c r="B34" i="29"/>
  <c r="I27" i="29" s="1"/>
  <c r="E101" i="37"/>
  <c r="G19" i="35"/>
  <c r="G77" i="35" s="1"/>
  <c r="D19" i="35"/>
  <c r="O47" i="29" s="1"/>
  <c r="H19" i="35"/>
  <c r="C101" i="37"/>
  <c r="G101" i="37"/>
  <c r="M17" i="40"/>
  <c r="F34" i="29"/>
  <c r="K27" i="49"/>
  <c r="G24" i="47" s="1"/>
  <c r="N21" i="50"/>
  <c r="M17" i="49"/>
  <c r="H59" i="37"/>
  <c r="H70" i="37"/>
  <c r="H81" i="37"/>
  <c r="H92" i="37"/>
  <c r="C19" i="52"/>
  <c r="D19" i="52" s="1"/>
  <c r="O49" i="29"/>
  <c r="D61" i="35"/>
  <c r="U46" i="29" s="1"/>
  <c r="C23" i="52"/>
  <c r="D23" i="52" s="1"/>
  <c r="U48" i="29"/>
  <c r="H101" i="37"/>
  <c r="C22" i="52"/>
  <c r="D22" i="52" s="1"/>
  <c r="U47" i="29"/>
  <c r="N10" i="36"/>
  <c r="O28" i="29"/>
  <c r="C22" i="7"/>
  <c r="D22" i="7" s="1"/>
  <c r="R48" i="29"/>
  <c r="C20" i="52"/>
  <c r="D20" i="52" s="1"/>
  <c r="O50" i="29"/>
  <c r="N12" i="36"/>
  <c r="C15" i="39"/>
  <c r="D14" i="39"/>
  <c r="D101" i="46"/>
  <c r="M27" i="9"/>
  <c r="M30" i="9" s="1"/>
  <c r="B27" i="7"/>
  <c r="H97" i="37"/>
  <c r="K26" i="40" s="1"/>
  <c r="H59" i="46"/>
  <c r="H70" i="46"/>
  <c r="H81" i="46"/>
  <c r="H92" i="46"/>
  <c r="E101" i="46"/>
  <c r="G101" i="46"/>
  <c r="B27" i="52"/>
  <c r="E19" i="55"/>
  <c r="E77" i="55" s="1"/>
  <c r="E90" i="55" s="1"/>
  <c r="G19" i="55"/>
  <c r="G77" i="55" s="1"/>
  <c r="F45" i="45"/>
  <c r="H45" i="45"/>
  <c r="D14" i="48"/>
  <c r="P47" i="29"/>
  <c r="C18" i="50"/>
  <c r="D18" i="50" s="1"/>
  <c r="D77" i="55"/>
  <c r="E45" i="45"/>
  <c r="G45" i="45"/>
  <c r="B27" i="50"/>
  <c r="H97" i="46"/>
  <c r="K26" i="49" s="1"/>
  <c r="K29" i="49" s="1"/>
  <c r="H96" i="46"/>
  <c r="M26" i="49" s="1"/>
  <c r="H96" i="37"/>
  <c r="M26" i="40" s="1"/>
  <c r="M29" i="40" s="1"/>
  <c r="C20" i="7"/>
  <c r="D20" i="7" s="1"/>
  <c r="L50" i="29"/>
  <c r="C19" i="7"/>
  <c r="D19" i="7" s="1"/>
  <c r="L49" i="29"/>
  <c r="D35" i="50"/>
  <c r="B37" i="50"/>
  <c r="C6" i="50"/>
  <c r="D6" i="50" s="1"/>
  <c r="C7" i="49"/>
  <c r="O30" i="29"/>
  <c r="C17" i="52"/>
  <c r="D17" i="52" s="1"/>
  <c r="D11" i="35"/>
  <c r="H48" i="46"/>
  <c r="I39" i="29"/>
  <c r="J39" i="29"/>
  <c r="J33" i="29"/>
  <c r="H48" i="37"/>
  <c r="K27" i="9"/>
  <c r="I28" i="29"/>
  <c r="J27" i="29"/>
  <c r="N16" i="36"/>
  <c r="N17" i="36" s="1"/>
  <c r="D24" i="35"/>
  <c r="D31" i="39"/>
  <c r="E27" i="39"/>
  <c r="C31" i="39"/>
  <c r="D27" i="48"/>
  <c r="C31" i="48"/>
  <c r="L46" i="29"/>
  <c r="D15" i="52"/>
  <c r="D35" i="52"/>
  <c r="D6" i="52"/>
  <c r="C7" i="40"/>
  <c r="B34" i="52"/>
  <c r="B37" i="52" s="1"/>
  <c r="D15" i="7"/>
  <c r="D6" i="7"/>
  <c r="D35" i="7"/>
  <c r="B37" i="7"/>
  <c r="C6" i="9"/>
  <c r="T58" i="7" l="1"/>
  <c r="C21" i="7"/>
  <c r="D21" i="7" s="1"/>
  <c r="N10" i="7"/>
  <c r="N11" i="7" s="1"/>
  <c r="N12" i="7" s="1"/>
  <c r="H24" i="35"/>
  <c r="H29" i="35" s="1"/>
  <c r="H77" i="35" s="1"/>
  <c r="F24" i="35"/>
  <c r="F29" i="35" s="1"/>
  <c r="D4" i="47"/>
  <c r="H69" i="35"/>
  <c r="H70" i="35" s="1"/>
  <c r="F70" i="35"/>
  <c r="H48" i="35"/>
  <c r="H49" i="35" s="1"/>
  <c r="F49" i="35"/>
  <c r="H35" i="35"/>
  <c r="H36" i="35" s="1"/>
  <c r="F36" i="35"/>
  <c r="F77" i="35" s="1"/>
  <c r="L20" i="29"/>
  <c r="L22" i="29"/>
  <c r="T19" i="52"/>
  <c r="L48" i="29"/>
  <c r="L31" i="29"/>
  <c r="L32" i="29" s="1"/>
  <c r="L24" i="29"/>
  <c r="I29" i="29"/>
  <c r="O31" i="29"/>
  <c r="O32" i="29" s="1"/>
  <c r="J28" i="29"/>
  <c r="J29" i="29" s="1"/>
  <c r="J40" i="29"/>
  <c r="H101" i="46"/>
  <c r="C11" i="48" s="1"/>
  <c r="C31" i="50"/>
  <c r="D31" i="50" s="1"/>
  <c r="M29" i="49"/>
  <c r="D4" i="38"/>
  <c r="H6" i="38" s="1"/>
  <c r="G6" i="38"/>
  <c r="G10" i="38" s="1"/>
  <c r="C31" i="52"/>
  <c r="C33" i="52" s="1"/>
  <c r="C34" i="52" s="1"/>
  <c r="C37" i="52" s="1"/>
  <c r="D37" i="52" s="1"/>
  <c r="C11" i="39"/>
  <c r="D11" i="39" s="1"/>
  <c r="J34" i="29"/>
  <c r="J35" i="29" s="1"/>
  <c r="I34" i="29"/>
  <c r="I35" i="29" s="1"/>
  <c r="T70" i="52"/>
  <c r="T47" i="52"/>
  <c r="T39" i="52"/>
  <c r="T25" i="52"/>
  <c r="T18" i="52"/>
  <c r="T63" i="52"/>
  <c r="T29" i="52"/>
  <c r="T54" i="52"/>
  <c r="V4" i="52"/>
  <c r="N22" i="52" s="1"/>
  <c r="N23" i="52" s="1"/>
  <c r="U37" i="29" s="1"/>
  <c r="T71" i="52"/>
  <c r="T55" i="52"/>
  <c r="T37" i="52"/>
  <c r="T21" i="52"/>
  <c r="T62" i="52"/>
  <c r="T46" i="52"/>
  <c r="T10" i="52"/>
  <c r="T12" i="52"/>
  <c r="T67" i="52"/>
  <c r="T59" i="52"/>
  <c r="T51" i="52"/>
  <c r="T43" i="52"/>
  <c r="T32" i="52"/>
  <c r="T23" i="52"/>
  <c r="T74" i="52"/>
  <c r="T66" i="52"/>
  <c r="T58" i="52"/>
  <c r="T50" i="52"/>
  <c r="T42" i="52"/>
  <c r="T36" i="52"/>
  <c r="T28" i="52"/>
  <c r="T7" i="52"/>
  <c r="T14" i="52"/>
  <c r="V7" i="52"/>
  <c r="T15" i="52"/>
  <c r="T73" i="52"/>
  <c r="T69" i="52"/>
  <c r="T65" i="52"/>
  <c r="T61" i="52"/>
  <c r="T57" i="52"/>
  <c r="T53" i="52"/>
  <c r="T49" i="52"/>
  <c r="T45" i="52"/>
  <c r="T41" i="52"/>
  <c r="T33" i="52"/>
  <c r="T31" i="52"/>
  <c r="T27" i="52"/>
  <c r="T22" i="52"/>
  <c r="T17" i="52"/>
  <c r="T72" i="52"/>
  <c r="T68" i="52"/>
  <c r="T64" i="52"/>
  <c r="T60" i="52"/>
  <c r="T56" i="52"/>
  <c r="T52" i="52"/>
  <c r="T48" i="52"/>
  <c r="T44" i="52"/>
  <c r="T40" i="52"/>
  <c r="T38" i="52"/>
  <c r="T34" i="52"/>
  <c r="T30" i="52"/>
  <c r="T26" i="52"/>
  <c r="T24" i="52"/>
  <c r="T20" i="52"/>
  <c r="T6" i="52"/>
  <c r="T8" i="52"/>
  <c r="T11" i="52"/>
  <c r="T16" i="52"/>
  <c r="T5" i="52"/>
  <c r="T9" i="52"/>
  <c r="T13" i="52"/>
  <c r="T67" i="7"/>
  <c r="T31" i="7"/>
  <c r="T28" i="7"/>
  <c r="V7" i="7"/>
  <c r="T51" i="7"/>
  <c r="T74" i="7"/>
  <c r="T42" i="7"/>
  <c r="T7" i="7"/>
  <c r="T59" i="7"/>
  <c r="T43" i="7"/>
  <c r="T25" i="7"/>
  <c r="T66" i="7"/>
  <c r="T50" i="7"/>
  <c r="T34" i="7"/>
  <c r="T15" i="7"/>
  <c r="T14" i="7"/>
  <c r="T71" i="7"/>
  <c r="T63" i="7"/>
  <c r="T55" i="7"/>
  <c r="T47" i="7"/>
  <c r="T37" i="7"/>
  <c r="T27" i="7"/>
  <c r="T22" i="7"/>
  <c r="T70" i="7"/>
  <c r="T62" i="7"/>
  <c r="T54" i="7"/>
  <c r="T46" i="7"/>
  <c r="T39" i="7"/>
  <c r="T32" i="7"/>
  <c r="T17" i="7"/>
  <c r="V4" i="7"/>
  <c r="N22" i="7" s="1"/>
  <c r="N23" i="7" s="1"/>
  <c r="R37" i="29" s="1"/>
  <c r="T12" i="7"/>
  <c r="T20" i="7"/>
  <c r="T10" i="7"/>
  <c r="T19" i="7"/>
  <c r="T73" i="7"/>
  <c r="T69" i="7"/>
  <c r="T65" i="7"/>
  <c r="T61" i="7"/>
  <c r="T57" i="7"/>
  <c r="T53" i="7"/>
  <c r="T49" i="7"/>
  <c r="T45" i="7"/>
  <c r="T41" i="7"/>
  <c r="T36" i="7"/>
  <c r="T29" i="7"/>
  <c r="T26" i="7"/>
  <c r="T23" i="7"/>
  <c r="T21" i="7"/>
  <c r="T72" i="7"/>
  <c r="T68" i="7"/>
  <c r="T64" i="7"/>
  <c r="T60" i="7"/>
  <c r="T56" i="7"/>
  <c r="T52" i="7"/>
  <c r="T48" i="7"/>
  <c r="T44" i="7"/>
  <c r="T40" i="7"/>
  <c r="T38" i="7"/>
  <c r="T33" i="7"/>
  <c r="T30" i="7"/>
  <c r="T24" i="7"/>
  <c r="T5" i="7"/>
  <c r="T9" i="7"/>
  <c r="T13" i="7"/>
  <c r="T18" i="7"/>
  <c r="T6" i="7"/>
  <c r="T8" i="7"/>
  <c r="T11" i="7"/>
  <c r="T16" i="7"/>
  <c r="N6" i="7"/>
  <c r="N7" i="7" s="1"/>
  <c r="N8" i="7" s="1"/>
  <c r="L47" i="29"/>
  <c r="L86" i="35"/>
  <c r="O46" i="29"/>
  <c r="N14" i="50"/>
  <c r="N15" i="50" s="1"/>
  <c r="N16" i="50" s="1"/>
  <c r="N10" i="50"/>
  <c r="N11" i="50" s="1"/>
  <c r="N12" i="50" s="1"/>
  <c r="N6" i="50"/>
  <c r="N7" i="50" s="1"/>
  <c r="N8" i="50" s="1"/>
  <c r="P22" i="29"/>
  <c r="P20" i="29"/>
  <c r="P28" i="29"/>
  <c r="P30" i="29" s="1"/>
  <c r="P32" i="29" s="1"/>
  <c r="P24" i="29"/>
  <c r="E14" i="39"/>
  <c r="D15" i="39"/>
  <c r="C21" i="52"/>
  <c r="D21" i="52" s="1"/>
  <c r="G86" i="55"/>
  <c r="V35" i="29"/>
  <c r="V36" i="29" s="1"/>
  <c r="N18" i="50"/>
  <c r="D15" i="48"/>
  <c r="E14" i="48"/>
  <c r="D31" i="52"/>
  <c r="I40" i="29"/>
  <c r="H24" i="47"/>
  <c r="N10" i="52"/>
  <c r="N11" i="52" s="1"/>
  <c r="N12" i="52" s="1"/>
  <c r="N6" i="52"/>
  <c r="N7" i="52" s="1"/>
  <c r="N8" i="52" s="1"/>
  <c r="N14" i="52"/>
  <c r="N15" i="52" s="1"/>
  <c r="N16" i="52" s="1"/>
  <c r="N14" i="7"/>
  <c r="N15" i="7" s="1"/>
  <c r="N16" i="7" s="1"/>
  <c r="F20" i="49"/>
  <c r="V27" i="29" s="1"/>
  <c r="M5" i="49"/>
  <c r="M18" i="49"/>
  <c r="M19" i="49" s="1"/>
  <c r="C20" i="49"/>
  <c r="V17" i="29" s="1"/>
  <c r="K5" i="49"/>
  <c r="T76" i="50"/>
  <c r="T74" i="50"/>
  <c r="T72" i="50"/>
  <c r="T70" i="50"/>
  <c r="T68" i="50"/>
  <c r="T66" i="50"/>
  <c r="T64" i="50"/>
  <c r="T62" i="50"/>
  <c r="T60" i="50"/>
  <c r="T58" i="50"/>
  <c r="T56" i="50"/>
  <c r="T54" i="50"/>
  <c r="T52" i="50"/>
  <c r="T50" i="50"/>
  <c r="T48" i="50"/>
  <c r="T46" i="50"/>
  <c r="T44" i="50"/>
  <c r="T42" i="50"/>
  <c r="T40" i="50"/>
  <c r="T39" i="50"/>
  <c r="T38" i="50"/>
  <c r="T33" i="50"/>
  <c r="T32" i="50"/>
  <c r="T31" i="50"/>
  <c r="T29" i="50"/>
  <c r="T27" i="50"/>
  <c r="T23" i="50"/>
  <c r="T22" i="50"/>
  <c r="T21" i="50"/>
  <c r="T20" i="50"/>
  <c r="T18" i="50"/>
  <c r="T16" i="50"/>
  <c r="T14" i="50"/>
  <c r="T13" i="50"/>
  <c r="T12" i="50"/>
  <c r="T11" i="50"/>
  <c r="T8" i="50"/>
  <c r="V7" i="50"/>
  <c r="T5" i="50"/>
  <c r="V4" i="50"/>
  <c r="N22" i="50" s="1"/>
  <c r="N23" i="50" s="1"/>
  <c r="V37" i="29" s="1"/>
  <c r="T75" i="50"/>
  <c r="T71" i="50"/>
  <c r="T67" i="50"/>
  <c r="T63" i="50"/>
  <c r="T59" i="50"/>
  <c r="T55" i="50"/>
  <c r="T51" i="50"/>
  <c r="T47" i="50"/>
  <c r="T43" i="50"/>
  <c r="T36" i="50"/>
  <c r="T30" i="50"/>
  <c r="T28" i="50"/>
  <c r="T17" i="50"/>
  <c r="T15" i="50"/>
  <c r="T10" i="50"/>
  <c r="T9" i="50"/>
  <c r="T7" i="50"/>
  <c r="T73" i="50"/>
  <c r="T69" i="50"/>
  <c r="T65" i="50"/>
  <c r="T61" i="50"/>
  <c r="T57" i="50"/>
  <c r="T53" i="50"/>
  <c r="T49" i="50"/>
  <c r="T45" i="50"/>
  <c r="T41" i="50"/>
  <c r="T34" i="50"/>
  <c r="T26" i="50"/>
  <c r="T25" i="50"/>
  <c r="T24" i="50"/>
  <c r="T19" i="50"/>
  <c r="T6" i="50"/>
  <c r="J41" i="29"/>
  <c r="I41" i="29"/>
  <c r="H59" i="47"/>
  <c r="H57" i="47"/>
  <c r="H52" i="47"/>
  <c r="H51" i="47"/>
  <c r="H49" i="47"/>
  <c r="H47" i="47"/>
  <c r="H43" i="47"/>
  <c r="H41" i="47"/>
  <c r="H39" i="47"/>
  <c r="H37" i="47"/>
  <c r="H34" i="47"/>
  <c r="H33" i="47"/>
  <c r="H58" i="47"/>
  <c r="G55" i="47"/>
  <c r="H50" i="47"/>
  <c r="H45" i="47"/>
  <c r="H44" i="47"/>
  <c r="H40" i="47"/>
  <c r="H36" i="47"/>
  <c r="H32" i="47"/>
  <c r="H30" i="47"/>
  <c r="H28" i="47"/>
  <c r="H23" i="47"/>
  <c r="H21" i="47"/>
  <c r="H18" i="47"/>
  <c r="H16" i="47"/>
  <c r="H8" i="47"/>
  <c r="H61" i="47"/>
  <c r="G17" i="50" s="1"/>
  <c r="H56" i="47"/>
  <c r="H48" i="47"/>
  <c r="H42" i="47"/>
  <c r="H38" i="47"/>
  <c r="H31" i="47"/>
  <c r="H29" i="47"/>
  <c r="H25" i="47"/>
  <c r="H22" i="47"/>
  <c r="H20" i="47"/>
  <c r="H17" i="47"/>
  <c r="H13" i="47"/>
  <c r="H12" i="47"/>
  <c r="H9" i="47"/>
  <c r="H7" i="47"/>
  <c r="K29" i="40"/>
  <c r="H59" i="38"/>
  <c r="G55" i="38"/>
  <c r="H48" i="38"/>
  <c r="H44" i="38"/>
  <c r="H40" i="38"/>
  <c r="H36" i="38"/>
  <c r="H30" i="38"/>
  <c r="H23" i="38"/>
  <c r="H17" i="38"/>
  <c r="H12" i="38"/>
  <c r="H7" i="38"/>
  <c r="H58" i="38"/>
  <c r="H52" i="38"/>
  <c r="H49" i="38"/>
  <c r="H43" i="38"/>
  <c r="H39" i="38"/>
  <c r="H34" i="38"/>
  <c r="H31" i="38"/>
  <c r="H25" i="38"/>
  <c r="H20" i="38"/>
  <c r="H16" i="38"/>
  <c r="G17" i="7"/>
  <c r="K30" i="9"/>
  <c r="D29" i="35"/>
  <c r="O48" i="29" s="1"/>
  <c r="O24" i="29"/>
  <c r="O20" i="29"/>
  <c r="O22" i="29"/>
  <c r="N19" i="50"/>
  <c r="N20" i="50" s="1"/>
  <c r="C10" i="52"/>
  <c r="D10" i="52" s="1"/>
  <c r="F27" i="39"/>
  <c r="E31" i="39"/>
  <c r="C10" i="7"/>
  <c r="D10" i="7" s="1"/>
  <c r="E27" i="48"/>
  <c r="D31" i="48"/>
  <c r="C10" i="50"/>
  <c r="D10" i="50" s="1"/>
  <c r="C18" i="7" l="1"/>
  <c r="D18" i="7" s="1"/>
  <c r="D33" i="52"/>
  <c r="N18" i="7"/>
  <c r="N19" i="7" s="1"/>
  <c r="N20" i="7" s="1"/>
  <c r="C13" i="39"/>
  <c r="C16" i="39" s="1"/>
  <c r="C33" i="50"/>
  <c r="C34" i="50" s="1"/>
  <c r="D34" i="50" s="1"/>
  <c r="C13" i="48"/>
  <c r="C16" i="48" s="1"/>
  <c r="D11" i="48"/>
  <c r="E11" i="48" s="1"/>
  <c r="G6" i="47"/>
  <c r="H8" i="38"/>
  <c r="H18" i="38"/>
  <c r="H22" i="38"/>
  <c r="H29" i="38"/>
  <c r="H33" i="38"/>
  <c r="H37" i="38"/>
  <c r="H41" i="38"/>
  <c r="H47" i="38"/>
  <c r="H51" i="38"/>
  <c r="H56" i="38"/>
  <c r="H61" i="38"/>
  <c r="G17" i="52" s="1"/>
  <c r="H9" i="38"/>
  <c r="H13" i="38"/>
  <c r="H21" i="38"/>
  <c r="H28" i="38"/>
  <c r="H32" i="38"/>
  <c r="H38" i="38"/>
  <c r="H42" i="38"/>
  <c r="H45" i="38"/>
  <c r="H50" i="38"/>
  <c r="H57" i="38"/>
  <c r="H24" i="38"/>
  <c r="V6" i="52"/>
  <c r="V5" i="52"/>
  <c r="C31" i="7"/>
  <c r="D31" i="7" s="1"/>
  <c r="D34" i="52"/>
  <c r="V6" i="7"/>
  <c r="V5" i="7"/>
  <c r="R35" i="29"/>
  <c r="R36" i="29" s="1"/>
  <c r="R38" i="29" s="1"/>
  <c r="E15" i="48"/>
  <c r="F14" i="48"/>
  <c r="G89" i="55"/>
  <c r="H86" i="55"/>
  <c r="H89" i="55" s="1"/>
  <c r="E15" i="39"/>
  <c r="F14" i="39"/>
  <c r="V38" i="29"/>
  <c r="V43" i="29" s="1"/>
  <c r="G16" i="50"/>
  <c r="V5" i="50"/>
  <c r="D13" i="48"/>
  <c r="D16" i="48" s="1"/>
  <c r="G60" i="47"/>
  <c r="H55" i="47"/>
  <c r="P35" i="29" s="1"/>
  <c r="V6" i="50"/>
  <c r="G60" i="38"/>
  <c r="H55" i="38"/>
  <c r="O35" i="29" s="1"/>
  <c r="C20" i="40"/>
  <c r="U17" i="29" s="1"/>
  <c r="M18" i="40"/>
  <c r="M19" i="40" s="1"/>
  <c r="M5" i="40"/>
  <c r="F20" i="40"/>
  <c r="U27" i="29" s="1"/>
  <c r="K5" i="40"/>
  <c r="G11" i="38"/>
  <c r="H11" i="38" s="1"/>
  <c r="H10" i="38"/>
  <c r="G14" i="38"/>
  <c r="D13" i="39"/>
  <c r="D16" i="39" s="1"/>
  <c r="E11" i="39"/>
  <c r="G16" i="52"/>
  <c r="F19" i="9"/>
  <c r="R27" i="29" s="1"/>
  <c r="K5" i="9"/>
  <c r="M19" i="9"/>
  <c r="M20" i="9" s="1"/>
  <c r="C19" i="9"/>
  <c r="R17" i="29" s="1"/>
  <c r="M5" i="9"/>
  <c r="N35" i="29"/>
  <c r="G16" i="7"/>
  <c r="D77" i="35"/>
  <c r="C18" i="52"/>
  <c r="D18" i="52" s="1"/>
  <c r="F31" i="39"/>
  <c r="G27" i="39"/>
  <c r="E31" i="48"/>
  <c r="F27" i="48"/>
  <c r="C33" i="7" l="1"/>
  <c r="C34" i="7" s="1"/>
  <c r="D34" i="7" s="1"/>
  <c r="C37" i="50"/>
  <c r="D37" i="50" s="1"/>
  <c r="D33" i="50"/>
  <c r="G10" i="47"/>
  <c r="H6" i="47"/>
  <c r="G90" i="55"/>
  <c r="V41" i="29"/>
  <c r="F15" i="48"/>
  <c r="G14" i="48"/>
  <c r="G86" i="35"/>
  <c r="U35" i="29"/>
  <c r="U36" i="29" s="1"/>
  <c r="U38" i="29" s="1"/>
  <c r="F15" i="39"/>
  <c r="G14" i="39"/>
  <c r="H90" i="55"/>
  <c r="F15" i="49" s="1"/>
  <c r="F17" i="49" s="1"/>
  <c r="V24" i="29" s="1"/>
  <c r="V26" i="29" s="1"/>
  <c r="V28" i="29" s="1"/>
  <c r="V30" i="29" s="1"/>
  <c r="V42" i="29"/>
  <c r="V40" i="29"/>
  <c r="F11" i="48"/>
  <c r="E13" i="48"/>
  <c r="E16" i="48" s="1"/>
  <c r="C21" i="48"/>
  <c r="D21" i="48" s="1"/>
  <c r="E21" i="48" s="1"/>
  <c r="F21" i="48" s="1"/>
  <c r="G21" i="48" s="1"/>
  <c r="H21" i="48" s="1"/>
  <c r="I21" i="48" s="1"/>
  <c r="J21" i="48" s="1"/>
  <c r="K21" i="48" s="1"/>
  <c r="L21" i="48" s="1"/>
  <c r="M21" i="48" s="1"/>
  <c r="N21" i="48" s="1"/>
  <c r="O21" i="48" s="1"/>
  <c r="P21" i="48" s="1"/>
  <c r="Q21" i="48" s="1"/>
  <c r="H60" i="47"/>
  <c r="F11" i="39"/>
  <c r="E13" i="39"/>
  <c r="E16" i="39" s="1"/>
  <c r="H14" i="38"/>
  <c r="O12" i="29"/>
  <c r="O14" i="29" s="1"/>
  <c r="G19" i="38"/>
  <c r="H60" i="38"/>
  <c r="C21" i="39"/>
  <c r="D21" i="39" s="1"/>
  <c r="E21" i="39" s="1"/>
  <c r="F21" i="39" s="1"/>
  <c r="G21" i="39" s="1"/>
  <c r="H21" i="39" s="1"/>
  <c r="I21" i="39" s="1"/>
  <c r="J21" i="39" s="1"/>
  <c r="K21" i="39" s="1"/>
  <c r="L21" i="39" s="1"/>
  <c r="M21" i="39" s="1"/>
  <c r="N21" i="39" s="1"/>
  <c r="O21" i="39" s="1"/>
  <c r="P21" i="39" s="1"/>
  <c r="Q21" i="39" s="1"/>
  <c r="N18" i="52"/>
  <c r="N19" i="52" s="1"/>
  <c r="N20" i="52" s="1"/>
  <c r="H27" i="39"/>
  <c r="G31" i="39"/>
  <c r="G27" i="48"/>
  <c r="F31" i="48"/>
  <c r="R43" i="29"/>
  <c r="R40" i="29"/>
  <c r="D33" i="7" l="1"/>
  <c r="R41" i="29"/>
  <c r="H10" i="47"/>
  <c r="G11" i="47"/>
  <c r="M4" i="49"/>
  <c r="M6" i="49" s="1"/>
  <c r="M8" i="49" s="1"/>
  <c r="M20" i="49"/>
  <c r="M21" i="49" s="1"/>
  <c r="C37" i="7"/>
  <c r="D37" i="7" s="1"/>
  <c r="R42" i="29"/>
  <c r="F14" i="9"/>
  <c r="F16" i="9" s="1"/>
  <c r="G89" i="35"/>
  <c r="H86" i="35"/>
  <c r="H89" i="35" s="1"/>
  <c r="G15" i="48"/>
  <c r="H14" i="48"/>
  <c r="F19" i="49"/>
  <c r="F21" i="49" s="1"/>
  <c r="F23" i="49" s="1"/>
  <c r="F25" i="49" s="1"/>
  <c r="F26" i="49" s="1"/>
  <c r="F29" i="49" s="1"/>
  <c r="G15" i="39"/>
  <c r="H14" i="39"/>
  <c r="C15" i="49"/>
  <c r="F38" i="29"/>
  <c r="F40" i="29" s="1"/>
  <c r="F13" i="48"/>
  <c r="F16" i="48" s="1"/>
  <c r="G11" i="48"/>
  <c r="H19" i="38"/>
  <c r="O15" i="29"/>
  <c r="O16" i="29" s="1"/>
  <c r="G26" i="38"/>
  <c r="C20" i="39"/>
  <c r="D20" i="39" s="1"/>
  <c r="E20" i="39" s="1"/>
  <c r="F20" i="39" s="1"/>
  <c r="G20" i="39" s="1"/>
  <c r="H20" i="39" s="1"/>
  <c r="I20" i="39" s="1"/>
  <c r="J20" i="39" s="1"/>
  <c r="K20" i="39" s="1"/>
  <c r="L20" i="39" s="1"/>
  <c r="M20" i="39" s="1"/>
  <c r="N20" i="39" s="1"/>
  <c r="O20" i="39" s="1"/>
  <c r="P20" i="39" s="1"/>
  <c r="Q20" i="39" s="1"/>
  <c r="F13" i="39"/>
  <c r="F16" i="39" s="1"/>
  <c r="G11" i="39"/>
  <c r="L12" i="29"/>
  <c r="L14" i="29" s="1"/>
  <c r="U43" i="29"/>
  <c r="U40" i="29"/>
  <c r="H31" i="39"/>
  <c r="I27" i="39"/>
  <c r="G31" i="48"/>
  <c r="H27" i="48"/>
  <c r="H11" i="47" l="1"/>
  <c r="G14" i="47"/>
  <c r="F43" i="29"/>
  <c r="F42" i="29"/>
  <c r="I14" i="39"/>
  <c r="H15" i="39"/>
  <c r="C14" i="9"/>
  <c r="B38" i="29"/>
  <c r="B40" i="29" s="1"/>
  <c r="G90" i="35"/>
  <c r="C15" i="40" s="1"/>
  <c r="U41" i="29"/>
  <c r="F18" i="9"/>
  <c r="F20" i="9" s="1"/>
  <c r="F22" i="9" s="1"/>
  <c r="F24" i="9" s="1"/>
  <c r="F25" i="9" s="1"/>
  <c r="R24" i="29"/>
  <c r="R26" i="29" s="1"/>
  <c r="R28" i="29" s="1"/>
  <c r="R30" i="29" s="1"/>
  <c r="M21" i="9"/>
  <c r="M22" i="9" s="1"/>
  <c r="M4" i="9"/>
  <c r="M6" i="9" s="1"/>
  <c r="M8" i="9" s="1"/>
  <c r="V14" i="29"/>
  <c r="V16" i="29" s="1"/>
  <c r="V18" i="29" s="1"/>
  <c r="V20" i="29" s="1"/>
  <c r="C17" i="49"/>
  <c r="H15" i="48"/>
  <c r="I14" i="48"/>
  <c r="U42" i="29"/>
  <c r="H90" i="35"/>
  <c r="F15" i="40" s="1"/>
  <c r="F17" i="40" s="1"/>
  <c r="H11" i="48"/>
  <c r="G13" i="48"/>
  <c r="G16" i="48" s="1"/>
  <c r="H11" i="39"/>
  <c r="G13" i="39"/>
  <c r="G16" i="39" s="1"/>
  <c r="H26" i="38"/>
  <c r="G53" i="38"/>
  <c r="L15" i="29"/>
  <c r="L16" i="29" s="1"/>
  <c r="J27" i="39"/>
  <c r="I31" i="39"/>
  <c r="I27" i="48"/>
  <c r="H31" i="48"/>
  <c r="H14" i="47" l="1"/>
  <c r="G19" i="47"/>
  <c r="P12" i="29"/>
  <c r="P14" i="29" s="1"/>
  <c r="U24" i="29"/>
  <c r="U26" i="29" s="1"/>
  <c r="U28" i="29" s="1"/>
  <c r="U30" i="29" s="1"/>
  <c r="M20" i="40"/>
  <c r="M21" i="40" s="1"/>
  <c r="M4" i="40"/>
  <c r="M6" i="40" s="1"/>
  <c r="M8" i="40" s="1"/>
  <c r="F19" i="40"/>
  <c r="F21" i="40" s="1"/>
  <c r="F23" i="40" s="1"/>
  <c r="F25" i="40" s="1"/>
  <c r="F26" i="40" s="1"/>
  <c r="F29" i="40" s="1"/>
  <c r="I15" i="48"/>
  <c r="J14" i="48"/>
  <c r="C19" i="49"/>
  <c r="C21" i="49" s="1"/>
  <c r="K4" i="49"/>
  <c r="K6" i="49" s="1"/>
  <c r="K8" i="49" s="1"/>
  <c r="M9" i="49" s="1"/>
  <c r="C17" i="40"/>
  <c r="U14" i="29"/>
  <c r="U16" i="29" s="1"/>
  <c r="U18" i="29" s="1"/>
  <c r="U20" i="29" s="1"/>
  <c r="R14" i="29"/>
  <c r="R16" i="29" s="1"/>
  <c r="R18" i="29" s="1"/>
  <c r="R20" i="29" s="1"/>
  <c r="C16" i="9"/>
  <c r="I15" i="39"/>
  <c r="J14" i="39"/>
  <c r="V31" i="29"/>
  <c r="B42" i="29"/>
  <c r="B43" i="29"/>
  <c r="H13" i="48"/>
  <c r="H16" i="48" s="1"/>
  <c r="I11" i="48"/>
  <c r="C19" i="39"/>
  <c r="G62" i="38"/>
  <c r="H53" i="38"/>
  <c r="H13" i="39"/>
  <c r="H16" i="39" s="1"/>
  <c r="I11" i="39"/>
  <c r="J31" i="39"/>
  <c r="K27" i="39"/>
  <c r="I31" i="48"/>
  <c r="J27" i="48"/>
  <c r="F28" i="9"/>
  <c r="P15" i="29" l="1"/>
  <c r="P16" i="29" s="1"/>
  <c r="H19" i="47"/>
  <c r="C20" i="48"/>
  <c r="D20" i="48" s="1"/>
  <c r="E20" i="48" s="1"/>
  <c r="F20" i="48" s="1"/>
  <c r="G20" i="48" s="1"/>
  <c r="H20" i="48" s="1"/>
  <c r="I20" i="48" s="1"/>
  <c r="J20" i="48" s="1"/>
  <c r="K20" i="48" s="1"/>
  <c r="L20" i="48" s="1"/>
  <c r="M20" i="48" s="1"/>
  <c r="N20" i="48" s="1"/>
  <c r="O20" i="48" s="1"/>
  <c r="P20" i="48" s="1"/>
  <c r="Q20" i="48" s="1"/>
  <c r="G26" i="47"/>
  <c r="U31" i="29"/>
  <c r="C19" i="40"/>
  <c r="C21" i="40" s="1"/>
  <c r="K4" i="40"/>
  <c r="K6" i="40" s="1"/>
  <c r="K8" i="40" s="1"/>
  <c r="M9" i="40" s="1"/>
  <c r="C23" i="49"/>
  <c r="E31" i="49"/>
  <c r="J15" i="39"/>
  <c r="K14" i="39"/>
  <c r="C18" i="9"/>
  <c r="C20" i="9" s="1"/>
  <c r="K4" i="9"/>
  <c r="K6" i="9" s="1"/>
  <c r="K8" i="9" s="1"/>
  <c r="M9" i="9" s="1"/>
  <c r="R31" i="29"/>
  <c r="J15" i="48"/>
  <c r="K14" i="48"/>
  <c r="J11" i="48"/>
  <c r="I13" i="48"/>
  <c r="I16" i="48" s="1"/>
  <c r="D19" i="39"/>
  <c r="C22" i="39"/>
  <c r="C24" i="39" s="1"/>
  <c r="J11" i="39"/>
  <c r="I13" i="39"/>
  <c r="I16" i="39" s="1"/>
  <c r="H62" i="38"/>
  <c r="G14" i="52" s="1"/>
  <c r="G18" i="52" s="1"/>
  <c r="G21" i="52" s="1"/>
  <c r="G65" i="38"/>
  <c r="H65" i="38" s="1"/>
  <c r="O6" i="29"/>
  <c r="L73" i="35"/>
  <c r="L75" i="35" s="1"/>
  <c r="M80" i="35" s="1"/>
  <c r="G63" i="38"/>
  <c r="L27" i="39"/>
  <c r="K31" i="39"/>
  <c r="K27" i="48"/>
  <c r="J31" i="48"/>
  <c r="H26" i="47" l="1"/>
  <c r="G53" i="47"/>
  <c r="K15" i="48"/>
  <c r="L14" i="48"/>
  <c r="K15" i="39"/>
  <c r="L14" i="39"/>
  <c r="C25" i="49"/>
  <c r="V21" i="29"/>
  <c r="C23" i="40"/>
  <c r="E31" i="40"/>
  <c r="C22" i="9"/>
  <c r="C24" i="9" s="1"/>
  <c r="R32" i="29" s="1"/>
  <c r="E30" i="9"/>
  <c r="J13" i="48"/>
  <c r="J16" i="48" s="1"/>
  <c r="K11" i="48"/>
  <c r="M81" i="35"/>
  <c r="D80" i="35"/>
  <c r="O34" i="29"/>
  <c r="H66" i="38"/>
  <c r="E19" i="39"/>
  <c r="D22" i="39"/>
  <c r="D24" i="39" s="1"/>
  <c r="H63" i="38"/>
  <c r="G8" i="52"/>
  <c r="O8" i="29"/>
  <c r="O9" i="29"/>
  <c r="J13" i="39"/>
  <c r="J16" i="39" s="1"/>
  <c r="K11" i="39"/>
  <c r="C33" i="39"/>
  <c r="C38" i="39" s="1"/>
  <c r="C35" i="39"/>
  <c r="C36" i="39"/>
  <c r="G14" i="7"/>
  <c r="G18" i="7" s="1"/>
  <c r="G21" i="7" s="1"/>
  <c r="L6" i="29"/>
  <c r="L31" i="39"/>
  <c r="M27" i="39"/>
  <c r="K31" i="48"/>
  <c r="L27" i="48"/>
  <c r="D84" i="35" l="1"/>
  <c r="U49" i="29" s="1"/>
  <c r="F80" i="35"/>
  <c r="F84" i="35" s="1"/>
  <c r="F90" i="35" s="1"/>
  <c r="G62" i="47"/>
  <c r="C19" i="48"/>
  <c r="H53" i="47"/>
  <c r="M14" i="39"/>
  <c r="L15" i="39"/>
  <c r="C25" i="9"/>
  <c r="R6" i="29"/>
  <c r="R7" i="29" s="1"/>
  <c r="R10" i="29" s="1"/>
  <c r="F26" i="29"/>
  <c r="R21" i="29"/>
  <c r="C25" i="40"/>
  <c r="U21" i="29"/>
  <c r="F30" i="29"/>
  <c r="V6" i="29"/>
  <c r="V7" i="29" s="1"/>
  <c r="V10" i="29" s="1"/>
  <c r="C26" i="49"/>
  <c r="V32" i="29"/>
  <c r="L15" i="48"/>
  <c r="M14" i="48"/>
  <c r="L11" i="48"/>
  <c r="K13" i="48"/>
  <c r="K16" i="48" s="1"/>
  <c r="E22" i="39"/>
  <c r="E24" i="39" s="1"/>
  <c r="F19" i="39"/>
  <c r="L11" i="39"/>
  <c r="K13" i="39"/>
  <c r="K16" i="39" s="1"/>
  <c r="D35" i="39"/>
  <c r="D36" i="39"/>
  <c r="D33" i="39"/>
  <c r="D38" i="39" s="1"/>
  <c r="D90" i="35"/>
  <c r="C24" i="52"/>
  <c r="N34" i="29"/>
  <c r="G8" i="7"/>
  <c r="L8" i="29"/>
  <c r="L9" i="29"/>
  <c r="N27" i="39"/>
  <c r="M31" i="39"/>
  <c r="M27" i="48"/>
  <c r="L31" i="48"/>
  <c r="R49" i="29" l="1"/>
  <c r="D19" i="48"/>
  <c r="C22" i="48"/>
  <c r="C24" i="48" s="1"/>
  <c r="L73" i="55"/>
  <c r="L75" i="55" s="1"/>
  <c r="M80" i="55" s="1"/>
  <c r="H62" i="47"/>
  <c r="G14" i="50" s="1"/>
  <c r="G18" i="50" s="1"/>
  <c r="G21" i="50" s="1"/>
  <c r="P6" i="29"/>
  <c r="G65" i="47"/>
  <c r="H65" i="47" s="1"/>
  <c r="G63" i="47"/>
  <c r="C29" i="49"/>
  <c r="E33" i="49" s="1"/>
  <c r="V11" i="29" s="1"/>
  <c r="E32" i="49"/>
  <c r="D26" i="43" s="1"/>
  <c r="D28" i="43" s="1"/>
  <c r="D30" i="43" s="1"/>
  <c r="C26" i="40"/>
  <c r="U6" i="29"/>
  <c r="U7" i="29" s="1"/>
  <c r="U10" i="29" s="1"/>
  <c r="F28" i="29"/>
  <c r="U32" i="29"/>
  <c r="C28" i="9"/>
  <c r="E32" i="9" s="1"/>
  <c r="R11" i="29" s="1"/>
  <c r="E31" i="9"/>
  <c r="M15" i="39"/>
  <c r="N14" i="39"/>
  <c r="M15" i="48"/>
  <c r="N14" i="48"/>
  <c r="I47" i="29"/>
  <c r="N29" i="52"/>
  <c r="L13" i="48"/>
  <c r="L16" i="48" s="1"/>
  <c r="M11" i="48"/>
  <c r="C26" i="52"/>
  <c r="D24" i="52"/>
  <c r="L13" i="39"/>
  <c r="L16" i="39" s="1"/>
  <c r="M11" i="39"/>
  <c r="E35" i="39"/>
  <c r="E36" i="39"/>
  <c r="E33" i="39"/>
  <c r="E38" i="39" s="1"/>
  <c r="C6" i="40"/>
  <c r="C8" i="40" s="1"/>
  <c r="F6" i="40" s="1"/>
  <c r="F8" i="40" s="1"/>
  <c r="E10" i="40" s="1"/>
  <c r="O39" i="29"/>
  <c r="O40" i="29" s="1"/>
  <c r="O42" i="29" s="1"/>
  <c r="L85" i="35"/>
  <c r="L87" i="35" s="1"/>
  <c r="L89" i="35" s="1"/>
  <c r="G19" i="39"/>
  <c r="F22" i="39"/>
  <c r="F24" i="39" s="1"/>
  <c r="C24" i="7"/>
  <c r="N31" i="39"/>
  <c r="O27" i="39"/>
  <c r="M31" i="48"/>
  <c r="N27" i="48"/>
  <c r="P9" i="29" l="1"/>
  <c r="P8" i="29"/>
  <c r="P34" i="29"/>
  <c r="H66" i="47"/>
  <c r="C36" i="48"/>
  <c r="C33" i="48"/>
  <c r="C38" i="48" s="1"/>
  <c r="C35" i="48"/>
  <c r="H63" i="47"/>
  <c r="G8" i="50"/>
  <c r="D80" i="55"/>
  <c r="M81" i="55"/>
  <c r="E19" i="48"/>
  <c r="D22" i="48"/>
  <c r="D24" i="48" s="1"/>
  <c r="C29" i="40"/>
  <c r="E33" i="40" s="1"/>
  <c r="U11" i="29" s="1"/>
  <c r="E32" i="40"/>
  <c r="D26" i="34" s="1"/>
  <c r="D28" i="34" s="1"/>
  <c r="D30" i="34" s="1"/>
  <c r="N15" i="48"/>
  <c r="O14" i="48"/>
  <c r="N15" i="39"/>
  <c r="O14" i="39"/>
  <c r="C8" i="7"/>
  <c r="C8" i="50"/>
  <c r="F18" i="43"/>
  <c r="J33" i="43"/>
  <c r="G47" i="29"/>
  <c r="I48" i="29" s="1"/>
  <c r="N29" i="7"/>
  <c r="N11" i="48"/>
  <c r="M13" i="48"/>
  <c r="M16" i="48" s="1"/>
  <c r="H19" i="39"/>
  <c r="G22" i="39"/>
  <c r="G24" i="39" s="1"/>
  <c r="N11" i="39"/>
  <c r="M13" i="39"/>
  <c r="M16" i="39" s="1"/>
  <c r="D26" i="52"/>
  <c r="F35" i="39"/>
  <c r="F36" i="39"/>
  <c r="F33" i="39"/>
  <c r="F38" i="39" s="1"/>
  <c r="D24" i="7"/>
  <c r="C26" i="7"/>
  <c r="C5" i="9"/>
  <c r="C7" i="9" s="1"/>
  <c r="F5" i="9" s="1"/>
  <c r="F7" i="9" s="1"/>
  <c r="E9" i="9" s="1"/>
  <c r="N39" i="29"/>
  <c r="N40" i="29" s="1"/>
  <c r="N42" i="29" s="1"/>
  <c r="P27" i="39"/>
  <c r="O31" i="39"/>
  <c r="O27" i="48"/>
  <c r="N31" i="48"/>
  <c r="D84" i="55" l="1"/>
  <c r="F80" i="55"/>
  <c r="F84" i="55" s="1"/>
  <c r="F90" i="55" s="1"/>
  <c r="E22" i="48"/>
  <c r="E24" i="48" s="1"/>
  <c r="F19" i="48"/>
  <c r="C24" i="50"/>
  <c r="D24" i="50" s="1"/>
  <c r="V49" i="29"/>
  <c r="D90" i="55"/>
  <c r="D35" i="48"/>
  <c r="D36" i="48"/>
  <c r="D33" i="48"/>
  <c r="D38" i="48" s="1"/>
  <c r="F19" i="43"/>
  <c r="F20" i="43" s="1"/>
  <c r="D31" i="43"/>
  <c r="C9" i="7"/>
  <c r="D9" i="7" s="1"/>
  <c r="D8" i="7"/>
  <c r="C9" i="50"/>
  <c r="D9" i="50" s="1"/>
  <c r="D8" i="50"/>
  <c r="O15" i="39"/>
  <c r="P14" i="39"/>
  <c r="O15" i="48"/>
  <c r="P14" i="48"/>
  <c r="J33" i="34"/>
  <c r="C8" i="52"/>
  <c r="F18" i="34"/>
  <c r="N13" i="48"/>
  <c r="N16" i="48" s="1"/>
  <c r="O11" i="48"/>
  <c r="D25" i="50"/>
  <c r="I19" i="39"/>
  <c r="H22" i="39"/>
  <c r="H24" i="39" s="1"/>
  <c r="N13" i="39"/>
  <c r="N16" i="39" s="1"/>
  <c r="O11" i="39"/>
  <c r="G35" i="39"/>
  <c r="G33" i="39"/>
  <c r="G38" i="39" s="1"/>
  <c r="G36" i="39"/>
  <c r="D26" i="7"/>
  <c r="P31" i="39"/>
  <c r="Q27" i="39"/>
  <c r="O31" i="48"/>
  <c r="P27" i="48"/>
  <c r="C26" i="50" l="1"/>
  <c r="G19" i="48"/>
  <c r="F22" i="48"/>
  <c r="F24" i="48" s="1"/>
  <c r="N29" i="50"/>
  <c r="L85" i="55"/>
  <c r="L87" i="55" s="1"/>
  <c r="L89" i="55" s="1"/>
  <c r="C6" i="49"/>
  <c r="C8" i="49" s="1"/>
  <c r="F6" i="49" s="1"/>
  <c r="F8" i="49" s="1"/>
  <c r="E10" i="49" s="1"/>
  <c r="P39" i="29"/>
  <c r="P40" i="29" s="1"/>
  <c r="P42" i="29" s="1"/>
  <c r="J47" i="29"/>
  <c r="J48" i="29" s="1"/>
  <c r="E35" i="48"/>
  <c r="E36" i="48"/>
  <c r="E33" i="48"/>
  <c r="E38" i="48" s="1"/>
  <c r="G5" i="7"/>
  <c r="C9" i="52"/>
  <c r="D8" i="52"/>
  <c r="P15" i="48"/>
  <c r="Q14" i="48"/>
  <c r="Q15" i="48" s="1"/>
  <c r="P15" i="39"/>
  <c r="Q14" i="39"/>
  <c r="Q15" i="39" s="1"/>
  <c r="C27" i="7"/>
  <c r="D27" i="7"/>
  <c r="F19" i="34"/>
  <c r="F20" i="34" s="1"/>
  <c r="D31" i="34"/>
  <c r="D26" i="50"/>
  <c r="D27" i="50" s="1"/>
  <c r="C27" i="50"/>
  <c r="G5" i="50"/>
  <c r="P11" i="48"/>
  <c r="O13" i="48"/>
  <c r="O16" i="48" s="1"/>
  <c r="P11" i="39"/>
  <c r="O13" i="39"/>
  <c r="O16" i="39" s="1"/>
  <c r="J19" i="39"/>
  <c r="I22" i="39"/>
  <c r="I24" i="39" s="1"/>
  <c r="H36" i="39"/>
  <c r="H35" i="39"/>
  <c r="H33" i="39"/>
  <c r="H38" i="39" s="1"/>
  <c r="Q31" i="39"/>
  <c r="Q27" i="48"/>
  <c r="P31" i="48"/>
  <c r="F33" i="48" l="1"/>
  <c r="F38" i="48" s="1"/>
  <c r="F35" i="48"/>
  <c r="F36" i="48"/>
  <c r="H19" i="48"/>
  <c r="G22" i="48"/>
  <c r="G24" i="48" s="1"/>
  <c r="D9" i="52"/>
  <c r="D27" i="52" s="1"/>
  <c r="C27" i="52"/>
  <c r="G5" i="52"/>
  <c r="P13" i="48"/>
  <c r="P16" i="48" s="1"/>
  <c r="Q11" i="48"/>
  <c r="I36" i="39"/>
  <c r="I35" i="39"/>
  <c r="I33" i="39"/>
  <c r="I38" i="39" s="1"/>
  <c r="K19" i="39"/>
  <c r="J22" i="39"/>
  <c r="J24" i="39" s="1"/>
  <c r="P13" i="39"/>
  <c r="P16" i="39" s="1"/>
  <c r="Q11" i="39"/>
  <c r="Q31" i="48"/>
  <c r="I19" i="48" l="1"/>
  <c r="H22" i="48"/>
  <c r="H24" i="48" s="1"/>
  <c r="G35" i="48"/>
  <c r="G33" i="48"/>
  <c r="G38" i="48" s="1"/>
  <c r="G36" i="48"/>
  <c r="Q13" i="48"/>
  <c r="Q16" i="48" s="1"/>
  <c r="J33" i="39"/>
  <c r="J38" i="39" s="1"/>
  <c r="J35" i="39"/>
  <c r="J36" i="39"/>
  <c r="Q13" i="39"/>
  <c r="Q16" i="39" s="1"/>
  <c r="K22" i="39"/>
  <c r="K24" i="39" s="1"/>
  <c r="L19" i="39"/>
  <c r="H35" i="48" l="1"/>
  <c r="H33" i="48"/>
  <c r="H38" i="48" s="1"/>
  <c r="H36" i="48"/>
  <c r="I22" i="48"/>
  <c r="I24" i="48" s="1"/>
  <c r="J19" i="48"/>
  <c r="M19" i="39"/>
  <c r="L22" i="39"/>
  <c r="L24" i="39" s="1"/>
  <c r="K33" i="39"/>
  <c r="K38" i="39" s="1"/>
  <c r="K35" i="39"/>
  <c r="K36" i="39"/>
  <c r="I33" i="48" l="1"/>
  <c r="I38" i="48" s="1"/>
  <c r="I36" i="48"/>
  <c r="I35" i="48"/>
  <c r="K19" i="48"/>
  <c r="J22" i="48"/>
  <c r="J24" i="48" s="1"/>
  <c r="N19" i="39"/>
  <c r="M22" i="39"/>
  <c r="M24" i="39" s="1"/>
  <c r="L35" i="39"/>
  <c r="L33" i="39"/>
  <c r="L38" i="39" s="1"/>
  <c r="L36" i="39"/>
  <c r="L19" i="48" l="1"/>
  <c r="K22" i="48"/>
  <c r="K24" i="48" s="1"/>
  <c r="J35" i="48"/>
  <c r="J33" i="48"/>
  <c r="J38" i="48" s="1"/>
  <c r="J36" i="48"/>
  <c r="O19" i="39"/>
  <c r="N22" i="39"/>
  <c r="N24" i="39" s="1"/>
  <c r="M35" i="39"/>
  <c r="M33" i="39"/>
  <c r="M38" i="39" s="1"/>
  <c r="M36" i="39"/>
  <c r="K35" i="48" l="1"/>
  <c r="K33" i="48"/>
  <c r="K38" i="48" s="1"/>
  <c r="K36" i="48"/>
  <c r="M19" i="48"/>
  <c r="L22" i="48"/>
  <c r="L24" i="48" s="1"/>
  <c r="O22" i="39"/>
  <c r="O24" i="39" s="1"/>
  <c r="P19" i="39"/>
  <c r="N35" i="39"/>
  <c r="N36" i="39"/>
  <c r="N33" i="39"/>
  <c r="N38" i="39" s="1"/>
  <c r="N19" i="48" l="1"/>
  <c r="M22" i="48"/>
  <c r="M24" i="48" s="1"/>
  <c r="L35" i="48"/>
  <c r="L36" i="48"/>
  <c r="L33" i="48"/>
  <c r="L38" i="48" s="1"/>
  <c r="O33" i="39"/>
  <c r="O38" i="39" s="1"/>
  <c r="O35" i="39"/>
  <c r="O36" i="39"/>
  <c r="P22" i="39"/>
  <c r="P24" i="39" s="1"/>
  <c r="Q19" i="39"/>
  <c r="Q22" i="39" s="1"/>
  <c r="Q24" i="39" s="1"/>
  <c r="M35" i="48" l="1"/>
  <c r="M33" i="48"/>
  <c r="M38" i="48" s="1"/>
  <c r="M36" i="48"/>
  <c r="O19" i="48"/>
  <c r="N22" i="48"/>
  <c r="N24" i="48" s="1"/>
  <c r="Q33" i="39"/>
  <c r="Q35" i="39"/>
  <c r="Q36" i="39"/>
  <c r="P36" i="39"/>
  <c r="P35" i="39"/>
  <c r="P33" i="39"/>
  <c r="P38" i="39" s="1"/>
  <c r="O22" i="48" l="1"/>
  <c r="O24" i="48" s="1"/>
  <c r="P19" i="48"/>
  <c r="N36" i="48"/>
  <c r="N35" i="48"/>
  <c r="N33" i="48"/>
  <c r="N38" i="48" s="1"/>
  <c r="Q38" i="39"/>
  <c r="Q19" i="48" l="1"/>
  <c r="Q22" i="48" s="1"/>
  <c r="Q24" i="48" s="1"/>
  <c r="P22" i="48"/>
  <c r="P24" i="48" s="1"/>
  <c r="O33" i="48"/>
  <c r="O38" i="48" s="1"/>
  <c r="O35" i="48"/>
  <c r="O36" i="48"/>
  <c r="P35" i="48" l="1"/>
  <c r="P33" i="48"/>
  <c r="P38" i="48" s="1"/>
  <c r="P36" i="48"/>
  <c r="Q35" i="48"/>
  <c r="Q33" i="48"/>
  <c r="Q36" i="48"/>
  <c r="Q38"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38" authorId="0" shapeId="0" xr:uid="{6366B8A8-647E-4BC2-B0DA-503DED16D4D5}">
      <text>
        <r>
          <rPr>
            <sz val="9"/>
            <color indexed="81"/>
            <rFont val="Tahoma"/>
            <family val="2"/>
          </rPr>
          <t>Provide the name of the smallest political jurisdiction and the contact information for the chief executive officer of the political jurisdiction (e.g., mayor).</t>
        </r>
      </text>
    </comment>
    <comment ref="F48" authorId="0" shapeId="0" xr:uid="{76EB0912-71DD-4C1D-8129-A0D499D484D0}">
      <text>
        <r>
          <rPr>
            <sz val="9"/>
            <color indexed="81"/>
            <rFont val="Tahoma"/>
            <family val="2"/>
          </rPr>
          <t>Email of person to follow up on correspondence.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0B00-000001000000}">
      <text>
        <r>
          <rPr>
            <b/>
            <sz val="9"/>
            <color indexed="81"/>
            <rFont val="Tahoma"/>
            <family val="2"/>
          </rPr>
          <t>Heather Abramowski:</t>
        </r>
        <r>
          <rPr>
            <sz val="9"/>
            <color indexed="81"/>
            <rFont val="Tahoma"/>
            <family val="2"/>
          </rPr>
          <t xml:space="preserve">
Max allowable = 6%</t>
        </r>
      </text>
    </comment>
    <comment ref="N12" authorId="0" shapeId="0" xr:uid="{00000000-0006-0000-0B00-000002000000}">
      <text>
        <r>
          <rPr>
            <b/>
            <sz val="9"/>
            <color indexed="81"/>
            <rFont val="Tahoma"/>
            <family val="2"/>
          </rPr>
          <t>Heather Abramowski:</t>
        </r>
        <r>
          <rPr>
            <sz val="9"/>
            <color indexed="81"/>
            <rFont val="Tahoma"/>
            <family val="2"/>
          </rPr>
          <t xml:space="preserve">
Max allowable = 2%</t>
        </r>
      </text>
    </comment>
    <comment ref="N16" authorId="0" shapeId="0" xr:uid="{00000000-0006-0000-0B00-000003000000}">
      <text>
        <r>
          <rPr>
            <b/>
            <sz val="9"/>
            <color indexed="81"/>
            <rFont val="Tahoma"/>
            <family val="2"/>
          </rPr>
          <t>Heather Abramowski:</t>
        </r>
        <r>
          <rPr>
            <sz val="9"/>
            <color indexed="81"/>
            <rFont val="Tahoma"/>
            <family val="2"/>
          </rPr>
          <t xml:space="preserve">
Max allowable = 6%</t>
        </r>
      </text>
    </comment>
    <comment ref="N20" authorId="0" shapeId="0" xr:uid="{00000000-0006-0000-0B00-000004000000}">
      <text>
        <r>
          <rPr>
            <b/>
            <sz val="9"/>
            <color indexed="81"/>
            <rFont val="Tahoma"/>
            <family val="2"/>
          </rPr>
          <t>Heather Abramowski:</t>
        </r>
        <r>
          <rPr>
            <sz val="9"/>
            <color indexed="81"/>
            <rFont val="Tahoma"/>
            <family val="2"/>
          </rPr>
          <t xml:space="preserve">
Max allowable = 14%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0E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0F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500-000001000000}">
      <text>
        <r>
          <rPr>
            <b/>
            <sz val="9"/>
            <color indexed="81"/>
            <rFont val="Tahoma"/>
            <family val="2"/>
          </rPr>
          <t>Heather Abramowski:</t>
        </r>
        <r>
          <rPr>
            <sz val="9"/>
            <color indexed="81"/>
            <rFont val="Tahoma"/>
            <family val="2"/>
          </rPr>
          <t xml:space="preserve">
Max allowable = 6%</t>
        </r>
      </text>
    </comment>
    <comment ref="N12" authorId="0" shapeId="0" xr:uid="{00000000-0006-0000-1500-000002000000}">
      <text>
        <r>
          <rPr>
            <b/>
            <sz val="9"/>
            <color indexed="81"/>
            <rFont val="Tahoma"/>
            <family val="2"/>
          </rPr>
          <t>Heather Abramowski:</t>
        </r>
        <r>
          <rPr>
            <sz val="9"/>
            <color indexed="81"/>
            <rFont val="Tahoma"/>
            <family val="2"/>
          </rPr>
          <t xml:space="preserve">
Max allowable = 2%</t>
        </r>
      </text>
    </comment>
    <comment ref="N16" authorId="0" shapeId="0" xr:uid="{00000000-0006-0000-1500-000003000000}">
      <text>
        <r>
          <rPr>
            <b/>
            <sz val="9"/>
            <color indexed="81"/>
            <rFont val="Tahoma"/>
            <family val="2"/>
          </rPr>
          <t>Heather Abramowski:</t>
        </r>
        <r>
          <rPr>
            <sz val="9"/>
            <color indexed="81"/>
            <rFont val="Tahoma"/>
            <family val="2"/>
          </rPr>
          <t xml:space="preserve">
Max allowable = 6%</t>
        </r>
      </text>
    </comment>
    <comment ref="N20" authorId="0" shapeId="0" xr:uid="{00000000-0006-0000-1500-000004000000}">
      <text>
        <r>
          <rPr>
            <b/>
            <sz val="9"/>
            <color indexed="81"/>
            <rFont val="Tahoma"/>
            <family val="2"/>
          </rPr>
          <t>Heather Abramowski:</t>
        </r>
        <r>
          <rPr>
            <sz val="9"/>
            <color indexed="81"/>
            <rFont val="Tahoma"/>
            <family val="2"/>
          </rPr>
          <t xml:space="preserve">
Max allowable = 14%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17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18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E00-000001000000}">
      <text>
        <r>
          <rPr>
            <b/>
            <sz val="9"/>
            <color indexed="81"/>
            <rFont val="Tahoma"/>
            <family val="2"/>
          </rPr>
          <t>Heather Abramowski:</t>
        </r>
        <r>
          <rPr>
            <sz val="9"/>
            <color indexed="81"/>
            <rFont val="Tahoma"/>
            <family val="2"/>
          </rPr>
          <t xml:space="preserve">
Max allowable = 6%</t>
        </r>
      </text>
    </comment>
    <comment ref="N12" authorId="0" shapeId="0" xr:uid="{00000000-0006-0000-1E00-000002000000}">
      <text>
        <r>
          <rPr>
            <b/>
            <sz val="9"/>
            <color indexed="81"/>
            <rFont val="Tahoma"/>
            <family val="2"/>
          </rPr>
          <t>Heather Abramowski:</t>
        </r>
        <r>
          <rPr>
            <sz val="9"/>
            <color indexed="81"/>
            <rFont val="Tahoma"/>
            <family val="2"/>
          </rPr>
          <t xml:space="preserve">
Max allowable = 2%</t>
        </r>
      </text>
    </comment>
    <comment ref="N16" authorId="0" shapeId="0" xr:uid="{00000000-0006-0000-1E00-000003000000}">
      <text>
        <r>
          <rPr>
            <b/>
            <sz val="9"/>
            <color indexed="81"/>
            <rFont val="Tahoma"/>
            <family val="2"/>
          </rPr>
          <t>Heather Abramowski:</t>
        </r>
        <r>
          <rPr>
            <sz val="9"/>
            <color indexed="81"/>
            <rFont val="Tahoma"/>
            <family val="2"/>
          </rPr>
          <t xml:space="preserve">
Max allowable = 6%</t>
        </r>
      </text>
    </comment>
    <comment ref="N20" authorId="0" shapeId="0" xr:uid="{00000000-0006-0000-1E00-000004000000}">
      <text>
        <r>
          <rPr>
            <b/>
            <sz val="9"/>
            <color indexed="81"/>
            <rFont val="Tahoma"/>
            <family val="2"/>
          </rPr>
          <t>Heather Abramowski:</t>
        </r>
        <r>
          <rPr>
            <sz val="9"/>
            <color indexed="81"/>
            <rFont val="Tahoma"/>
            <family val="2"/>
          </rPr>
          <t xml:space="preserve">
Max allowable = 14%
</t>
        </r>
      </text>
    </comment>
  </commentList>
</comments>
</file>

<file path=xl/sharedStrings.xml><?xml version="1.0" encoding="utf-8"?>
<sst xmlns="http://schemas.openxmlformats.org/spreadsheetml/2006/main" count="2292" uniqueCount="946">
  <si>
    <t>Project Name:</t>
  </si>
  <si>
    <t>Address:</t>
  </si>
  <si>
    <t>City:</t>
  </si>
  <si>
    <t>Zip Code:</t>
  </si>
  <si>
    <t>County:</t>
  </si>
  <si>
    <t>Yes</t>
  </si>
  <si>
    <t>No</t>
  </si>
  <si>
    <t>State:</t>
  </si>
  <si>
    <t>Nonprofit</t>
  </si>
  <si>
    <t>Legal</t>
  </si>
  <si>
    <t>New Construction</t>
  </si>
  <si>
    <t>Federal Tax Credit Activity Type:</t>
  </si>
  <si>
    <t>New Construction with Tax Exempt Bonds</t>
  </si>
  <si>
    <t>New Construction without Tax Exempt Bonds</t>
  </si>
  <si>
    <t>Federal Tax Credit</t>
  </si>
  <si>
    <t>HOME</t>
  </si>
  <si>
    <t>Other:</t>
  </si>
  <si>
    <t>Interest</t>
  </si>
  <si>
    <t>Payment</t>
  </si>
  <si>
    <t>Term</t>
  </si>
  <si>
    <t>Financing Sources</t>
  </si>
  <si>
    <t>Lender/Program</t>
  </si>
  <si>
    <t>Amount</t>
  </si>
  <si>
    <t>Frequency</t>
  </si>
  <si>
    <t>Amort. Yrs.</t>
  </si>
  <si>
    <t>Loan Yrs.</t>
  </si>
  <si>
    <t>First Mortgage</t>
  </si>
  <si>
    <t>Second Mortgage</t>
  </si>
  <si>
    <t>Third Mortgage</t>
  </si>
  <si>
    <t xml:space="preserve">Grant </t>
  </si>
  <si>
    <t>Deferred Developer Fee</t>
  </si>
  <si>
    <t>Subtotal:</t>
  </si>
  <si>
    <t>Other Equity</t>
  </si>
  <si>
    <t>Tax Credit Proceeds</t>
  </si>
  <si>
    <t>Total:</t>
  </si>
  <si>
    <t>Equity Installment Schedule</t>
  </si>
  <si>
    <t>2nd Installment</t>
  </si>
  <si>
    <t>4th Installment</t>
  </si>
  <si>
    <t>5th Installment</t>
  </si>
  <si>
    <t>Total</t>
  </si>
  <si>
    <t>Total tax credits</t>
  </si>
  <si>
    <t>Expected credit price</t>
  </si>
  <si>
    <t>Expected cash equity</t>
  </si>
  <si>
    <t>Developer willing to defer developer fee without interest, if needed?</t>
  </si>
  <si>
    <t>Anticipated Bond Amounts:</t>
  </si>
  <si>
    <t>Construction Amount</t>
  </si>
  <si>
    <t>Permanent Amount</t>
  </si>
  <si>
    <t>Contact Person Name/Telephone #</t>
  </si>
  <si>
    <t>Sources</t>
  </si>
  <si>
    <t>6th Installment</t>
  </si>
  <si>
    <t>7th Installment</t>
  </si>
  <si>
    <t>Equity Contributions</t>
  </si>
  <si>
    <t>COMMERCIAL</t>
  </si>
  <si>
    <t>RESIDENTIAL</t>
  </si>
  <si>
    <t>ACQUISITION COSTS</t>
  </si>
  <si>
    <t>Land Acquisition</t>
  </si>
  <si>
    <t xml:space="preserve"> </t>
  </si>
  <si>
    <t>Building Acquisition</t>
  </si>
  <si>
    <t>Other</t>
  </si>
  <si>
    <t>SUBTOTAL</t>
  </si>
  <si>
    <t>TOTALS FROM SCHEDULE "D" CONTRACTOR'S AND MORTGAGOR'S COST BREAKDOWN</t>
  </si>
  <si>
    <t>Demolition (I)</t>
  </si>
  <si>
    <t>Accessory Structures (II)</t>
  </si>
  <si>
    <t>Site Construction (III)</t>
  </si>
  <si>
    <t>Buildings and Structures (IV)</t>
  </si>
  <si>
    <t>Off-Site Improvements (V)</t>
  </si>
  <si>
    <t>Other Costs (VI)</t>
  </si>
  <si>
    <t>SUBTOTAL (VII)</t>
  </si>
  <si>
    <t>OTHER CONSTRUCTION COSTS</t>
  </si>
  <si>
    <t>Contractor Overhead</t>
  </si>
  <si>
    <t>Contractor Profit</t>
  </si>
  <si>
    <t>General Requirements</t>
  </si>
  <si>
    <t>Construction Contingency</t>
  </si>
  <si>
    <t>Gross Receipts Tax (GRT)</t>
  </si>
  <si>
    <t>PROFESSIONAL SERVICES/FEES</t>
  </si>
  <si>
    <t>Architect (Design)</t>
  </si>
  <si>
    <t>Architect (Supervision)</t>
  </si>
  <si>
    <t>Attorney (Real Estate)</t>
  </si>
  <si>
    <t>Engineer/Survey</t>
  </si>
  <si>
    <t>CONSTRUCTION FINANCING</t>
  </si>
  <si>
    <t>Hazard Insurance</t>
  </si>
  <si>
    <t>Liability Insurance</t>
  </si>
  <si>
    <t>Performance Bond</t>
  </si>
  <si>
    <t>Origination\Discount Points</t>
  </si>
  <si>
    <t>Credit Enhancement</t>
  </si>
  <si>
    <t>Inspection Fees</t>
  </si>
  <si>
    <t>Title and Recording</t>
  </si>
  <si>
    <t>Taxes</t>
  </si>
  <si>
    <t>PERMANENT FINANCING COSTS</t>
  </si>
  <si>
    <t>Bond Premium</t>
  </si>
  <si>
    <t>Credit Report</t>
  </si>
  <si>
    <t>Pre-Paid MIP</t>
  </si>
  <si>
    <t>Reserves and Escrows</t>
  </si>
  <si>
    <t>SOFT COSTS</t>
  </si>
  <si>
    <t>Market Study</t>
  </si>
  <si>
    <t>Tax Credit Fees</t>
  </si>
  <si>
    <t>Appraisal</t>
  </si>
  <si>
    <t>Accounting/Cost Certification</t>
  </si>
  <si>
    <t>SYNDICATION</t>
  </si>
  <si>
    <t>Organization</t>
  </si>
  <si>
    <t>Bridge Loan</t>
  </si>
  <si>
    <t>Tax Opinion</t>
  </si>
  <si>
    <t>TDC before Dev. Fees &amp; reserves</t>
  </si>
  <si>
    <t>RESERVES</t>
  </si>
  <si>
    <t>Rent Up</t>
  </si>
  <si>
    <t xml:space="preserve">Operating </t>
  </si>
  <si>
    <t>Replacement</t>
  </si>
  <si>
    <t>Escrows/Working Capital</t>
  </si>
  <si>
    <t xml:space="preserve">DEVELOPER FEES </t>
  </si>
  <si>
    <t>Developer Fee</t>
  </si>
  <si>
    <t>Consultant Fee</t>
  </si>
  <si>
    <t>Cost-Basis</t>
  </si>
  <si>
    <t>TOTAL ACTUAL COST</t>
  </si>
  <si>
    <t>Total Development Cost (TDC)</t>
  </si>
  <si>
    <t>Section A</t>
  </si>
  <si>
    <t>Number BR/Unit Type</t>
  </si>
  <si>
    <t>Efficiency</t>
  </si>
  <si>
    <t>1-BR</t>
  </si>
  <si>
    <t>2-BR</t>
  </si>
  <si>
    <t>3-BR</t>
  </si>
  <si>
    <t>____-BR</t>
  </si>
  <si>
    <t>Totals</t>
  </si>
  <si>
    <t>Number of Units</t>
  </si>
  <si>
    <t xml:space="preserve">    Minus: Utility Allowance</t>
  </si>
  <si>
    <t>Net Monthly Rent/Unit</t>
  </si>
  <si>
    <t>Annual Rental Income (All Units)</t>
  </si>
  <si>
    <t>Section B</t>
  </si>
  <si>
    <t>Section C</t>
  </si>
  <si>
    <t>Section D</t>
  </si>
  <si>
    <t>Section E</t>
  </si>
  <si>
    <t xml:space="preserve">            Market Rate / Unrestricted Units</t>
  </si>
  <si>
    <t>Section F</t>
  </si>
  <si>
    <t>Rent Summary</t>
  </si>
  <si>
    <r>
      <t>Gross Monthly Rent/Unit</t>
    </r>
    <r>
      <rPr>
        <vertAlign val="superscript"/>
        <sz val="10"/>
        <color indexed="8"/>
        <rFont val="Calibri"/>
        <family val="2"/>
        <scheme val="minor"/>
      </rPr>
      <t>(1)</t>
    </r>
  </si>
  <si>
    <r>
      <t>Non-Revenue Generating Units</t>
    </r>
    <r>
      <rPr>
        <vertAlign val="superscript"/>
        <sz val="10"/>
        <color indexed="8"/>
        <rFont val="Calibri"/>
        <family val="2"/>
        <scheme val="minor"/>
      </rPr>
      <t>(2)</t>
    </r>
  </si>
  <si>
    <r>
      <t>(1)</t>
    </r>
    <r>
      <rPr>
        <sz val="10"/>
        <color indexed="8"/>
        <rFont val="Calibri"/>
        <family val="2"/>
        <scheme val="minor"/>
      </rPr>
      <t>Not to exceed rent limits for program applied for.</t>
    </r>
  </si>
  <si>
    <r>
      <t>(2)</t>
    </r>
    <r>
      <rPr>
        <sz val="10"/>
        <color indexed="8"/>
        <rFont val="Calibri"/>
        <family val="2"/>
        <scheme val="minor"/>
      </rPr>
      <t>Non-Revenue Generating Units (Not to be included in Sections A-E) Specify Use:</t>
    </r>
  </si>
  <si>
    <t>VACANCY ALLOWANCE %</t>
  </si>
  <si>
    <t>Restricted Units at 60% of Median</t>
  </si>
  <si>
    <t>Restricted Units at 50% of Median</t>
  </si>
  <si>
    <t>Max LIHTC Rent</t>
  </si>
  <si>
    <t>(Overage)/Under Max LIHTC Rent</t>
  </si>
  <si>
    <t>Total Units:</t>
  </si>
  <si>
    <t>Total Budget</t>
  </si>
  <si>
    <t>Per Unit Cost</t>
  </si>
  <si>
    <t>INCOME</t>
  </si>
  <si>
    <t>Annual Rental Income Per Schedule B/Section F</t>
  </si>
  <si>
    <t>Parking Income</t>
  </si>
  <si>
    <t>Laundry Income</t>
  </si>
  <si>
    <t xml:space="preserve">Other Income (Specify)                     </t>
  </si>
  <si>
    <t>Income Subtotal</t>
  </si>
  <si>
    <t xml:space="preserve">   Less Vacancy @  </t>
  </si>
  <si>
    <t>Commercial Income</t>
  </si>
  <si>
    <t xml:space="preserve">TOTAL INCOME  </t>
  </si>
  <si>
    <t>EXPENSES</t>
  </si>
  <si>
    <t>ADMINISTRATIVE EXPENSES</t>
  </si>
  <si>
    <t>Accounting and Audit</t>
  </si>
  <si>
    <t>Advertising</t>
  </si>
  <si>
    <t xml:space="preserve">Property Management Fee @ </t>
  </si>
  <si>
    <t>Gross Receipts Tax (GRT) on Management Fee</t>
  </si>
  <si>
    <t>Management Salaries/Taxes</t>
  </si>
  <si>
    <t>Office Supplies and  Postage</t>
  </si>
  <si>
    <t>Telephone</t>
  </si>
  <si>
    <t>Other (Specify):</t>
  </si>
  <si>
    <t>SUBTOTAL  ADMINISTRATIVE EXPENSES</t>
  </si>
  <si>
    <t>UTILITY EXPENSES</t>
  </si>
  <si>
    <t>Fuel (Heat and Water)</t>
  </si>
  <si>
    <t>Electricity</t>
  </si>
  <si>
    <t>Water and Sewer</t>
  </si>
  <si>
    <t>Gas</t>
  </si>
  <si>
    <t>Garbage/Trash</t>
  </si>
  <si>
    <t>SUBTOTAL  UTILITY EXPENSES</t>
  </si>
  <si>
    <t>MAINTENANCE EXPENSES</t>
  </si>
  <si>
    <t>Elevator</t>
  </si>
  <si>
    <t>Exterminating</t>
  </si>
  <si>
    <t>Grounds</t>
  </si>
  <si>
    <t>Repairs</t>
  </si>
  <si>
    <t>Maintenance Salaries and Taxes</t>
  </si>
  <si>
    <t>Maintenance Supplies</t>
  </si>
  <si>
    <t>Pool</t>
  </si>
  <si>
    <t>Snow Removal</t>
  </si>
  <si>
    <t>Decorating</t>
  </si>
  <si>
    <t>SUBTOTAL  MAINTENANCE</t>
  </si>
  <si>
    <t>FIXED EXPENSES</t>
  </si>
  <si>
    <t>Real Estate Taxes</t>
  </si>
  <si>
    <t>In Lieu of Taxes</t>
  </si>
  <si>
    <t>Other Tax Assessments</t>
  </si>
  <si>
    <t>Insurance</t>
  </si>
  <si>
    <t>SUBTOTAL  FIXED EXPENSES</t>
  </si>
  <si>
    <t>SUBTOTAL EXPENSES BEFORE RESERVES</t>
  </si>
  <si>
    <t>RESERVE FOR REPLACEMENT/OTHER RESERVES</t>
  </si>
  <si>
    <t>Reserve for Replacement (Annual)</t>
  </si>
  <si>
    <t xml:space="preserve">Other (Specify): </t>
  </si>
  <si>
    <t>SUBTOTAL RESERVES (Do not include debt service)</t>
  </si>
  <si>
    <t>Enrichment Services</t>
  </si>
  <si>
    <t>TOTAL EXPENSES</t>
  </si>
  <si>
    <t>NET OPERATING INCOME (Total Income Minus Total Expenses)</t>
  </si>
  <si>
    <r>
      <t xml:space="preserve">(1) Minimum reserves per unit per year: </t>
    </r>
    <r>
      <rPr>
        <b/>
        <sz val="10"/>
        <rFont val="Calibri"/>
        <family val="2"/>
        <scheme val="minor"/>
      </rPr>
      <t>$250/unit/year</t>
    </r>
    <r>
      <rPr>
        <sz val="10"/>
        <rFont val="Calibri"/>
        <family val="2"/>
        <scheme val="minor"/>
      </rPr>
      <t xml:space="preserve"> for Senior Housing (new construction only), and </t>
    </r>
  </si>
  <si>
    <r>
      <t>$300/unit/year</t>
    </r>
    <r>
      <rPr>
        <sz val="10"/>
        <rFont val="Calibri"/>
        <family val="2"/>
        <scheme val="minor"/>
      </rPr>
      <t xml:space="preserve"> for all other new construction and rehabilitation projects.</t>
    </r>
  </si>
  <si>
    <r>
      <t xml:space="preserve">Operating Expenses -(reserves) - (social service)  </t>
    </r>
    <r>
      <rPr>
        <b/>
        <sz val="8"/>
        <rFont val="Calibri"/>
        <family val="2"/>
        <scheme val="minor"/>
      </rPr>
      <t>(2)</t>
    </r>
  </si>
  <si>
    <t>(2) Should be between $3,300 and $4,800 per unit</t>
  </si>
  <si>
    <t>Federal HTC Requests ONLY</t>
  </si>
  <si>
    <t>Construction Period:  Start Date:</t>
  </si>
  <si>
    <t>Completion:</t>
  </si>
  <si>
    <t>Residential Costs ONLY</t>
  </si>
  <si>
    <t>Trade Item</t>
  </si>
  <si>
    <t>I.</t>
  </si>
  <si>
    <t>Demolition</t>
  </si>
  <si>
    <t>II.</t>
  </si>
  <si>
    <t>Accessory Structures</t>
  </si>
  <si>
    <t>III.</t>
  </si>
  <si>
    <t>Site Construction</t>
  </si>
  <si>
    <t>Earth Work</t>
  </si>
  <si>
    <t>Site Utilities</t>
  </si>
  <si>
    <t>Roads &amp; Walks</t>
  </si>
  <si>
    <t>Site Improvements</t>
  </si>
  <si>
    <t>Lawns &amp; Planting</t>
  </si>
  <si>
    <t>Unusual Site Conditions</t>
  </si>
  <si>
    <t>IV.</t>
  </si>
  <si>
    <t>Buildings and Structures</t>
  </si>
  <si>
    <t>Concrete</t>
  </si>
  <si>
    <t>Masonry</t>
  </si>
  <si>
    <t>Metals</t>
  </si>
  <si>
    <t>Woods and Plastics</t>
  </si>
  <si>
    <t>Thermal and Moisture Protection</t>
  </si>
  <si>
    <t>Doors and Windows</t>
  </si>
  <si>
    <t>Finishes</t>
  </si>
  <si>
    <t>Specialties</t>
  </si>
  <si>
    <t>Equipment</t>
  </si>
  <si>
    <t>Furnishings</t>
  </si>
  <si>
    <t>Special Construction</t>
  </si>
  <si>
    <t>Mechanical</t>
  </si>
  <si>
    <t>Electrical</t>
  </si>
  <si>
    <t>Sub-total: Building and Structures</t>
  </si>
  <si>
    <t>V.</t>
  </si>
  <si>
    <t>Off-Site Improvements (List)</t>
  </si>
  <si>
    <t>Sub-total: Off-Site Improvements</t>
  </si>
  <si>
    <t>VI.</t>
  </si>
  <si>
    <t>Other Costs  (List)</t>
  </si>
  <si>
    <t>Hard costs only - Do not include those listed</t>
  </si>
  <si>
    <t>in Sched. A (e.g. "Other Construction Costs")</t>
  </si>
  <si>
    <t>Sub-total: Other Costs</t>
  </si>
  <si>
    <t>VII.</t>
  </si>
  <si>
    <t>TOTAL CONSTRUCTION COSTS</t>
  </si>
  <si>
    <t>Total Cost</t>
  </si>
  <si>
    <t xml:space="preserve">Commercial  </t>
  </si>
  <si>
    <t xml:space="preserve">Residential  </t>
  </si>
  <si>
    <t>Construction Cost</t>
  </si>
  <si>
    <t>Total Construction Costs</t>
  </si>
  <si>
    <t>Contingency Verification</t>
  </si>
  <si>
    <t>Required % per QAP</t>
  </si>
  <si>
    <t>Total required contingency</t>
  </si>
  <si>
    <t>Contingency per Application</t>
  </si>
  <si>
    <t>Excess/(Deficiency)</t>
  </si>
  <si>
    <t>Operating Reserve Verification</t>
  </si>
  <si>
    <t xml:space="preserve">Operating Reserve  </t>
  </si>
  <si>
    <t>Must-Pay Debt Service</t>
  </si>
  <si>
    <t>Required Operating Reserves</t>
  </si>
  <si>
    <t>Total Op Expenses</t>
  </si>
  <si>
    <t>Minimum 6 months per QAP</t>
  </si>
  <si>
    <t>Annual Operating Expenses</t>
  </si>
  <si>
    <t>Required Reserve per expenses</t>
  </si>
  <si>
    <t>Total required Operating Reserves</t>
  </si>
  <si>
    <t>Total Operating Reserves per Application</t>
  </si>
  <si>
    <t>Annual Inflation Factors</t>
  </si>
  <si>
    <t>Vacancy:</t>
  </si>
  <si>
    <t>Expenses (except Mgmnt fees):</t>
  </si>
  <si>
    <t>Commercial Vacancy</t>
  </si>
  <si>
    <t>Replacement Reserves:</t>
  </si>
  <si>
    <t>Annual Projections (Post Construction Period)</t>
  </si>
  <si>
    <t>Income</t>
  </si>
  <si>
    <t>Residential Income</t>
  </si>
  <si>
    <t>Vacancy Loss</t>
  </si>
  <si>
    <t>Commercial Income Vacancy Loss</t>
  </si>
  <si>
    <t>Effective Gross Income (EGI)</t>
  </si>
  <si>
    <t>Expenses</t>
  </si>
  <si>
    <t>Expenses (less reserves and mgt fees)</t>
  </si>
  <si>
    <t>Mgmnt fees + GRT (increases with EGI)</t>
  </si>
  <si>
    <t>Reserves</t>
  </si>
  <si>
    <t>Total Expenses</t>
  </si>
  <si>
    <t>Net Operating Income</t>
  </si>
  <si>
    <t>Annual Debt Service (Hard Debt)</t>
  </si>
  <si>
    <t>Total Debt Service</t>
  </si>
  <si>
    <t>Net Project Cash Flow</t>
  </si>
  <si>
    <t>Debt Service Coverage - All Debt</t>
  </si>
  <si>
    <t>Cash Flow Projection</t>
  </si>
  <si>
    <t>YEARS</t>
  </si>
  <si>
    <t>Debt Service Coverage - First Mortgage</t>
  </si>
  <si>
    <t>Annual</t>
  </si>
  <si>
    <t>Income:</t>
  </si>
  <si>
    <t>Gap Calculation</t>
  </si>
  <si>
    <t>Gap</t>
  </si>
  <si>
    <t>Credit Needed by Gap</t>
  </si>
  <si>
    <t xml:space="preserve">Price per credit </t>
  </si>
  <si>
    <t>Credit Needed</t>
  </si>
  <si>
    <t>Annual Credit</t>
  </si>
  <si>
    <t>Credit by Basis - Acq</t>
  </si>
  <si>
    <t>Credit by Basis - Rehab</t>
  </si>
  <si>
    <t>Eligible Basis</t>
  </si>
  <si>
    <t>QCT/DDA Boost</t>
  </si>
  <si>
    <t>Adjusted Basis</t>
  </si>
  <si>
    <t>App Fraction</t>
  </si>
  <si>
    <t>Qualified Basis</t>
  </si>
  <si>
    <t xml:space="preserve">Applicable % </t>
  </si>
  <si>
    <t xml:space="preserve"> x 10</t>
  </si>
  <si>
    <t>Investor Portion</t>
  </si>
  <si>
    <t>Price per Credit</t>
  </si>
  <si>
    <t>Credit Proceeds</t>
  </si>
  <si>
    <t>Combined Basis</t>
  </si>
  <si>
    <t>Combined Proceeds</t>
  </si>
  <si>
    <t>Federal Grant used to finance qualifying development costs. i.e. HOME</t>
  </si>
  <si>
    <t xml:space="preserve">Non-qualified non-recourse financing/federal Subsidy </t>
  </si>
  <si>
    <t>Non-qualifying excess portion of higher quality market rate units.</t>
  </si>
  <si>
    <t>Annual Credit Needed per Gap</t>
  </si>
  <si>
    <t>* List of exclusions (if applicable)</t>
  </si>
  <si>
    <t>Total Development Cost</t>
  </si>
  <si>
    <t>Total Sources</t>
  </si>
  <si>
    <t>Exclusions*</t>
  </si>
  <si>
    <t>Percentage of Basis Boost Needed for Feasibility</t>
  </si>
  <si>
    <t>Total Credits Requested in Application</t>
  </si>
  <si>
    <t>Percent Increase Required</t>
  </si>
  <si>
    <t>Current Calculated Qualified Basis (70% internal)</t>
  </si>
  <si>
    <t>Total Rehab Credits Needed</t>
  </si>
  <si>
    <t>Applicable Percentage (Credit Rate)</t>
  </si>
  <si>
    <t>Qualified Basis Needed</t>
  </si>
  <si>
    <t>Combined Credit (at 10 years)</t>
  </si>
  <si>
    <t>Estimated annual tax credits (10 yrs)</t>
  </si>
  <si>
    <t>Application</t>
  </si>
  <si>
    <t>Diff</t>
  </si>
  <si>
    <t>Description</t>
  </si>
  <si>
    <t>Non-LIHTC Sources</t>
  </si>
  <si>
    <t>Uses</t>
  </si>
  <si>
    <t>Land</t>
  </si>
  <si>
    <t>Buildings</t>
  </si>
  <si>
    <t>Construction &amp; Site</t>
  </si>
  <si>
    <t>Prof Fees</t>
  </si>
  <si>
    <t>Const Finance</t>
  </si>
  <si>
    <t>Perm Finance</t>
  </si>
  <si>
    <t>Operating Income</t>
  </si>
  <si>
    <t>Rental Income</t>
  </si>
  <si>
    <t>Other income</t>
  </si>
  <si>
    <t>Vacancy Factor</t>
  </si>
  <si>
    <t>Net Other Income</t>
  </si>
  <si>
    <t>Per Unit Costs</t>
  </si>
  <si>
    <t>Op Exp per Unit</t>
  </si>
  <si>
    <t>Net Op Exp per Unit*</t>
  </si>
  <si>
    <t>Comparative Summary</t>
  </si>
  <si>
    <t>MFA</t>
  </si>
  <si>
    <t>Gross Income</t>
  </si>
  <si>
    <t>Effective Income</t>
  </si>
  <si>
    <t>Cost Limitations</t>
  </si>
  <si>
    <t xml:space="preserve">Builder's Profit </t>
  </si>
  <si>
    <t>Builder's Overhead</t>
  </si>
  <si>
    <t>General Req</t>
  </si>
  <si>
    <t>Developer's Fees</t>
  </si>
  <si>
    <t>Total Const Costs (Dev Fees &amp; Res)</t>
  </si>
  <si>
    <t>Construction Costs</t>
  </si>
  <si>
    <t>Builder's Profit Percentage</t>
  </si>
  <si>
    <t>Builder's Overhead Percentage</t>
  </si>
  <si>
    <t>General Req Percentage</t>
  </si>
  <si>
    <t>Developer's Fee Percentage</t>
  </si>
  <si>
    <t>Allowable Developer Fee/Unit</t>
  </si>
  <si>
    <t>Total Allowable Developer Fee</t>
  </si>
  <si>
    <t>Applicable Fraction</t>
  </si>
  <si>
    <t>Low-Income Units</t>
  </si>
  <si>
    <t>Market Rate Units</t>
  </si>
  <si>
    <t>Units</t>
  </si>
  <si>
    <t>Square Feet</t>
  </si>
  <si>
    <t>Total Units</t>
  </si>
  <si>
    <t>TOTAL</t>
  </si>
  <si>
    <t>INITIAL</t>
  </si>
  <si>
    <t xml:space="preserve">INITIAL </t>
  </si>
  <si>
    <t>FINAL</t>
  </si>
  <si>
    <t>Operating Reserve</t>
  </si>
  <si>
    <t>Builder Overhead</t>
  </si>
  <si>
    <t>Builder Profit</t>
  </si>
  <si>
    <t>Annual credits</t>
  </si>
  <si>
    <t>Annual Credits X 10</t>
  </si>
  <si>
    <t>Management Fees for Operations</t>
  </si>
  <si>
    <t>Total Income</t>
  </si>
  <si>
    <t>Est Tax Credit Proceeds</t>
  </si>
  <si>
    <t>MFA maximum</t>
  </si>
  <si>
    <t>Max mgmt fee</t>
  </si>
  <si>
    <t>App Mgmt Fee</t>
  </si>
  <si>
    <t>Tax Credit Reservation - Rehab</t>
  </si>
  <si>
    <t>Eligible basis</t>
  </si>
  <si>
    <t>Tax Credit Reservation - Acquisition</t>
  </si>
  <si>
    <t>Applicable %</t>
  </si>
  <si>
    <t>Combined Credits</t>
  </si>
  <si>
    <t>General Summary</t>
  </si>
  <si>
    <t>Credits Requested</t>
  </si>
  <si>
    <t>Credits Awarded</t>
  </si>
  <si>
    <t>Credits Requested CO</t>
  </si>
  <si>
    <t>Credits Awarded CO</t>
  </si>
  <si>
    <t>Credits Requested 8609</t>
  </si>
  <si>
    <t>Credits Awarded 8609</t>
  </si>
  <si>
    <t>Low Income</t>
  </si>
  <si>
    <t>App. Fraction</t>
  </si>
  <si>
    <t>Sq. Ft</t>
  </si>
  <si>
    <t>Acquisition Cost</t>
  </si>
  <si>
    <t>% of Acquisition Cost</t>
  </si>
  <si>
    <t xml:space="preserve">Developer Fee  </t>
  </si>
  <si>
    <t>Acq Developer Fee</t>
  </si>
  <si>
    <t>Operating Expenses</t>
  </si>
  <si>
    <t>Initial</t>
  </si>
  <si>
    <t>CO</t>
  </si>
  <si>
    <t>Applicable Fraction - CO</t>
  </si>
  <si>
    <t>New Construction Average</t>
  </si>
  <si>
    <t>Replacement Reserves</t>
  </si>
  <si>
    <t>NC Avg - All Projects per Unit</t>
  </si>
  <si>
    <t>TDC - (Land, Reserves) per Unit</t>
  </si>
  <si>
    <t>% of NC Avg</t>
  </si>
  <si>
    <t>% Allowed (100, 130)</t>
  </si>
  <si>
    <t>Over/Under Cost Limits</t>
  </si>
  <si>
    <t>Contractor 6%-2%-6%</t>
  </si>
  <si>
    <t>6 mos. Op exp &amp; Debt Service</t>
  </si>
  <si>
    <t>App Operating Reserves</t>
  </si>
  <si>
    <t>Basis Boost</t>
  </si>
  <si>
    <t>Max Acq Credits by Basis</t>
  </si>
  <si>
    <t>Max Rehab Cdts by Basis</t>
  </si>
  <si>
    <t>Rehab Dev Fee</t>
  </si>
  <si>
    <t>Developer Fee Split</t>
  </si>
  <si>
    <t>Acq Portion Dev Fee</t>
  </si>
  <si>
    <t>50% Test (4% LIHTC ONLY)</t>
  </si>
  <si>
    <t>Bonds Amount</t>
  </si>
  <si>
    <t>% of Cost - Bonds</t>
  </si>
  <si>
    <t>Required 50%</t>
  </si>
  <si>
    <t>Total Basis &amp; Land</t>
  </si>
  <si>
    <t>Over/(Under) Req. %</t>
  </si>
  <si>
    <t>Applicable Fraction - INITIAL</t>
  </si>
  <si>
    <t>Applicable Fraction - FINAL</t>
  </si>
  <si>
    <t>Max 2% of Construction Cost</t>
  </si>
  <si>
    <t>Max 6% of Construction Cost</t>
  </si>
  <si>
    <t>Hard Construction Costs</t>
  </si>
  <si>
    <t>% Required per QAP</t>
  </si>
  <si>
    <t>Proj Cost (-) Dev Fee &amp; Res</t>
  </si>
  <si>
    <t>Max Dev Fee by Units</t>
  </si>
  <si>
    <t>Max Dev Fees by %</t>
  </si>
  <si>
    <t>Max Dev Fee</t>
  </si>
  <si>
    <t>App Dev Fee</t>
  </si>
  <si>
    <t>Over/(Under) Max Fee</t>
  </si>
  <si>
    <t>Min Contingency</t>
  </si>
  <si>
    <t>App Contingency</t>
  </si>
  <si>
    <t>Initial Installment</t>
  </si>
  <si>
    <t>Investor ownership percentage</t>
  </si>
  <si>
    <t>3rd Installment</t>
  </si>
  <si>
    <t>Environmental</t>
  </si>
  <si>
    <t>Sub-total: Site Construction</t>
  </si>
  <si>
    <t>Net Sq. Ft./Unit</t>
  </si>
  <si>
    <t>Tax Credit Eligibility</t>
  </si>
  <si>
    <t>Residential Units</t>
  </si>
  <si>
    <t>Historic Tax Credits (residential portion) -  credit amount, not proceeds.</t>
  </si>
  <si>
    <t>Other Income</t>
  </si>
  <si>
    <t>*Net Operating Income per unit should be between $3,300 and $4,800</t>
  </si>
  <si>
    <t>ADJUSTMENTS</t>
  </si>
  <si>
    <r>
      <rPr>
        <sz val="11"/>
        <rFont val="Calibri"/>
        <family val="2"/>
      </rPr>
      <t>Underwritten by:</t>
    </r>
    <r>
      <rPr>
        <sz val="10"/>
        <rFont val="Arial"/>
        <family val="2"/>
      </rPr>
      <t xml:space="preserve"> __________</t>
    </r>
  </si>
  <si>
    <t>Approved by: __________</t>
  </si>
  <si>
    <t>Date: __________</t>
  </si>
  <si>
    <t>UW Checklist</t>
  </si>
  <si>
    <t>Syndication</t>
  </si>
  <si>
    <t>Soft Cost</t>
  </si>
  <si>
    <t xml:space="preserve">Other: </t>
  </si>
  <si>
    <t>ACQ BASIS</t>
  </si>
  <si>
    <t>REHAB/NEW BASIS</t>
  </si>
  <si>
    <t xml:space="preserve">Acq Basis </t>
  </si>
  <si>
    <t>Rehab/New Basis</t>
  </si>
  <si>
    <t>(Less) RR per Unit</t>
  </si>
  <si>
    <t>(Less) Other Reserves</t>
  </si>
  <si>
    <t>(Less) Soc Serv per Unit</t>
  </si>
  <si>
    <t>Cost Certification</t>
  </si>
  <si>
    <t>Developer elects to lock % at Carryover:</t>
  </si>
  <si>
    <t>4% Rate:</t>
  </si>
  <si>
    <t>9% Rate:</t>
  </si>
  <si>
    <t xml:space="preserve">Tax Credit % Election </t>
  </si>
  <si>
    <t>Allowable Credit by Basis</t>
  </si>
  <si>
    <t>Basis</t>
  </si>
  <si>
    <t>Acq</t>
  </si>
  <si>
    <t>Rehab</t>
  </si>
  <si>
    <t>*Ensure Debt Service payments are annual</t>
  </si>
  <si>
    <t>Required Reserves per Debt Service</t>
  </si>
  <si>
    <t>Tax Exempt Permanent</t>
  </si>
  <si>
    <t>Tax Exempt Construction</t>
  </si>
  <si>
    <t>Tax Exempt Contruction</t>
  </si>
  <si>
    <t>MFA Calculated Funding Gap</t>
  </si>
  <si>
    <t>Allowable Dvpr Fee per Unit</t>
  </si>
  <si>
    <t>Number of Low Income Units</t>
  </si>
  <si>
    <t>Conveying Systems</t>
  </si>
  <si>
    <t xml:space="preserve">Qualified Basis </t>
  </si>
  <si>
    <t>Tax Credit % Election</t>
  </si>
  <si>
    <t>Special Needs</t>
  </si>
  <si>
    <t>General Information</t>
  </si>
  <si>
    <t>General Summary Tab</t>
  </si>
  <si>
    <t>UW Checklist Tab</t>
  </si>
  <si>
    <t>Sources Tab</t>
  </si>
  <si>
    <t>Construction Cost Tab</t>
  </si>
  <si>
    <t>Rent Summary Tab</t>
  </si>
  <si>
    <t>Operating Exps Tab</t>
  </si>
  <si>
    <t>Cash Flow Tab</t>
  </si>
  <si>
    <t>Tax Credit Eligibility Tab</t>
  </si>
  <si>
    <t>Comparative Summary Tab</t>
  </si>
  <si>
    <t>Underwrite Acquisition Credits</t>
  </si>
  <si>
    <t>****Ensure amount for deferred developer fee does not exceed the total developer fee</t>
  </si>
  <si>
    <t>**** Ensure you split the Acquisition amounts out, if applicable</t>
  </si>
  <si>
    <t>**** The Tax Credit After Reduction total (cell F29 and F56) should equal the total amount of Awarded Credit</t>
  </si>
  <si>
    <t>The Hitchhiker's Guide to the Underwrite Template</t>
  </si>
  <si>
    <t>NOTE: IT IS OK IF THE INSTALLMENT SCHEDULE AND EXPECTED CASH EQUITY DO NOT MATCH.  THE INSTALLMENT REPRESENTS WHAT THE DEVELOPER IS ANTICIPATING, WHILE THE EXPECTED CASH EQUITY IS THE LIMIT OF WHAT MFA WILL UNDERWRITE BASED ON THE OTHER INFORMATION</t>
  </si>
  <si>
    <t>** Ensure this tab is completed across all columns as each column feeds into its counterpart on the Cost-Basis Tab</t>
  </si>
  <si>
    <t>General Info Tab</t>
  </si>
  <si>
    <t>**** Ensure the project is eligible for a boost before inputting a boost amount.  IF NOT ELIGIBLE FOR A BOOST, USE 100% IN THE BOOST CELL</t>
  </si>
  <si>
    <t>- Three underwrites are contained in this workbook (Initial, Carryover, &amp; 8609), differentiated by type and identified with different color tabs on the bottom</t>
  </si>
  <si>
    <t>- Each tab will automatically update with the project name, date, and underwrite type in the bottom right corner</t>
  </si>
  <si>
    <t>- Boxes with no highlights MUST be completed for formulas within the template to work properly</t>
  </si>
  <si>
    <t>- Boxes highlighted gray are formula driven and cannot be edited</t>
  </si>
  <si>
    <t>- If you need to unlock the sheet/workbook, click on the "Review" tab at the top of the page and click "Unprotect Sheet"</t>
  </si>
  <si>
    <t>- Please "Save As" for each project to maintain the integrity of the working template</t>
  </si>
  <si>
    <t xml:space="preserve">- There are many self-checks contained within the workbook.  They are designed to alert the underwriter that something is not correct, does not match, or exceeds MFA's cost limits.  </t>
  </si>
  <si>
    <t>- Exception: Cash Flow tab is 100% formula driven despite not being 100% highlighted gray</t>
  </si>
  <si>
    <t xml:space="preserve">- Self-checks are in red font and will not show up if everything is correct. </t>
  </si>
  <si>
    <t>- Please note, "VALUE!" can appear for a number of reasons depending on where the error appears in the workbook.</t>
  </si>
  <si>
    <t>- This tab is designed to be a "catch-all" for important information.  It is not necessary to complete the full page.</t>
  </si>
  <si>
    <t>- Boxes highlighted yellow MUST be completed for formulas within the template to work properly</t>
  </si>
  <si>
    <t>- The majority of this tab will auto-fill from the rest of the workbook - YOU WILL NEED TO FILL IN THE CREDIT REQUEST IN CELLS F25, F27, &amp; F29</t>
  </si>
  <si>
    <t>- It is designed to give a quick comparison between each stage of underwriting</t>
  </si>
  <si>
    <t>- There are many self-checks within this tab</t>
  </si>
  <si>
    <t>- Can be completed in MS Excel or printed and filled in by hand</t>
  </si>
  <si>
    <t>- Complete as needed</t>
  </si>
  <si>
    <t>- A couple of self-checks imbedded within the sheet</t>
  </si>
  <si>
    <t>- Total amount of equity should equal total amount of equity calculated on the Tax Credit Eligibility Tab</t>
  </si>
  <si>
    <t>- Cells highlighted dark gray are ineligible for basis</t>
  </si>
  <si>
    <r>
      <t>- The Contractor's and Mortgagor's Cost Breakdown section</t>
    </r>
    <r>
      <rPr>
        <strike/>
        <sz val="12"/>
        <rFont val="Calibri"/>
        <family val="2"/>
        <scheme val="minor"/>
      </rPr>
      <t xml:space="preserve"> </t>
    </r>
    <r>
      <rPr>
        <sz val="12"/>
        <rFont val="Calibri"/>
        <family val="2"/>
        <scheme val="minor"/>
      </rPr>
      <t>will auto-fill from the "Construction Costs" tab</t>
    </r>
  </si>
  <si>
    <t>- Contingency will auto-fill with the greater of applicant's number or calculation on the "Construction Costs" tab</t>
  </si>
  <si>
    <r>
      <t xml:space="preserve">- Operating Reserve Verification </t>
    </r>
    <r>
      <rPr>
        <strike/>
        <sz val="12"/>
        <rFont val="Calibri"/>
        <family val="2"/>
        <scheme val="minor"/>
      </rPr>
      <t>a</t>
    </r>
    <r>
      <rPr>
        <sz val="12"/>
        <rFont val="Calibri"/>
        <family val="2"/>
        <scheme val="minor"/>
      </rPr>
      <t>utomatically calculates operating reserve minimum based on inputs for debt service and operating expenses</t>
    </r>
  </si>
  <si>
    <t>- You must input amount applicant underwrote in cell M72</t>
  </si>
  <si>
    <t>- The higher amount (either applicant calculated or MFA minimum) will auto-fill in cell D74 (Operating Reserves included in Cost)</t>
  </si>
  <si>
    <t>- Developer fee will automatically populate between Acquisition and New/Rehab basis</t>
  </si>
  <si>
    <t>- Calculation is shown in the box labeled "Developer Fee Split" (Cell J77)</t>
  </si>
  <si>
    <t>- Each sub-section will subtotal, with the Total Development Cost auto-calculating at the bottom</t>
  </si>
  <si>
    <t>- "Other Costs"</t>
  </si>
  <si>
    <t>- DO NOT INCLUDE BUILDER PROFIT, OVERHEAD, GENERAL REQUIREMENTS OR GROSS RECEIPTS</t>
  </si>
  <si>
    <r>
      <t>- Contingency Verification</t>
    </r>
    <r>
      <rPr>
        <strike/>
        <sz val="12"/>
        <rFont val="Calibri"/>
        <family val="2"/>
        <scheme val="minor"/>
      </rPr>
      <t xml:space="preserve"> </t>
    </r>
    <r>
      <rPr>
        <sz val="12"/>
        <rFont val="Calibri"/>
        <family val="2"/>
        <scheme val="minor"/>
      </rPr>
      <t>automatically calculates minimum required contingency based on project type and total construction costs</t>
    </r>
  </si>
  <si>
    <t>- You must input amount applicant underwrote in cell N15</t>
  </si>
  <si>
    <t>- The higher amount (either applicant calculated or MFA minimum) will auto-fill in D23 on the Cost-Basis Tab</t>
  </si>
  <si>
    <t>- Each sub-section will subtotal, with the Total Construction Costs auto-calculating at the bottom</t>
  </si>
  <si>
    <t>- This may be the tab you will need to unlock the most as it is very hard to "template" these projects.  Modify as needed.</t>
  </si>
  <si>
    <t>- You will need to input the vacancy allowance rate in cell C4</t>
  </si>
  <si>
    <t>- You will also need to fill in each chart with its appropriate data</t>
  </si>
  <si>
    <t>- Cells highlighted dark gray are irrelevant and can be ignored on this tab</t>
  </si>
  <si>
    <t>- Ensure you input the max LIHTC rents as needed for comparison</t>
  </si>
  <si>
    <t>- Vacancy rate % (Cell F11) and Management Fee % (Cell F19) will automatically calculate from previous inputs</t>
  </si>
  <si>
    <t>- Replacement Reserve will automatically calculate based on # of units and what type of unit</t>
  </si>
  <si>
    <t>- If the developer has budgeted more than the min (as automatically calculated in Row 55), include the additional amount in the cell below and label it additional replacement reserves</t>
  </si>
  <si>
    <t>- Each sub-section will subtotal with the Net Operating Income totaling at the bottom</t>
  </si>
  <si>
    <t>- Everything on this tab is auto-filled and calculated based on other inputs in the workbook.  If something looks off or wrong, check the "parent" cell before altering the cash flow formula</t>
  </si>
  <si>
    <t>- This tab will show you how many tax credits the project is eligible for without any boost as well as with a boost</t>
  </si>
  <si>
    <t>- Additionally, it will show you how many annual credits the project needs to fill a gap in the sources and uses (to make it financially feasible)</t>
  </si>
  <si>
    <t>- Complete the Tax Credit Eligibility box first</t>
  </si>
  <si>
    <t>- Next Step is to go to the "Percentage of Basis Boost Needed for Feasibility" box</t>
  </si>
  <si>
    <t>- Input the total amount of credits requested in the application (Schedule F)</t>
  </si>
  <si>
    <t>- Input the acquisition credit calculated and shown in cell C24</t>
  </si>
  <si>
    <t>- It will then calculate the percentage boost required to reach the applicant's desired credit amount</t>
  </si>
  <si>
    <t xml:space="preserve">- Then fill cell F17 with the boost amount (in percentage form) just calculated. </t>
  </si>
  <si>
    <t xml:space="preserve">- This tab will compare MFA's underwrite to the applicant's numbers as well as compare certain costs with limits to MFA guidelines.  Any increases or decreases MFA allowed will be identified here. </t>
  </si>
  <si>
    <t>- You need to fill out Column B  with the Application numbers, as is.  Any difference you've made in the underwriting will automatically calculate and show up in Column D</t>
  </si>
  <si>
    <t>- Once Column B is completed, cell H5 will show you the amount of any funding gap. This is to be filled with deferred developer fee and inputted into cell C7 to ensure sources and uses match</t>
  </si>
  <si>
    <t>- This tab will automatically compare Builder's Profit, Overhead, and General Requirements against MFA's underwriting limits</t>
  </si>
  <si>
    <t>- It will also calculate the maximum allowable developer fee based on TDC and number of LI units</t>
  </si>
  <si>
    <t>- This tab will calculate the amount of tax credits per building and basis per building which will go on IRS form 8609</t>
  </si>
  <si>
    <t>- You will need Form C from the Final Allocation Application to complete this tab</t>
  </si>
  <si>
    <t>- First, complete the sections as needed (Eligible Basis, Applicable Fraction data, and Applicable Tax Rate). That will automatically allow the rest of the page to calculate</t>
  </si>
  <si>
    <t>- Once both the Rehab/New Construction and Acquisition (if required) are complete, the next step is to calculate any reduction in credits/basis using the Credit Reduction Factor Calculation box</t>
  </si>
  <si>
    <t xml:space="preserve">- First, input the Awarded Credit amount in cell M21 (M48 for acquisition). </t>
  </si>
  <si>
    <t>- THE AWARDED CREDIT AMOUNT MAY BE LESS THAN THE AMOUNT ALLOCATED AT CARRYOVER BUT MAY NEVER BE MORE</t>
  </si>
  <si>
    <t>- This difference will automatically be accounted for in both the credits and basis in cells F/G18 (F/G45 for acquisition).</t>
  </si>
  <si>
    <t>- The amounts shown under the headings Tax Credit After Reduction and Basis After Reduction are what we use to complete the 8609's</t>
  </si>
  <si>
    <t>- MAKE SURE YOU DO NOT GO ABOVE 130% - IF THE CALCULATED PERCENTAGE IS HIGHER, USE 130% (MAX)</t>
  </si>
  <si>
    <t xml:space="preserve">- If you see a "VALUE!" in red, investigate further.  If you click on the "VALUE!" cell, you will be able to see the formula in the formula toolbar and check the calculation to see what is incorrect.  </t>
  </si>
  <si>
    <t>- Total Sources should equal total uses (Cost Basis Tab)</t>
  </si>
  <si>
    <t>- The very bottom gray row (row 65) is an easy way to see if they fall within MFA's operating expense guidelines.  The value shown in cell G65 is the value you use to compare to the acceptable range</t>
  </si>
  <si>
    <t>- Input Price per credit, any exclusions, and the applicable tax rate</t>
  </si>
  <si>
    <t>8609 Breakout Tab (COMPLETE ONLY FOR FINAL ALLOCATION APPLICATIONS)</t>
  </si>
  <si>
    <t>- There are two sections - One for Rehab or New Construction (starting on row 4) and one for Acquisition (starting on row 31)</t>
  </si>
  <si>
    <t>- The Awarded Credit amount is the amount of tax credits calculated on the 8609 Tax Credit Eligibility tab</t>
  </si>
  <si>
    <t>****Exception: 4% projects may increase their awarded credits from initial application at time of 8609 if their basis supports it</t>
  </si>
  <si>
    <t>- Each section has its own Reduction Calculation box, so make sure you use the appropriate box for the section</t>
  </si>
  <si>
    <t>- After the input of Awarded Credit, any required difference will be automatically calculated and shown in cell M28 (M55 for acquisition)</t>
  </si>
  <si>
    <t>Other (a)</t>
  </si>
  <si>
    <t>Other (b)</t>
  </si>
  <si>
    <t>Other (c)</t>
  </si>
  <si>
    <t>Other (d)</t>
  </si>
  <si>
    <t>Other (e)</t>
  </si>
  <si>
    <t>Other (f)</t>
  </si>
  <si>
    <t>Other (g)</t>
  </si>
  <si>
    <t>Other (h)</t>
  </si>
  <si>
    <t>DESCRIPTION OF COST</t>
  </si>
  <si>
    <t>AMOUNT</t>
  </si>
  <si>
    <t>OTHER CONSTRUCTION COSTS [Other (b)]</t>
  </si>
  <si>
    <t>PROFESSIONAL SERVICE/FEES [Other (c)]</t>
  </si>
  <si>
    <t>CONSTRUCTION FINANCING [Other (d)]</t>
  </si>
  <si>
    <t>PERMANENT FINANCING COSTS [Other (e)]</t>
  </si>
  <si>
    <t>SOFT COSTS [Other (f)]</t>
  </si>
  <si>
    <t>SYNDICATION [Other (g)]</t>
  </si>
  <si>
    <t>RESERVES [Other (h)]</t>
  </si>
  <si>
    <t>ACQUISITION COSTS [Other (a)]</t>
  </si>
  <si>
    <t>DESCRIPTION OF COSTS</t>
  </si>
  <si>
    <t>Landscaping</t>
  </si>
  <si>
    <t>Furniture, Fixtures, &amp; Equipment</t>
  </si>
  <si>
    <t>Hard Relocation Costs</t>
  </si>
  <si>
    <t>Relocation Consultant</t>
  </si>
  <si>
    <t xml:space="preserve">Other Acquisition </t>
  </si>
  <si>
    <t>Other Acquisition</t>
  </si>
  <si>
    <t>National Housing Trust Fund</t>
  </si>
  <si>
    <t>Risk Share</t>
  </si>
  <si>
    <t>Primero</t>
  </si>
  <si>
    <t>Costs of Bond Issuance</t>
  </si>
  <si>
    <t>Development Cost Categories</t>
  </si>
  <si>
    <t>Acquisition Costs</t>
  </si>
  <si>
    <t>Hard Costs</t>
  </si>
  <si>
    <t>Other Construction Costs</t>
  </si>
  <si>
    <t>Professional Services/Fees</t>
  </si>
  <si>
    <t>Construction Financing</t>
  </si>
  <si>
    <t>Permanent Financing</t>
  </si>
  <si>
    <t>Soft Costs</t>
  </si>
  <si>
    <t>Percent Change</t>
  </si>
  <si>
    <t>Total Dvpmt Costs (Dev Fees &amp; Res)</t>
  </si>
  <si>
    <t>Total Dvmpt Costs (Dev Fees &amp; Res)</t>
  </si>
  <si>
    <t>Architect and Engineering Fees</t>
  </si>
  <si>
    <t>Max allowed in basis</t>
  </si>
  <si>
    <t>Max Arch. And Engineering Fees</t>
  </si>
  <si>
    <t>Max Allowed in Basis</t>
  </si>
  <si>
    <t>Cost-Basis Tab</t>
  </si>
  <si>
    <t>Application TDC less Architect &amp; Engineering</t>
  </si>
  <si>
    <t xml:space="preserve">            Total All Units (Total Section A-H)</t>
  </si>
  <si>
    <t>Section I</t>
  </si>
  <si>
    <t>Section H</t>
  </si>
  <si>
    <t>Section G</t>
  </si>
  <si>
    <t xml:space="preserve">Restricted  Units at 20% of Median </t>
  </si>
  <si>
    <t>Restricted  Units at 30% of Median</t>
  </si>
  <si>
    <t>Restricted Units at 40% of Median</t>
  </si>
  <si>
    <t>Restricted Units at 70% of Median</t>
  </si>
  <si>
    <t>Restricted Units at 80% of Median</t>
  </si>
  <si>
    <t>Total All Units (Total Section A-H)</t>
  </si>
  <si>
    <t xml:space="preserve">- Section I will summarize the sheet with total units and total rentable square feet.  </t>
  </si>
  <si>
    <t>- MAKE SURE YOU ACCOUNT FOR NON REVENUE UNITS IN ROW 102</t>
  </si>
  <si>
    <t>Annual Compliance Fees ($50 per LI unit)</t>
  </si>
  <si>
    <t>Participant</t>
  </si>
  <si>
    <t>Contact First Name</t>
  </si>
  <si>
    <t>Contact Last Name</t>
  </si>
  <si>
    <t>Phone Number</t>
  </si>
  <si>
    <t>Email</t>
  </si>
  <si>
    <t>Federal Tax ID Number</t>
  </si>
  <si>
    <t>Organization Type</t>
  </si>
  <si>
    <t>Permanent Lender</t>
  </si>
  <si>
    <t>Construction Lender</t>
  </si>
  <si>
    <t>Bond Purchaser</t>
  </si>
  <si>
    <t>Bond Issuer</t>
  </si>
  <si>
    <t>Tax Attorney</t>
  </si>
  <si>
    <t>Urban Area or Rural Area</t>
  </si>
  <si>
    <t>Rehabilitation -  Buildings and Units</t>
  </si>
  <si>
    <t># of Bldgs</t>
  </si>
  <si>
    <t>Low income</t>
  </si>
  <si>
    <t>Market rate</t>
  </si>
  <si>
    <t>Common</t>
  </si>
  <si>
    <t>Commercial</t>
  </si>
  <si>
    <t xml:space="preserve">Total </t>
  </si>
  <si>
    <t>Buildings containing rental units</t>
  </si>
  <si>
    <t>[# of bldgs.]</t>
  </si>
  <si>
    <t>[# of units]</t>
  </si>
  <si>
    <t>Gross square feet in buildings w/rental</t>
  </si>
  <si>
    <t>Sq. Ft.</t>
  </si>
  <si>
    <t>Sq.Ft.</t>
  </si>
  <si>
    <t>Buildings w/o rental units</t>
  </si>
  <si>
    <t>Gross square feet in buildings 
w/o rental</t>
  </si>
  <si>
    <t>Total Sq. Ft.</t>
  </si>
  <si>
    <t>Number of floors in tallest building:</t>
  </si>
  <si>
    <t>Total number of elevators</t>
  </si>
  <si>
    <t>Please check all applicable items:</t>
  </si>
  <si>
    <t>Structural system:</t>
  </si>
  <si>
    <t>Exterior finish:</t>
  </si>
  <si>
    <t>Floor system:</t>
  </si>
  <si>
    <t>New Construction -  Buildings and Units</t>
  </si>
  <si>
    <t>Market Rate</t>
  </si>
  <si>
    <t># of units</t>
  </si>
  <si>
    <t>Project Address:</t>
  </si>
  <si>
    <t>For MFA Use</t>
  </si>
  <si>
    <t># of Units</t>
  </si>
  <si>
    <t>Date of Application:</t>
  </si>
  <si>
    <t xml:space="preserve">Project Number: </t>
  </si>
  <si>
    <r>
      <t>SECTION I: Application Type</t>
    </r>
    <r>
      <rPr>
        <sz val="11"/>
        <color theme="1"/>
        <rFont val="Arial"/>
        <family val="2"/>
      </rPr>
      <t xml:space="preserve"> </t>
    </r>
  </si>
  <si>
    <t xml:space="preserve">          Application for Tax Credit Projects:</t>
  </si>
  <si>
    <t xml:space="preserve">          Amount of Annual Federal Credit Requested:</t>
  </si>
  <si>
    <t>Amount of State Credit Requested:</t>
  </si>
  <si>
    <t>Federal Tax Credit Set-Aside:</t>
  </si>
  <si>
    <t>Federal Tax Credit Application Type:</t>
  </si>
  <si>
    <t>Development Activity Type:</t>
  </si>
  <si>
    <t>If using Tax Exempt Bonds, will MFA be the Issuer?</t>
  </si>
  <si>
    <t>If Applicant is applying for MFA loans, please check all appropriate boxes below and include on Schedule A-1:</t>
  </si>
  <si>
    <t>Ventana Fund*</t>
  </si>
  <si>
    <t>Preservation Revolving Loan Fund (PRLF)</t>
  </si>
  <si>
    <t>National Housing Trust Fund (NHTF)</t>
  </si>
  <si>
    <t>New Mexico Housing Trust Fund (NMHTF)</t>
  </si>
  <si>
    <t>application for the loan(s) indicated, and all items listed in the applicable subsection of the Attachments Checklist must</t>
  </si>
  <si>
    <t>the preliminary Tax Credit Reservation Letter, MFA staff will contact the Applicant if additional loan materials are required.</t>
  </si>
  <si>
    <t xml:space="preserve">  *Application will be forwarded to Ventana Fund for review</t>
  </si>
  <si>
    <t>SECTION II: Project Address and Identification</t>
  </si>
  <si>
    <t>Census Tract:</t>
  </si>
  <si>
    <t>Congressional District:</t>
  </si>
  <si>
    <t>State Senate District:</t>
  </si>
  <si>
    <t>State House District:</t>
  </si>
  <si>
    <t>SECTION III: Description of Project</t>
  </si>
  <si>
    <t>Subsidy, Period of Affordability - Use Restriction</t>
  </si>
  <si>
    <t xml:space="preserve">     Will project use project-based rental assistance subsidies?</t>
  </si>
  <si>
    <t xml:space="preserve">     Will project accept Section 8 vouchers or certificates?</t>
  </si>
  <si>
    <t>Low Income Housing Tax Credit Applications:</t>
  </si>
  <si>
    <t>years.*</t>
  </si>
  <si>
    <t>*Includes 15 yr. compliance period</t>
  </si>
  <si>
    <t xml:space="preserve">The owner irrevocably commits to a use restriction period of </t>
  </si>
  <si>
    <t>years.</t>
  </si>
  <si>
    <t>SECTION III: Description of Project (Continued)</t>
  </si>
  <si>
    <t>Income, Rent and Occupancy Restrictions:</t>
  </si>
  <si>
    <t>The minimum Federal set-aside (for Federal Tax Credit or Risk-Sharing projects only) is:</t>
  </si>
  <si>
    <t>40% of Units at 60% of Area Median Income</t>
  </si>
  <si>
    <r>
      <t xml:space="preserve">Note that 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See QAP </t>
    </r>
    <r>
      <rPr>
        <sz val="10"/>
        <color theme="1"/>
        <rFont val="Calibri"/>
        <family val="2"/>
      </rPr>
      <t>§</t>
    </r>
    <r>
      <rPr>
        <sz val="10"/>
        <color theme="1"/>
        <rFont val="Arial"/>
        <family val="2"/>
      </rPr>
      <t>II.E.</t>
    </r>
  </si>
  <si>
    <r>
      <t xml:space="preserve">
</t>
    </r>
    <r>
      <rPr>
        <sz val="10"/>
        <color theme="1"/>
        <rFont val="Arial"/>
        <family val="2"/>
      </rPr>
      <t xml:space="preserve">List overall </t>
    </r>
    <r>
      <rPr>
        <b/>
        <sz val="10"/>
        <color theme="1"/>
        <rFont val="Arial"/>
        <family val="2"/>
      </rPr>
      <t>RENT</t>
    </r>
    <r>
      <rPr>
        <sz val="10"/>
        <color theme="1"/>
        <rFont val="Arial"/>
        <family val="2"/>
      </rPr>
      <t xml:space="preserve"> restrictions</t>
    </r>
  </si>
  <si>
    <t># Units</t>
  </si>
  <si>
    <t>will be for households with incomes at or below</t>
  </si>
  <si>
    <t>%</t>
  </si>
  <si>
    <t>of the area median income</t>
  </si>
  <si>
    <t>will be for households with no income limitation**</t>
  </si>
  <si>
    <t>** Not available for LIHTC</t>
  </si>
  <si>
    <t>Total Rental Units</t>
  </si>
  <si>
    <r>
      <t>List overall</t>
    </r>
    <r>
      <rPr>
        <b/>
        <sz val="10"/>
        <color theme="1"/>
        <rFont val="Arial"/>
        <family val="2"/>
      </rPr>
      <t xml:space="preserve"> INCOME</t>
    </r>
    <r>
      <rPr>
        <sz val="10"/>
        <color theme="1"/>
        <rFont val="Arial"/>
        <family val="2"/>
      </rPr>
      <t xml:space="preserve"> restrictions</t>
    </r>
  </si>
  <si>
    <t>will be for households with rents at or below</t>
  </si>
  <si>
    <t>will be for households at market rates**</t>
  </si>
  <si>
    <t>**Not available for LIHTC</t>
  </si>
  <si>
    <t>Low Income Units at 50% AGMI or below</t>
  </si>
  <si>
    <t>Average Income</t>
  </si>
  <si>
    <t>Target Population Information:</t>
  </si>
  <si>
    <t>% of Units</t>
  </si>
  <si>
    <t>Population Type</t>
  </si>
  <si>
    <t>Supportive Services provided to residents?</t>
  </si>
  <si>
    <t>Number of handicap accessible units:</t>
  </si>
  <si>
    <t>Site Information</t>
  </si>
  <si>
    <t>Site control is in the form of:</t>
  </si>
  <si>
    <t>Deed</t>
  </si>
  <si>
    <t>Option</t>
  </si>
  <si>
    <t>Lease</t>
  </si>
  <si>
    <t>Purchase Contract</t>
  </si>
  <si>
    <t>Term (yrs)</t>
  </si>
  <si>
    <t>Expiration date of contract, option or lease</t>
  </si>
  <si>
    <t>(month/year)</t>
  </si>
  <si>
    <t>Name of Seller or Lessor:</t>
  </si>
  <si>
    <t>Telephone:</t>
  </si>
  <si>
    <t>Zip code:</t>
  </si>
  <si>
    <t>Is there an identity of interest between Buyer and Seller?</t>
  </si>
  <si>
    <t>If yes, explain:</t>
  </si>
  <si>
    <t>Site Information (Continued)</t>
  </si>
  <si>
    <t>Area of site:</t>
  </si>
  <si>
    <t>Acres</t>
  </si>
  <si>
    <t>OR</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</si>
  <si>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</si>
  <si>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</si>
  <si>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</si>
  <si>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</si>
  <si>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</si>
  <si>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</si>
  <si>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</si>
  <si>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</si>
  <si>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</si>
  <si>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</si>
  <si>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Appliances and Amenities Provided Without Additional Charge:</t>
  </si>
  <si>
    <t>Amenity/Appliance</t>
  </si>
  <si>
    <t>Market units</t>
  </si>
  <si>
    <t>Low-income units</t>
  </si>
  <si>
    <t>Refrigerator</t>
  </si>
  <si>
    <t>Gas range</t>
  </si>
  <si>
    <t>Electric range</t>
  </si>
  <si>
    <t>Dishwasher</t>
  </si>
  <si>
    <t>Disposal</t>
  </si>
  <si>
    <t>Carpet</t>
  </si>
  <si>
    <t>Drapes/shades</t>
  </si>
  <si>
    <t>Exhaust fan</t>
  </si>
  <si>
    <t>Range hood</t>
  </si>
  <si>
    <t>Monthly Utility Allowance Calculations:</t>
  </si>
  <si>
    <t>Utilities</t>
  </si>
  <si>
    <t>Type of Utility
(gas, electric, etc.)</t>
  </si>
  <si>
    <t>Enter Allowances by Bedroom Size</t>
  </si>
  <si>
    <t>0-bdr</t>
  </si>
  <si>
    <t>1-bdr</t>
  </si>
  <si>
    <t>2-bdr</t>
  </si>
  <si>
    <t>3-bdr</t>
  </si>
  <si>
    <t>___ bdr</t>
  </si>
  <si>
    <t>Heating</t>
  </si>
  <si>
    <t>Cooking</t>
  </si>
  <si>
    <t>Lighting, etc.</t>
  </si>
  <si>
    <t>Hot water</t>
  </si>
  <si>
    <t>Water</t>
  </si>
  <si>
    <t>Sewer</t>
  </si>
  <si>
    <t>Trash</t>
  </si>
  <si>
    <t>Total Utility Allowance for Units:</t>
  </si>
  <si>
    <t>Source of Utility Allowance Calculation:</t>
  </si>
  <si>
    <t>Note: Documentation to support Utility Allowance claims from source identified above must be submitted with this application. Failure to do so will result in the application being deemed incomplete.</t>
  </si>
  <si>
    <t>SECTION IV: Acquisition Projects Only</t>
  </si>
  <si>
    <t>Building(s) are vacant:</t>
  </si>
  <si>
    <t>Does this project involve any relocation of tenants?</t>
  </si>
  <si>
    <t>Last date of occupancy mm/yy:</t>
  </si>
  <si>
    <t>Year construction was completed:</t>
  </si>
  <si>
    <t>Building(s) acquired or to be acquired from:</t>
  </si>
  <si>
    <t>Building(s) acquired or to be acquired with Buyer's basis (Federal tax credit only):</t>
  </si>
  <si>
    <t>Is this project a historic building?</t>
  </si>
  <si>
    <t>Is the project located in a historic district?</t>
  </si>
  <si>
    <t>Is a HUD approval for Transfer of Physical Assets required?</t>
  </si>
  <si>
    <t>Are building(s) previously subsidized with Federal tax credits?</t>
  </si>
  <si>
    <t>If yes, year of award</t>
  </si>
  <si>
    <t>First year of credit period</t>
  </si>
  <si>
    <t>Address(es) of building(s)</t>
  </si>
  <si>
    <t>Placed-in-service date (by most recent owner)</t>
  </si>
  <si>
    <t>Proposed date of acquisition by applicant</t>
  </si>
  <si>
    <t>Number of years between dates</t>
  </si>
  <si>
    <t>SECTION VI: Owner/Partnership/Borrower Information</t>
  </si>
  <si>
    <t>Note: MFA reserves Federal Tax Credits to the partnership and general partners. Reservations are not transferable. Any unapproved change in general partner status results in reservation, commitment, or carryover forfeiture.</t>
  </si>
  <si>
    <t>Name of Borrower or Ownership Entity:</t>
  </si>
  <si>
    <t>SECTION VII: Nonprofit Determination</t>
  </si>
  <si>
    <t>(Federal Tax Credit,  HOME, NHTF, and NMHTF Projects Only)</t>
  </si>
  <si>
    <t>If this project is to be considered for the Nonprofit Set-Aside, or for additional points for nonprofit participation, the following must be complete. To qualify for the nonprofit set-aside, the applicant must materially participate in the development and operation of the project throughout the compliance period. Within the meaning of IRC 469(h), "a (nonprofit) shall be treated as materially participating in an activity only if the (nonprofit) owns an interest in the project and is involved in the development and operation of the project on a basis which is regular, continuous or substantial."</t>
  </si>
  <si>
    <t>Nonprofit name:</t>
  </si>
  <si>
    <t>E.I.N.:</t>
  </si>
  <si>
    <t>Street address:</t>
  </si>
  <si>
    <t>Contact person:</t>
  </si>
  <si>
    <t>Email:</t>
  </si>
  <si>
    <t>Exemption Type:</t>
  </si>
  <si>
    <t xml:space="preserve">Exempt purposes includes fostering of Low-Income Housing: </t>
  </si>
  <si>
    <t>Will the nonprofit hold a 51% or greater interest in the General Partner (if partnership) or in the managing member (if LLC) and receive at least 10% of the developer fee?</t>
  </si>
  <si>
    <t>SECTION VII: Nonprofit Determination (Continued)</t>
  </si>
  <si>
    <t>Describe the nonprofit's participation in the development, operation, and/or management of the project:</t>
  </si>
  <si>
    <t>SECTION VIII: Previous Participation of Applicants</t>
  </si>
  <si>
    <r>
      <rPr>
        <sz val="10"/>
        <color theme="1"/>
        <rFont val="Symbol"/>
        <family val="1"/>
        <charset val="2"/>
      </rPr>
      <t>¨</t>
    </r>
    <r>
      <rPr>
        <sz val="10"/>
        <color theme="1"/>
        <rFont val="Arial"/>
        <family val="2"/>
      </rPr>
      <t xml:space="preserve"> List all previous affordable multifamily housing development experience for each General Partner and any entity receiving all or part of a developer fee using Schedule H. If any Principal has an interest outside of the interests of the entities they represent, that Principal must complete a separate Schedule H.
</t>
    </r>
    <r>
      <rPr>
        <sz val="10"/>
        <color theme="1"/>
        <rFont val="Symbol"/>
        <family val="1"/>
        <charset val="2"/>
      </rPr>
      <t>¨</t>
    </r>
    <r>
      <rPr>
        <sz val="10"/>
        <color theme="1"/>
        <rFont val="Arial"/>
        <family val="2"/>
      </rPr>
      <t>"Principal" means an applicant, any general partner of an appliant, and any officer, director, commissioner, shareholder, general partner, managing member, or an affiliate of an applicant. It also includes any entity receiving any part of a developer fee for a project.</t>
    </r>
  </si>
  <si>
    <t>SECTION IX: Previous Participation of Management</t>
  </si>
  <si>
    <r>
      <rPr>
        <sz val="10"/>
        <color theme="1"/>
        <rFont val="Symbol"/>
        <family val="1"/>
        <charset val="2"/>
      </rPr>
      <t>¨</t>
    </r>
    <r>
      <rPr>
        <sz val="10"/>
        <color theme="1"/>
        <rFont val="Arial"/>
        <family val="2"/>
      </rPr>
      <t xml:space="preserve"> List all previous multifamily management experience using Schedule I.</t>
    </r>
  </si>
  <si>
    <t>SECTION X: Development Team Information</t>
  </si>
  <si>
    <t>Developer Fee Amount</t>
  </si>
  <si>
    <t>Accountant</t>
  </si>
  <si>
    <t>All attachments to this Development Project Application form are identified in the appropriate Exhibits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</si>
  <si>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YES</t>
  </si>
  <si>
    <t>NO</t>
  </si>
  <si>
    <t>20% of Units at 50% of Area Median Income</t>
  </si>
  <si>
    <t>Average Income Election</t>
  </si>
  <si>
    <t>Households with Children</t>
  </si>
  <si>
    <t>Seniors</t>
  </si>
  <si>
    <t>Veterans</t>
  </si>
  <si>
    <t>State Tax Credit</t>
  </si>
  <si>
    <t>Construction</t>
  </si>
  <si>
    <t>Permanent</t>
  </si>
  <si>
    <t>Construction/Permanent</t>
  </si>
  <si>
    <t>Initial Application</t>
  </si>
  <si>
    <t>Carryover Application</t>
  </si>
  <si>
    <t>Place in Service</t>
  </si>
  <si>
    <t>Final Allocation</t>
  </si>
  <si>
    <t>Rehabilitation Only with Tax Exempt Bonds</t>
  </si>
  <si>
    <t>Rehabilitation Only without Tax Exempt Bonds</t>
  </si>
  <si>
    <t>Acquisition/Rehabilitation with Tax Exempt Bonds</t>
  </si>
  <si>
    <t>Acquisition/Rehabilitation without Tax Exempt Bonds</t>
  </si>
  <si>
    <t>Rehabilitation/New Construction with Tax Exempt Bonds</t>
  </si>
  <si>
    <t>Rehabilitation/New Construction without Tax Exempt Bonds</t>
  </si>
  <si>
    <t>Acquisition Only of Distressed Property (Qualified Only)</t>
  </si>
  <si>
    <t>Acquisition/Rehabilitation</t>
  </si>
  <si>
    <t>Rehabilitation/New Construction</t>
  </si>
  <si>
    <t>542(c) Risk Sharing</t>
  </si>
  <si>
    <t>HOME - CHDO Set-Aside</t>
  </si>
  <si>
    <t>HOME - Forgivable Loan</t>
  </si>
  <si>
    <t>Housing Trust Fund</t>
  </si>
  <si>
    <t xml:space="preserve">Primero </t>
  </si>
  <si>
    <t>Primero - Supportive Housing Grant</t>
  </si>
  <si>
    <t>Preservation Revolving Loan Fund</t>
  </si>
  <si>
    <t>Ventana Fund</t>
  </si>
  <si>
    <t>Owner</t>
  </si>
  <si>
    <t>Tenant</t>
  </si>
  <si>
    <t>Related party</t>
  </si>
  <si>
    <t>Unrelated party</t>
  </si>
  <si>
    <t>Determined with reference to Seller's basis</t>
  </si>
  <si>
    <t>Not determined with reference to Seller's basis</t>
  </si>
  <si>
    <t>No. of Units:</t>
  </si>
  <si>
    <t>Please fill out as completely as possible.  If unknown, insert TBD.  If not applicable, insert NA</t>
  </si>
  <si>
    <t>(Per the 2022 QAP "Urban" definition)</t>
  </si>
  <si>
    <t>Title</t>
  </si>
  <si>
    <t>Bond Issuer Financial Advisor</t>
  </si>
  <si>
    <t>Bond Underwriter</t>
  </si>
  <si>
    <t>Trustee</t>
  </si>
  <si>
    <t>Construction Lender Counsel</t>
  </si>
  <si>
    <t>Title/Escrow</t>
  </si>
  <si>
    <t>Bond Issuer's Attorney</t>
  </si>
  <si>
    <t>Bond Attorney</t>
  </si>
  <si>
    <t>Bond Underwriter's Attorney</t>
  </si>
  <si>
    <t>Equity Investor/Syndicator</t>
  </si>
  <si>
    <r>
      <t>Ownership Entity/Borrower</t>
    </r>
    <r>
      <rPr>
        <vertAlign val="superscript"/>
        <sz val="11"/>
        <color theme="1"/>
        <rFont val="Calibri"/>
        <family val="2"/>
        <scheme val="minor"/>
      </rPr>
      <t>1</t>
    </r>
  </si>
  <si>
    <r>
      <t>Identity of Interest</t>
    </r>
    <r>
      <rPr>
        <vertAlign val="superscript"/>
        <sz val="11"/>
        <color theme="1"/>
        <rFont val="Calibri"/>
        <family val="2"/>
        <scheme val="minor"/>
      </rPr>
      <t>2</t>
    </r>
  </si>
  <si>
    <r>
      <t>Management Agent</t>
    </r>
    <r>
      <rPr>
        <vertAlign val="superscript"/>
        <sz val="11"/>
        <color theme="1"/>
        <rFont val="Calibri"/>
        <family val="2"/>
        <scheme val="minor"/>
      </rPr>
      <t>1</t>
    </r>
  </si>
  <si>
    <r>
      <t>Consultant</t>
    </r>
    <r>
      <rPr>
        <vertAlign val="superscript"/>
        <sz val="11"/>
        <color theme="1"/>
        <rFont val="Calibri"/>
        <family val="2"/>
        <scheme val="minor"/>
      </rPr>
      <t>1</t>
    </r>
    <r>
      <rPr>
        <sz val="11"/>
        <color theme="1"/>
        <rFont val="Calibri"/>
        <family val="2"/>
        <scheme val="minor"/>
      </rPr>
      <t xml:space="preserve"> (Specify)</t>
    </r>
  </si>
  <si>
    <t>Entity Name</t>
  </si>
  <si>
    <t>Entity Address</t>
  </si>
  <si>
    <t>Entity City</t>
  </si>
  <si>
    <t>Entity State</t>
  </si>
  <si>
    <t>Entity Zip Code</t>
  </si>
  <si>
    <r>
      <t>Architect</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</si>
  <si>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Each member of the development team must submit a resume which lists qualifications of the firm and contact person.</t>
    </r>
  </si>
  <si>
    <t>Equity Investor/Syndicator
 Attorney</t>
  </si>
  <si>
    <t>Permanent Lender Attorney</t>
  </si>
  <si>
    <r>
      <t>General Partner</t>
    </r>
    <r>
      <rPr>
        <vertAlign val="superscript"/>
        <sz val="11"/>
        <color theme="1"/>
        <rFont val="Calibri"/>
        <family val="2"/>
        <scheme val="minor"/>
      </rPr>
      <t>1</t>
    </r>
    <r>
      <rPr>
        <sz val="11"/>
        <color theme="1"/>
        <rFont val="Calibri"/>
        <family val="2"/>
        <scheme val="minor"/>
      </rPr>
      <t>/
Managing Member</t>
    </r>
    <r>
      <rPr>
        <vertAlign val="superscript"/>
        <sz val="11"/>
        <color theme="1"/>
        <rFont val="Calibri"/>
        <family val="2"/>
        <scheme val="minor"/>
      </rPr>
      <t>1</t>
    </r>
    <r>
      <rPr>
        <sz val="11"/>
        <color theme="1"/>
        <rFont val="Calibri"/>
        <family val="2"/>
        <scheme val="minor"/>
      </rPr>
      <t xml:space="preserve">
of Ownership Entity/Borrower</t>
    </r>
  </si>
  <si>
    <r>
      <t>Additional Entity</t>
    </r>
    <r>
      <rPr>
        <vertAlign val="superscript"/>
        <sz val="11"/>
        <color theme="1"/>
        <rFont val="Calibri"/>
        <family val="2"/>
        <scheme val="minor"/>
      </rPr>
      <t>1</t>
    </r>
    <r>
      <rPr>
        <sz val="11"/>
        <color theme="1"/>
        <rFont val="Calibri"/>
        <family val="2"/>
        <scheme val="minor"/>
      </rPr>
      <t xml:space="preserve">
 with interest in
 Ownership Entity/Borrower</t>
    </r>
  </si>
  <si>
    <r>
      <t>Co-GP/Co-MM/</t>
    </r>
    <r>
      <rPr>
        <vertAlign val="superscript"/>
        <sz val="11"/>
        <color theme="1"/>
        <rFont val="Calibri"/>
        <family val="2"/>
        <scheme val="minor"/>
      </rPr>
      <t xml:space="preserve">
</t>
    </r>
    <r>
      <rPr>
        <sz val="11"/>
        <color theme="1"/>
        <rFont val="Calibri"/>
        <family val="2"/>
        <scheme val="minor"/>
      </rPr>
      <t>additonal entity with interest in
Ownership Entity/Borrower</t>
    </r>
    <r>
      <rPr>
        <vertAlign val="superscript"/>
        <sz val="11"/>
        <color theme="1"/>
        <rFont val="Calibri"/>
        <family val="2"/>
        <scheme val="minor"/>
      </rPr>
      <t>1</t>
    </r>
  </si>
  <si>
    <t>Role in Owner/Borrower</t>
  </si>
  <si>
    <t>% Ownership</t>
  </si>
  <si>
    <r>
      <rPr>
        <vertAlign val="superscript"/>
        <sz val="11"/>
        <color theme="1"/>
        <rFont val="Calibri"/>
        <family val="2"/>
        <scheme val="minor"/>
      </rPr>
      <t>2</t>
    </r>
    <r>
      <rPr>
        <sz val="11"/>
        <color theme="1"/>
        <rFont val="Calibri"/>
        <family val="2"/>
        <scheme val="minor"/>
      </rPr>
      <t xml:space="preserve"> If the member of the development team has any direct or indirect, financial or other interest in any other member of the development team, or any of the parties</t>
    </r>
  </si>
  <si>
    <t>involved in the acquisition, construction, refinancing, rehabilitation, or management of this project, provide an explanation of such identity of interest at Tab 1h.</t>
  </si>
  <si>
    <t>Chief Executive Officer/Mayor of Local Jurisdiction</t>
  </si>
  <si>
    <r>
      <t xml:space="preserve"> General Contractor</t>
    </r>
    <r>
      <rPr>
        <vertAlign val="superscript"/>
        <sz val="11"/>
        <color theme="1"/>
        <rFont val="Calibri"/>
        <family val="2"/>
        <scheme val="minor"/>
      </rPr>
      <t>1</t>
    </r>
  </si>
  <si>
    <r>
      <t>Universal Rental Development Application</t>
    </r>
    <r>
      <rPr>
        <sz val="11"/>
        <color theme="1"/>
        <rFont val="Arial"/>
        <family val="2"/>
      </rPr>
      <t xml:space="preserve">
</t>
    </r>
    <r>
      <rPr>
        <sz val="10"/>
        <color theme="1"/>
        <rFont val="Arial"/>
        <family val="2"/>
      </rPr>
      <t>New Mexico Mortgage Finance Authority
344 Fourth Street SW
Albuquerque, NM 87102
505-843-6880</t>
    </r>
  </si>
  <si>
    <t>Underserved Populations</t>
  </si>
  <si>
    <t>Underserved Populations &amp; Nonprofit</t>
  </si>
  <si>
    <t xml:space="preserve">Checking any of the above boxes indicates this Universal Rental Development Application will also serve as an initial </t>
  </si>
  <si>
    <t>be submitted as part of this application.  Loan application fees are not required to be submitted with 9% applications</t>
  </si>
  <si>
    <t>but will be payable should the project receive a preliminary Tax Credit Reservation Letter.  Upon issuance of</t>
  </si>
  <si>
    <t>(Attach additional sheet(s) if necessary)</t>
  </si>
  <si>
    <t xml:space="preserve">     Project owner irrevocably commits to an Extended Use Period of </t>
  </si>
  <si>
    <t>LIHTC Management Units are approved by Asset Management after PIS</t>
  </si>
  <si>
    <t>Supportive Services free to residents?</t>
  </si>
  <si>
    <t>If yes, please describe the proposed relocation assistance and plan or attach a copy of the relocation plan:</t>
  </si>
  <si>
    <t>List below, by address, the date the builidng was placed in service, the date the building was or is to be acquired, and the number of years between the date the building was placed in service and date of acquisition. Attach separate sheet(s) with additional information if necessary.</t>
  </si>
  <si>
    <t>SECTION XI: Notification of Local Jurisdiction</t>
  </si>
  <si>
    <t>Owner/
Tenant</t>
  </si>
  <si>
    <t>Washer/Dryer Hookups</t>
  </si>
  <si>
    <t>Evaporative Cooling</t>
  </si>
  <si>
    <r>
      <t>Developer</t>
    </r>
    <r>
      <rPr>
        <vertAlign val="superscript"/>
        <sz val="11"/>
        <color theme="1"/>
        <rFont val="Calibri"/>
        <family val="2"/>
        <scheme val="minor"/>
      </rPr>
      <t>1</t>
    </r>
    <r>
      <rPr>
        <sz val="11"/>
        <color theme="1"/>
        <rFont val="Calibri"/>
        <family val="2"/>
        <scheme val="minor"/>
      </rPr>
      <t xml:space="preserve"> 
(if different from Applicant)
or Secondary Contact</t>
    </r>
  </si>
  <si>
    <t>3rd Loan or Grant</t>
  </si>
  <si>
    <t>4th Loan or Grant</t>
  </si>
  <si>
    <t>5th Loan or Grant</t>
  </si>
  <si>
    <t>6th Loan or Grant</t>
  </si>
  <si>
    <t>7th Loan or Grant</t>
  </si>
  <si>
    <t>2nd Other Equity Provider</t>
  </si>
  <si>
    <t>First Other Equity Provider</t>
  </si>
  <si>
    <t>Other Contact</t>
  </si>
  <si>
    <r>
      <t>On page 5, if Partnership, list all limited partners with a 25% or greater interest and all general partners; or if corporation/LLC, stockholders with a 10% or greater interest and all officers. Indicate "Title" i.e individual, Gen. Partner, Ltd Partner, Pres., Secy., Treas., Stockholder, etc. as appropriate. Use  "Other Contact" on page 7, if needed, to list all officers. (</t>
    </r>
    <r>
      <rPr>
        <b/>
        <sz val="9"/>
        <color theme="1"/>
        <rFont val="Arial"/>
        <family val="2"/>
      </rPr>
      <t>Federal Tax Identification Numbers are Required)</t>
    </r>
  </si>
  <si>
    <t>On page 5, provide the name of the smallest local political jurisdiction in which the project will be located and include the name and address of the chief executive officer of the political jurisdiction.</t>
  </si>
  <si>
    <r>
      <rPr>
        <sz val="10"/>
        <color theme="1"/>
        <rFont val="Symbol"/>
        <family val="1"/>
        <charset val="2"/>
      </rPr>
      <t>¨</t>
    </r>
    <r>
      <rPr>
        <sz val="10"/>
        <color theme="1"/>
        <rFont val="Arial"/>
        <family val="2"/>
      </rPr>
      <t xml:space="preserve"> Explain all related parties at Tab 1h.</t>
    </r>
  </si>
  <si>
    <r>
      <t>Applicant</t>
    </r>
    <r>
      <rPr>
        <vertAlign val="superscript"/>
        <sz val="11"/>
        <color theme="1"/>
        <rFont val="Calibri"/>
        <family val="2"/>
        <scheme val="minor"/>
      </rPr>
      <t>1</t>
    </r>
    <r>
      <rPr>
        <sz val="11"/>
        <color theme="1"/>
        <rFont val="Calibri"/>
        <family val="2"/>
        <scheme val="minor"/>
      </rPr>
      <t xml:space="preserve">
Main contact</t>
    </r>
  </si>
  <si>
    <r>
      <t>Participating Non-Profit</t>
    </r>
    <r>
      <rPr>
        <vertAlign val="superscript"/>
        <sz val="11"/>
        <color theme="1"/>
        <rFont val="Calibri"/>
        <family val="2"/>
        <scheme val="minor"/>
      </rPr>
      <t>1</t>
    </r>
    <r>
      <rPr>
        <sz val="11"/>
        <color theme="1"/>
        <rFont val="Calibri"/>
        <family val="2"/>
        <scheme val="minor"/>
      </rPr>
      <t xml:space="preserve">
(Tertiary Contact)</t>
    </r>
  </si>
  <si>
    <t># of bldgs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</si>
</sst>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quot;$&quot;* #,##0_);_(&quot;$&quot;* \(#,##0\);_(&quot;$&quot;* &quot;-&quot;??_);_(@_)"/>
    <numFmt numFmtId="167" formatCode="m\o\n\th\ d\,\ yyyy"/>
    <numFmt numFmtId="168" formatCode="#.00"/>
    <numFmt numFmtId="169" formatCode="#."/>
    <numFmt numFmtId="170" formatCode="General_)"/>
    <numFmt numFmtId="171" formatCode="_(* #,##0_);_(* \(#,##0\);_(* &quot;-&quot;??_);_(@_)"/>
    <numFmt numFmtId="172" formatCode="&quot;$&quot;#,##0"/>
    <numFmt numFmtId="173" formatCode="0.0000%"/>
    <numFmt numFmtId="174" formatCode="&quot;$&quot;#,##0.000000"/>
    <numFmt numFmtId="175" formatCode="_(* #,##0.0000_);_(* \(#,##0.0000\);_(* &quot;-&quot;??_);_(@_)"/>
    <numFmt numFmtId="176" formatCode="m/yy"/>
    <numFmt numFmtId="177" formatCode="m/d/yy;@"/>
    <numFmt numFmtId="179" formatCode="&quot;$&quot;#,##0.00"/>
  </numFmts>
  <fonts count="74">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12"/>
      <name val="Courier"/>
      <family val="3"/>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name val="Arial"/>
      <family val="2"/>
    </font>
    <font>
      <sz val="1"/>
      <color indexed="8"/>
      <name val="Courier"/>
      <family val="3"/>
    </font>
    <font>
      <b/>
      <sz val="1"/>
      <color indexed="8"/>
      <name val="Courier"/>
      <family val="3"/>
    </font>
    <font>
      <i/>
      <sz val="10"/>
      <name val="Calibri"/>
      <family val="2"/>
      <scheme val="minor"/>
    </font>
    <font>
      <sz val="10"/>
      <name val="Courier"/>
      <family val="3"/>
    </font>
    <font>
      <sz val="10"/>
      <color indexed="8"/>
      <name val="Calibri"/>
      <family val="2"/>
      <scheme val="minor"/>
    </font>
    <font>
      <b/>
      <sz val="10"/>
      <color indexed="8"/>
      <name val="Calibri"/>
      <family val="2"/>
      <scheme val="minor"/>
    </font>
    <font>
      <sz val="10"/>
      <color theme="0"/>
      <name val="Calibri"/>
      <family val="2"/>
      <scheme val="minor"/>
    </font>
    <font>
      <sz val="10"/>
      <color theme="0"/>
      <name val="Courier"/>
      <family val="3"/>
    </font>
    <font>
      <sz val="10"/>
      <color rgb="FFFF0000"/>
      <name val="Calibri"/>
      <family val="2"/>
      <scheme val="minor"/>
    </font>
    <font>
      <b/>
      <sz val="28"/>
      <name val="Calibri"/>
      <family val="2"/>
      <scheme val="minor"/>
    </font>
    <font>
      <vertAlign val="superscript"/>
      <sz val="10"/>
      <color indexed="8"/>
      <name val="Calibri"/>
      <family val="2"/>
      <scheme val="minor"/>
    </font>
    <font>
      <b/>
      <i/>
      <sz val="10"/>
      <name val="Calibri"/>
      <family val="2"/>
      <scheme val="minor"/>
    </font>
    <font>
      <vertAlign val="superscript"/>
      <sz val="10"/>
      <name val="Calibri"/>
      <family val="2"/>
      <scheme val="minor"/>
    </font>
    <font>
      <b/>
      <sz val="8"/>
      <name val="Calibri"/>
      <family val="2"/>
      <scheme val="minor"/>
    </font>
    <font>
      <b/>
      <sz val="22"/>
      <color theme="1"/>
      <name val="Calibri"/>
      <family val="2"/>
      <scheme val="minor"/>
    </font>
    <font>
      <sz val="12"/>
      <name val="Courier"/>
      <family val="3"/>
    </font>
    <font>
      <sz val="12"/>
      <name val="Arial"/>
      <family val="2"/>
    </font>
    <font>
      <b/>
      <sz val="12"/>
      <name val="Calibri"/>
      <family val="2"/>
      <scheme val="minor"/>
    </font>
    <font>
      <b/>
      <sz val="11"/>
      <name val="Calibri"/>
      <family val="2"/>
      <scheme val="minor"/>
    </font>
    <font>
      <sz val="9"/>
      <color indexed="81"/>
      <name val="Tahoma"/>
      <family val="2"/>
    </font>
    <font>
      <b/>
      <sz val="9"/>
      <color indexed="81"/>
      <name val="Tahoma"/>
      <family val="2"/>
    </font>
    <font>
      <b/>
      <sz val="16"/>
      <color theme="1"/>
      <name val="Calibri"/>
      <family val="2"/>
      <scheme val="minor"/>
    </font>
    <font>
      <u/>
      <sz val="10"/>
      <name val="Calibri"/>
      <family val="2"/>
      <scheme val="minor"/>
    </font>
    <font>
      <sz val="10"/>
      <color indexed="10"/>
      <name val="Calibri"/>
      <family val="2"/>
      <scheme val="minor"/>
    </font>
    <font>
      <sz val="9"/>
      <name val="Calibri"/>
      <family val="2"/>
      <scheme val="minor"/>
    </font>
    <font>
      <b/>
      <sz val="11"/>
      <color rgb="FFFF0000"/>
      <name val="Calibri"/>
      <family val="2"/>
      <scheme val="minor"/>
    </font>
    <font>
      <u val="singleAccounting"/>
      <sz val="10"/>
      <name val="Calibri"/>
      <family val="2"/>
      <scheme val="minor"/>
    </font>
    <font>
      <b/>
      <sz val="9"/>
      <name val="Calibri"/>
      <family val="2"/>
      <scheme val="minor"/>
    </font>
    <font>
      <sz val="6"/>
      <name val="Calibri"/>
      <family val="2"/>
      <scheme val="minor"/>
    </font>
    <font>
      <b/>
      <sz val="10"/>
      <color rgb="FFFF0000"/>
      <name val="Calibri"/>
      <family val="2"/>
      <scheme val="minor"/>
    </font>
    <font>
      <sz val="11"/>
      <color theme="0"/>
      <name val="Calibri"/>
      <family val="2"/>
      <scheme val="minor"/>
    </font>
    <font>
      <sz val="11"/>
      <name val="Calibri"/>
      <family val="2"/>
      <scheme val="minor"/>
    </font>
    <font>
      <i/>
      <sz val="10"/>
      <color theme="0"/>
      <name val="Calibri"/>
      <family val="2"/>
      <scheme val="minor"/>
    </font>
    <font>
      <b/>
      <sz val="18"/>
      <color theme="1"/>
      <name val="Calibri"/>
      <family val="2"/>
      <scheme val="minor"/>
    </font>
    <font>
      <u/>
      <sz val="10"/>
      <color theme="1"/>
      <name val="Calibri"/>
      <family val="2"/>
      <scheme val="minor"/>
    </font>
    <font>
      <sz val="11"/>
      <color rgb="FFFF0000"/>
      <name val="Calibri"/>
      <family val="2"/>
      <scheme val="minor"/>
    </font>
    <font>
      <sz val="11"/>
      <name val="Calibri"/>
      <family val="2"/>
    </font>
    <font>
      <b/>
      <sz val="26"/>
      <name val="Calibri"/>
      <family val="2"/>
      <scheme val="minor"/>
    </font>
    <font>
      <sz val="12"/>
      <name val="Calibri"/>
      <family val="2"/>
      <scheme val="minor"/>
    </font>
    <font>
      <sz val="12"/>
      <color theme="1"/>
      <name val="Calibri"/>
      <family val="2"/>
      <scheme val="minor"/>
    </font>
    <font>
      <b/>
      <sz val="12"/>
      <color theme="1"/>
      <name val="Calibri"/>
      <family val="2"/>
      <scheme val="minor"/>
    </font>
    <font>
      <strike/>
      <sz val="12"/>
      <name val="Calibri"/>
      <family val="2"/>
      <scheme val="minor"/>
    </font>
    <font>
      <sz val="8"/>
      <color rgb="FF000000"/>
      <name val="Tahoma"/>
      <family val="2"/>
    </font>
    <font>
      <b/>
      <sz val="11"/>
      <color theme="1"/>
      <name val="Arial"/>
      <family val="2"/>
    </font>
    <font>
      <sz val="10"/>
      <color theme="1"/>
      <name val="Arial"/>
      <family val="2"/>
    </font>
    <font>
      <sz val="9"/>
      <color theme="1"/>
      <name val="Arial"/>
      <family val="2"/>
    </font>
    <font>
      <sz val="12"/>
      <name val="Courier"/>
    </font>
    <font>
      <b/>
      <sz val="10"/>
      <color theme="1"/>
      <name val="Arial"/>
      <family val="2"/>
    </font>
    <font>
      <sz val="11"/>
      <color theme="1"/>
      <name val="Arial"/>
      <family val="2"/>
    </font>
    <font>
      <sz val="9"/>
      <color theme="1"/>
      <name val="Calibri"/>
      <family val="2"/>
      <scheme val="minor"/>
    </font>
    <font>
      <sz val="8"/>
      <color theme="1"/>
      <name val="Calibri"/>
      <family val="2"/>
      <scheme val="minor"/>
    </font>
    <font>
      <sz val="10"/>
      <color theme="1"/>
      <name val="Calibri"/>
      <family val="2"/>
    </font>
    <font>
      <b/>
      <sz val="9"/>
      <color theme="1"/>
      <name val="Arial"/>
      <family val="2"/>
    </font>
    <font>
      <sz val="10"/>
      <color theme="1"/>
      <name val="Symbol"/>
      <family val="1"/>
      <charset val="2"/>
    </font>
    <font>
      <sz val="8"/>
      <color theme="1"/>
      <name val="Arial"/>
      <family val="2"/>
    </font>
    <font>
      <vertAlign val="superscript"/>
      <sz val="11"/>
      <color theme="1"/>
      <name val="Calibri"/>
      <family val="2"/>
      <scheme val="minor"/>
    </font>
    <font>
      <i/>
      <sz val="12"/>
      <color rgb="FFFF0000"/>
      <name val="Calibri"/>
      <family val="2"/>
      <scheme val="minor"/>
    </font>
    <font>
      <sz val="11"/>
      <color indexed="8"/>
      <name val="Arial"/>
      <family val="2"/>
    </font>
    <font>
      <sz val="10"/>
      <color rgb="FFFF0000"/>
      <name val="Arial"/>
      <family val="2"/>
    </font>
    <font>
      <b/>
      <sz val="8"/>
      <color theme="1"/>
      <name val="Arial"/>
      <family val="2"/>
    </font>
    <font>
      <sz val="10"/>
      <color theme="1"/>
      <name val="Arial"/>
      <family val="1"/>
      <charset val="2"/>
    </font>
  </fonts>
  <fills count="12">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rgb="FFFDE077"/>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s>
  <borders count="170">
    <border>
      <left/>
      <right/>
      <top/>
      <bottom/>
      <diagonal/>
    </border>
    <border>
      <left/>
      <right/>
      <top style="double">
        <color indexed="64"/>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theme="8" tint="-0.499984740745262"/>
      </top>
      <bottom style="medium">
        <color indexed="64"/>
      </bottom>
      <diagonal/>
    </border>
    <border>
      <left style="medium">
        <color theme="8" tint="-0.499984740745262"/>
      </left>
      <right style="thin">
        <color indexed="64"/>
      </right>
      <top style="thin">
        <color indexed="64"/>
      </top>
      <bottom/>
      <diagonal/>
    </border>
    <border>
      <left style="medium">
        <color theme="8" tint="-0.499984740745262"/>
      </left>
      <right style="thin">
        <color indexed="64"/>
      </right>
      <top/>
      <bottom style="thin">
        <color indexed="64"/>
      </bottom>
      <diagonal/>
    </border>
    <border>
      <left/>
      <right style="medium">
        <color theme="8" tint="-0.499984740745262"/>
      </right>
      <top/>
      <bottom style="thin">
        <color indexed="64"/>
      </bottom>
      <diagonal/>
    </border>
    <border>
      <left style="medium">
        <color theme="8" tint="-0.499984740745262"/>
      </left>
      <right style="thin">
        <color indexed="64"/>
      </right>
      <top style="thin">
        <color indexed="64"/>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diagonal/>
    </border>
    <border>
      <left style="medium">
        <color theme="8" tint="-0.499984740745262"/>
      </left>
      <right style="thin">
        <color indexed="64"/>
      </right>
      <top/>
      <bottom/>
      <diagonal/>
    </border>
    <border>
      <left style="thin">
        <color indexed="64"/>
      </left>
      <right/>
      <top/>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top/>
      <bottom style="medium">
        <color theme="8" tint="-0.499984740745262"/>
      </bottom>
      <diagonal/>
    </border>
    <border>
      <left style="thin">
        <color indexed="64"/>
      </left>
      <right/>
      <top style="thin">
        <color indexed="64"/>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top style="thin">
        <color indexed="64"/>
      </top>
      <bottom/>
      <diagonal/>
    </border>
    <border>
      <left/>
      <right/>
      <top style="thin">
        <color indexed="64"/>
      </top>
      <bottom style="thin">
        <color indexed="64"/>
      </bottom>
      <diagonal/>
    </border>
    <border>
      <left/>
      <right/>
      <top/>
      <bottom style="thin">
        <color theme="8" tint="-0.499984740745262"/>
      </bottom>
      <diagonal/>
    </border>
    <border>
      <left style="thin">
        <color indexed="64"/>
      </left>
      <right style="medium">
        <color theme="8" tint="-0.499984740745262"/>
      </right>
      <top/>
      <bottom style="thin">
        <color indexed="64"/>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medium">
        <color theme="8" tint="-0.499984740745262"/>
      </left>
      <right style="thin">
        <color indexed="64"/>
      </right>
      <top style="thin">
        <color indexed="64"/>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style="thin">
        <color indexed="64"/>
      </left>
      <right style="medium">
        <color theme="8" tint="-0.499984740745262"/>
      </right>
      <top style="thin">
        <color indexed="64"/>
      </top>
      <bottom style="thin">
        <color theme="8" tint="-0.499984740745262"/>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theme="8" tint="-0.499984740745262"/>
      </right>
      <top/>
      <bottom/>
      <diagonal/>
    </border>
    <border>
      <left style="medium">
        <color theme="8" tint="-0.499984740745262"/>
      </left>
      <right/>
      <top/>
      <bottom style="thin">
        <color indexed="64"/>
      </bottom>
      <diagonal/>
    </border>
    <border>
      <left style="medium">
        <color theme="8" tint="-0.499984740745262"/>
      </left>
      <right/>
      <top style="thin">
        <color indexed="64"/>
      </top>
      <bottom style="thin">
        <color indexed="64"/>
      </bottom>
      <diagonal/>
    </border>
    <border>
      <left style="medium">
        <color theme="8" tint="-0.499984740745262"/>
      </left>
      <right/>
      <top style="medium">
        <color indexed="64"/>
      </top>
      <bottom/>
      <diagonal/>
    </border>
    <border>
      <left/>
      <right style="medium">
        <color theme="8" tint="-0.499984740745262"/>
      </right>
      <top style="medium">
        <color indexed="64"/>
      </top>
      <bottom/>
      <diagonal/>
    </border>
    <border>
      <left style="medium">
        <color theme="8" tint="-0.499984740745262"/>
      </left>
      <right/>
      <top style="thin">
        <color indexed="64"/>
      </top>
      <bottom style="medium">
        <color theme="8" tint="-0.499984740745262"/>
      </bottom>
      <diagonal/>
    </border>
    <border>
      <left style="medium">
        <color theme="8" tint="-0.499984740745262"/>
      </left>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style="medium">
        <color theme="8" tint="-0.499984740745262"/>
      </right>
      <top/>
      <bottom style="medium">
        <color theme="8" tint="-0.499984740745262"/>
      </bottom>
      <diagonal/>
    </border>
    <border>
      <left/>
      <right style="medium">
        <color theme="8" tint="-0.499984740745262"/>
      </right>
      <top style="thin">
        <color indexed="64"/>
      </top>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right style="thin">
        <color indexed="64"/>
      </right>
      <top/>
      <bottom style="medium">
        <color theme="8" tint="-0.499984740745262"/>
      </bottom>
      <diagonal/>
    </border>
    <border>
      <left style="thin">
        <color indexed="64"/>
      </left>
      <right/>
      <top style="medium">
        <color theme="8" tint="-0.499984740745262"/>
      </top>
      <bottom style="medium">
        <color theme="8" tint="-0.499984740745262"/>
      </bottom>
      <diagonal/>
    </border>
    <border>
      <left style="medium">
        <color theme="8" tint="-0.499984740745262"/>
      </left>
      <right style="thin">
        <color indexed="64"/>
      </right>
      <top style="medium">
        <color theme="8" tint="-0.499984740745262"/>
      </top>
      <bottom style="medium">
        <color theme="8" tint="-0.499984740745262"/>
      </bottom>
      <diagonal/>
    </border>
    <border>
      <left style="medium">
        <color theme="8" tint="-0.499984740745262"/>
      </left>
      <right style="medium">
        <color theme="8" tint="-0.499984740745262"/>
      </right>
      <top style="thin">
        <color indexed="64"/>
      </top>
      <bottom/>
      <diagonal/>
    </border>
    <border>
      <left style="medium">
        <color theme="8" tint="-0.499984740745262"/>
      </left>
      <right style="medium">
        <color theme="8" tint="-0.499984740745262"/>
      </right>
      <top style="thin">
        <color indexed="64"/>
      </top>
      <bottom style="medium">
        <color theme="8" tint="-0.499984740745262"/>
      </bottom>
      <diagonal/>
    </border>
    <border>
      <left style="medium">
        <color theme="8" tint="-0.499984740745262"/>
      </left>
      <right style="medium">
        <color theme="8" tint="-0.499984740745262"/>
      </right>
      <top/>
      <bottom/>
      <diagonal/>
    </border>
    <border>
      <left style="thin">
        <color indexed="64"/>
      </left>
      <right style="medium">
        <color theme="8" tint="-0.499984740745262"/>
      </right>
      <top style="medium">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indexed="64"/>
      </left>
      <right style="thin">
        <color indexed="64"/>
      </right>
      <top style="medium">
        <color theme="8" tint="-0.499984740745262"/>
      </top>
      <bottom/>
      <diagonal/>
    </border>
    <border>
      <left style="medium">
        <color theme="8" tint="-0.499984740745262"/>
      </left>
      <right style="thin">
        <color indexed="64"/>
      </right>
      <top style="medium">
        <color theme="8" tint="-0.499984740745262"/>
      </top>
      <bottom/>
      <diagonal/>
    </border>
    <border>
      <left style="medium">
        <color theme="8" tint="-0.499984740745262"/>
      </left>
      <right style="thin">
        <color theme="8" tint="-0.499984740745262"/>
      </right>
      <top/>
      <bottom style="thin">
        <color theme="8" tint="-0.499984740745262"/>
      </bottom>
      <diagonal/>
    </border>
    <border>
      <left style="thin">
        <color indexed="64"/>
      </left>
      <right/>
      <top style="medium">
        <color theme="8" tint="-0.499984740745262"/>
      </top>
      <bottom/>
      <diagonal/>
    </border>
    <border>
      <left style="thin">
        <color indexed="64"/>
      </left>
      <right style="medium">
        <color theme="8" tint="-0.499984740745262"/>
      </right>
      <top style="medium">
        <color indexed="64"/>
      </top>
      <bottom/>
      <diagonal/>
    </border>
    <border>
      <left style="medium">
        <color theme="8" tint="-0.499984740745262"/>
      </left>
      <right/>
      <top style="medium">
        <color theme="8" tint="-0.499984740745262"/>
      </top>
      <bottom style="medium">
        <color indexed="64"/>
      </bottom>
      <diagonal/>
    </border>
    <border>
      <left style="thin">
        <color indexed="64"/>
      </left>
      <right/>
      <top style="medium">
        <color theme="8" tint="-0.499984740745262"/>
      </top>
      <bottom style="medium">
        <color indexed="64"/>
      </bottom>
      <diagonal/>
    </border>
    <border>
      <left/>
      <right style="medium">
        <color theme="8" tint="-0.499984740745262"/>
      </right>
      <top style="medium">
        <color theme="8" tint="-0.499984740745262"/>
      </top>
      <bottom style="medium">
        <color indexed="64"/>
      </bottom>
      <diagonal/>
    </border>
    <border>
      <left style="thin">
        <color indexed="64"/>
      </left>
      <right style="medium">
        <color theme="8" tint="-0.499984740745262"/>
      </right>
      <top style="medium">
        <color theme="8" tint="-0.499984740745262"/>
      </top>
      <bottom style="medium">
        <color indexed="64"/>
      </bottom>
      <diagonal/>
    </border>
    <border>
      <left/>
      <right/>
      <top style="thin">
        <color theme="8" tint="-0.499984740745262"/>
      </top>
      <bottom/>
      <diagonal/>
    </border>
    <border>
      <left/>
      <right style="medium">
        <color theme="8" tint="-0.499984740745262"/>
      </right>
      <top/>
      <bottom style="thin">
        <color theme="8" tint="-0.499984740745262"/>
      </bottom>
      <diagonal/>
    </border>
    <border>
      <left/>
      <right style="medium">
        <color theme="8" tint="-0.499984740745262"/>
      </right>
      <top style="thin">
        <color theme="8" tint="-0.499984740745262"/>
      </top>
      <bottom/>
      <diagonal/>
    </border>
    <border>
      <left/>
      <right/>
      <top style="medium">
        <color theme="8" tint="-0.499984740745262"/>
      </top>
      <bottom style="thin">
        <color theme="8" tint="-0.499984740745262"/>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theme="8" tint="-0.499984740745262"/>
      </bottom>
      <diagonal/>
    </border>
    <border>
      <left style="thin">
        <color theme="8" tint="-0.499984740745262"/>
      </left>
      <right style="thin">
        <color indexed="64"/>
      </right>
      <top style="thin">
        <color theme="8" tint="-0.499984740745262"/>
      </top>
      <bottom style="thin">
        <color indexed="64"/>
      </bottom>
      <diagonal/>
    </border>
    <border>
      <left style="thin">
        <color indexed="64"/>
      </left>
      <right style="thin">
        <color theme="8" tint="-0.499984740745262"/>
      </right>
      <top style="thin">
        <color theme="8" tint="-0.499984740745262"/>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theme="8" tint="-0.499984740745262"/>
      </bottom>
      <diagonal/>
    </border>
    <border>
      <left style="thin">
        <color indexed="64"/>
      </left>
      <right style="thin">
        <color theme="8" tint="-0.499984740745262"/>
      </right>
      <top style="thin">
        <color indexed="64"/>
      </top>
      <bottom style="thin">
        <color theme="8" tint="-0.499984740745262"/>
      </bottom>
      <diagonal/>
    </border>
    <border>
      <left/>
      <right style="medium">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indexed="64"/>
      </left>
      <right style="thin">
        <color theme="8" tint="-0.499984740745262"/>
      </right>
      <top style="medium">
        <color theme="8" tint="-0.499984740745262"/>
      </top>
      <bottom style="thin">
        <color indexed="64"/>
      </bottom>
      <diagonal/>
    </border>
    <border>
      <left style="thin">
        <color theme="8" tint="-0.499984740745262"/>
      </left>
      <right style="thin">
        <color indexed="64"/>
      </right>
      <top style="medium">
        <color theme="8" tint="-0.499984740745262"/>
      </top>
      <bottom style="thin">
        <color indexed="64"/>
      </bottom>
      <diagonal/>
    </border>
    <border>
      <left style="medium">
        <color theme="8" tint="-0.499984740745262"/>
      </left>
      <right style="thin">
        <color indexed="64"/>
      </right>
      <top style="thin">
        <color theme="8" tint="-0.499984740745262"/>
      </top>
      <bottom style="thin">
        <color indexed="64"/>
      </bottom>
      <diagonal/>
    </border>
    <border>
      <left style="thin">
        <color indexed="64"/>
      </left>
      <right style="medium">
        <color theme="8" tint="-0.499984740745262"/>
      </right>
      <top style="thin">
        <color theme="8" tint="-0.499984740745262"/>
      </top>
      <bottom style="thin">
        <color indexed="64"/>
      </bottom>
      <diagonal/>
    </border>
    <border>
      <left style="thin">
        <color theme="8" tint="-0.499984740745262"/>
      </left>
      <right style="thin">
        <color theme="8" tint="-0.499984740745262"/>
      </right>
      <top/>
      <bottom/>
      <diagonal/>
    </border>
    <border>
      <left style="thin">
        <color indexed="64"/>
      </left>
      <right style="medium">
        <color theme="8" tint="-0.499984740745262"/>
      </right>
      <top style="thin">
        <color indexed="64"/>
      </top>
      <bottom style="medium">
        <color indexed="64"/>
      </bottom>
      <diagonal/>
    </border>
    <border>
      <left/>
      <right style="medium">
        <color theme="8" tint="-0.499984740745262"/>
      </right>
      <top style="thin">
        <color indexed="64"/>
      </top>
      <bottom style="medium">
        <color theme="8" tint="-0.499984740745262"/>
      </bottom>
      <diagonal/>
    </border>
    <border>
      <left style="thin">
        <color indexed="64"/>
      </left>
      <right/>
      <top style="medium">
        <color theme="8" tint="-0.499984740745262"/>
      </top>
      <bottom style="thin">
        <color indexed="64"/>
      </bottom>
      <diagonal/>
    </border>
    <border>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indexed="64"/>
      </bottom>
      <diagonal/>
    </border>
    <border>
      <left style="medium">
        <color theme="8" tint="-0.499984740745262"/>
      </left>
      <right style="thin">
        <color indexed="64"/>
      </right>
      <top/>
      <bottom style="medium">
        <color theme="8" tint="-0.499984740745262"/>
      </bottom>
      <diagonal/>
    </border>
    <border>
      <left/>
      <right style="medium">
        <color theme="8" tint="-0.499984740745262"/>
      </right>
      <top style="thin">
        <color indexed="64"/>
      </top>
      <bottom style="thin">
        <color indexed="64"/>
      </bottom>
      <diagonal/>
    </border>
    <border>
      <left/>
      <right/>
      <top style="medium">
        <color theme="8" tint="-0.499984740745262"/>
      </top>
      <bottom style="thin">
        <color indexed="64"/>
      </bottom>
      <diagonal/>
    </border>
    <border>
      <left/>
      <right style="medium">
        <color theme="8" tint="-0.499984740745262"/>
      </right>
      <top style="thin">
        <color indexed="64"/>
      </top>
      <bottom style="medium">
        <color indexed="64"/>
      </bottom>
      <diagonal/>
    </border>
    <border>
      <left/>
      <right style="medium">
        <color theme="8" tint="-0.499984740745262"/>
      </right>
      <top/>
      <bottom style="medium">
        <color indexed="64"/>
      </bottom>
      <diagonal/>
    </border>
    <border>
      <left style="medium">
        <color theme="8" tint="-0.499984740745262"/>
      </left>
      <right/>
      <top/>
      <bottom style="medium">
        <color indexed="64"/>
      </bottom>
      <diagonal/>
    </border>
    <border>
      <left/>
      <right style="thin">
        <color indexed="64"/>
      </right>
      <top/>
      <bottom/>
      <diagonal/>
    </border>
    <border>
      <left style="medium">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medium">
        <color theme="8" tint="-0.499984740745262"/>
      </bottom>
      <diagonal/>
    </border>
    <border>
      <left/>
      <right/>
      <top style="thin">
        <color indexed="64"/>
      </top>
      <bottom style="medium">
        <color indexed="64"/>
      </bottom>
      <diagonal/>
    </border>
    <border>
      <left style="medium">
        <color theme="8"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theme="8" tint="-0.499984740745262"/>
      </right>
      <top style="thin">
        <color indexed="64"/>
      </top>
      <bottom style="medium">
        <color indexed="64"/>
      </bottom>
      <diagonal/>
    </border>
    <border>
      <left/>
      <right style="thin">
        <color indexed="64"/>
      </right>
      <top style="thin">
        <color indexed="64"/>
      </top>
      <bottom style="medium">
        <color theme="8" tint="-0.499984740745262"/>
      </bottom>
      <diagonal/>
    </border>
    <border>
      <left style="thin">
        <color theme="8" tint="-0.499984740745262"/>
      </left>
      <right style="medium">
        <color theme="8" tint="-0.499984740745262"/>
      </right>
      <top style="thin">
        <color indexed="64"/>
      </top>
      <bottom/>
      <diagonal/>
    </border>
    <border>
      <left style="medium">
        <color theme="8" tint="-0.499984740745262"/>
      </left>
      <right/>
      <top style="thin">
        <color theme="8" tint="-0.499984740745262"/>
      </top>
      <bottom style="thin">
        <color theme="8" tint="-0.499984740745262"/>
      </bottom>
      <diagonal/>
    </border>
    <border>
      <left/>
      <right style="medium">
        <color theme="8" tint="-0.499984740745262"/>
      </right>
      <top style="medium">
        <color indexed="64"/>
      </top>
      <bottom style="medium">
        <color theme="8"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theme="8" tint="-0.499984740745262"/>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indexed="64"/>
      </right>
      <top style="medium">
        <color auto="1"/>
      </top>
      <bottom style="medium">
        <color auto="1"/>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indexed="64"/>
      </left>
      <right/>
      <top style="thin">
        <color auto="1"/>
      </top>
      <bottom/>
      <diagonal/>
    </border>
    <border>
      <left/>
      <right style="medium">
        <color indexed="64"/>
      </right>
      <top style="thin">
        <color auto="1"/>
      </top>
      <bottom/>
      <diagonal/>
    </border>
  </borders>
  <cellStyleXfs count="45">
    <xf numFmtId="0" fontId="0" fillId="0" borderId="0"/>
    <xf numFmtId="0" fontId="2" fillId="0" borderId="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3" fillId="0" borderId="1" applyNumberFormat="0" applyFont="0" applyFill="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37" fontId="6"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3" fillId="0" borderId="0">
      <protection locked="0"/>
    </xf>
    <xf numFmtId="168" fontId="13" fillId="0" borderId="0">
      <protection locked="0"/>
    </xf>
    <xf numFmtId="169" fontId="14" fillId="0" borderId="0">
      <protection locked="0"/>
    </xf>
    <xf numFmtId="169" fontId="14" fillId="0" borderId="0">
      <protection locked="0"/>
    </xf>
    <xf numFmtId="170" fontId="6" fillId="0" borderId="0">
      <alignment vertical="center"/>
    </xf>
    <xf numFmtId="170" fontId="6" fillId="0" borderId="0"/>
    <xf numFmtId="169" fontId="13" fillId="0" borderId="53">
      <protection locked="0"/>
    </xf>
    <xf numFmtId="37" fontId="28" fillId="0" borderId="0"/>
    <xf numFmtId="0" fontId="29" fillId="0" borderId="0"/>
    <xf numFmtId="9" fontId="2" fillId="0" borderId="0" applyFont="0" applyFill="0" applyBorder="0" applyAlignment="0" applyProtection="0"/>
    <xf numFmtId="37" fontId="59" fillId="0" borderId="0"/>
    <xf numFmtId="0" fontId="64" fillId="0" borderId="0"/>
    <xf numFmtId="43" fontId="2" fillId="0" borderId="0" applyFont="0" applyFill="0" applyBorder="0" applyAlignment="0" applyProtection="0"/>
    <xf numFmtId="44" fontId="2" fillId="0" borderId="0" applyFont="0" applyFill="0" applyBorder="0" applyAlignment="0" applyProtection="0"/>
  </cellStyleXfs>
  <cellXfs count="1752">
    <xf numFmtId="0" fontId="0" fillId="0" borderId="0" xfId="0"/>
    <xf numFmtId="0" fontId="9" fillId="0" borderId="0" xfId="0" applyFont="1"/>
    <xf numFmtId="37" fontId="3" fillId="0" borderId="0" xfId="23" applyFont="1" applyProtection="1">
      <protection locked="0"/>
    </xf>
    <xf numFmtId="37" fontId="8" fillId="0" borderId="0" xfId="23" applyFont="1" applyProtection="1">
      <protection locked="0"/>
    </xf>
    <xf numFmtId="37" fontId="8" fillId="0" borderId="10" xfId="23" applyFont="1" applyBorder="1" applyProtection="1">
      <protection locked="0"/>
    </xf>
    <xf numFmtId="37" fontId="8" fillId="0" borderId="9" xfId="23" applyFont="1" applyBorder="1" applyProtection="1">
      <protection locked="0"/>
    </xf>
    <xf numFmtId="37" fontId="12" fillId="0" borderId="0" xfId="23" applyFont="1" applyAlignment="1" applyProtection="1">
      <alignment horizontal="center"/>
      <protection locked="0"/>
    </xf>
    <xf numFmtId="37" fontId="8" fillId="0" borderId="28" xfId="23" applyFont="1" applyBorder="1" applyProtection="1">
      <protection locked="0"/>
    </xf>
    <xf numFmtId="166" fontId="8" fillId="0" borderId="22" xfId="29" applyNumberFormat="1" applyFont="1" applyBorder="1" applyProtection="1">
      <protection locked="0"/>
    </xf>
    <xf numFmtId="37" fontId="7" fillId="0" borderId="0" xfId="23" applyFont="1" applyAlignment="1" applyProtection="1">
      <alignment horizontal="right"/>
      <protection locked="0"/>
    </xf>
    <xf numFmtId="37" fontId="8" fillId="0" borderId="47" xfId="23" applyFont="1" applyBorder="1" applyProtection="1">
      <protection locked="0"/>
    </xf>
    <xf numFmtId="37" fontId="8" fillId="0" borderId="2" xfId="23" applyFont="1" applyBorder="1" applyProtection="1">
      <protection locked="0"/>
    </xf>
    <xf numFmtId="37" fontId="7" fillId="0" borderId="0" xfId="23" applyFont="1" applyProtection="1">
      <protection locked="0"/>
    </xf>
    <xf numFmtId="37" fontId="7" fillId="0" borderId="22" xfId="23" applyFont="1" applyBorder="1" applyAlignment="1" applyProtection="1">
      <alignment horizontal="center"/>
      <protection locked="0"/>
    </xf>
    <xf numFmtId="37" fontId="8" fillId="0" borderId="9" xfId="23" applyFont="1" applyBorder="1" applyAlignment="1" applyProtection="1">
      <alignment horizontal="right"/>
      <protection locked="0"/>
    </xf>
    <xf numFmtId="37" fontId="8" fillId="0" borderId="0" xfId="23" applyFont="1" applyAlignment="1" applyProtection="1">
      <alignment horizontal="right"/>
      <protection locked="0"/>
    </xf>
    <xf numFmtId="166" fontId="8" fillId="0" borderId="0" xfId="22" quotePrefix="1" applyNumberFormat="1" applyFont="1" applyBorder="1" applyProtection="1">
      <protection locked="0"/>
    </xf>
    <xf numFmtId="0" fontId="9" fillId="0" borderId="10" xfId="0" applyFont="1" applyBorder="1" applyProtection="1">
      <protection locked="0"/>
    </xf>
    <xf numFmtId="0" fontId="9" fillId="0" borderId="9" xfId="0" applyFont="1" applyBorder="1" applyProtection="1">
      <protection locked="0"/>
    </xf>
    <xf numFmtId="166" fontId="8" fillId="0" borderId="18" xfId="29" applyNumberFormat="1" applyFont="1" applyBorder="1" applyProtection="1">
      <protection locked="0"/>
    </xf>
    <xf numFmtId="37" fontId="3" fillId="0" borderId="12" xfId="23" applyFont="1" applyBorder="1" applyProtection="1">
      <protection locked="0"/>
    </xf>
    <xf numFmtId="0" fontId="9" fillId="0" borderId="0" xfId="0" applyFont="1" applyProtection="1">
      <protection locked="0"/>
    </xf>
    <xf numFmtId="166" fontId="8" fillId="0" borderId="19" xfId="29" applyNumberFormat="1" applyFont="1" applyFill="1" applyBorder="1" applyAlignment="1" applyProtection="1">
      <alignment horizontal="right"/>
      <protection locked="0"/>
    </xf>
    <xf numFmtId="166" fontId="17" fillId="0" borderId="19" xfId="29" applyNumberFormat="1" applyFont="1" applyFill="1" applyBorder="1" applyAlignment="1" applyProtection="1">
      <alignment vertical="center"/>
      <protection locked="0"/>
    </xf>
    <xf numFmtId="166" fontId="8" fillId="0" borderId="22" xfId="29" applyNumberFormat="1" applyFont="1" applyFill="1" applyBorder="1" applyAlignment="1" applyProtection="1">
      <alignment horizontal="right"/>
      <protection locked="0"/>
    </xf>
    <xf numFmtId="166" fontId="17" fillId="0" borderId="22" xfId="29" applyNumberFormat="1" applyFont="1" applyFill="1" applyBorder="1" applyAlignment="1" applyProtection="1">
      <alignment vertical="center"/>
      <protection locked="0"/>
    </xf>
    <xf numFmtId="166" fontId="17" fillId="0" borderId="22" xfId="29" applyNumberFormat="1" applyFont="1" applyFill="1" applyBorder="1" applyAlignment="1" applyProtection="1">
      <alignment horizontal="right" vertical="center"/>
      <protection locked="0"/>
    </xf>
    <xf numFmtId="166" fontId="17" fillId="0" borderId="19"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protection locked="0"/>
    </xf>
    <xf numFmtId="166" fontId="17" fillId="0" borderId="16" xfId="29" applyNumberFormat="1" applyFont="1" applyFill="1" applyBorder="1" applyAlignment="1" applyProtection="1">
      <alignment horizontal="right" vertical="center"/>
      <protection locked="0"/>
    </xf>
    <xf numFmtId="37" fontId="16" fillId="0" borderId="0" xfId="23" applyFont="1" applyProtection="1">
      <protection locked="0"/>
    </xf>
    <xf numFmtId="37" fontId="20" fillId="0" borderId="0" xfId="23" applyFont="1" applyProtection="1">
      <protection locked="0"/>
    </xf>
    <xf numFmtId="0" fontId="9" fillId="0" borderId="11" xfId="0" applyFont="1" applyBorder="1" applyProtection="1">
      <protection locked="0"/>
    </xf>
    <xf numFmtId="0" fontId="9" fillId="0" borderId="12" xfId="0" applyFont="1" applyBorder="1" applyProtection="1">
      <protection locked="0"/>
    </xf>
    <xf numFmtId="166" fontId="17" fillId="0" borderId="29" xfId="29" applyNumberFormat="1" applyFont="1" applyFill="1" applyBorder="1" applyAlignment="1" applyProtection="1">
      <alignment horizontal="right" vertical="center"/>
      <protection locked="0"/>
    </xf>
    <xf numFmtId="166" fontId="17" fillId="0" borderId="30" xfId="29" applyNumberFormat="1" applyFont="1" applyFill="1" applyBorder="1" applyAlignment="1" applyProtection="1">
      <alignment horizontal="right" vertical="center"/>
      <protection locked="0"/>
    </xf>
    <xf numFmtId="166" fontId="17" fillId="4" borderId="29" xfId="29" applyNumberFormat="1" applyFont="1" applyFill="1" applyBorder="1" applyAlignment="1" applyProtection="1">
      <alignment horizontal="right" vertical="center"/>
    </xf>
    <xf numFmtId="166" fontId="17" fillId="4" borderId="30" xfId="29" applyNumberFormat="1" applyFont="1" applyFill="1" applyBorder="1" applyAlignment="1" applyProtection="1">
      <alignment horizontal="right" vertical="center"/>
    </xf>
    <xf numFmtId="166" fontId="17" fillId="0" borderId="16" xfId="29" applyNumberFormat="1" applyFont="1" applyFill="1" applyBorder="1" applyAlignment="1" applyProtection="1">
      <alignment vertical="center"/>
      <protection locked="0"/>
    </xf>
    <xf numFmtId="37" fontId="8" fillId="0" borderId="34" xfId="23" applyFont="1" applyBorder="1" applyAlignment="1" applyProtection="1">
      <alignment horizontal="left"/>
      <protection locked="0"/>
    </xf>
    <xf numFmtId="37" fontId="8" fillId="0" borderId="51" xfId="23" applyFont="1" applyBorder="1" applyAlignment="1" applyProtection="1">
      <alignment horizontal="left"/>
      <protection locked="0"/>
    </xf>
    <xf numFmtId="166" fontId="8" fillId="0" borderId="16" xfId="29" applyNumberFormat="1" applyFont="1" applyBorder="1" applyAlignment="1" applyProtection="1">
      <alignment horizontal="right"/>
      <protection locked="0"/>
    </xf>
    <xf numFmtId="166" fontId="8" fillId="0" borderId="51" xfId="29" applyNumberFormat="1" applyFont="1" applyBorder="1" applyAlignment="1" applyProtection="1">
      <alignment horizontal="right"/>
      <protection locked="0"/>
    </xf>
    <xf numFmtId="37" fontId="8" fillId="0" borderId="34" xfId="23" applyFont="1" applyBorder="1" applyAlignment="1" applyProtection="1">
      <alignment horizontal="center"/>
      <protection locked="0"/>
    </xf>
    <xf numFmtId="37" fontId="8" fillId="0" borderId="22" xfId="23" applyFont="1" applyBorder="1" applyAlignment="1" applyProtection="1">
      <alignment horizontal="center"/>
      <protection locked="0"/>
    </xf>
    <xf numFmtId="37" fontId="8" fillId="0" borderId="51" xfId="23" applyFont="1" applyBorder="1" applyAlignment="1" applyProtection="1">
      <alignment horizontal="center"/>
      <protection locked="0"/>
    </xf>
    <xf numFmtId="37" fontId="8" fillId="0" borderId="35" xfId="23" applyFont="1" applyBorder="1" applyAlignment="1" applyProtection="1">
      <alignment horizontal="center"/>
      <protection locked="0"/>
    </xf>
    <xf numFmtId="37" fontId="8" fillId="0" borderId="29" xfId="23" applyFont="1" applyBorder="1" applyAlignment="1" applyProtection="1">
      <alignment horizontal="center"/>
      <protection locked="0"/>
    </xf>
    <xf numFmtId="37" fontId="8" fillId="0" borderId="52" xfId="23" applyFont="1" applyBorder="1" applyAlignment="1" applyProtection="1">
      <alignment horizontal="center"/>
      <protection locked="0"/>
    </xf>
    <xf numFmtId="37" fontId="8" fillId="0" borderId="41" xfId="23" applyFont="1" applyBorder="1" applyAlignment="1" applyProtection="1">
      <alignment horizontal="left"/>
      <protection locked="0"/>
    </xf>
    <xf numFmtId="166" fontId="8" fillId="0" borderId="41" xfId="29" applyNumberFormat="1" applyFont="1" applyBorder="1" applyAlignment="1" applyProtection="1">
      <alignment horizontal="right"/>
      <protection locked="0"/>
    </xf>
    <xf numFmtId="9" fontId="8" fillId="0" borderId="41" xfId="30" applyFont="1" applyBorder="1" applyAlignment="1" applyProtection="1">
      <alignment horizontal="center"/>
      <protection locked="0"/>
    </xf>
    <xf numFmtId="37" fontId="8" fillId="0" borderId="41" xfId="23" applyFont="1" applyBorder="1" applyAlignment="1" applyProtection="1">
      <alignment horizontal="center"/>
      <protection locked="0"/>
    </xf>
    <xf numFmtId="37" fontId="8" fillId="0" borderId="48" xfId="23" applyFont="1" applyBorder="1" applyAlignment="1" applyProtection="1">
      <alignment horizontal="center"/>
      <protection locked="0"/>
    </xf>
    <xf numFmtId="166" fontId="17" fillId="0" borderId="20" xfId="29" applyNumberFormat="1" applyFont="1" applyFill="1" applyBorder="1" applyAlignment="1" applyProtection="1">
      <alignment vertical="center"/>
      <protection locked="0"/>
    </xf>
    <xf numFmtId="166" fontId="17" fillId="0" borderId="17" xfId="29" applyNumberFormat="1" applyFont="1" applyFill="1" applyBorder="1" applyAlignment="1" applyProtection="1">
      <alignment vertical="center"/>
      <protection locked="0"/>
    </xf>
    <xf numFmtId="166" fontId="17" fillId="0" borderId="40" xfId="29" applyNumberFormat="1" applyFont="1" applyFill="1" applyBorder="1" applyAlignment="1" applyProtection="1">
      <alignment vertical="center"/>
      <protection locked="0"/>
    </xf>
    <xf numFmtId="166" fontId="17" fillId="4" borderId="33" xfId="29" applyNumberFormat="1" applyFont="1" applyFill="1" applyBorder="1" applyAlignment="1" applyProtection="1">
      <alignment horizontal="center" vertical="center"/>
    </xf>
    <xf numFmtId="166" fontId="17" fillId="4" borderId="35" xfId="29" applyNumberFormat="1" applyFont="1" applyFill="1" applyBorder="1" applyAlignment="1" applyProtection="1">
      <alignment horizontal="center" vertical="center"/>
    </xf>
    <xf numFmtId="166" fontId="17" fillId="0" borderId="28" xfId="29" applyNumberFormat="1" applyFont="1" applyFill="1" applyBorder="1" applyAlignment="1" applyProtection="1">
      <alignment horizontal="right" vertical="center"/>
      <protection locked="0"/>
    </xf>
    <xf numFmtId="166" fontId="17" fillId="0" borderId="36" xfId="29" applyNumberFormat="1" applyFont="1" applyFill="1" applyBorder="1" applyAlignment="1" applyProtection="1">
      <alignment horizontal="right" vertical="center"/>
      <protection locked="0"/>
    </xf>
    <xf numFmtId="166" fontId="17" fillId="0" borderId="37" xfId="29" applyNumberFormat="1" applyFont="1" applyFill="1" applyBorder="1" applyAlignment="1" applyProtection="1">
      <alignment horizontal="right" vertical="center"/>
      <protection locked="0"/>
    </xf>
    <xf numFmtId="166" fontId="17" fillId="0" borderId="20" xfId="29" applyNumberFormat="1" applyFont="1" applyFill="1" applyBorder="1" applyAlignment="1" applyProtection="1">
      <alignment horizontal="right" vertical="center"/>
      <protection locked="0"/>
    </xf>
    <xf numFmtId="166" fontId="17" fillId="0" borderId="17" xfId="29" applyNumberFormat="1" applyFont="1" applyFill="1" applyBorder="1" applyAlignment="1" applyProtection="1">
      <alignment horizontal="right" vertical="center"/>
      <protection locked="0"/>
    </xf>
    <xf numFmtId="166" fontId="17" fillId="0" borderId="33" xfId="29" applyNumberFormat="1" applyFont="1" applyFill="1" applyBorder="1" applyAlignment="1" applyProtection="1">
      <alignment horizontal="right" vertical="center"/>
      <protection locked="0"/>
    </xf>
    <xf numFmtId="166" fontId="17" fillId="0" borderId="35" xfId="29" applyNumberFormat="1" applyFont="1" applyFill="1" applyBorder="1" applyAlignment="1" applyProtection="1">
      <alignment horizontal="right" vertical="center"/>
      <protection locked="0"/>
    </xf>
    <xf numFmtId="166" fontId="17" fillId="0" borderId="40" xfId="29" applyNumberFormat="1" applyFont="1" applyFill="1" applyBorder="1" applyAlignment="1" applyProtection="1">
      <alignment horizontal="right" vertical="center"/>
      <protection locked="0"/>
    </xf>
    <xf numFmtId="166" fontId="17" fillId="0" borderId="25" xfId="29" applyNumberFormat="1" applyFont="1" applyFill="1" applyBorder="1" applyAlignment="1" applyProtection="1">
      <alignment horizontal="right" vertical="center"/>
      <protection locked="0"/>
    </xf>
    <xf numFmtId="166" fontId="17" fillId="4" borderId="33" xfId="29" applyNumberFormat="1" applyFont="1" applyFill="1" applyBorder="1" applyAlignment="1" applyProtection="1">
      <alignment horizontal="right" vertical="center"/>
    </xf>
    <xf numFmtId="166" fontId="17" fillId="4" borderId="35" xfId="29" applyNumberFormat="1" applyFont="1" applyFill="1" applyBorder="1" applyAlignment="1" applyProtection="1">
      <alignment horizontal="right" vertical="center"/>
    </xf>
    <xf numFmtId="166" fontId="17" fillId="4" borderId="28" xfId="29" applyNumberFormat="1" applyFont="1" applyFill="1" applyBorder="1" applyAlignment="1" applyProtection="1">
      <alignment horizontal="right" vertical="center"/>
    </xf>
    <xf numFmtId="166" fontId="17" fillId="4" borderId="36" xfId="29" applyNumberFormat="1" applyFont="1" applyFill="1" applyBorder="1" applyAlignment="1" applyProtection="1">
      <alignment horizontal="right" vertical="center"/>
    </xf>
    <xf numFmtId="166" fontId="17" fillId="4" borderId="37" xfId="29" applyNumberFormat="1" applyFont="1" applyFill="1" applyBorder="1" applyAlignment="1" applyProtection="1">
      <alignment horizontal="right" vertical="center"/>
    </xf>
    <xf numFmtId="166" fontId="17" fillId="4" borderId="25" xfId="29" applyNumberFormat="1" applyFont="1" applyFill="1" applyBorder="1" applyAlignment="1" applyProtection="1">
      <alignment horizontal="right" vertical="center"/>
    </xf>
    <xf numFmtId="166" fontId="8" fillId="4" borderId="36" xfId="29" applyNumberFormat="1" applyFont="1" applyFill="1" applyBorder="1" applyAlignment="1" applyProtection="1">
      <alignment horizontal="right"/>
    </xf>
    <xf numFmtId="166" fontId="8" fillId="4" borderId="37" xfId="29" applyNumberFormat="1" applyFont="1" applyFill="1" applyBorder="1" applyAlignment="1" applyProtection="1">
      <alignment horizontal="right"/>
    </xf>
    <xf numFmtId="165" fontId="8" fillId="0" borderId="40" xfId="35" applyNumberFormat="1" applyFont="1" applyBorder="1" applyAlignment="1" applyProtection="1">
      <alignment horizontal="right" vertical="center"/>
      <protection locked="0"/>
    </xf>
    <xf numFmtId="165" fontId="17" fillId="0" borderId="40" xfId="35" applyNumberFormat="1" applyFont="1" applyBorder="1" applyAlignment="1" applyProtection="1">
      <alignment horizontal="right" vertical="center"/>
      <protection locked="0"/>
    </xf>
    <xf numFmtId="2" fontId="8" fillId="0" borderId="0" xfId="23" applyNumberFormat="1" applyFont="1" applyProtection="1">
      <protection locked="0"/>
    </xf>
    <xf numFmtId="2" fontId="8" fillId="0" borderId="0" xfId="23" applyNumberFormat="1" applyFont="1" applyAlignment="1" applyProtection="1">
      <alignment horizontal="right"/>
      <protection locked="0"/>
    </xf>
    <xf numFmtId="170" fontId="17" fillId="0" borderId="0" xfId="35" applyFont="1" applyProtection="1">
      <alignment vertical="center"/>
      <protection locked="0"/>
    </xf>
    <xf numFmtId="170" fontId="8" fillId="0" borderId="0" xfId="35" applyFont="1" applyProtection="1">
      <alignment vertical="center"/>
      <protection locked="0"/>
    </xf>
    <xf numFmtId="170" fontId="18" fillId="0" borderId="2" xfId="35" applyFont="1" applyBorder="1">
      <alignment vertical="center"/>
    </xf>
    <xf numFmtId="170" fontId="18" fillId="0" borderId="2" xfId="35" applyFont="1" applyBorder="1" applyAlignment="1">
      <alignment horizontal="center" vertical="center"/>
    </xf>
    <xf numFmtId="170" fontId="18" fillId="2" borderId="80" xfId="35" applyFont="1" applyFill="1" applyBorder="1" applyAlignment="1">
      <alignment horizontal="centerContinuous" vertical="center"/>
    </xf>
    <xf numFmtId="170" fontId="18" fillId="2" borderId="8" xfId="35" applyFont="1" applyFill="1" applyBorder="1" applyAlignment="1">
      <alignment horizontal="center" vertical="center"/>
    </xf>
    <xf numFmtId="170" fontId="18" fillId="2" borderId="6" xfId="35" applyFont="1" applyFill="1" applyBorder="1" applyAlignment="1">
      <alignment horizontal="centerContinuous" vertical="center"/>
    </xf>
    <xf numFmtId="170" fontId="18" fillId="2" borderId="8" xfId="35" applyFont="1" applyFill="1" applyBorder="1" applyAlignment="1">
      <alignment horizontal="centerContinuous" vertical="center"/>
    </xf>
    <xf numFmtId="165" fontId="17" fillId="4" borderId="20" xfId="35" applyNumberFormat="1" applyFont="1" applyFill="1" applyBorder="1" applyAlignment="1">
      <alignment horizontal="right" vertical="center"/>
    </xf>
    <xf numFmtId="170" fontId="17" fillId="3" borderId="73" xfId="35" applyFont="1" applyFill="1" applyBorder="1">
      <alignment vertical="center"/>
    </xf>
    <xf numFmtId="170" fontId="17" fillId="3" borderId="3" xfId="35" applyFont="1" applyFill="1" applyBorder="1">
      <alignment vertical="center"/>
    </xf>
    <xf numFmtId="170" fontId="17" fillId="3" borderId="59" xfId="35" applyFont="1" applyFill="1" applyBorder="1">
      <alignment vertical="center"/>
    </xf>
    <xf numFmtId="166" fontId="8" fillId="0" borderId="40" xfId="29" applyNumberFormat="1" applyFont="1" applyFill="1" applyBorder="1" applyAlignment="1" applyProtection="1">
      <alignment horizontal="right" vertical="center"/>
      <protection locked="0"/>
    </xf>
    <xf numFmtId="166" fontId="8" fillId="0" borderId="17" xfId="29" applyNumberFormat="1" applyFont="1" applyFill="1" applyBorder="1" applyAlignment="1" applyProtection="1">
      <alignment horizontal="right" vertical="center"/>
      <protection locked="0"/>
    </xf>
    <xf numFmtId="165" fontId="8" fillId="0" borderId="82" xfId="35" applyNumberFormat="1" applyFont="1" applyBorder="1" applyAlignment="1" applyProtection="1">
      <alignment horizontal="right" vertical="center"/>
      <protection locked="0"/>
    </xf>
    <xf numFmtId="165" fontId="17" fillId="0" borderId="82" xfId="35" applyNumberFormat="1" applyFont="1" applyBorder="1" applyAlignment="1" applyProtection="1">
      <alignment horizontal="right" vertical="center"/>
      <protection locked="0"/>
    </xf>
    <xf numFmtId="166" fontId="17" fillId="3" borderId="72" xfId="29" applyNumberFormat="1" applyFont="1" applyFill="1" applyBorder="1" applyAlignment="1" applyProtection="1">
      <alignment horizontal="right" vertical="center"/>
    </xf>
    <xf numFmtId="166" fontId="17" fillId="3" borderId="46" xfId="29" applyNumberFormat="1" applyFont="1" applyFill="1" applyBorder="1" applyAlignment="1" applyProtection="1">
      <alignment horizontal="right" vertical="center"/>
    </xf>
    <xf numFmtId="166" fontId="17" fillId="4" borderId="74" xfId="29" applyNumberFormat="1" applyFont="1" applyFill="1" applyBorder="1" applyAlignment="1" applyProtection="1">
      <alignment horizontal="right" vertical="center"/>
    </xf>
    <xf numFmtId="166" fontId="17" fillId="4" borderId="75" xfId="29" applyNumberFormat="1" applyFont="1" applyFill="1" applyBorder="1" applyAlignment="1" applyProtection="1">
      <alignment horizontal="right" vertical="center"/>
    </xf>
    <xf numFmtId="165" fontId="17" fillId="4" borderId="74" xfId="35" applyNumberFormat="1" applyFont="1" applyFill="1" applyBorder="1" applyAlignment="1">
      <alignment horizontal="right" vertical="center"/>
    </xf>
    <xf numFmtId="166" fontId="17" fillId="3" borderId="20" xfId="29" applyNumberFormat="1" applyFont="1" applyFill="1" applyBorder="1" applyAlignment="1" applyProtection="1">
      <alignment horizontal="right" vertical="center"/>
    </xf>
    <xf numFmtId="166" fontId="18" fillId="3" borderId="2" xfId="29" applyNumberFormat="1" applyFont="1" applyFill="1" applyBorder="1" applyAlignment="1" applyProtection="1">
      <alignment horizontal="right" vertical="center"/>
    </xf>
    <xf numFmtId="10" fontId="8" fillId="0" borderId="23" xfId="23" applyNumberFormat="1" applyFont="1" applyBorder="1" applyAlignment="1" applyProtection="1">
      <alignment vertical="center"/>
      <protection locked="0"/>
    </xf>
    <xf numFmtId="10" fontId="8" fillId="0" borderId="23" xfId="23" applyNumberFormat="1" applyFont="1" applyBorder="1" applyAlignment="1">
      <alignment vertical="center"/>
    </xf>
    <xf numFmtId="37" fontId="7" fillId="0" borderId="9" xfId="23" applyFont="1" applyBorder="1" applyAlignment="1">
      <alignment horizontal="left" vertical="center"/>
    </xf>
    <xf numFmtId="37" fontId="7" fillId="2" borderId="3" xfId="23" applyFont="1" applyFill="1" applyBorder="1" applyAlignment="1">
      <alignment vertical="center"/>
    </xf>
    <xf numFmtId="37" fontId="7" fillId="2" borderId="4" xfId="23" applyFont="1" applyFill="1" applyBorder="1" applyAlignment="1">
      <alignment vertical="center"/>
    </xf>
    <xf numFmtId="37" fontId="24" fillId="3" borderId="3" xfId="23" applyFont="1" applyFill="1" applyBorder="1" applyAlignment="1">
      <alignment vertical="center"/>
    </xf>
    <xf numFmtId="37" fontId="24" fillId="3" borderId="4" xfId="23" applyFont="1" applyFill="1" applyBorder="1" applyAlignment="1">
      <alignment vertical="center"/>
    </xf>
    <xf numFmtId="37" fontId="24" fillId="3" borderId="84" xfId="23" applyFont="1" applyFill="1" applyBorder="1" applyAlignment="1">
      <alignment vertical="center"/>
    </xf>
    <xf numFmtId="37" fontId="24" fillId="3" borderId="24" xfId="23" applyFont="1" applyFill="1" applyBorder="1" applyAlignment="1">
      <alignment vertical="center"/>
    </xf>
    <xf numFmtId="37" fontId="7" fillId="3" borderId="11" xfId="23" applyFont="1" applyFill="1" applyBorder="1" applyAlignment="1">
      <alignment vertical="center" wrapText="1"/>
    </xf>
    <xf numFmtId="37" fontId="7" fillId="3" borderId="3" xfId="23" applyFont="1" applyFill="1" applyBorder="1" applyAlignment="1">
      <alignment vertical="center"/>
    </xf>
    <xf numFmtId="37" fontId="7" fillId="3" borderId="4" xfId="23" applyFont="1" applyFill="1" applyBorder="1" applyAlignment="1">
      <alignment vertical="center"/>
    </xf>
    <xf numFmtId="37" fontId="7" fillId="2" borderId="11" xfId="23" applyFont="1" applyFill="1" applyBorder="1" applyAlignment="1">
      <alignment vertical="center"/>
    </xf>
    <xf numFmtId="37" fontId="7" fillId="2" borderId="12" xfId="23" applyFont="1" applyFill="1" applyBorder="1" applyAlignment="1">
      <alignment vertical="center"/>
    </xf>
    <xf numFmtId="37" fontId="24" fillId="3" borderId="61" xfId="23" applyFont="1" applyFill="1" applyBorder="1" applyAlignment="1">
      <alignment vertical="center"/>
    </xf>
    <xf numFmtId="37" fontId="24" fillId="3" borderId="56" xfId="23" applyFont="1" applyFill="1" applyBorder="1" applyAlignment="1">
      <alignment vertical="center"/>
    </xf>
    <xf numFmtId="37" fontId="24" fillId="3" borderId="6" xfId="23" applyFont="1" applyFill="1" applyBorder="1" applyAlignment="1">
      <alignment vertical="center"/>
    </xf>
    <xf numFmtId="37" fontId="24" fillId="3" borderId="7" xfId="23" applyFont="1" applyFill="1" applyBorder="1" applyAlignment="1">
      <alignment vertical="center"/>
    </xf>
    <xf numFmtId="3" fontId="8" fillId="2" borderId="70" xfId="23" applyNumberFormat="1" applyFont="1" applyFill="1" applyBorder="1" applyAlignment="1">
      <alignment vertical="center"/>
    </xf>
    <xf numFmtId="166" fontId="8" fillId="0" borderId="40" xfId="29" applyNumberFormat="1" applyFont="1" applyFill="1" applyBorder="1" applyAlignment="1" applyProtection="1">
      <alignment vertical="center"/>
      <protection locked="0"/>
    </xf>
    <xf numFmtId="166" fontId="8" fillId="0" borderId="32" xfId="29" applyNumberFormat="1" applyFont="1" applyFill="1" applyBorder="1" applyAlignment="1" applyProtection="1">
      <alignment vertical="center"/>
      <protection locked="0"/>
    </xf>
    <xf numFmtId="166" fontId="7" fillId="3" borderId="72" xfId="29" applyNumberFormat="1" applyFont="1" applyFill="1" applyBorder="1" applyAlignment="1" applyProtection="1">
      <alignment vertical="center"/>
    </xf>
    <xf numFmtId="166" fontId="7" fillId="3" borderId="70"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wrapText="1"/>
    </xf>
    <xf numFmtId="166" fontId="7" fillId="3" borderId="66" xfId="29" applyNumberFormat="1" applyFont="1" applyFill="1" applyBorder="1" applyAlignment="1" applyProtection="1">
      <alignment vertical="center" wrapText="1"/>
    </xf>
    <xf numFmtId="166" fontId="7" fillId="3" borderId="82" xfId="29" applyNumberFormat="1" applyFont="1" applyFill="1" applyBorder="1" applyAlignment="1" applyProtection="1">
      <alignment vertical="center"/>
    </xf>
    <xf numFmtId="166" fontId="7" fillId="3" borderId="77" xfId="29" applyNumberFormat="1" applyFont="1" applyFill="1" applyBorder="1" applyAlignment="1" applyProtection="1">
      <alignment vertical="center"/>
    </xf>
    <xf numFmtId="166" fontId="7" fillId="3" borderId="57" xfId="29" applyNumberFormat="1" applyFont="1" applyFill="1" applyBorder="1" applyAlignment="1" applyProtection="1">
      <alignment vertical="center"/>
    </xf>
    <xf numFmtId="166" fontId="7" fillId="3" borderId="83" xfId="29" applyNumberFormat="1" applyFont="1" applyFill="1" applyBorder="1" applyAlignment="1" applyProtection="1">
      <alignment vertical="center"/>
    </xf>
    <xf numFmtId="166" fontId="7" fillId="3" borderId="14" xfId="29" applyNumberFormat="1" applyFont="1" applyFill="1" applyBorder="1" applyAlignment="1" applyProtection="1">
      <alignment vertical="center"/>
    </xf>
    <xf numFmtId="166" fontId="7" fillId="3" borderId="8" xfId="29" applyNumberFormat="1" applyFont="1" applyFill="1" applyBorder="1" applyAlignment="1" applyProtection="1">
      <alignment vertical="center"/>
    </xf>
    <xf numFmtId="166" fontId="7" fillId="3" borderId="84" xfId="29" applyNumberFormat="1" applyFont="1" applyFill="1" applyBorder="1" applyAlignment="1" applyProtection="1">
      <alignment vertical="center"/>
    </xf>
    <xf numFmtId="166" fontId="7" fillId="3" borderId="87" xfId="29" applyNumberFormat="1" applyFont="1" applyFill="1" applyBorder="1" applyAlignment="1" applyProtection="1">
      <alignment vertical="center"/>
    </xf>
    <xf numFmtId="166" fontId="7" fillId="3" borderId="61" xfId="29" applyNumberFormat="1" applyFont="1" applyFill="1" applyBorder="1" applyAlignment="1" applyProtection="1">
      <alignment vertical="center"/>
    </xf>
    <xf numFmtId="166" fontId="7" fillId="3" borderId="3" xfId="29" applyNumberFormat="1" applyFont="1" applyFill="1" applyBorder="1" applyAlignment="1" applyProtection="1">
      <alignment vertical="center"/>
    </xf>
    <xf numFmtId="166" fontId="8" fillId="3" borderId="40" xfId="29" applyNumberFormat="1" applyFont="1" applyFill="1" applyBorder="1" applyAlignment="1" applyProtection="1">
      <alignment vertical="center"/>
    </xf>
    <xf numFmtId="166" fontId="7" fillId="3" borderId="2" xfId="29" applyNumberFormat="1" applyFont="1" applyFill="1" applyBorder="1" applyAlignment="1" applyProtection="1">
      <alignment vertical="center" wrapText="1"/>
    </xf>
    <xf numFmtId="14" fontId="8" fillId="0" borderId="15" xfId="23" applyNumberFormat="1" applyFont="1" applyBorder="1" applyAlignment="1" applyProtection="1">
      <alignment horizontal="centerContinuous"/>
      <protection locked="0"/>
    </xf>
    <xf numFmtId="37" fontId="8" fillId="0" borderId="22" xfId="23" applyFont="1" applyBorder="1" applyAlignment="1" applyProtection="1">
      <alignment vertical="center"/>
      <protection locked="0"/>
    </xf>
    <xf numFmtId="37" fontId="21" fillId="0" borderId="22" xfId="23" applyFont="1" applyBorder="1" applyAlignment="1" applyProtection="1">
      <alignment vertical="center"/>
      <protection locked="0"/>
    </xf>
    <xf numFmtId="37" fontId="7" fillId="2" borderId="2" xfId="23" applyFont="1" applyFill="1" applyBorder="1" applyAlignment="1">
      <alignment horizontal="center" vertical="center" wrapText="1"/>
    </xf>
    <xf numFmtId="37" fontId="8" fillId="0" borderId="16" xfId="23" applyFont="1" applyBorder="1" applyAlignment="1" applyProtection="1">
      <alignment vertical="center"/>
      <protection locked="0"/>
    </xf>
    <xf numFmtId="37" fontId="8" fillId="2" borderId="18" xfId="23" applyFont="1" applyFill="1" applyBorder="1"/>
    <xf numFmtId="37" fontId="8" fillId="2" borderId="19" xfId="23" applyFont="1" applyFill="1" applyBorder="1"/>
    <xf numFmtId="166" fontId="8" fillId="0" borderId="19" xfId="29" applyNumberFormat="1" applyFont="1" applyFill="1" applyBorder="1" applyAlignment="1" applyProtection="1">
      <alignment horizontal="right" vertical="center"/>
      <protection locked="0"/>
    </xf>
    <xf numFmtId="166" fontId="8" fillId="0" borderId="20" xfId="29" applyNumberFormat="1" applyFont="1" applyFill="1" applyBorder="1" applyAlignment="1" applyProtection="1">
      <alignment horizontal="right" vertical="center"/>
      <protection locked="0"/>
    </xf>
    <xf numFmtId="166" fontId="8" fillId="0" borderId="33" xfId="29" applyNumberFormat="1" applyFont="1" applyFill="1" applyBorder="1" applyAlignment="1" applyProtection="1">
      <alignment horizontal="right"/>
      <protection locked="0"/>
    </xf>
    <xf numFmtId="166" fontId="8" fillId="0" borderId="35" xfId="29" applyNumberFormat="1" applyFont="1" applyFill="1" applyBorder="1" applyAlignment="1" applyProtection="1">
      <alignment horizontal="right"/>
      <protection locked="0"/>
    </xf>
    <xf numFmtId="166" fontId="8" fillId="0" borderId="22" xfId="29" applyNumberFormat="1" applyFont="1" applyFill="1" applyBorder="1" applyProtection="1"/>
    <xf numFmtId="166" fontId="7" fillId="3" borderId="69" xfId="29" applyNumberFormat="1" applyFont="1" applyFill="1" applyBorder="1" applyProtection="1"/>
    <xf numFmtId="166" fontId="8" fillId="0" borderId="19" xfId="29" applyNumberFormat="1" applyFont="1" applyFill="1" applyBorder="1" applyProtection="1">
      <protection locked="0"/>
    </xf>
    <xf numFmtId="166" fontId="8" fillId="0" borderId="20" xfId="29" applyNumberFormat="1" applyFont="1" applyFill="1" applyBorder="1" applyProtection="1">
      <protection locked="0"/>
    </xf>
    <xf numFmtId="166" fontId="8" fillId="0" borderId="26" xfId="29" applyNumberFormat="1" applyFont="1" applyFill="1" applyBorder="1" applyProtection="1">
      <protection locked="0"/>
    </xf>
    <xf numFmtId="166" fontId="8" fillId="0" borderId="45" xfId="29" applyNumberFormat="1" applyFont="1" applyFill="1" applyBorder="1" applyProtection="1">
      <protection locked="0"/>
    </xf>
    <xf numFmtId="166" fontId="8" fillId="0" borderId="22" xfId="29" applyNumberFormat="1" applyFont="1" applyFill="1" applyBorder="1" applyProtection="1">
      <protection locked="0"/>
    </xf>
    <xf numFmtId="166" fontId="8" fillId="0" borderId="17" xfId="29" applyNumberFormat="1" applyFont="1" applyFill="1" applyBorder="1" applyProtection="1">
      <protection locked="0"/>
    </xf>
    <xf numFmtId="166" fontId="8" fillId="0" borderId="28" xfId="29" applyNumberFormat="1" applyFont="1" applyFill="1" applyBorder="1" applyProtection="1">
      <protection locked="0"/>
    </xf>
    <xf numFmtId="166" fontId="8" fillId="0" borderId="29" xfId="29" applyNumberFormat="1" applyFont="1" applyFill="1" applyBorder="1" applyProtection="1">
      <protection locked="0"/>
    </xf>
    <xf numFmtId="166" fontId="8" fillId="0" borderId="16" xfId="29" applyNumberFormat="1" applyFont="1" applyFill="1" applyBorder="1" applyProtection="1">
      <protection locked="0"/>
    </xf>
    <xf numFmtId="166" fontId="8" fillId="0" borderId="40" xfId="29" applyNumberFormat="1" applyFont="1" applyFill="1" applyBorder="1" applyProtection="1">
      <protection locked="0"/>
    </xf>
    <xf numFmtId="166" fontId="8" fillId="0" borderId="25" xfId="29" applyNumberFormat="1" applyFont="1" applyFill="1" applyBorder="1" applyProtection="1">
      <protection locked="0"/>
    </xf>
    <xf numFmtId="166" fontId="8" fillId="0" borderId="30" xfId="29" applyNumberFormat="1" applyFont="1" applyFill="1" applyBorder="1" applyProtection="1">
      <protection locked="0"/>
    </xf>
    <xf numFmtId="37" fontId="8" fillId="0" borderId="0" xfId="38" applyFont="1"/>
    <xf numFmtId="3" fontId="8" fillId="0" borderId="0" xfId="39" applyNumberFormat="1" applyFont="1"/>
    <xf numFmtId="0" fontId="8" fillId="0" borderId="0" xfId="39" applyFont="1"/>
    <xf numFmtId="166" fontId="8" fillId="3" borderId="15" xfId="29" applyNumberFormat="1" applyFont="1" applyFill="1" applyBorder="1" applyAlignment="1" applyProtection="1">
      <alignment horizontal="right" vertical="center"/>
    </xf>
    <xf numFmtId="37" fontId="8" fillId="0" borderId="18" xfId="23" applyFont="1" applyBorder="1" applyAlignment="1" applyProtection="1">
      <alignment horizontal="center"/>
      <protection locked="0"/>
    </xf>
    <xf numFmtId="37" fontId="8" fillId="0" borderId="79" xfId="23" applyFont="1" applyBorder="1" applyAlignment="1" applyProtection="1">
      <alignment horizontal="center"/>
      <protection locked="0"/>
    </xf>
    <xf numFmtId="37" fontId="8" fillId="0" borderId="19" xfId="23" applyFont="1" applyBorder="1" applyAlignment="1" applyProtection="1">
      <alignment horizontal="center"/>
      <protection locked="0"/>
    </xf>
    <xf numFmtId="166" fontId="8" fillId="0" borderId="79" xfId="29" applyNumberFormat="1" applyFont="1" applyBorder="1" applyAlignment="1" applyProtection="1">
      <alignment horizontal="right"/>
      <protection locked="0"/>
    </xf>
    <xf numFmtId="166" fontId="8" fillId="0" borderId="49" xfId="29" applyNumberFormat="1" applyFont="1" applyFill="1" applyBorder="1" applyAlignment="1" applyProtection="1">
      <alignment horizontal="right"/>
      <protection locked="0"/>
    </xf>
    <xf numFmtId="0" fontId="21" fillId="0" borderId="0" xfId="0" applyFont="1" applyProtection="1">
      <protection locked="0"/>
    </xf>
    <xf numFmtId="166" fontId="17" fillId="3" borderId="16" xfId="29" applyNumberFormat="1" applyFont="1" applyFill="1" applyBorder="1" applyAlignment="1" applyProtection="1">
      <alignment horizontal="right" vertical="center"/>
    </xf>
    <xf numFmtId="170" fontId="17" fillId="3" borderId="25" xfId="35" applyFont="1" applyFill="1" applyBorder="1">
      <alignment vertical="center"/>
    </xf>
    <xf numFmtId="170" fontId="17" fillId="3" borderId="28" xfId="35" applyFont="1" applyFill="1" applyBorder="1">
      <alignment vertical="center"/>
    </xf>
    <xf numFmtId="166" fontId="17" fillId="3" borderId="17" xfId="29" applyNumberFormat="1" applyFont="1" applyFill="1" applyBorder="1" applyAlignment="1" applyProtection="1">
      <alignment horizontal="right" vertical="center"/>
    </xf>
    <xf numFmtId="166" fontId="17" fillId="3" borderId="22" xfId="29" applyNumberFormat="1" applyFont="1" applyFill="1" applyBorder="1" applyAlignment="1" applyProtection="1">
      <alignment horizontal="right" vertical="center"/>
    </xf>
    <xf numFmtId="0" fontId="9" fillId="0" borderId="13" xfId="0" applyFont="1" applyBorder="1" applyProtection="1">
      <protection locked="0"/>
    </xf>
    <xf numFmtId="165" fontId="17" fillId="3" borderId="74" xfId="35" applyNumberFormat="1" applyFont="1" applyFill="1" applyBorder="1" applyAlignment="1">
      <alignment horizontal="right" vertical="center"/>
    </xf>
    <xf numFmtId="171" fontId="17" fillId="3" borderId="76" xfId="28" applyNumberFormat="1" applyFont="1" applyFill="1" applyBorder="1" applyAlignment="1" applyProtection="1">
      <alignment horizontal="right" vertical="center"/>
    </xf>
    <xf numFmtId="171" fontId="17" fillId="3" borderId="14" xfId="28" applyNumberFormat="1" applyFont="1" applyFill="1" applyBorder="1" applyAlignment="1" applyProtection="1">
      <alignment horizontal="right" vertical="center"/>
    </xf>
    <xf numFmtId="171" fontId="17" fillId="3" borderId="74" xfId="28" applyNumberFormat="1" applyFont="1" applyFill="1" applyBorder="1" applyAlignment="1" applyProtection="1">
      <alignment horizontal="right" vertical="center"/>
    </xf>
    <xf numFmtId="0" fontId="0" fillId="0" borderId="0" xfId="0" applyProtection="1">
      <protection locked="0"/>
    </xf>
    <xf numFmtId="0" fontId="8" fillId="0" borderId="0" xfId="12" applyFont="1" applyProtection="1">
      <protection locked="0"/>
    </xf>
    <xf numFmtId="0" fontId="8" fillId="0" borderId="7" xfId="12" applyFont="1" applyBorder="1" applyAlignment="1" applyProtection="1">
      <alignment vertical="center"/>
      <protection locked="0"/>
    </xf>
    <xf numFmtId="0" fontId="22" fillId="0" borderId="7" xfId="1" applyFont="1" applyBorder="1" applyAlignment="1" applyProtection="1">
      <alignment horizontal="center" vertical="center"/>
      <protection locked="0"/>
    </xf>
    <xf numFmtId="0" fontId="0" fillId="0" borderId="4" xfId="0" applyBorder="1" applyProtection="1">
      <protection locked="0"/>
    </xf>
    <xf numFmtId="0" fontId="0" fillId="0" borderId="8" xfId="0" applyBorder="1" applyProtection="1">
      <protection locked="0"/>
    </xf>
    <xf numFmtId="0" fontId="8" fillId="0" borderId="0" xfId="12" applyFont="1" applyAlignment="1" applyProtection="1">
      <alignment vertical="center"/>
      <protection locked="0"/>
    </xf>
    <xf numFmtId="0" fontId="8" fillId="0" borderId="9" xfId="12" applyFont="1" applyBorder="1" applyAlignment="1" applyProtection="1">
      <alignment vertical="center"/>
      <protection locked="0"/>
    </xf>
    <xf numFmtId="0" fontId="0" fillId="0" borderId="7" xfId="0" applyBorder="1" applyProtection="1">
      <protection locked="0"/>
    </xf>
    <xf numFmtId="171" fontId="8" fillId="0" borderId="0" xfId="12" applyNumberFormat="1" applyFont="1" applyAlignment="1" applyProtection="1">
      <alignment vertical="center"/>
      <protection locked="0"/>
    </xf>
    <xf numFmtId="0" fontId="8" fillId="0" borderId="12" xfId="12" applyFont="1" applyBorder="1" applyAlignment="1" applyProtection="1">
      <alignment vertical="center"/>
      <protection locked="0"/>
    </xf>
    <xf numFmtId="43" fontId="8" fillId="0" borderId="0" xfId="12" applyNumberFormat="1" applyFont="1" applyProtection="1">
      <protection locked="0"/>
    </xf>
    <xf numFmtId="0" fontId="36" fillId="0" borderId="0" xfId="12" applyFont="1" applyProtection="1">
      <protection locked="0"/>
    </xf>
    <xf numFmtId="0" fontId="8" fillId="0" borderId="0" xfId="12" applyFont="1" applyAlignment="1" applyProtection="1">
      <alignment horizontal="right"/>
      <protection locked="0"/>
    </xf>
    <xf numFmtId="171" fontId="8" fillId="0" borderId="0" xfId="13" applyNumberFormat="1" applyFont="1" applyFill="1" applyProtection="1">
      <protection locked="0"/>
    </xf>
    <xf numFmtId="0" fontId="7" fillId="3" borderId="9" xfId="12" applyFont="1" applyFill="1" applyBorder="1" applyAlignment="1">
      <alignment vertical="center"/>
    </xf>
    <xf numFmtId="0" fontId="8" fillId="3" borderId="0" xfId="12" applyFont="1" applyFill="1" applyAlignment="1">
      <alignment vertical="center"/>
    </xf>
    <xf numFmtId="166" fontId="8" fillId="3" borderId="10" xfId="29" applyNumberFormat="1" applyFont="1" applyFill="1" applyBorder="1" applyAlignment="1" applyProtection="1">
      <alignment vertical="center"/>
    </xf>
    <xf numFmtId="0" fontId="7" fillId="3" borderId="11" xfId="12" applyFont="1" applyFill="1" applyBorder="1" applyAlignment="1">
      <alignment vertical="center"/>
    </xf>
    <xf numFmtId="0" fontId="8" fillId="3" borderId="12" xfId="12" applyFont="1" applyFill="1" applyBorder="1" applyAlignment="1">
      <alignment vertical="center"/>
    </xf>
    <xf numFmtId="166" fontId="8" fillId="3" borderId="13" xfId="29" applyNumberFormat="1" applyFont="1" applyFill="1" applyBorder="1" applyAlignment="1" applyProtection="1">
      <alignment vertical="center"/>
    </xf>
    <xf numFmtId="0" fontId="7" fillId="2" borderId="2" xfId="12" applyFont="1" applyFill="1" applyBorder="1" applyAlignment="1">
      <alignment horizontal="center" vertical="center"/>
    </xf>
    <xf numFmtId="0" fontId="10" fillId="2" borderId="14" xfId="0" applyFont="1" applyFill="1" applyBorder="1" applyAlignment="1">
      <alignment horizontal="center"/>
    </xf>
    <xf numFmtId="0" fontId="9" fillId="0" borderId="9" xfId="0" applyFont="1" applyBorder="1"/>
    <xf numFmtId="166" fontId="9" fillId="3" borderId="33" xfId="29" applyNumberFormat="1" applyFont="1" applyFill="1" applyBorder="1" applyProtection="1"/>
    <xf numFmtId="166" fontId="9" fillId="3" borderId="28" xfId="29" applyNumberFormat="1" applyFont="1" applyFill="1" applyBorder="1" applyProtection="1"/>
    <xf numFmtId="9" fontId="9" fillId="3" borderId="28" xfId="30" applyFont="1" applyFill="1" applyBorder="1" applyProtection="1"/>
    <xf numFmtId="9" fontId="9" fillId="3" borderId="29" xfId="30" applyFont="1" applyFill="1" applyBorder="1" applyProtection="1"/>
    <xf numFmtId="9" fontId="9" fillId="3" borderId="36" xfId="30" applyFont="1" applyFill="1" applyBorder="1" applyProtection="1"/>
    <xf numFmtId="9" fontId="9" fillId="3" borderId="37" xfId="30" applyFont="1" applyFill="1" applyBorder="1" applyProtection="1"/>
    <xf numFmtId="0" fontId="9" fillId="3" borderId="36" xfId="0" applyFont="1" applyFill="1" applyBorder="1"/>
    <xf numFmtId="0" fontId="7" fillId="2" borderId="14" xfId="12" applyFont="1" applyFill="1" applyBorder="1" applyAlignment="1">
      <alignment horizontal="center" vertical="center"/>
    </xf>
    <xf numFmtId="0" fontId="7" fillId="0" borderId="0" xfId="12" applyFont="1" applyAlignment="1">
      <alignment horizontal="left" vertical="center"/>
    </xf>
    <xf numFmtId="0" fontId="8" fillId="0" borderId="0" xfId="12" applyFont="1" applyAlignment="1">
      <alignment vertical="center"/>
    </xf>
    <xf numFmtId="0" fontId="21" fillId="0" borderId="0" xfId="12" applyFont="1" applyAlignment="1">
      <alignment vertical="center"/>
    </xf>
    <xf numFmtId="0" fontId="10" fillId="2" borderId="2" xfId="0" applyFont="1" applyFill="1" applyBorder="1" applyAlignment="1">
      <alignment horizontal="center"/>
    </xf>
    <xf numFmtId="0" fontId="7" fillId="2" borderId="8" xfId="12" applyFont="1" applyFill="1" applyBorder="1" applyAlignment="1">
      <alignment vertical="center"/>
    </xf>
    <xf numFmtId="171" fontId="21" fillId="0" borderId="0" xfId="12" applyNumberFormat="1" applyFont="1" applyAlignment="1">
      <alignment horizontal="center" vertical="center"/>
    </xf>
    <xf numFmtId="0" fontId="21" fillId="0" borderId="0" xfId="12" quotePrefix="1" applyFont="1" applyAlignment="1">
      <alignment horizontal="center" vertical="center"/>
    </xf>
    <xf numFmtId="171" fontId="7" fillId="2" borderId="2" xfId="12" applyNumberFormat="1" applyFont="1" applyFill="1" applyBorder="1" applyAlignment="1">
      <alignment horizontal="center" vertical="center"/>
    </xf>
    <xf numFmtId="0" fontId="8" fillId="0" borderId="12" xfId="12" quotePrefix="1" applyFont="1" applyBorder="1" applyAlignment="1">
      <alignment horizontal="center" vertical="center"/>
    </xf>
    <xf numFmtId="0" fontId="8" fillId="0" borderId="0" xfId="12" applyFont="1"/>
    <xf numFmtId="0" fontId="7" fillId="0" borderId="6" xfId="12" applyFont="1" applyBorder="1" applyAlignment="1">
      <alignment vertical="center"/>
    </xf>
    <xf numFmtId="0" fontId="8" fillId="0" borderId="7" xfId="12" applyFont="1" applyBorder="1" applyAlignment="1">
      <alignment vertical="center"/>
    </xf>
    <xf numFmtId="0" fontId="7" fillId="0" borderId="9" xfId="12" applyFont="1" applyBorder="1" applyAlignment="1">
      <alignment vertical="center"/>
    </xf>
    <xf numFmtId="0" fontId="8" fillId="0" borderId="10" xfId="12" applyFont="1" applyBorder="1" applyAlignment="1">
      <alignment vertical="center"/>
    </xf>
    <xf numFmtId="166" fontId="9" fillId="3" borderId="2" xfId="29" applyNumberFormat="1" applyFont="1" applyFill="1" applyBorder="1" applyProtection="1"/>
    <xf numFmtId="37" fontId="8" fillId="3" borderId="6" xfId="23" applyFont="1" applyFill="1" applyBorder="1" applyAlignment="1">
      <alignment horizontal="left"/>
    </xf>
    <xf numFmtId="166" fontId="9" fillId="3" borderId="8" xfId="29" applyNumberFormat="1" applyFont="1" applyFill="1" applyBorder="1" applyProtection="1"/>
    <xf numFmtId="37" fontId="8" fillId="3" borderId="9" xfId="23" applyFont="1" applyFill="1" applyBorder="1" applyAlignment="1">
      <alignment horizontal="left"/>
    </xf>
    <xf numFmtId="166" fontId="9" fillId="3" borderId="10" xfId="29" applyNumberFormat="1" applyFont="1" applyFill="1" applyBorder="1" applyProtection="1"/>
    <xf numFmtId="44" fontId="9" fillId="3" borderId="27" xfId="29" applyFont="1" applyFill="1" applyBorder="1" applyProtection="1"/>
    <xf numFmtId="37" fontId="7" fillId="3" borderId="11" xfId="23" applyFont="1" applyFill="1" applyBorder="1" applyAlignment="1">
      <alignment horizontal="left"/>
    </xf>
    <xf numFmtId="166" fontId="10" fillId="3" borderId="110" xfId="29" applyNumberFormat="1" applyFont="1" applyFill="1" applyBorder="1" applyProtection="1"/>
    <xf numFmtId="37" fontId="8" fillId="0" borderId="0" xfId="23" applyFont="1"/>
    <xf numFmtId="0" fontId="21" fillId="0" borderId="0" xfId="0" applyFont="1"/>
    <xf numFmtId="171" fontId="21" fillId="0" borderId="0" xfId="28" applyNumberFormat="1" applyFont="1" applyBorder="1" applyProtection="1"/>
    <xf numFmtId="14" fontId="9" fillId="0" borderId="0" xfId="0" applyNumberFormat="1" applyFont="1"/>
    <xf numFmtId="37" fontId="7" fillId="2" borderId="2" xfId="23" applyFont="1" applyFill="1" applyBorder="1" applyAlignment="1">
      <alignment horizontal="center"/>
    </xf>
    <xf numFmtId="170" fontId="8" fillId="0" borderId="9" xfId="36" applyFont="1" applyBorder="1" applyAlignment="1">
      <alignment horizontal="center" vertical="center"/>
    </xf>
    <xf numFmtId="170" fontId="8" fillId="0" borderId="0" xfId="36" applyFont="1" applyAlignment="1">
      <alignment horizontal="center" vertical="center"/>
    </xf>
    <xf numFmtId="0" fontId="9" fillId="0" borderId="10" xfId="0" applyFont="1" applyBorder="1"/>
    <xf numFmtId="37" fontId="8" fillId="0" borderId="9" xfId="23" applyFont="1" applyBorder="1"/>
    <xf numFmtId="170" fontId="18" fillId="0" borderId="0" xfId="36" applyFont="1" applyAlignment="1">
      <alignment horizontal="center" vertical="center"/>
    </xf>
    <xf numFmtId="170" fontId="8" fillId="0" borderId="9" xfId="36" applyFont="1" applyBorder="1"/>
    <xf numFmtId="166" fontId="8" fillId="3" borderId="69" xfId="29" applyNumberFormat="1" applyFont="1" applyFill="1" applyBorder="1" applyAlignment="1" applyProtection="1">
      <alignment horizontal="right"/>
    </xf>
    <xf numFmtId="166" fontId="8" fillId="3" borderId="72" xfId="29" applyNumberFormat="1" applyFont="1" applyFill="1" applyBorder="1" applyAlignment="1" applyProtection="1">
      <alignment horizontal="right"/>
    </xf>
    <xf numFmtId="166" fontId="8" fillId="3" borderId="73" xfId="29" applyNumberFormat="1" applyFont="1" applyFill="1" applyBorder="1" applyAlignment="1" applyProtection="1">
      <alignment horizontal="right"/>
    </xf>
    <xf numFmtId="166" fontId="8" fillId="3" borderId="70" xfId="29" applyNumberFormat="1" applyFont="1" applyFill="1" applyBorder="1" applyAlignment="1" applyProtection="1">
      <alignment horizontal="right"/>
    </xf>
    <xf numFmtId="166" fontId="8" fillId="3" borderId="19" xfId="29" applyNumberFormat="1" applyFont="1" applyFill="1" applyBorder="1" applyAlignment="1" applyProtection="1">
      <alignment horizontal="right"/>
    </xf>
    <xf numFmtId="166" fontId="17" fillId="3" borderId="19" xfId="29" applyNumberFormat="1" applyFont="1" applyFill="1" applyBorder="1" applyAlignment="1" applyProtection="1">
      <alignment horizontal="right" vertical="center"/>
    </xf>
    <xf numFmtId="166" fontId="17" fillId="3" borderId="33" xfId="29" applyNumberFormat="1" applyFont="1" applyFill="1" applyBorder="1" applyAlignment="1" applyProtection="1">
      <alignment horizontal="right" vertical="center"/>
    </xf>
    <xf numFmtId="166" fontId="17" fillId="3" borderId="35" xfId="29" applyNumberFormat="1" applyFont="1" applyFill="1" applyBorder="1" applyAlignment="1" applyProtection="1">
      <alignment horizontal="right" vertical="center"/>
    </xf>
    <xf numFmtId="166" fontId="8" fillId="3" borderId="22" xfId="29" applyNumberFormat="1" applyFont="1" applyFill="1" applyBorder="1" applyAlignment="1" applyProtection="1">
      <alignment horizontal="right"/>
    </xf>
    <xf numFmtId="166" fontId="17" fillId="3" borderId="28" xfId="29" applyNumberFormat="1" applyFont="1" applyFill="1" applyBorder="1" applyAlignment="1" applyProtection="1">
      <alignment horizontal="right" vertical="center"/>
    </xf>
    <xf numFmtId="166" fontId="17" fillId="3" borderId="29" xfId="29" applyNumberFormat="1" applyFont="1" applyFill="1" applyBorder="1" applyAlignment="1" applyProtection="1">
      <alignment horizontal="right" vertical="center"/>
    </xf>
    <xf numFmtId="0" fontId="10" fillId="3" borderId="7" xfId="0" applyFont="1" applyFill="1" applyBorder="1"/>
    <xf numFmtId="0" fontId="0" fillId="3" borderId="0" xfId="0" applyFill="1"/>
    <xf numFmtId="0" fontId="0" fillId="0" borderId="11" xfId="0" applyBorder="1"/>
    <xf numFmtId="0" fontId="0" fillId="0" borderId="12" xfId="0" applyBorder="1"/>
    <xf numFmtId="0" fontId="0" fillId="0" borderId="13" xfId="0" applyBorder="1"/>
    <xf numFmtId="0" fontId="0" fillId="0" borderId="10" xfId="0" applyBorder="1"/>
    <xf numFmtId="0" fontId="11" fillId="3" borderId="11" xfId="0" applyFont="1" applyFill="1" applyBorder="1"/>
    <xf numFmtId="0" fontId="11" fillId="3" borderId="12" xfId="0" applyFont="1" applyFill="1" applyBorder="1"/>
    <xf numFmtId="0" fontId="0" fillId="0" borderId="10" xfId="0" applyBorder="1" applyProtection="1">
      <protection locked="0"/>
    </xf>
    <xf numFmtId="37" fontId="7" fillId="0" borderId="0" xfId="23" applyFont="1" applyAlignment="1" applyProtection="1">
      <alignment horizontal="centerContinuous"/>
      <protection locked="0"/>
    </xf>
    <xf numFmtId="37" fontId="8" fillId="0" borderId="0" xfId="23" applyFont="1" applyAlignment="1" applyProtection="1">
      <alignment horizontal="centerContinuous"/>
      <protection locked="0"/>
    </xf>
    <xf numFmtId="37" fontId="8" fillId="0" borderId="40" xfId="23" applyFont="1" applyBorder="1" applyAlignment="1" applyProtection="1">
      <alignment horizontal="centerContinuous"/>
      <protection locked="0"/>
    </xf>
    <xf numFmtId="37" fontId="8" fillId="0" borderId="67" xfId="23" applyFont="1" applyBorder="1" applyAlignment="1" applyProtection="1">
      <alignment horizontal="centerContinuous"/>
      <protection locked="0"/>
    </xf>
    <xf numFmtId="37" fontId="8" fillId="0" borderId="20" xfId="23" applyFont="1" applyBorder="1" applyProtection="1">
      <protection locked="0"/>
    </xf>
    <xf numFmtId="37" fontId="8" fillId="0" borderId="27" xfId="23" applyFont="1" applyBorder="1" applyProtection="1">
      <protection locked="0"/>
    </xf>
    <xf numFmtId="37" fontId="8" fillId="0" borderId="0" xfId="23" applyFont="1" applyAlignment="1" applyProtection="1">
      <alignment horizontal="left"/>
      <protection locked="0"/>
    </xf>
    <xf numFmtId="37" fontId="8" fillId="0" borderId="32" xfId="23" applyFont="1" applyBorder="1" applyAlignment="1" applyProtection="1">
      <alignment horizontal="centerContinuous"/>
      <protection locked="0"/>
    </xf>
    <xf numFmtId="37" fontId="8" fillId="0" borderId="10" xfId="23" applyFont="1" applyBorder="1" applyAlignment="1" applyProtection="1">
      <alignment horizontal="centerContinuous"/>
      <protection locked="0"/>
    </xf>
    <xf numFmtId="37" fontId="8" fillId="0" borderId="32" xfId="23" applyFont="1" applyBorder="1" applyProtection="1">
      <protection locked="0"/>
    </xf>
    <xf numFmtId="37" fontId="7" fillId="0" borderId="19" xfId="23" applyFont="1" applyBorder="1" applyAlignment="1" applyProtection="1">
      <alignment vertical="center"/>
      <protection locked="0"/>
    </xf>
    <xf numFmtId="37" fontId="8" fillId="0" borderId="0" xfId="23" applyFont="1" applyAlignment="1" applyProtection="1">
      <alignment vertical="center"/>
      <protection locked="0"/>
    </xf>
    <xf numFmtId="37" fontId="7" fillId="0" borderId="22" xfId="23" applyFont="1" applyBorder="1" applyAlignment="1" applyProtection="1">
      <alignment vertical="center"/>
      <protection locked="0"/>
    </xf>
    <xf numFmtId="37" fontId="8" fillId="0" borderId="25" xfId="23" applyFont="1" applyBorder="1" applyProtection="1">
      <protection locked="0"/>
    </xf>
    <xf numFmtId="37" fontId="8" fillId="0" borderId="31" xfId="23" applyFont="1" applyBorder="1" applyProtection="1">
      <protection locked="0"/>
    </xf>
    <xf numFmtId="37" fontId="8" fillId="0" borderId="19" xfId="23" applyFont="1" applyBorder="1" applyAlignment="1" applyProtection="1">
      <alignment vertical="center"/>
      <protection locked="0"/>
    </xf>
    <xf numFmtId="166" fontId="8" fillId="0" borderId="18" xfId="29" applyNumberFormat="1" applyFont="1" applyFill="1" applyBorder="1" applyProtection="1">
      <protection locked="0"/>
    </xf>
    <xf numFmtId="37" fontId="7" fillId="0" borderId="16" xfId="23" applyFont="1" applyBorder="1" applyAlignment="1" applyProtection="1">
      <alignment vertical="center"/>
      <protection locked="0"/>
    </xf>
    <xf numFmtId="166" fontId="8" fillId="0" borderId="54" xfId="29" applyNumberFormat="1" applyFont="1" applyFill="1" applyBorder="1" applyProtection="1">
      <protection locked="0"/>
    </xf>
    <xf numFmtId="37" fontId="8" fillId="0" borderId="59" xfId="23" applyFont="1" applyBorder="1" applyProtection="1">
      <protection locked="0"/>
    </xf>
    <xf numFmtId="0" fontId="9" fillId="0" borderId="7" xfId="0" applyFont="1" applyBorder="1" applyProtection="1">
      <protection locked="0"/>
    </xf>
    <xf numFmtId="166" fontId="8" fillId="0" borderId="22"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vertical="center"/>
      <protection locked="0"/>
    </xf>
    <xf numFmtId="37" fontId="8" fillId="0" borderId="63" xfId="23" applyFont="1" applyBorder="1" applyProtection="1">
      <protection locked="0"/>
    </xf>
    <xf numFmtId="37" fontId="24" fillId="3" borderId="68" xfId="23" applyFont="1" applyFill="1" applyBorder="1" applyAlignment="1">
      <alignment horizontal="right" vertical="center"/>
    </xf>
    <xf numFmtId="37" fontId="7" fillId="2" borderId="19" xfId="23" applyFont="1" applyFill="1" applyBorder="1" applyAlignment="1">
      <alignment vertical="center"/>
    </xf>
    <xf numFmtId="37" fontId="15" fillId="2" borderId="0" xfId="23" applyFont="1" applyFill="1" applyAlignment="1">
      <alignment horizontal="right" vertical="center"/>
    </xf>
    <xf numFmtId="37" fontId="8" fillId="2" borderId="20" xfId="23" applyFont="1" applyFill="1" applyBorder="1"/>
    <xf numFmtId="37" fontId="8" fillId="2" borderId="26" xfId="23" applyFont="1" applyFill="1" applyBorder="1"/>
    <xf numFmtId="37" fontId="8" fillId="2" borderId="45" xfId="23" applyFont="1" applyFill="1" applyBorder="1"/>
    <xf numFmtId="37" fontId="8" fillId="3" borderId="3" xfId="23" applyFont="1" applyFill="1" applyBorder="1" applyAlignment="1">
      <alignment vertical="center"/>
    </xf>
    <xf numFmtId="37" fontId="24" fillId="3" borderId="4" xfId="23" applyFont="1" applyFill="1" applyBorder="1" applyAlignment="1">
      <alignment horizontal="right" vertical="center"/>
    </xf>
    <xf numFmtId="37" fontId="7" fillId="2" borderId="22" xfId="23" applyFont="1" applyFill="1" applyBorder="1" applyAlignment="1">
      <alignment vertical="center"/>
    </xf>
    <xf numFmtId="37" fontId="8" fillId="2" borderId="22" xfId="23" applyFont="1" applyFill="1" applyBorder="1" applyAlignment="1">
      <alignment vertical="center"/>
    </xf>
    <xf numFmtId="37" fontId="7" fillId="3" borderId="73" xfId="23" applyFont="1" applyFill="1" applyBorder="1" applyAlignment="1">
      <alignment vertical="center"/>
    </xf>
    <xf numFmtId="14" fontId="8" fillId="0" borderId="0" xfId="23" applyNumberFormat="1" applyFont="1"/>
    <xf numFmtId="0" fontId="11" fillId="0" borderId="6" xfId="0" applyFont="1" applyBorder="1"/>
    <xf numFmtId="0" fontId="11" fillId="0" borderId="7" xfId="0" applyFont="1" applyBorder="1"/>
    <xf numFmtId="0" fontId="11" fillId="0" borderId="8" xfId="0" applyFont="1" applyBorder="1"/>
    <xf numFmtId="0" fontId="9" fillId="3" borderId="9" xfId="0" applyFont="1" applyFill="1" applyBorder="1"/>
    <xf numFmtId="0" fontId="9" fillId="3" borderId="0" xfId="0" applyFont="1" applyFill="1"/>
    <xf numFmtId="0" fontId="9" fillId="3" borderId="44" xfId="0" applyFont="1" applyFill="1" applyBorder="1"/>
    <xf numFmtId="9" fontId="9" fillId="3" borderId="89" xfId="30" applyFont="1" applyFill="1" applyBorder="1" applyProtection="1"/>
    <xf numFmtId="0" fontId="10" fillId="3" borderId="9" xfId="0" applyFont="1" applyFill="1" applyBorder="1"/>
    <xf numFmtId="0" fontId="10" fillId="3" borderId="0" xfId="0" applyFont="1" applyFill="1"/>
    <xf numFmtId="0" fontId="10" fillId="0" borderId="9" xfId="0" applyFont="1" applyBorder="1"/>
    <xf numFmtId="0" fontId="10" fillId="0" borderId="0" xfId="0" applyFont="1"/>
    <xf numFmtId="0" fontId="10" fillId="0" borderId="10" xfId="0" applyFont="1" applyBorder="1"/>
    <xf numFmtId="0" fontId="9" fillId="0" borderId="11" xfId="0" applyFont="1" applyBorder="1"/>
    <xf numFmtId="0" fontId="9" fillId="0" borderId="12" xfId="0" applyFont="1" applyBorder="1"/>
    <xf numFmtId="0" fontId="9" fillId="0" borderId="13" xfId="0" applyFont="1" applyBorder="1"/>
    <xf numFmtId="166" fontId="8" fillId="3" borderId="22" xfId="29" applyNumberFormat="1" applyFont="1" applyFill="1" applyBorder="1" applyProtection="1"/>
    <xf numFmtId="37" fontId="8" fillId="2" borderId="41" xfId="23" applyFont="1" applyFill="1" applyBorder="1"/>
    <xf numFmtId="37" fontId="8" fillId="2" borderId="22" xfId="23" applyFont="1" applyFill="1" applyBorder="1"/>
    <xf numFmtId="37" fontId="8" fillId="2" borderId="17" xfId="23" applyFont="1" applyFill="1" applyBorder="1"/>
    <xf numFmtId="37" fontId="8" fillId="2" borderId="28" xfId="23" applyFont="1" applyFill="1" applyBorder="1"/>
    <xf numFmtId="37" fontId="8" fillId="2" borderId="29" xfId="23" applyFont="1" applyFill="1" applyBorder="1"/>
    <xf numFmtId="37" fontId="7" fillId="2" borderId="43" xfId="23" applyFont="1" applyFill="1" applyBorder="1" applyAlignment="1">
      <alignment vertical="center"/>
    </xf>
    <xf numFmtId="170" fontId="8" fillId="0" borderId="0" xfId="35" applyFont="1" applyAlignment="1" applyProtection="1">
      <alignment horizontal="centerContinuous" vertical="center"/>
      <protection locked="0"/>
    </xf>
    <xf numFmtId="170" fontId="8" fillId="0" borderId="10" xfId="35" applyFont="1" applyBorder="1" applyProtection="1">
      <alignment vertical="center"/>
      <protection locked="0"/>
    </xf>
    <xf numFmtId="170" fontId="18" fillId="0" borderId="2" xfId="35" applyFont="1" applyBorder="1" applyAlignment="1" applyProtection="1">
      <alignment horizontal="center" vertical="center"/>
      <protection locked="0"/>
    </xf>
    <xf numFmtId="170" fontId="17" fillId="0" borderId="6" xfId="35" quotePrefix="1" applyFont="1" applyBorder="1" applyAlignment="1" applyProtection="1">
      <alignment horizontal="left" vertical="center"/>
      <protection locked="0"/>
    </xf>
    <xf numFmtId="170" fontId="17" fillId="0" borderId="28" xfId="35" applyFont="1" applyBorder="1" applyProtection="1">
      <alignment vertical="center"/>
      <protection locked="0"/>
    </xf>
    <xf numFmtId="170" fontId="17" fillId="0" borderId="42" xfId="35" applyFont="1" applyBorder="1" applyProtection="1">
      <alignment vertical="center"/>
      <protection locked="0"/>
    </xf>
    <xf numFmtId="170" fontId="8" fillId="0" borderId="60" xfId="35" applyFont="1" applyBorder="1" applyProtection="1">
      <alignment vertical="center"/>
      <protection locked="0"/>
    </xf>
    <xf numFmtId="170" fontId="17" fillId="0" borderId="9" xfId="35" applyFont="1" applyBorder="1" applyProtection="1">
      <alignment vertical="center"/>
      <protection locked="0"/>
    </xf>
    <xf numFmtId="37" fontId="8" fillId="0" borderId="10" xfId="23" applyFont="1" applyBorder="1" applyAlignment="1" applyProtection="1">
      <alignment horizontal="center"/>
      <protection locked="0"/>
    </xf>
    <xf numFmtId="170" fontId="17" fillId="0" borderId="9" xfId="35" quotePrefix="1" applyFont="1" applyBorder="1" applyAlignment="1" applyProtection="1">
      <alignment horizontal="left" vertical="center"/>
      <protection locked="0"/>
    </xf>
    <xf numFmtId="170" fontId="17" fillId="0" borderId="9" xfId="35" applyFont="1" applyBorder="1" applyAlignment="1" applyProtection="1">
      <alignment horizontal="left" vertical="center"/>
      <protection locked="0"/>
    </xf>
    <xf numFmtId="10" fontId="8" fillId="0" borderId="0" xfId="23" applyNumberFormat="1" applyFont="1" applyAlignment="1" applyProtection="1">
      <alignment horizontal="right"/>
      <protection locked="0"/>
    </xf>
    <xf numFmtId="37" fontId="8" fillId="0" borderId="10" xfId="23" applyFont="1" applyBorder="1" applyAlignment="1" applyProtection="1">
      <alignment horizontal="right"/>
      <protection locked="0"/>
    </xf>
    <xf numFmtId="170" fontId="17" fillId="0" borderId="81" xfId="35" quotePrefix="1" applyFont="1" applyBorder="1" applyAlignment="1" applyProtection="1">
      <alignment horizontal="left" vertical="center"/>
      <protection locked="0"/>
    </xf>
    <xf numFmtId="170" fontId="17" fillId="0" borderId="26" xfId="35" applyFont="1" applyBorder="1" applyProtection="1">
      <alignment vertical="center"/>
      <protection locked="0"/>
    </xf>
    <xf numFmtId="170" fontId="17" fillId="0" borderId="9" xfId="35" applyFont="1" applyBorder="1" applyAlignment="1" applyProtection="1">
      <alignment horizontal="right" vertical="center"/>
      <protection locked="0"/>
    </xf>
    <xf numFmtId="37" fontId="8" fillId="0" borderId="0" xfId="23" applyFont="1" applyAlignment="1" applyProtection="1">
      <alignment vertical="justify" wrapText="1"/>
      <protection locked="0"/>
    </xf>
    <xf numFmtId="170" fontId="8" fillId="0" borderId="0" xfId="35" applyFont="1" applyAlignment="1" applyProtection="1">
      <alignment vertical="justify" wrapText="1"/>
      <protection locked="0"/>
    </xf>
    <xf numFmtId="170" fontId="17" fillId="0" borderId="59" xfId="35" applyFont="1" applyBorder="1" applyProtection="1">
      <alignment vertical="center"/>
      <protection locked="0"/>
    </xf>
    <xf numFmtId="170" fontId="17" fillId="0" borderId="78" xfId="35" applyFont="1" applyBorder="1" applyAlignment="1" applyProtection="1">
      <alignment vertical="top"/>
      <protection locked="0"/>
    </xf>
    <xf numFmtId="170" fontId="7" fillId="0" borderId="0" xfId="35" applyFont="1" applyProtection="1">
      <alignment vertical="center"/>
      <protection locked="0"/>
    </xf>
    <xf numFmtId="170" fontId="17" fillId="0" borderId="0" xfId="35" applyFont="1" applyAlignment="1" applyProtection="1">
      <alignment horizontal="center" vertical="center"/>
      <protection locked="0"/>
    </xf>
    <xf numFmtId="165" fontId="17" fillId="0" borderId="0" xfId="35" applyNumberFormat="1" applyFont="1" applyAlignment="1" applyProtection="1">
      <alignment horizontal="right" vertical="center"/>
      <protection locked="0"/>
    </xf>
    <xf numFmtId="170" fontId="8" fillId="0" borderId="0" xfId="35" applyFont="1" applyAlignment="1" applyProtection="1">
      <alignment horizontal="right" vertical="center"/>
      <protection locked="0"/>
    </xf>
    <xf numFmtId="37" fontId="7" fillId="0" borderId="2" xfId="23" applyFont="1" applyBorder="1"/>
    <xf numFmtId="170" fontId="7" fillId="2" borderId="2" xfId="35" applyFont="1" applyFill="1" applyBorder="1">
      <alignment vertical="center"/>
    </xf>
    <xf numFmtId="170" fontId="18" fillId="2" borderId="4" xfId="35" applyFont="1" applyFill="1" applyBorder="1" applyAlignment="1">
      <alignment horizontal="centerContinuous" vertical="center"/>
    </xf>
    <xf numFmtId="170" fontId="18" fillId="2" borderId="5" xfId="35" applyFont="1" applyFill="1" applyBorder="1" applyAlignment="1">
      <alignment horizontal="centerContinuous" vertical="center"/>
    </xf>
    <xf numFmtId="170" fontId="7" fillId="2" borderId="14" xfId="35" applyFont="1" applyFill="1" applyBorder="1">
      <alignment vertical="center"/>
    </xf>
    <xf numFmtId="170" fontId="18" fillId="2" borderId="7" xfId="35" applyFont="1" applyFill="1" applyBorder="1" applyAlignment="1">
      <alignment horizontal="centerContinuous" vertical="center"/>
    </xf>
    <xf numFmtId="170" fontId="18" fillId="2" borderId="79" xfId="35" applyFont="1" applyFill="1" applyBorder="1" applyAlignment="1">
      <alignment horizontal="centerContinuous" vertical="center"/>
    </xf>
    <xf numFmtId="170" fontId="18" fillId="2" borderId="77" xfId="35" applyFont="1" applyFill="1" applyBorder="1" applyAlignment="1">
      <alignment horizontal="center" vertical="center"/>
    </xf>
    <xf numFmtId="165" fontId="8" fillId="3" borderId="32" xfId="35" applyNumberFormat="1" applyFont="1" applyFill="1" applyBorder="1" applyAlignment="1">
      <alignment horizontal="right" vertical="center"/>
    </xf>
    <xf numFmtId="165" fontId="8" fillId="3" borderId="40" xfId="35" applyNumberFormat="1" applyFont="1" applyFill="1" applyBorder="1" applyAlignment="1">
      <alignment horizontal="right" vertical="center"/>
    </xf>
    <xf numFmtId="165" fontId="8" fillId="4" borderId="40" xfId="35" applyNumberFormat="1" applyFont="1" applyFill="1" applyBorder="1" applyAlignment="1">
      <alignment horizontal="right" vertical="center"/>
    </xf>
    <xf numFmtId="165" fontId="17" fillId="4" borderId="40" xfId="35" applyNumberFormat="1" applyFont="1" applyFill="1" applyBorder="1" applyAlignment="1">
      <alignment horizontal="right" vertical="center"/>
    </xf>
    <xf numFmtId="165" fontId="8" fillId="4" borderId="17" xfId="35" applyNumberFormat="1" applyFont="1" applyFill="1" applyBorder="1" applyAlignment="1">
      <alignment horizontal="right" vertical="center"/>
    </xf>
    <xf numFmtId="165" fontId="17" fillId="4" borderId="17" xfId="35" applyNumberFormat="1" applyFont="1" applyFill="1" applyBorder="1" applyAlignment="1">
      <alignment horizontal="right" vertical="center"/>
    </xf>
    <xf numFmtId="37" fontId="8" fillId="0" borderId="9" xfId="23" applyFont="1" applyBorder="1" applyAlignment="1" applyProtection="1">
      <alignment vertical="center"/>
      <protection locked="0"/>
    </xf>
    <xf numFmtId="37" fontId="8" fillId="0" borderId="32" xfId="23" applyFont="1" applyBorder="1" applyAlignment="1" applyProtection="1">
      <alignment vertical="center"/>
      <protection locked="0"/>
    </xf>
    <xf numFmtId="37" fontId="8" fillId="0" borderId="21" xfId="23" applyFont="1" applyBorder="1" applyAlignment="1" applyProtection="1">
      <alignment vertical="center"/>
      <protection locked="0"/>
    </xf>
    <xf numFmtId="37" fontId="8" fillId="0" borderId="42" xfId="23" applyFont="1" applyBorder="1" applyAlignment="1" applyProtection="1">
      <alignment vertical="center"/>
      <protection locked="0"/>
    </xf>
    <xf numFmtId="37" fontId="8" fillId="0" borderId="40" xfId="23" applyFont="1" applyBorder="1" applyAlignment="1" applyProtection="1">
      <alignment vertical="center"/>
      <protection locked="0"/>
    </xf>
    <xf numFmtId="37" fontId="8" fillId="0" borderId="23" xfId="23" applyFont="1" applyBorder="1" applyAlignment="1" applyProtection="1">
      <alignment vertical="center"/>
      <protection locked="0"/>
    </xf>
    <xf numFmtId="49" fontId="8" fillId="0" borderId="23" xfId="23" applyNumberFormat="1" applyFont="1" applyBorder="1" applyAlignment="1" applyProtection="1">
      <alignment vertical="center"/>
      <protection locked="0"/>
    </xf>
    <xf numFmtId="37" fontId="7" fillId="0" borderId="0" xfId="23" applyFont="1" applyAlignment="1" applyProtection="1">
      <alignment vertical="center"/>
      <protection locked="0"/>
    </xf>
    <xf numFmtId="37" fontId="7" fillId="0" borderId="23" xfId="23" applyFont="1" applyBorder="1" applyAlignment="1" applyProtection="1">
      <alignment vertical="center"/>
      <protection locked="0"/>
    </xf>
    <xf numFmtId="37" fontId="25" fillId="0" borderId="0" xfId="23" applyFont="1" applyAlignment="1" applyProtection="1">
      <alignment horizontal="left" vertical="center"/>
      <protection locked="0"/>
    </xf>
    <xf numFmtId="37" fontId="7" fillId="0" borderId="0" xfId="23" applyFont="1" applyAlignment="1" applyProtection="1">
      <alignment vertical="center" wrapText="1"/>
      <protection locked="0"/>
    </xf>
    <xf numFmtId="37" fontId="7" fillId="0" borderId="0" xfId="23" applyFont="1" applyAlignment="1" applyProtection="1">
      <alignment horizontal="left" vertical="center" wrapText="1"/>
      <protection locked="0"/>
    </xf>
    <xf numFmtId="166" fontId="7" fillId="0" borderId="0" xfId="29" applyNumberFormat="1" applyFont="1" applyFill="1" applyBorder="1" applyAlignment="1" applyProtection="1">
      <alignment vertical="center" wrapText="1"/>
      <protection locked="0"/>
    </xf>
    <xf numFmtId="3" fontId="8" fillId="0" borderId="0" xfId="23" applyNumberFormat="1" applyFont="1" applyAlignment="1" applyProtection="1">
      <alignment vertical="center"/>
      <protection locked="0"/>
    </xf>
    <xf numFmtId="3" fontId="8" fillId="0" borderId="0" xfId="23" applyNumberFormat="1" applyFont="1" applyProtection="1">
      <protection locked="0"/>
    </xf>
    <xf numFmtId="37" fontId="8" fillId="0" borderId="0" xfId="23" applyFont="1" applyAlignment="1">
      <alignment vertical="center"/>
    </xf>
    <xf numFmtId="165" fontId="7" fillId="3" borderId="14" xfId="35" applyNumberFormat="1" applyFont="1" applyFill="1" applyBorder="1" applyAlignment="1">
      <alignment horizontal="left" vertical="center"/>
    </xf>
    <xf numFmtId="37" fontId="7" fillId="2" borderId="72" xfId="23" applyFont="1" applyFill="1" applyBorder="1" applyAlignment="1">
      <alignment vertical="center"/>
    </xf>
    <xf numFmtId="37" fontId="7" fillId="2" borderId="5" xfId="23" applyFont="1" applyFill="1" applyBorder="1" applyAlignment="1">
      <alignment vertical="center"/>
    </xf>
    <xf numFmtId="3" fontId="8" fillId="2" borderId="73" xfId="23" applyNumberFormat="1" applyFont="1" applyFill="1" applyBorder="1" applyAlignment="1">
      <alignment vertical="center"/>
    </xf>
    <xf numFmtId="3" fontId="8" fillId="0" borderId="0" xfId="23" applyNumberFormat="1" applyFont="1" applyAlignment="1">
      <alignment vertical="center"/>
    </xf>
    <xf numFmtId="14" fontId="8" fillId="0" borderId="0" xfId="23" applyNumberFormat="1" applyFont="1" applyAlignment="1">
      <alignment vertical="center"/>
    </xf>
    <xf numFmtId="3" fontId="8" fillId="0" borderId="0" xfId="23" applyNumberFormat="1" applyFont="1" applyAlignment="1">
      <alignment horizontal="right" vertical="center"/>
    </xf>
    <xf numFmtId="37" fontId="24" fillId="3" borderId="72" xfId="23" applyFont="1" applyFill="1" applyBorder="1" applyAlignment="1">
      <alignment vertical="center"/>
    </xf>
    <xf numFmtId="37" fontId="7" fillId="2" borderId="39" xfId="23" applyFont="1" applyFill="1" applyBorder="1" applyAlignment="1">
      <alignment vertical="center"/>
    </xf>
    <xf numFmtId="37" fontId="7" fillId="2" borderId="13" xfId="23" applyFont="1" applyFill="1" applyBorder="1" applyAlignment="1">
      <alignment vertical="center"/>
    </xf>
    <xf numFmtId="3" fontId="8" fillId="2" borderId="3" xfId="23" applyNumberFormat="1" applyFont="1" applyFill="1" applyBorder="1" applyAlignment="1">
      <alignment vertical="center"/>
    </xf>
    <xf numFmtId="37" fontId="24" fillId="3" borderId="57" xfId="23" applyFont="1" applyFill="1" applyBorder="1" applyAlignment="1">
      <alignment vertical="center"/>
    </xf>
    <xf numFmtId="37" fontId="8" fillId="2" borderId="3" xfId="23" applyFont="1" applyFill="1" applyBorder="1" applyAlignment="1">
      <alignment vertical="center"/>
    </xf>
    <xf numFmtId="37" fontId="8" fillId="2" borderId="72" xfId="23" applyFont="1" applyFill="1" applyBorder="1" applyAlignment="1">
      <alignment vertical="center"/>
    </xf>
    <xf numFmtId="3" fontId="8" fillId="2" borderId="72" xfId="23" applyNumberFormat="1" applyFont="1" applyFill="1" applyBorder="1" applyAlignment="1">
      <alignment vertical="center"/>
    </xf>
    <xf numFmtId="37" fontId="24" fillId="3" borderId="82" xfId="23" applyFont="1" applyFill="1" applyBorder="1" applyAlignment="1">
      <alignment vertical="center"/>
    </xf>
    <xf numFmtId="37" fontId="24" fillId="3" borderId="8" xfId="23" applyFont="1" applyFill="1" applyBorder="1" applyAlignment="1">
      <alignment vertical="center"/>
    </xf>
    <xf numFmtId="37" fontId="24" fillId="3" borderId="85" xfId="23" applyFont="1" applyFill="1" applyBorder="1" applyAlignment="1">
      <alignment vertical="center"/>
    </xf>
    <xf numFmtId="37" fontId="24" fillId="3" borderId="86" xfId="23" applyFont="1" applyFill="1" applyBorder="1" applyAlignment="1">
      <alignment vertical="center"/>
    </xf>
    <xf numFmtId="37" fontId="24" fillId="3" borderId="62" xfId="23" applyFont="1" applyFill="1" applyBorder="1" applyAlignment="1">
      <alignment vertical="center"/>
    </xf>
    <xf numFmtId="37" fontId="24" fillId="3" borderId="5" xfId="23" applyFont="1" applyFill="1" applyBorder="1" applyAlignment="1">
      <alignment vertical="center"/>
    </xf>
    <xf numFmtId="37" fontId="7" fillId="3" borderId="72" xfId="23" applyFont="1" applyFill="1" applyBorder="1" applyAlignment="1">
      <alignment vertical="center"/>
    </xf>
    <xf numFmtId="37" fontId="7" fillId="3" borderId="39" xfId="23" applyFont="1" applyFill="1" applyBorder="1" applyAlignment="1">
      <alignment vertical="center" wrapText="1"/>
    </xf>
    <xf numFmtId="4" fontId="7" fillId="0" borderId="0" xfId="39" applyNumberFormat="1" applyFont="1"/>
    <xf numFmtId="37" fontId="8" fillId="0" borderId="10" xfId="38" applyFont="1" applyBorder="1"/>
    <xf numFmtId="4" fontId="8" fillId="3" borderId="9" xfId="39" applyNumberFormat="1" applyFont="1" applyFill="1" applyBorder="1"/>
    <xf numFmtId="37" fontId="8" fillId="3" borderId="0" xfId="38" applyFont="1" applyFill="1"/>
    <xf numFmtId="10" fontId="8" fillId="3" borderId="0" xfId="39" applyNumberFormat="1" applyFont="1" applyFill="1"/>
    <xf numFmtId="4" fontId="8" fillId="3" borderId="0" xfId="39" applyNumberFormat="1" applyFont="1" applyFill="1"/>
    <xf numFmtId="9" fontId="8" fillId="3" borderId="10" xfId="18" applyFont="1" applyFill="1" applyBorder="1" applyProtection="1"/>
    <xf numFmtId="4" fontId="8" fillId="3" borderId="11" xfId="39" applyNumberFormat="1" applyFont="1" applyFill="1" applyBorder="1"/>
    <xf numFmtId="0" fontId="9" fillId="3" borderId="12" xfId="0" applyFont="1" applyFill="1" applyBorder="1"/>
    <xf numFmtId="37" fontId="8" fillId="3" borderId="12" xfId="38" applyFont="1" applyFill="1" applyBorder="1"/>
    <xf numFmtId="10" fontId="8" fillId="3" borderId="12" xfId="39" applyNumberFormat="1" applyFont="1" applyFill="1" applyBorder="1"/>
    <xf numFmtId="37" fontId="8" fillId="3" borderId="13" xfId="38" applyFont="1" applyFill="1" applyBorder="1"/>
    <xf numFmtId="4" fontId="8" fillId="0" borderId="0" xfId="39" applyNumberFormat="1" applyFont="1" applyAlignment="1">
      <alignment horizontal="right"/>
    </xf>
    <xf numFmtId="4" fontId="8" fillId="0" borderId="0" xfId="39" applyNumberFormat="1" applyFont="1"/>
    <xf numFmtId="4" fontId="8" fillId="2" borderId="6" xfId="39" applyNumberFormat="1" applyFont="1" applyFill="1" applyBorder="1"/>
    <xf numFmtId="4" fontId="8" fillId="2" borderId="7" xfId="39" applyNumberFormat="1" applyFont="1" applyFill="1" applyBorder="1"/>
    <xf numFmtId="4" fontId="7" fillId="2" borderId="4" xfId="39" applyNumberFormat="1" applyFont="1" applyFill="1" applyBorder="1"/>
    <xf numFmtId="4" fontId="8" fillId="2" borderId="8" xfId="39" applyNumberFormat="1" applyFont="1" applyFill="1" applyBorder="1"/>
    <xf numFmtId="3" fontId="7" fillId="0" borderId="3" xfId="39" applyNumberFormat="1" applyFont="1" applyBorder="1" applyAlignment="1">
      <alignment horizontal="left"/>
    </xf>
    <xf numFmtId="3" fontId="7" fillId="0" borderId="69" xfId="39" applyNumberFormat="1" applyFont="1" applyBorder="1" applyAlignment="1">
      <alignment horizontal="center"/>
    </xf>
    <xf numFmtId="3" fontId="7" fillId="0" borderId="70" xfId="39" applyNumberFormat="1" applyFont="1" applyBorder="1" applyAlignment="1">
      <alignment horizontal="center"/>
    </xf>
    <xf numFmtId="4" fontId="7" fillId="2" borderId="3" xfId="39" applyNumberFormat="1" applyFont="1" applyFill="1" applyBorder="1" applyAlignment="1">
      <alignment horizontal="left"/>
    </xf>
    <xf numFmtId="37" fontId="8" fillId="2" borderId="4" xfId="38" applyFont="1" applyFill="1" applyBorder="1"/>
    <xf numFmtId="37" fontId="8" fillId="2" borderId="5" xfId="38" applyFont="1" applyFill="1" applyBorder="1"/>
    <xf numFmtId="4" fontId="8" fillId="0" borderId="26" xfId="39" applyNumberFormat="1" applyFont="1" applyBorder="1"/>
    <xf numFmtId="166" fontId="8" fillId="0" borderId="19" xfId="29" applyNumberFormat="1" applyFont="1" applyFill="1" applyBorder="1" applyProtection="1"/>
    <xf numFmtId="166" fontId="8" fillId="0" borderId="19" xfId="29" applyNumberFormat="1" applyFont="1" applyBorder="1" applyProtection="1"/>
    <xf numFmtId="4" fontId="8" fillId="0" borderId="28" xfId="39" applyNumberFormat="1" applyFont="1" applyBorder="1"/>
    <xf numFmtId="166" fontId="8" fillId="0" borderId="22" xfId="29" applyNumberFormat="1" applyFont="1" applyBorder="1" applyProtection="1"/>
    <xf numFmtId="4" fontId="7" fillId="3" borderId="28" xfId="39" applyNumberFormat="1" applyFont="1" applyFill="1" applyBorder="1"/>
    <xf numFmtId="166" fontId="7" fillId="3" borderId="22" xfId="29" applyNumberFormat="1" applyFont="1" applyFill="1" applyBorder="1" applyProtection="1"/>
    <xf numFmtId="37" fontId="8" fillId="0" borderId="25" xfId="38" applyFont="1" applyBorder="1"/>
    <xf numFmtId="166" fontId="8" fillId="0" borderId="16" xfId="29" applyNumberFormat="1" applyFont="1" applyBorder="1" applyProtection="1"/>
    <xf numFmtId="166" fontId="8" fillId="0" borderId="30" xfId="29" applyNumberFormat="1" applyFont="1" applyBorder="1" applyProtection="1"/>
    <xf numFmtId="37" fontId="8" fillId="0" borderId="28" xfId="38" applyFont="1" applyBorder="1"/>
    <xf numFmtId="166" fontId="8" fillId="0" borderId="29" xfId="29" applyNumberFormat="1" applyFont="1" applyBorder="1" applyProtection="1"/>
    <xf numFmtId="0" fontId="9" fillId="0" borderId="28" xfId="0" applyFont="1" applyBorder="1"/>
    <xf numFmtId="0" fontId="9" fillId="0" borderId="22" xfId="0" applyFont="1" applyBorder="1"/>
    <xf numFmtId="0" fontId="9" fillId="0" borderId="29" xfId="0" applyFont="1" applyBorder="1"/>
    <xf numFmtId="3" fontId="7" fillId="0" borderId="28" xfId="39" applyNumberFormat="1" applyFont="1" applyBorder="1"/>
    <xf numFmtId="3" fontId="7" fillId="0" borderId="36" xfId="39" applyNumberFormat="1" applyFont="1" applyBorder="1"/>
    <xf numFmtId="37" fontId="8" fillId="0" borderId="0" xfId="38" applyFont="1" applyAlignment="1">
      <alignment horizontal="right"/>
    </xf>
    <xf numFmtId="14" fontId="8" fillId="0" borderId="0" xfId="38" applyNumberFormat="1" applyFont="1"/>
    <xf numFmtId="0" fontId="8" fillId="0" borderId="0" xfId="1" applyFont="1" applyProtection="1">
      <protection locked="0"/>
    </xf>
    <xf numFmtId="0" fontId="8" fillId="0" borderId="9" xfId="1" applyFont="1" applyBorder="1" applyProtection="1">
      <protection locked="0"/>
    </xf>
    <xf numFmtId="0" fontId="8" fillId="0" borderId="10" xfId="1" applyFont="1" applyBorder="1" applyProtection="1">
      <protection locked="0"/>
    </xf>
    <xf numFmtId="0" fontId="8" fillId="0" borderId="22" xfId="12" applyFont="1" applyBorder="1" applyProtection="1">
      <protection locked="0"/>
    </xf>
    <xf numFmtId="44" fontId="8" fillId="0" borderId="109" xfId="22" applyFont="1" applyFill="1" applyBorder="1" applyAlignment="1" applyProtection="1">
      <alignment horizontal="center"/>
      <protection locked="0"/>
    </xf>
    <xf numFmtId="0" fontId="8" fillId="0" borderId="0" xfId="12" applyFont="1" applyAlignment="1" applyProtection="1">
      <alignment horizontal="left"/>
      <protection locked="0"/>
    </xf>
    <xf numFmtId="0" fontId="9" fillId="0" borderId="23" xfId="0" applyFont="1" applyBorder="1" applyProtection="1">
      <protection locked="0"/>
    </xf>
    <xf numFmtId="172" fontId="8" fillId="0" borderId="0" xfId="12" applyNumberFormat="1" applyFont="1" applyProtection="1">
      <protection locked="0"/>
    </xf>
    <xf numFmtId="0" fontId="9" fillId="2" borderId="3" xfId="0" applyFont="1" applyFill="1" applyBorder="1" applyProtection="1">
      <protection locked="0"/>
    </xf>
    <xf numFmtId="0" fontId="9" fillId="2" borderId="4" xfId="0" applyFont="1" applyFill="1" applyBorder="1" applyProtection="1">
      <protection locked="0"/>
    </xf>
    <xf numFmtId="0" fontId="9" fillId="2" borderId="5" xfId="0" applyFont="1" applyFill="1" applyBorder="1" applyProtection="1">
      <protection locked="0"/>
    </xf>
    <xf numFmtId="0" fontId="8" fillId="0" borderId="0" xfId="12" applyFont="1" applyAlignment="1" applyProtection="1">
      <alignment horizontal="center" vertical="center"/>
      <protection locked="0"/>
    </xf>
    <xf numFmtId="0" fontId="9" fillId="0" borderId="3"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9" fillId="0" borderId="108" xfId="0" applyFont="1" applyBorder="1" applyProtection="1">
      <protection locked="0"/>
    </xf>
    <xf numFmtId="0" fontId="8" fillId="0" borderId="28" xfId="12" applyFont="1" applyBorder="1" applyProtection="1">
      <protection locked="0"/>
    </xf>
    <xf numFmtId="166" fontId="8" fillId="0" borderId="99" xfId="29" applyNumberFormat="1" applyFont="1" applyFill="1" applyBorder="1" applyAlignment="1" applyProtection="1">
      <alignment horizontal="center"/>
      <protection locked="0"/>
    </xf>
    <xf numFmtId="0" fontId="8" fillId="0" borderId="98" xfId="12" applyFont="1" applyBorder="1" applyProtection="1">
      <protection locked="0"/>
    </xf>
    <xf numFmtId="166" fontId="8" fillId="0" borderId="29" xfId="29" applyNumberFormat="1" applyFont="1" applyFill="1" applyBorder="1" applyAlignment="1" applyProtection="1">
      <alignment horizontal="center"/>
      <protection locked="0"/>
    </xf>
    <xf numFmtId="10" fontId="8" fillId="0" borderId="99" xfId="12" applyNumberFormat="1" applyFont="1" applyBorder="1" applyAlignment="1" applyProtection="1">
      <alignment horizontal="center"/>
      <protection locked="0"/>
    </xf>
    <xf numFmtId="10" fontId="8" fillId="0" borderId="29" xfId="12" applyNumberFormat="1" applyFont="1" applyBorder="1" applyAlignment="1" applyProtection="1">
      <alignment horizontal="center"/>
      <protection locked="0"/>
    </xf>
    <xf numFmtId="0" fontId="9" fillId="0" borderId="6" xfId="0" applyFont="1" applyBorder="1" applyProtection="1">
      <protection locked="0"/>
    </xf>
    <xf numFmtId="0" fontId="47" fillId="0" borderId="8" xfId="0" applyFont="1" applyBorder="1" applyProtection="1">
      <protection locked="0"/>
    </xf>
    <xf numFmtId="172" fontId="8" fillId="0" borderId="0" xfId="12" applyNumberFormat="1" applyFont="1" applyAlignment="1" applyProtection="1">
      <alignment horizontal="center"/>
      <protection locked="0"/>
    </xf>
    <xf numFmtId="174" fontId="8" fillId="0" borderId="10" xfId="12" applyNumberFormat="1" applyFont="1" applyBorder="1" applyProtection="1">
      <protection locked="0"/>
    </xf>
    <xf numFmtId="172" fontId="8" fillId="0" borderId="10" xfId="12" applyNumberFormat="1" applyFont="1" applyBorder="1" applyProtection="1">
      <protection locked="0"/>
    </xf>
    <xf numFmtId="0" fontId="8" fillId="0" borderId="11" xfId="1" applyFont="1" applyBorder="1" applyProtection="1">
      <protection locked="0"/>
    </xf>
    <xf numFmtId="172" fontId="8" fillId="0" borderId="13" xfId="12" applyNumberFormat="1" applyFont="1" applyBorder="1" applyProtection="1">
      <protection locked="0"/>
    </xf>
    <xf numFmtId="0" fontId="35" fillId="0" borderId="0" xfId="1" applyFont="1" applyProtection="1">
      <protection locked="0"/>
    </xf>
    <xf numFmtId="0" fontId="8" fillId="0" borderId="9" xfId="1" applyFont="1" applyBorder="1"/>
    <xf numFmtId="0" fontId="8" fillId="0" borderId="0" xfId="1" applyFont="1"/>
    <xf numFmtId="0" fontId="8" fillId="0" borderId="7" xfId="1" applyFont="1" applyBorder="1"/>
    <xf numFmtId="0" fontId="8" fillId="0" borderId="10" xfId="1" applyFont="1" applyBorder="1"/>
    <xf numFmtId="0" fontId="8" fillId="3" borderId="33" xfId="12" applyFont="1" applyFill="1" applyBorder="1"/>
    <xf numFmtId="166" fontId="8" fillId="3" borderId="34" xfId="29" applyNumberFormat="1" applyFont="1" applyFill="1" applyBorder="1" applyAlignment="1" applyProtection="1">
      <alignment horizontal="center"/>
    </xf>
    <xf numFmtId="0" fontId="9" fillId="0" borderId="93" xfId="0" applyFont="1" applyBorder="1"/>
    <xf numFmtId="0" fontId="8" fillId="3" borderId="34" xfId="12" applyFont="1" applyFill="1" applyBorder="1"/>
    <xf numFmtId="166" fontId="8" fillId="3" borderId="35" xfId="29" applyNumberFormat="1" applyFont="1" applyFill="1" applyBorder="1" applyAlignment="1" applyProtection="1">
      <alignment horizontal="center"/>
    </xf>
    <xf numFmtId="0" fontId="8" fillId="3" borderId="28" xfId="12" applyFont="1" applyFill="1" applyBorder="1"/>
    <xf numFmtId="166" fontId="8" fillId="3" borderId="94" xfId="29" applyNumberFormat="1" applyFont="1" applyFill="1" applyBorder="1" applyAlignment="1" applyProtection="1">
      <alignment horizontal="center"/>
    </xf>
    <xf numFmtId="166" fontId="8" fillId="3" borderId="19" xfId="29" applyNumberFormat="1" applyFont="1" applyFill="1" applyBorder="1" applyAlignment="1" applyProtection="1">
      <alignment horizontal="center"/>
    </xf>
    <xf numFmtId="0" fontId="8" fillId="3" borderId="22" xfId="12" applyFont="1" applyFill="1" applyBorder="1"/>
    <xf numFmtId="166" fontId="8" fillId="3" borderId="45" xfId="29" applyNumberFormat="1" applyFont="1" applyFill="1" applyBorder="1" applyAlignment="1" applyProtection="1">
      <alignment horizontal="center"/>
    </xf>
    <xf numFmtId="166" fontId="10" fillId="3" borderId="2" xfId="29" applyNumberFormat="1" applyFont="1" applyFill="1" applyBorder="1" applyProtection="1"/>
    <xf numFmtId="166" fontId="8" fillId="3" borderId="104" xfId="29" applyNumberFormat="1" applyFont="1" applyFill="1" applyBorder="1" applyAlignment="1" applyProtection="1">
      <alignment horizontal="center"/>
    </xf>
    <xf numFmtId="166" fontId="8" fillId="3" borderId="99" xfId="29" applyNumberFormat="1" applyFont="1" applyFill="1" applyBorder="1" applyAlignment="1" applyProtection="1">
      <alignment horizontal="center"/>
    </xf>
    <xf numFmtId="9" fontId="8" fillId="3" borderId="99" xfId="30" applyFont="1" applyFill="1" applyBorder="1" applyAlignment="1" applyProtection="1">
      <alignment horizontal="center"/>
    </xf>
    <xf numFmtId="0" fontId="8" fillId="3" borderId="50" xfId="12" applyFont="1" applyFill="1" applyBorder="1"/>
    <xf numFmtId="166" fontId="8" fillId="3" borderId="101" xfId="29" applyNumberFormat="1" applyFont="1" applyFill="1" applyBorder="1" applyAlignment="1" applyProtection="1">
      <alignment horizontal="center"/>
    </xf>
    <xf numFmtId="0" fontId="8" fillId="3" borderId="106" xfId="12" applyFont="1" applyFill="1" applyBorder="1"/>
    <xf numFmtId="166" fontId="8" fillId="3" borderId="97" xfId="29" applyNumberFormat="1" applyFont="1" applyFill="1" applyBorder="1" applyAlignment="1" applyProtection="1">
      <alignment horizontal="center"/>
    </xf>
    <xf numFmtId="0" fontId="8" fillId="3" borderId="28" xfId="12" applyFont="1" applyFill="1" applyBorder="1" applyAlignment="1">
      <alignment horizontal="center"/>
    </xf>
    <xf numFmtId="0" fontId="8" fillId="3" borderId="100" xfId="12" applyFont="1" applyFill="1" applyBorder="1"/>
    <xf numFmtId="166" fontId="8" fillId="3" borderId="52" xfId="29" applyNumberFormat="1" applyFont="1" applyFill="1" applyBorder="1" applyAlignment="1" applyProtection="1">
      <alignment horizontal="center"/>
    </xf>
    <xf numFmtId="0" fontId="8" fillId="3" borderId="96" xfId="12" applyFont="1" applyFill="1" applyBorder="1"/>
    <xf numFmtId="166" fontId="8" fillId="3" borderId="107" xfId="29" applyNumberFormat="1" applyFont="1" applyFill="1" applyBorder="1" applyAlignment="1" applyProtection="1">
      <alignment horizontal="center"/>
    </xf>
    <xf numFmtId="0" fontId="8" fillId="3" borderId="98" xfId="12" applyFont="1" applyFill="1" applyBorder="1" applyAlignment="1">
      <alignment horizontal="center"/>
    </xf>
    <xf numFmtId="166" fontId="8" fillId="3" borderId="29" xfId="29" applyNumberFormat="1" applyFont="1" applyFill="1" applyBorder="1" applyAlignment="1" applyProtection="1">
      <alignment horizontal="center"/>
    </xf>
    <xf numFmtId="0" fontId="8" fillId="3" borderId="98" xfId="12" applyFont="1" applyFill="1" applyBorder="1"/>
    <xf numFmtId="0" fontId="8" fillId="3" borderId="105" xfId="12" applyFont="1" applyFill="1" applyBorder="1"/>
    <xf numFmtId="166" fontId="8" fillId="3" borderId="2" xfId="29" applyNumberFormat="1" applyFont="1" applyFill="1" applyBorder="1" applyAlignment="1" applyProtection="1">
      <alignment horizontal="center"/>
    </xf>
    <xf numFmtId="171" fontId="9" fillId="3" borderId="10" xfId="28" applyNumberFormat="1" applyFont="1" applyFill="1" applyBorder="1" applyProtection="1"/>
    <xf numFmtId="0" fontId="8" fillId="0" borderId="0" xfId="1" applyFont="1" applyAlignment="1">
      <alignment horizontal="right"/>
    </xf>
    <xf numFmtId="14" fontId="8" fillId="0" borderId="0" xfId="1" applyNumberFormat="1" applyFont="1"/>
    <xf numFmtId="0" fontId="44" fillId="0" borderId="0" xfId="0" applyFont="1" applyProtection="1">
      <protection locked="0"/>
    </xf>
    <xf numFmtId="0" fontId="1" fillId="0" borderId="0" xfId="0" applyFont="1" applyProtection="1">
      <protection locked="0"/>
    </xf>
    <xf numFmtId="171" fontId="8" fillId="0" borderId="0" xfId="13" applyNumberFormat="1" applyFont="1" applyFill="1" applyBorder="1" applyAlignment="1" applyProtection="1">
      <protection locked="0"/>
    </xf>
    <xf numFmtId="166" fontId="8" fillId="0" borderId="33" xfId="29" applyNumberFormat="1" applyFont="1" applyFill="1" applyBorder="1" applyProtection="1">
      <protection locked="0"/>
    </xf>
    <xf numFmtId="171" fontId="8" fillId="0" borderId="0" xfId="13" applyNumberFormat="1" applyFont="1" applyFill="1" applyBorder="1" applyProtection="1">
      <protection locked="0"/>
    </xf>
    <xf numFmtId="166" fontId="8" fillId="0" borderId="113" xfId="29" applyNumberFormat="1" applyFont="1" applyFill="1" applyBorder="1" applyAlignment="1" applyProtection="1">
      <protection locked="0"/>
    </xf>
    <xf numFmtId="166" fontId="8" fillId="0" borderId="36" xfId="29" applyNumberFormat="1" applyFont="1" applyFill="1" applyBorder="1" applyProtection="1">
      <protection locked="0"/>
    </xf>
    <xf numFmtId="166" fontId="8" fillId="0" borderId="33" xfId="29" applyNumberFormat="1" applyFont="1" applyFill="1" applyBorder="1" applyAlignment="1" applyProtection="1">
      <alignment vertical="center"/>
      <protection locked="0"/>
    </xf>
    <xf numFmtId="166" fontId="8" fillId="0" borderId="28" xfId="29" applyNumberFormat="1" applyFont="1" applyFill="1" applyBorder="1" applyAlignment="1" applyProtection="1">
      <alignment vertical="center"/>
      <protection locked="0"/>
    </xf>
    <xf numFmtId="171" fontId="8" fillId="0" borderId="0" xfId="12" applyNumberFormat="1" applyFont="1" applyAlignment="1" applyProtection="1">
      <alignment horizontal="left" vertical="center"/>
      <protection locked="0"/>
    </xf>
    <xf numFmtId="166" fontId="8" fillId="0" borderId="113" xfId="29" applyNumberFormat="1" applyFont="1" applyFill="1" applyBorder="1" applyAlignment="1" applyProtection="1">
      <alignment vertical="center"/>
      <protection locked="0"/>
    </xf>
    <xf numFmtId="0" fontId="36" fillId="0" borderId="0" xfId="12" applyFont="1" applyAlignment="1" applyProtection="1">
      <alignment vertical="center"/>
      <protection locked="0"/>
    </xf>
    <xf numFmtId="171" fontId="8" fillId="0" borderId="10" xfId="13" applyNumberFormat="1" applyFont="1" applyFill="1" applyBorder="1" applyAlignment="1" applyProtection="1">
      <alignment vertical="center"/>
      <protection locked="0"/>
    </xf>
    <xf numFmtId="171" fontId="8" fillId="0" borderId="0" xfId="13" quotePrefix="1" applyNumberFormat="1" applyFont="1" applyFill="1" applyBorder="1" applyAlignment="1" applyProtection="1">
      <alignment horizontal="left" vertical="center"/>
      <protection locked="0"/>
    </xf>
    <xf numFmtId="171" fontId="8" fillId="0" borderId="0" xfId="13" applyNumberFormat="1" applyFont="1" applyFill="1" applyBorder="1" applyAlignment="1" applyProtection="1">
      <alignment vertical="center"/>
      <protection locked="0"/>
    </xf>
    <xf numFmtId="0" fontId="8" fillId="0" borderId="10" xfId="12" applyFont="1" applyBorder="1" applyAlignment="1" applyProtection="1">
      <alignment vertical="center"/>
      <protection locked="0"/>
    </xf>
    <xf numFmtId="171" fontId="7" fillId="0" borderId="10" xfId="13" applyNumberFormat="1" applyFont="1" applyFill="1" applyBorder="1" applyAlignment="1" applyProtection="1">
      <alignment vertical="center"/>
      <protection locked="0"/>
    </xf>
    <xf numFmtId="171" fontId="7" fillId="0" borderId="0" xfId="13" applyNumberFormat="1" applyFont="1" applyFill="1" applyBorder="1" applyAlignment="1" applyProtection="1">
      <alignment vertical="center"/>
      <protection locked="0"/>
    </xf>
    <xf numFmtId="0" fontId="19" fillId="0" borderId="0" xfId="12" applyFont="1" applyAlignment="1" applyProtection="1">
      <alignment vertical="center"/>
      <protection locked="0"/>
    </xf>
    <xf numFmtId="0" fontId="43" fillId="0" borderId="0" xfId="0" applyFont="1" applyProtection="1">
      <protection locked="0"/>
    </xf>
    <xf numFmtId="0" fontId="19" fillId="0" borderId="0" xfId="12" applyFont="1" applyProtection="1">
      <protection locked="0"/>
    </xf>
    <xf numFmtId="171" fontId="8" fillId="0" borderId="10" xfId="13" applyNumberFormat="1" applyFont="1" applyFill="1" applyBorder="1" applyAlignment="1" applyProtection="1">
      <alignment horizontal="center" vertical="center"/>
      <protection locked="0"/>
    </xf>
    <xf numFmtId="0" fontId="19" fillId="0" borderId="0" xfId="12" applyFont="1" applyAlignment="1" applyProtection="1">
      <alignment horizontal="center" vertical="center"/>
      <protection locked="0"/>
    </xf>
    <xf numFmtId="171" fontId="39" fillId="0" borderId="0" xfId="13" applyNumberFormat="1" applyFont="1" applyFill="1" applyBorder="1" applyAlignment="1" applyProtection="1">
      <alignment vertical="center"/>
      <protection locked="0"/>
    </xf>
    <xf numFmtId="43" fontId="19" fillId="0" borderId="0" xfId="12" applyNumberFormat="1" applyFont="1" applyAlignment="1" applyProtection="1">
      <alignment vertical="center"/>
      <protection locked="0"/>
    </xf>
    <xf numFmtId="171" fontId="7" fillId="0" borderId="11" xfId="13" applyNumberFormat="1" applyFont="1" applyFill="1" applyBorder="1" applyAlignment="1" applyProtection="1">
      <alignment vertical="center"/>
      <protection locked="0"/>
    </xf>
    <xf numFmtId="171" fontId="7" fillId="0" borderId="12" xfId="13" applyNumberFormat="1" applyFont="1" applyFill="1" applyBorder="1" applyAlignment="1" applyProtection="1">
      <alignment vertical="center"/>
      <protection locked="0"/>
    </xf>
    <xf numFmtId="0" fontId="0" fillId="0" borderId="12" xfId="0" applyBorder="1" applyProtection="1">
      <protection locked="0"/>
    </xf>
    <xf numFmtId="171" fontId="8" fillId="0" borderId="12" xfId="13" applyNumberFormat="1" applyFont="1" applyFill="1" applyBorder="1" applyAlignment="1" applyProtection="1">
      <alignment vertical="center"/>
      <protection locked="0"/>
    </xf>
    <xf numFmtId="171" fontId="8" fillId="0" borderId="13" xfId="13" applyNumberFormat="1" applyFont="1" applyFill="1" applyBorder="1" applyAlignment="1" applyProtection="1">
      <alignment vertical="center"/>
      <protection locked="0"/>
    </xf>
    <xf numFmtId="9" fontId="45" fillId="0" borderId="0" xfId="12" applyNumberFormat="1" applyFont="1" applyAlignment="1" applyProtection="1">
      <alignment vertical="center"/>
      <protection locked="0"/>
    </xf>
    <xf numFmtId="0" fontId="15" fillId="0" borderId="0" xfId="12" applyFont="1" applyAlignment="1" applyProtection="1">
      <alignment vertical="center"/>
      <protection locked="0"/>
    </xf>
    <xf numFmtId="0" fontId="45" fillId="0" borderId="0" xfId="12" applyFont="1" applyAlignment="1" applyProtection="1">
      <alignment vertical="center"/>
      <protection locked="0"/>
    </xf>
    <xf numFmtId="0" fontId="7" fillId="0" borderId="0" xfId="12" applyFont="1" applyAlignment="1" applyProtection="1">
      <alignment horizontal="center" vertical="center"/>
      <protection locked="0"/>
    </xf>
    <xf numFmtId="0" fontId="7" fillId="0" borderId="0" xfId="12" applyFont="1" applyAlignment="1" applyProtection="1">
      <alignment vertical="center"/>
      <protection locked="0"/>
    </xf>
    <xf numFmtId="171" fontId="19" fillId="0" borderId="0" xfId="13" applyNumberFormat="1" applyFont="1" applyFill="1" applyBorder="1" applyAlignment="1" applyProtection="1">
      <alignment horizontal="left" vertical="center"/>
      <protection locked="0"/>
    </xf>
    <xf numFmtId="171" fontId="19" fillId="0" borderId="0" xfId="13" applyNumberFormat="1" applyFont="1" applyFill="1" applyBorder="1" applyAlignment="1" applyProtection="1">
      <alignment horizontal="center" vertical="center"/>
      <protection locked="0"/>
    </xf>
    <xf numFmtId="0" fontId="40" fillId="0" borderId="0" xfId="12" applyFont="1" applyAlignment="1" applyProtection="1">
      <alignment vertical="center"/>
      <protection locked="0"/>
    </xf>
    <xf numFmtId="171" fontId="19" fillId="0" borderId="0" xfId="13" applyNumberFormat="1" applyFont="1" applyFill="1" applyBorder="1" applyAlignment="1" applyProtection="1">
      <alignment vertical="center"/>
      <protection locked="0"/>
    </xf>
    <xf numFmtId="171" fontId="19" fillId="0" borderId="0" xfId="12" applyNumberFormat="1" applyFont="1" applyAlignment="1" applyProtection="1">
      <alignment vertical="center"/>
      <protection locked="0"/>
    </xf>
    <xf numFmtId="171" fontId="8" fillId="0" borderId="0" xfId="12" applyNumberFormat="1" applyFont="1" applyProtection="1">
      <protection locked="0"/>
    </xf>
    <xf numFmtId="171" fontId="39" fillId="0" borderId="0" xfId="12" applyNumberFormat="1" applyFont="1" applyAlignment="1" applyProtection="1">
      <alignment vertical="center"/>
      <protection locked="0"/>
    </xf>
    <xf numFmtId="171" fontId="39" fillId="0" borderId="0" xfId="13" applyNumberFormat="1" applyFont="1" applyFill="1" applyBorder="1" applyProtection="1">
      <protection locked="0"/>
    </xf>
    <xf numFmtId="171" fontId="19" fillId="0" borderId="0" xfId="12" applyNumberFormat="1" applyFont="1" applyProtection="1">
      <protection locked="0"/>
    </xf>
    <xf numFmtId="43" fontId="8" fillId="0" borderId="0" xfId="12" applyNumberFormat="1" applyFont="1" applyAlignment="1" applyProtection="1">
      <alignment vertical="center"/>
      <protection locked="0"/>
    </xf>
    <xf numFmtId="0" fontId="8" fillId="0" borderId="0" xfId="12" quotePrefix="1" applyFont="1" applyAlignment="1" applyProtection="1">
      <alignment horizontal="left" vertical="center"/>
      <protection locked="0"/>
    </xf>
    <xf numFmtId="171" fontId="15" fillId="0" borderId="0" xfId="12" applyNumberFormat="1" applyFont="1" applyProtection="1">
      <protection locked="0"/>
    </xf>
    <xf numFmtId="0" fontId="8" fillId="0" borderId="0" xfId="12" quotePrefix="1" applyFont="1" applyAlignment="1" applyProtection="1">
      <alignment horizontal="left"/>
      <protection locked="0"/>
    </xf>
    <xf numFmtId="171" fontId="8" fillId="0" borderId="0" xfId="13" quotePrefix="1" applyNumberFormat="1" applyFont="1" applyFill="1" applyBorder="1" applyAlignment="1" applyProtection="1">
      <alignment horizontal="left"/>
      <protection locked="0"/>
    </xf>
    <xf numFmtId="171" fontId="35" fillId="0" borderId="0" xfId="13" applyNumberFormat="1" applyFont="1" applyFill="1" applyBorder="1" applyProtection="1">
      <protection locked="0"/>
    </xf>
    <xf numFmtId="171" fontId="8" fillId="0" borderId="0" xfId="13" applyNumberFormat="1" applyFont="1" applyFill="1" applyBorder="1" applyAlignment="1" applyProtection="1">
      <alignment horizontal="center"/>
      <protection locked="0"/>
    </xf>
    <xf numFmtId="0" fontId="35" fillId="0" borderId="0" xfId="12" applyFont="1" applyProtection="1">
      <protection locked="0"/>
    </xf>
    <xf numFmtId="9" fontId="15" fillId="0" borderId="0" xfId="12" applyNumberFormat="1" applyFont="1" applyProtection="1">
      <protection locked="0"/>
    </xf>
    <xf numFmtId="0" fontId="15" fillId="0" borderId="0" xfId="12" applyFont="1" applyProtection="1">
      <protection locked="0"/>
    </xf>
    <xf numFmtId="171" fontId="8" fillId="0" borderId="0" xfId="13" applyNumberFormat="1" applyFont="1" applyFill="1" applyBorder="1" applyAlignment="1" applyProtection="1">
      <alignment horizontal="left"/>
      <protection locked="0"/>
    </xf>
    <xf numFmtId="171" fontId="39" fillId="0" borderId="0" xfId="12" applyNumberFormat="1" applyFont="1" applyProtection="1">
      <protection locked="0"/>
    </xf>
    <xf numFmtId="0" fontId="41" fillId="0" borderId="0" xfId="12" applyFont="1" applyProtection="1">
      <protection locked="0"/>
    </xf>
    <xf numFmtId="171" fontId="8" fillId="0" borderId="6" xfId="13" applyNumberFormat="1" applyFont="1" applyBorder="1" applyProtection="1"/>
    <xf numFmtId="171" fontId="8" fillId="0" borderId="7" xfId="13" applyNumberFormat="1" applyFont="1" applyBorder="1" applyProtection="1"/>
    <xf numFmtId="0" fontId="8" fillId="0" borderId="7" xfId="12" applyFont="1" applyBorder="1"/>
    <xf numFmtId="171" fontId="30" fillId="0" borderId="7" xfId="13" applyNumberFormat="1" applyFont="1" applyFill="1" applyBorder="1" applyAlignment="1" applyProtection="1"/>
    <xf numFmtId="0" fontId="0" fillId="0" borderId="8" xfId="0" applyBorder="1"/>
    <xf numFmtId="171" fontId="8" fillId="0" borderId="0" xfId="13" applyNumberFormat="1" applyFont="1" applyFill="1" applyBorder="1" applyAlignment="1" applyProtection="1">
      <alignment wrapText="1"/>
    </xf>
    <xf numFmtId="166" fontId="8" fillId="3" borderId="34" xfId="29" applyNumberFormat="1" applyFont="1" applyFill="1" applyBorder="1" applyProtection="1"/>
    <xf numFmtId="166" fontId="8" fillId="3" borderId="94" xfId="29" applyNumberFormat="1" applyFont="1" applyFill="1" applyBorder="1" applyAlignment="1" applyProtection="1"/>
    <xf numFmtId="166" fontId="8" fillId="3" borderId="94" xfId="29" applyNumberFormat="1" applyFont="1" applyFill="1" applyBorder="1" applyProtection="1"/>
    <xf numFmtId="166" fontId="7" fillId="3" borderId="19" xfId="29" applyNumberFormat="1" applyFont="1" applyFill="1" applyBorder="1" applyProtection="1"/>
    <xf numFmtId="166" fontId="8" fillId="3" borderId="95" xfId="29" applyNumberFormat="1" applyFont="1" applyFill="1" applyBorder="1" applyProtection="1"/>
    <xf numFmtId="171" fontId="7" fillId="0" borderId="2" xfId="13" applyNumberFormat="1" applyFont="1" applyFill="1" applyBorder="1" applyAlignment="1" applyProtection="1">
      <alignment horizontal="center" vertical="center"/>
    </xf>
    <xf numFmtId="166" fontId="8" fillId="3" borderId="34" xfId="29" applyNumberFormat="1" applyFont="1" applyFill="1" applyBorder="1" applyAlignment="1" applyProtection="1">
      <alignment vertical="center"/>
    </xf>
    <xf numFmtId="166" fontId="8" fillId="3" borderId="22" xfId="29" applyNumberFormat="1" applyFont="1" applyFill="1" applyBorder="1" applyAlignment="1" applyProtection="1">
      <alignment vertical="center"/>
    </xf>
    <xf numFmtId="166" fontId="8" fillId="3" borderId="19" xfId="29" applyNumberFormat="1" applyFont="1" applyFill="1" applyBorder="1" applyAlignment="1" applyProtection="1">
      <alignment vertical="center"/>
    </xf>
    <xf numFmtId="166" fontId="8" fillId="3" borderId="94"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xf>
    <xf numFmtId="0" fontId="8" fillId="3" borderId="15" xfId="12" applyFont="1" applyFill="1" applyBorder="1" applyAlignment="1">
      <alignment horizontal="left" vertical="center"/>
    </xf>
    <xf numFmtId="0" fontId="8" fillId="3" borderId="116" xfId="12" applyFont="1" applyFill="1" applyBorder="1" applyAlignment="1">
      <alignment vertical="center"/>
    </xf>
    <xf numFmtId="166" fontId="8" fillId="3" borderId="112" xfId="29" applyNumberFormat="1" applyFont="1" applyFill="1" applyBorder="1" applyAlignment="1" applyProtection="1">
      <alignment horizontal="center" vertical="center"/>
    </xf>
    <xf numFmtId="166" fontId="8" fillId="3" borderId="117" xfId="29" applyNumberFormat="1" applyFont="1" applyFill="1" applyBorder="1" applyAlignment="1" applyProtection="1">
      <alignment horizontal="center" vertical="center"/>
    </xf>
    <xf numFmtId="10" fontId="7" fillId="3" borderId="13" xfId="12" applyNumberFormat="1" applyFont="1" applyFill="1" applyBorder="1" applyAlignment="1">
      <alignment horizontal="center" vertical="center"/>
    </xf>
    <xf numFmtId="0" fontId="8" fillId="3" borderId="59" xfId="12" applyFont="1" applyFill="1" applyBorder="1" applyAlignment="1">
      <alignment horizontal="left" vertical="center"/>
    </xf>
    <xf numFmtId="0" fontId="8" fillId="0" borderId="0" xfId="12" applyFont="1" applyAlignment="1">
      <alignment horizontal="center"/>
    </xf>
    <xf numFmtId="0" fontId="21" fillId="0" borderId="0" xfId="12" applyFont="1" applyAlignment="1">
      <alignment horizontal="center"/>
    </xf>
    <xf numFmtId="9" fontId="8" fillId="3" borderId="116" xfId="18" applyFont="1" applyFill="1" applyBorder="1" applyAlignment="1" applyProtection="1">
      <alignment vertical="center"/>
    </xf>
    <xf numFmtId="166" fontId="8" fillId="3" borderId="112" xfId="29" applyNumberFormat="1" applyFont="1" applyFill="1" applyBorder="1" applyAlignment="1" applyProtection="1">
      <alignment horizontal="right" vertical="center"/>
    </xf>
    <xf numFmtId="9" fontId="7" fillId="3" borderId="12" xfId="18" applyFont="1" applyFill="1" applyBorder="1" applyAlignment="1" applyProtection="1">
      <alignment horizontal="center" vertical="center"/>
    </xf>
    <xf numFmtId="9" fontId="8" fillId="0" borderId="0" xfId="18" applyFont="1" applyFill="1" applyBorder="1" applyProtection="1"/>
    <xf numFmtId="166" fontId="8" fillId="3" borderId="112" xfId="29" applyNumberFormat="1" applyFont="1" applyFill="1" applyBorder="1" applyAlignment="1" applyProtection="1">
      <alignment vertical="center"/>
    </xf>
    <xf numFmtId="166" fontId="8" fillId="3" borderId="117" xfId="29" applyNumberFormat="1" applyFont="1" applyFill="1" applyBorder="1" applyAlignment="1" applyProtection="1">
      <alignment vertical="center"/>
    </xf>
    <xf numFmtId="9" fontId="7" fillId="3" borderId="12" xfId="12" applyNumberFormat="1" applyFont="1" applyFill="1" applyBorder="1" applyAlignment="1">
      <alignment horizontal="center" vertical="center"/>
    </xf>
    <xf numFmtId="171" fontId="8" fillId="0" borderId="0" xfId="13" applyNumberFormat="1" applyFont="1" applyFill="1" applyBorder="1" applyProtection="1"/>
    <xf numFmtId="171" fontId="21" fillId="0" borderId="0" xfId="13" applyNumberFormat="1" applyFont="1" applyFill="1" applyBorder="1" applyAlignment="1" applyProtection="1">
      <alignment horizontal="center"/>
    </xf>
    <xf numFmtId="171" fontId="8" fillId="3" borderId="64" xfId="13" applyNumberFormat="1" applyFont="1" applyFill="1" applyBorder="1" applyProtection="1"/>
    <xf numFmtId="171" fontId="8" fillId="3" borderId="116" xfId="13" applyNumberFormat="1" applyFont="1" applyFill="1" applyBorder="1" applyProtection="1"/>
    <xf numFmtId="166" fontId="8" fillId="3" borderId="112" xfId="29" applyNumberFormat="1" applyFont="1" applyFill="1" applyBorder="1" applyProtection="1"/>
    <xf numFmtId="166" fontId="8" fillId="3" borderId="118" xfId="29" applyNumberFormat="1" applyFont="1" applyFill="1" applyBorder="1" applyAlignment="1" applyProtection="1">
      <alignment vertical="center"/>
    </xf>
    <xf numFmtId="166" fontId="7" fillId="3" borderId="13" xfId="29" applyNumberFormat="1" applyFont="1" applyFill="1" applyBorder="1" applyAlignment="1" applyProtection="1">
      <alignment vertical="center"/>
    </xf>
    <xf numFmtId="0" fontId="8" fillId="0" borderId="0" xfId="12" applyFont="1" applyAlignment="1">
      <alignment horizontal="right" vertical="center"/>
    </xf>
    <xf numFmtId="14" fontId="8" fillId="0" borderId="0" xfId="12" applyNumberFormat="1" applyFont="1" applyAlignment="1">
      <alignment vertical="center"/>
    </xf>
    <xf numFmtId="0" fontId="0" fillId="0" borderId="11" xfId="0" applyBorder="1" applyProtection="1">
      <protection locked="0"/>
    </xf>
    <xf numFmtId="0" fontId="9" fillId="0" borderId="0" xfId="0" applyFont="1" applyAlignment="1">
      <alignment horizontal="right"/>
    </xf>
    <xf numFmtId="170" fontId="17" fillId="3" borderId="9" xfId="35" quotePrefix="1" applyFont="1" applyFill="1" applyBorder="1" applyAlignment="1">
      <alignment horizontal="left" vertical="center"/>
    </xf>
    <xf numFmtId="9" fontId="8" fillId="0" borderId="23" xfId="23" applyNumberFormat="1" applyFont="1" applyBorder="1" applyAlignment="1">
      <alignment vertical="center"/>
    </xf>
    <xf numFmtId="9" fontId="8" fillId="0" borderId="23" xfId="18" applyFont="1" applyFill="1" applyBorder="1" applyAlignment="1" applyProtection="1">
      <alignment horizontal="right" vertical="center"/>
    </xf>
    <xf numFmtId="171" fontId="7" fillId="0" borderId="2" xfId="13" applyNumberFormat="1" applyFont="1" applyFill="1" applyBorder="1" applyAlignment="1" applyProtection="1">
      <alignment horizontal="center"/>
    </xf>
    <xf numFmtId="166" fontId="7" fillId="3" borderId="26" xfId="29" applyNumberFormat="1" applyFont="1" applyFill="1" applyBorder="1" applyProtection="1"/>
    <xf numFmtId="166" fontId="7" fillId="3" borderId="114" xfId="29" applyNumberFormat="1" applyFont="1" applyFill="1" applyBorder="1" applyAlignment="1" applyProtection="1">
      <alignment vertical="center"/>
    </xf>
    <xf numFmtId="166" fontId="8" fillId="3" borderId="58" xfId="29" applyNumberFormat="1" applyFont="1" applyFill="1" applyBorder="1" applyAlignment="1" applyProtection="1">
      <alignment vertical="center"/>
    </xf>
    <xf numFmtId="166" fontId="8" fillId="3" borderId="30" xfId="29" applyNumberFormat="1" applyFont="1" applyFill="1" applyBorder="1" applyAlignment="1" applyProtection="1">
      <alignment vertical="center"/>
    </xf>
    <xf numFmtId="0" fontId="9" fillId="3" borderId="3" xfId="0" applyFont="1" applyFill="1" applyBorder="1"/>
    <xf numFmtId="37" fontId="7" fillId="3" borderId="4" xfId="23" applyFont="1" applyFill="1" applyBorder="1" applyAlignment="1">
      <alignment vertical="center" wrapText="1"/>
    </xf>
    <xf numFmtId="37" fontId="7" fillId="3" borderId="4" xfId="23" applyFont="1" applyFill="1" applyBorder="1" applyAlignment="1">
      <alignment horizontal="left" vertical="center" wrapText="1"/>
    </xf>
    <xf numFmtId="37" fontId="7" fillId="3" borderId="5" xfId="23" applyFont="1" applyFill="1" applyBorder="1" applyAlignment="1">
      <alignment horizontal="left" vertical="center" wrapText="1"/>
    </xf>
    <xf numFmtId="166" fontId="10" fillId="3" borderId="13" xfId="29" applyNumberFormat="1" applyFont="1" applyFill="1" applyBorder="1" applyProtection="1"/>
    <xf numFmtId="166" fontId="9" fillId="3" borderId="118" xfId="29" applyNumberFormat="1" applyFont="1" applyFill="1" applyBorder="1" applyProtection="1"/>
    <xf numFmtId="0" fontId="9" fillId="3" borderId="10" xfId="0" applyFont="1" applyFill="1" applyBorder="1"/>
    <xf numFmtId="10" fontId="8" fillId="0" borderId="34" xfId="30" applyNumberFormat="1" applyFont="1" applyBorder="1" applyAlignment="1" applyProtection="1">
      <alignment horizontal="center"/>
      <protection locked="0"/>
    </xf>
    <xf numFmtId="10" fontId="8" fillId="0" borderId="22" xfId="30" applyNumberFormat="1" applyFont="1" applyBorder="1" applyAlignment="1" applyProtection="1">
      <alignment horizontal="center"/>
      <protection locked="0"/>
    </xf>
    <xf numFmtId="10" fontId="8" fillId="0" borderId="51" xfId="30" applyNumberFormat="1" applyFont="1" applyBorder="1" applyAlignment="1" applyProtection="1">
      <alignment horizontal="center"/>
      <protection locked="0"/>
    </xf>
    <xf numFmtId="166" fontId="9" fillId="0" borderId="2" xfId="29" applyNumberFormat="1" applyFont="1" applyBorder="1" applyProtection="1">
      <protection locked="0"/>
    </xf>
    <xf numFmtId="0" fontId="9" fillId="3" borderId="6" xfId="0" applyFont="1" applyFill="1" applyBorder="1"/>
    <xf numFmtId="0" fontId="9" fillId="3" borderId="7" xfId="0" applyFont="1" applyFill="1" applyBorder="1"/>
    <xf numFmtId="0" fontId="10" fillId="3" borderId="11" xfId="0" applyFont="1" applyFill="1" applyBorder="1"/>
    <xf numFmtId="0" fontId="10" fillId="3" borderId="12" xfId="0" applyFont="1" applyFill="1" applyBorder="1"/>
    <xf numFmtId="0" fontId="10" fillId="3" borderId="10" xfId="0" applyFont="1" applyFill="1" applyBorder="1"/>
    <xf numFmtId="166" fontId="9" fillId="3" borderId="91" xfId="29" applyNumberFormat="1" applyFont="1" applyFill="1" applyBorder="1" applyAlignment="1" applyProtection="1">
      <alignment horizontal="center"/>
    </xf>
    <xf numFmtId="0" fontId="21" fillId="3" borderId="0" xfId="0" applyFont="1" applyFill="1"/>
    <xf numFmtId="166" fontId="8" fillId="3" borderId="32" xfId="29" applyNumberFormat="1" applyFont="1" applyFill="1" applyBorder="1" applyAlignment="1" applyProtection="1">
      <alignment vertical="center"/>
      <protection locked="0"/>
    </xf>
    <xf numFmtId="166" fontId="8" fillId="3" borderId="33" xfId="29" applyNumberFormat="1" applyFont="1" applyFill="1" applyBorder="1" applyAlignment="1" applyProtection="1">
      <alignment vertical="center"/>
    </xf>
    <xf numFmtId="2" fontId="7" fillId="0" borderId="22" xfId="29" applyNumberFormat="1" applyFont="1" applyFill="1" applyBorder="1" applyProtection="1"/>
    <xf numFmtId="2" fontId="7" fillId="0" borderId="95" xfId="29" applyNumberFormat="1" applyFont="1" applyFill="1" applyBorder="1" applyProtection="1"/>
    <xf numFmtId="10" fontId="8" fillId="3" borderId="99" xfId="30" applyNumberFormat="1" applyFont="1" applyFill="1" applyBorder="1" applyAlignment="1" applyProtection="1">
      <alignment horizontal="center"/>
    </xf>
    <xf numFmtId="10" fontId="8" fillId="3" borderId="29" xfId="30" applyNumberFormat="1" applyFont="1" applyFill="1" applyBorder="1" applyAlignment="1" applyProtection="1">
      <alignment horizontal="center"/>
    </xf>
    <xf numFmtId="44" fontId="8" fillId="0" borderId="99" xfId="29" applyFont="1" applyFill="1" applyBorder="1" applyAlignment="1" applyProtection="1">
      <alignment horizontal="center"/>
      <protection locked="0"/>
    </xf>
    <xf numFmtId="44" fontId="8" fillId="0" borderId="29" xfId="29" applyFont="1" applyFill="1" applyBorder="1" applyAlignment="1" applyProtection="1">
      <alignment horizontal="center"/>
      <protection locked="0"/>
    </xf>
    <xf numFmtId="10" fontId="9" fillId="3" borderId="27" xfId="30" applyNumberFormat="1" applyFont="1" applyFill="1" applyBorder="1" applyProtection="1"/>
    <xf numFmtId="166" fontId="9" fillId="3" borderId="88" xfId="29" applyNumberFormat="1" applyFont="1" applyFill="1" applyBorder="1" applyAlignment="1" applyProtection="1">
      <alignment horizontal="center"/>
    </xf>
    <xf numFmtId="166" fontId="7" fillId="0" borderId="0" xfId="12" applyNumberFormat="1" applyFont="1" applyAlignment="1" applyProtection="1">
      <alignment vertical="center"/>
      <protection locked="0"/>
    </xf>
    <xf numFmtId="10" fontId="7" fillId="3" borderId="13" xfId="30" applyNumberFormat="1" applyFont="1" applyFill="1" applyBorder="1" applyAlignment="1" applyProtection="1">
      <alignment horizontal="center" vertical="center"/>
    </xf>
    <xf numFmtId="10" fontId="7" fillId="3" borderId="13" xfId="30" applyNumberFormat="1" applyFont="1" applyFill="1" applyBorder="1" applyAlignment="1" applyProtection="1">
      <alignment vertical="center"/>
    </xf>
    <xf numFmtId="0" fontId="7" fillId="2" borderId="6" xfId="12" applyFont="1" applyFill="1" applyBorder="1" applyAlignment="1">
      <alignment vertical="center"/>
    </xf>
    <xf numFmtId="0" fontId="7" fillId="2" borderId="3" xfId="12" applyFont="1" applyFill="1" applyBorder="1" applyAlignment="1" applyProtection="1">
      <alignment vertical="center"/>
      <protection locked="0"/>
    </xf>
    <xf numFmtId="0" fontId="7" fillId="2" borderId="4" xfId="12" applyFont="1" applyFill="1" applyBorder="1" applyAlignment="1" applyProtection="1">
      <alignment vertical="center"/>
      <protection locked="0"/>
    </xf>
    <xf numFmtId="0" fontId="3" fillId="0" borderId="0" xfId="21"/>
    <xf numFmtId="0" fontId="49" fillId="0" borderId="0" xfId="21" applyFont="1"/>
    <xf numFmtId="0" fontId="3" fillId="0" borderId="6" xfId="21" applyBorder="1"/>
    <xf numFmtId="0" fontId="3" fillId="0" borderId="7" xfId="21" applyBorder="1"/>
    <xf numFmtId="0" fontId="3" fillId="0" borderId="8" xfId="21" applyBorder="1"/>
    <xf numFmtId="0" fontId="3" fillId="0" borderId="9" xfId="21" applyBorder="1"/>
    <xf numFmtId="0" fontId="3" fillId="0" borderId="10" xfId="21" applyBorder="1"/>
    <xf numFmtId="0" fontId="49" fillId="0" borderId="9" xfId="21" applyFont="1" applyBorder="1"/>
    <xf numFmtId="0" fontId="3" fillId="0" borderId="11" xfId="21" applyBorder="1"/>
    <xf numFmtId="0" fontId="3" fillId="0" borderId="12" xfId="21" applyBorder="1"/>
    <xf numFmtId="0" fontId="3" fillId="0" borderId="13" xfId="21" applyBorder="1"/>
    <xf numFmtId="3" fontId="7" fillId="0" borderId="0" xfId="23" applyNumberFormat="1" applyFont="1" applyAlignment="1" applyProtection="1">
      <alignment horizontal="center" wrapText="1"/>
      <protection locked="0"/>
    </xf>
    <xf numFmtId="0" fontId="8" fillId="0" borderId="0" xfId="12" applyFont="1" applyAlignment="1" applyProtection="1">
      <alignment horizontal="center"/>
      <protection locked="0"/>
    </xf>
    <xf numFmtId="0" fontId="8" fillId="0" borderId="0" xfId="12" applyFont="1" applyAlignment="1" applyProtection="1">
      <alignment horizontal="left" vertical="center"/>
      <protection locked="0"/>
    </xf>
    <xf numFmtId="171" fontId="8" fillId="0" borderId="0" xfId="13" applyNumberFormat="1" applyFont="1" applyFill="1" applyBorder="1" applyAlignment="1" applyProtection="1">
      <alignment horizontal="center" vertical="center"/>
      <protection locked="0"/>
    </xf>
    <xf numFmtId="0" fontId="3" fillId="0" borderId="0" xfId="21" applyProtection="1">
      <protection locked="0"/>
    </xf>
    <xf numFmtId="14" fontId="3" fillId="0" borderId="0" xfId="21" applyNumberFormat="1"/>
    <xf numFmtId="0" fontId="3" fillId="0" borderId="0" xfId="21" applyAlignment="1">
      <alignment horizontal="right"/>
    </xf>
    <xf numFmtId="166" fontId="8" fillId="0" borderId="31" xfId="29" applyNumberFormat="1" applyFont="1" applyFill="1" applyBorder="1" applyProtection="1">
      <protection locked="0"/>
    </xf>
    <xf numFmtId="37" fontId="8" fillId="0" borderId="6" xfId="13" applyNumberFormat="1" applyFont="1" applyFill="1" applyBorder="1" applyAlignment="1" applyProtection="1">
      <protection locked="0"/>
    </xf>
    <xf numFmtId="37" fontId="8" fillId="0" borderId="7" xfId="13" applyNumberFormat="1" applyFont="1" applyFill="1" applyBorder="1" applyAlignment="1" applyProtection="1">
      <protection locked="0"/>
    </xf>
    <xf numFmtId="37" fontId="21" fillId="0" borderId="7" xfId="13" applyNumberFormat="1" applyFont="1" applyFill="1" applyBorder="1" applyAlignment="1" applyProtection="1">
      <protection locked="0"/>
    </xf>
    <xf numFmtId="171" fontId="8" fillId="0" borderId="35" xfId="13" applyNumberFormat="1" applyFont="1" applyFill="1" applyBorder="1" applyAlignment="1" applyProtection="1">
      <alignment horizontal="left"/>
    </xf>
    <xf numFmtId="171" fontId="8" fillId="0" borderId="45" xfId="13" applyNumberFormat="1" applyFont="1" applyFill="1" applyBorder="1" applyAlignment="1" applyProtection="1">
      <alignment horizontal="left"/>
    </xf>
    <xf numFmtId="171" fontId="8" fillId="0" borderId="29" xfId="13" applyNumberFormat="1" applyFont="1" applyFill="1" applyBorder="1" applyAlignment="1" applyProtection="1">
      <alignment horizontal="left" vertical="center"/>
    </xf>
    <xf numFmtId="0" fontId="9" fillId="0" borderId="37" xfId="12" applyFont="1" applyBorder="1" applyAlignment="1">
      <alignment horizontal="left"/>
    </xf>
    <xf numFmtId="171" fontId="8" fillId="0" borderId="35" xfId="13" quotePrefix="1" applyNumberFormat="1" applyFont="1" applyFill="1" applyBorder="1" applyAlignment="1" applyProtection="1">
      <alignment horizontal="left" vertical="center"/>
    </xf>
    <xf numFmtId="171" fontId="8" fillId="0" borderId="29" xfId="13" quotePrefix="1" applyNumberFormat="1" applyFont="1" applyFill="1" applyBorder="1" applyAlignment="1" applyProtection="1">
      <alignment horizontal="left" vertical="center"/>
    </xf>
    <xf numFmtId="171" fontId="8" fillId="0" borderId="29" xfId="13" applyNumberFormat="1" applyFont="1" applyFill="1" applyBorder="1" applyAlignment="1" applyProtection="1">
      <alignment vertical="center"/>
    </xf>
    <xf numFmtId="0" fontId="8" fillId="0" borderId="35" xfId="12" applyFont="1" applyBorder="1" applyAlignment="1">
      <alignment horizontal="left" vertical="center"/>
    </xf>
    <xf numFmtId="0" fontId="8" fillId="0" borderId="29" xfId="12" applyFont="1" applyBorder="1" applyAlignment="1">
      <alignment horizontal="left" vertical="center"/>
    </xf>
    <xf numFmtId="166" fontId="8" fillId="3" borderId="28"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xf>
    <xf numFmtId="5" fontId="8" fillId="0" borderId="0" xfId="22" applyNumberFormat="1" applyFont="1" applyFill="1" applyBorder="1" applyAlignment="1" applyProtection="1">
      <alignment horizontal="center" vertical="center"/>
    </xf>
    <xf numFmtId="166" fontId="8" fillId="3" borderId="9" xfId="29" applyNumberFormat="1" applyFont="1" applyFill="1" applyBorder="1" applyAlignment="1" applyProtection="1">
      <alignment vertical="center"/>
    </xf>
    <xf numFmtId="0" fontId="1" fillId="0" borderId="0" xfId="0" applyFont="1"/>
    <xf numFmtId="171" fontId="37" fillId="0" borderId="0" xfId="12" applyNumberFormat="1" applyFont="1" applyAlignment="1">
      <alignment horizontal="left" vertical="center"/>
    </xf>
    <xf numFmtId="171" fontId="8" fillId="0" borderId="0" xfId="12" applyNumberFormat="1" applyFont="1" applyAlignment="1">
      <alignment horizontal="left" vertical="center"/>
    </xf>
    <xf numFmtId="0" fontId="38" fillId="0" borderId="0" xfId="12" applyFont="1" applyAlignment="1">
      <alignment horizontal="left" vertical="center"/>
    </xf>
    <xf numFmtId="166" fontId="8" fillId="5" borderId="93" xfId="29" applyNumberFormat="1" applyFont="1" applyFill="1" applyBorder="1" applyProtection="1">
      <protection locked="0"/>
    </xf>
    <xf numFmtId="171" fontId="8" fillId="0" borderId="10" xfId="13" applyNumberFormat="1" applyFont="1" applyFill="1" applyBorder="1" applyAlignment="1" applyProtection="1">
      <alignment vertical="center"/>
    </xf>
    <xf numFmtId="171" fontId="8" fillId="0" borderId="0" xfId="13" applyNumberFormat="1" applyFont="1" applyFill="1" applyBorder="1" applyAlignment="1" applyProtection="1">
      <alignment vertical="center"/>
    </xf>
    <xf numFmtId="0" fontId="1" fillId="0" borderId="9" xfId="0" applyFont="1" applyBorder="1" applyProtection="1">
      <protection locked="0"/>
    </xf>
    <xf numFmtId="37" fontId="8" fillId="0" borderId="0" xfId="13" applyNumberFormat="1" applyFont="1" applyFill="1" applyBorder="1" applyAlignment="1" applyProtection="1">
      <alignment horizontal="right"/>
      <protection locked="0"/>
    </xf>
    <xf numFmtId="37" fontId="21" fillId="0" borderId="0" xfId="13" applyNumberFormat="1" applyFont="1" applyFill="1" applyBorder="1" applyAlignment="1" applyProtection="1">
      <alignment horizontal="center"/>
      <protection locked="0"/>
    </xf>
    <xf numFmtId="43" fontId="7" fillId="3" borderId="19" xfId="28" applyFont="1" applyFill="1" applyBorder="1" applyProtection="1"/>
    <xf numFmtId="171" fontId="8" fillId="0" borderId="7" xfId="13" applyNumberFormat="1" applyFont="1" applyFill="1" applyBorder="1" applyAlignment="1" applyProtection="1">
      <alignment vertical="center"/>
      <protection locked="0"/>
    </xf>
    <xf numFmtId="171" fontId="8" fillId="0" borderId="0" xfId="13" applyNumberFormat="1" applyFont="1" applyFill="1" applyBorder="1" applyAlignment="1" applyProtection="1"/>
    <xf numFmtId="37" fontId="8" fillId="0" borderId="6" xfId="13" applyNumberFormat="1" applyFont="1" applyFill="1" applyBorder="1" applyAlignment="1" applyProtection="1"/>
    <xf numFmtId="37" fontId="8" fillId="0" borderId="7" xfId="13" applyNumberFormat="1" applyFont="1" applyFill="1" applyBorder="1" applyAlignment="1" applyProtection="1"/>
    <xf numFmtId="37" fontId="21" fillId="0" borderId="7" xfId="13" applyNumberFormat="1" applyFont="1" applyFill="1" applyBorder="1" applyAlignment="1" applyProtection="1"/>
    <xf numFmtId="171" fontId="21" fillId="0" borderId="7" xfId="28" applyNumberFormat="1" applyFont="1" applyFill="1" applyBorder="1" applyAlignment="1" applyProtection="1">
      <alignment vertical="center"/>
    </xf>
    <xf numFmtId="171" fontId="8" fillId="0" borderId="7" xfId="13" applyNumberFormat="1" applyFont="1" applyFill="1" applyBorder="1" applyAlignment="1" applyProtection="1">
      <alignment vertical="center"/>
    </xf>
    <xf numFmtId="171" fontId="21" fillId="0" borderId="7" xfId="13" applyNumberFormat="1" applyFont="1" applyFill="1" applyBorder="1" applyAlignment="1" applyProtection="1">
      <alignment vertical="center"/>
    </xf>
    <xf numFmtId="37" fontId="7" fillId="0" borderId="0" xfId="23" applyFont="1" applyAlignment="1">
      <alignment horizontal="center"/>
    </xf>
    <xf numFmtId="37" fontId="7" fillId="0" borderId="10" xfId="23" applyFont="1" applyBorder="1" applyAlignment="1">
      <alignment horizontal="center"/>
    </xf>
    <xf numFmtId="166" fontId="8" fillId="3" borderId="49" xfId="29" applyNumberFormat="1" applyFont="1" applyFill="1" applyBorder="1" applyAlignment="1" applyProtection="1">
      <alignment horizontal="right"/>
    </xf>
    <xf numFmtId="166" fontId="8" fillId="3" borderId="16" xfId="29" applyNumberFormat="1" applyFont="1" applyFill="1" applyBorder="1" applyAlignment="1" applyProtection="1">
      <alignment horizontal="right"/>
    </xf>
    <xf numFmtId="43" fontId="21" fillId="0" borderId="0" xfId="28" applyFont="1" applyBorder="1" applyProtection="1"/>
    <xf numFmtId="171" fontId="8" fillId="0" borderId="10" xfId="13" quotePrefix="1" applyNumberFormat="1" applyFont="1" applyFill="1" applyBorder="1" applyAlignment="1" applyProtection="1">
      <alignment horizontal="left" vertical="center"/>
    </xf>
    <xf numFmtId="0" fontId="7" fillId="2" borderId="5" xfId="12" applyFont="1" applyFill="1" applyBorder="1" applyAlignment="1">
      <alignment vertical="center"/>
    </xf>
    <xf numFmtId="10" fontId="7" fillId="0" borderId="0" xfId="18" applyNumberFormat="1" applyFont="1" applyFill="1" applyBorder="1" applyAlignment="1" applyProtection="1">
      <alignment horizontal="center" vertical="center"/>
    </xf>
    <xf numFmtId="0" fontId="8" fillId="0" borderId="12" xfId="12" applyFont="1" applyBorder="1" applyAlignment="1">
      <alignment vertical="center"/>
    </xf>
    <xf numFmtId="0" fontId="8" fillId="0" borderId="9" xfId="12" applyFont="1" applyBorder="1" applyAlignment="1">
      <alignment vertical="center"/>
    </xf>
    <xf numFmtId="0" fontId="0" fillId="0" borderId="9" xfId="0" applyBorder="1"/>
    <xf numFmtId="0" fontId="0" fillId="0" borderId="7" xfId="0" applyBorder="1"/>
    <xf numFmtId="0" fontId="21" fillId="0" borderId="10" xfId="12" applyFont="1" applyBorder="1" applyAlignment="1">
      <alignment vertical="center"/>
    </xf>
    <xf numFmtId="171" fontId="21" fillId="0" borderId="10" xfId="12" applyNumberFormat="1" applyFont="1" applyBorder="1" applyAlignment="1">
      <alignment horizontal="center" vertical="center"/>
    </xf>
    <xf numFmtId="0" fontId="9" fillId="0" borderId="6" xfId="0" applyFont="1" applyBorder="1"/>
    <xf numFmtId="0" fontId="9" fillId="0" borderId="7" xfId="0" applyFont="1" applyBorder="1"/>
    <xf numFmtId="0" fontId="9" fillId="0" borderId="8" xfId="0" applyFont="1" applyBorder="1"/>
    <xf numFmtId="166" fontId="8" fillId="0" borderId="45" xfId="29" applyNumberFormat="1" applyFont="1" applyBorder="1" applyProtection="1"/>
    <xf numFmtId="166" fontId="8" fillId="0" borderId="29" xfId="29" applyNumberFormat="1" applyFont="1" applyFill="1" applyBorder="1" applyProtection="1"/>
    <xf numFmtId="166" fontId="7" fillId="3" borderId="29" xfId="29" applyNumberFormat="1" applyFont="1" applyFill="1" applyBorder="1" applyProtection="1"/>
    <xf numFmtId="2" fontId="7" fillId="0" borderId="29" xfId="29" applyNumberFormat="1" applyFont="1" applyFill="1" applyBorder="1" applyProtection="1"/>
    <xf numFmtId="2" fontId="7" fillId="0" borderId="37" xfId="29" applyNumberFormat="1" applyFont="1" applyFill="1" applyBorder="1" applyProtection="1"/>
    <xf numFmtId="37" fontId="7" fillId="3" borderId="121" xfId="38" applyFont="1" applyFill="1" applyBorder="1"/>
    <xf numFmtId="166" fontId="8" fillId="3" borderId="122" xfId="29" applyNumberFormat="1" applyFont="1" applyFill="1" applyBorder="1" applyProtection="1"/>
    <xf numFmtId="166" fontId="8" fillId="3" borderId="123" xfId="29" applyNumberFormat="1" applyFont="1" applyFill="1" applyBorder="1" applyProtection="1"/>
    <xf numFmtId="0" fontId="7" fillId="3" borderId="121" xfId="39" applyFont="1" applyFill="1" applyBorder="1"/>
    <xf numFmtId="0" fontId="9" fillId="0" borderId="0" xfId="0" applyFont="1" applyAlignment="1" applyProtection="1">
      <alignment horizontal="right"/>
      <protection locked="0"/>
    </xf>
    <xf numFmtId="0" fontId="8" fillId="0" borderId="0" xfId="23" applyNumberFormat="1" applyFont="1" applyAlignment="1" applyProtection="1">
      <alignment horizontal="right"/>
      <protection locked="0"/>
    </xf>
    <xf numFmtId="0" fontId="8" fillId="0" borderId="0" xfId="23" applyNumberFormat="1" applyFont="1" applyAlignment="1">
      <alignment horizontal="right" vertical="center"/>
    </xf>
    <xf numFmtId="0" fontId="8" fillId="0" borderId="0" xfId="38" applyNumberFormat="1" applyFont="1" applyAlignment="1">
      <alignment horizontal="right"/>
    </xf>
    <xf numFmtId="37" fontId="8" fillId="0" borderId="0" xfId="23" applyFont="1" applyAlignment="1">
      <alignment horizontal="right"/>
    </xf>
    <xf numFmtId="14" fontId="8" fillId="0" borderId="0" xfId="38" applyNumberFormat="1" applyFont="1" applyAlignment="1">
      <alignment horizontal="right"/>
    </xf>
    <xf numFmtId="10" fontId="10" fillId="3" borderId="29" xfId="30" applyNumberFormat="1" applyFont="1" applyFill="1" applyBorder="1" applyProtection="1"/>
    <xf numFmtId="10" fontId="10" fillId="3" borderId="28" xfId="30" applyNumberFormat="1" applyFont="1" applyFill="1" applyBorder="1" applyProtection="1"/>
    <xf numFmtId="0" fontId="8" fillId="0" borderId="0" xfId="12" applyFont="1" applyAlignment="1">
      <alignment horizontal="center" vertic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37" fontId="8" fillId="2" borderId="4" xfId="23" applyFont="1" applyFill="1" applyBorder="1" applyAlignment="1">
      <alignment vertical="center"/>
    </xf>
    <xf numFmtId="171" fontId="7" fillId="0" borderId="45" xfId="13" applyNumberFormat="1" applyFont="1" applyFill="1" applyBorder="1" applyAlignment="1" applyProtection="1">
      <alignment horizontal="left"/>
    </xf>
    <xf numFmtId="171" fontId="7" fillId="0" borderId="66" xfId="13" applyNumberFormat="1" applyFont="1" applyFill="1" applyBorder="1" applyAlignment="1" applyProtection="1">
      <alignment vertical="center"/>
    </xf>
    <xf numFmtId="0" fontId="7" fillId="0" borderId="66" xfId="12" applyFont="1" applyBorder="1" applyAlignment="1">
      <alignment horizontal="left" vertical="center"/>
    </xf>
    <xf numFmtId="0" fontId="7" fillId="3" borderId="11" xfId="12" applyFont="1" applyFill="1" applyBorder="1" applyAlignment="1">
      <alignment horizontal="left" vertical="center"/>
    </xf>
    <xf numFmtId="171" fontId="8" fillId="0" borderId="109" xfId="13" applyNumberFormat="1" applyFont="1" applyFill="1" applyBorder="1" applyAlignment="1" applyProtection="1">
      <alignment horizontal="left" vertical="center"/>
    </xf>
    <xf numFmtId="0" fontId="8" fillId="0" borderId="109" xfId="12" applyFont="1" applyBorder="1" applyAlignment="1">
      <alignment horizontal="left" vertical="center"/>
    </xf>
    <xf numFmtId="0" fontId="8" fillId="3" borderId="125" xfId="12" applyFont="1" applyFill="1" applyBorder="1" applyAlignment="1">
      <alignment horizontal="left" vertical="center"/>
    </xf>
    <xf numFmtId="0" fontId="8" fillId="3" borderId="124" xfId="12" applyFont="1" applyFill="1" applyBorder="1" applyAlignment="1">
      <alignment horizontal="left" vertical="center"/>
    </xf>
    <xf numFmtId="0" fontId="8" fillId="3" borderId="92" xfId="12" applyFont="1" applyFill="1" applyBorder="1" applyAlignment="1">
      <alignment vertical="center"/>
    </xf>
    <xf numFmtId="9" fontId="8" fillId="3" borderId="92" xfId="18" applyFont="1" applyFill="1" applyBorder="1" applyAlignment="1" applyProtection="1">
      <alignment vertical="center"/>
    </xf>
    <xf numFmtId="171" fontId="8" fillId="3" borderId="119" xfId="13" applyNumberFormat="1" applyFont="1" applyFill="1" applyBorder="1" applyAlignment="1" applyProtection="1">
      <alignment vertical="center"/>
    </xf>
    <xf numFmtId="171" fontId="8" fillId="3" borderId="92" xfId="13" applyNumberFormat="1" applyFont="1" applyFill="1" applyBorder="1" applyAlignment="1" applyProtection="1">
      <alignment vertical="center"/>
    </xf>
    <xf numFmtId="171" fontId="21" fillId="0" borderId="6" xfId="28" applyNumberFormat="1" applyFont="1" applyFill="1" applyBorder="1" applyAlignment="1" applyProtection="1">
      <alignment vertical="center"/>
    </xf>
    <xf numFmtId="171" fontId="21" fillId="0" borderId="6" xfId="13" applyNumberFormat="1" applyFont="1" applyFill="1" applyBorder="1" applyAlignment="1" applyProtection="1">
      <alignment vertical="center"/>
    </xf>
    <xf numFmtId="37" fontId="8" fillId="0" borderId="0" xfId="23" applyFont="1" applyAlignment="1">
      <alignment horizontal="center" vertical="center"/>
    </xf>
    <xf numFmtId="3" fontId="8" fillId="0" borderId="0" xfId="23" applyNumberFormat="1" applyFont="1" applyAlignment="1">
      <alignment vertical="top"/>
    </xf>
    <xf numFmtId="3" fontId="7" fillId="0" borderId="10" xfId="23" applyNumberFormat="1" applyFont="1" applyBorder="1" applyAlignment="1">
      <alignment horizontal="right"/>
    </xf>
    <xf numFmtId="3" fontId="8" fillId="0" borderId="55" xfId="23" applyNumberFormat="1" applyFont="1" applyBorder="1" applyAlignment="1">
      <alignment horizontal="center" vertical="center"/>
    </xf>
    <xf numFmtId="3" fontId="8" fillId="0" borderId="83" xfId="23" applyNumberFormat="1" applyFont="1" applyBorder="1" applyAlignment="1">
      <alignment horizontal="center" vertical="center"/>
    </xf>
    <xf numFmtId="166" fontId="8" fillId="3" borderId="32"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protection locked="0"/>
    </xf>
    <xf numFmtId="5" fontId="8" fillId="0" borderId="0" xfId="22" applyNumberFormat="1" applyFont="1" applyFill="1" applyBorder="1" applyAlignment="1" applyProtection="1">
      <alignment horizontal="center" vertical="center"/>
      <protection locked="0"/>
    </xf>
    <xf numFmtId="171" fontId="37" fillId="0" borderId="0" xfId="12" applyNumberFormat="1" applyFont="1" applyAlignment="1" applyProtection="1">
      <alignment horizontal="left" vertical="center"/>
      <protection locked="0"/>
    </xf>
    <xf numFmtId="0" fontId="38" fillId="0" borderId="0" xfId="12" applyFont="1" applyAlignment="1" applyProtection="1">
      <alignment horizontal="left" vertical="center"/>
      <protection locked="0"/>
    </xf>
    <xf numFmtId="166" fontId="8" fillId="3" borderId="113" xfId="29" applyNumberFormat="1" applyFont="1" applyFill="1" applyBorder="1" applyAlignment="1" applyProtection="1">
      <alignment vertical="center"/>
    </xf>
    <xf numFmtId="166" fontId="17" fillId="3" borderId="112" xfId="29" applyNumberFormat="1" applyFont="1" applyFill="1" applyBorder="1" applyAlignment="1" applyProtection="1">
      <alignment horizontal="right" vertical="center"/>
    </xf>
    <xf numFmtId="166" fontId="8" fillId="3" borderId="16" xfId="29" applyNumberFormat="1" applyFont="1" applyFill="1" applyBorder="1" applyAlignment="1" applyProtection="1">
      <alignment vertical="center"/>
    </xf>
    <xf numFmtId="171" fontId="8" fillId="0" borderId="58" xfId="13" applyNumberFormat="1" applyFont="1" applyFill="1" applyBorder="1" applyAlignment="1" applyProtection="1">
      <alignment vertical="center"/>
    </xf>
    <xf numFmtId="166" fontId="8" fillId="3" borderId="126" xfId="29" applyNumberFormat="1" applyFont="1" applyFill="1" applyBorder="1" applyAlignment="1" applyProtection="1">
      <alignment vertical="center"/>
    </xf>
    <xf numFmtId="171" fontId="8" fillId="0" borderId="127" xfId="13" applyNumberFormat="1" applyFont="1" applyFill="1" applyBorder="1" applyAlignment="1" applyProtection="1">
      <alignment vertical="center"/>
    </xf>
    <xf numFmtId="166" fontId="7" fillId="3" borderId="72" xfId="29" applyNumberFormat="1" applyFont="1" applyFill="1" applyBorder="1" applyProtection="1"/>
    <xf numFmtId="166" fontId="7" fillId="3" borderId="2" xfId="29" applyNumberFormat="1" applyFont="1" applyFill="1" applyBorder="1" applyProtection="1"/>
    <xf numFmtId="37" fontId="7" fillId="2" borderId="14" xfId="23" applyFont="1" applyFill="1" applyBorder="1" applyAlignment="1">
      <alignment horizontal="center" vertical="center" wrapText="1"/>
    </xf>
    <xf numFmtId="10" fontId="9" fillId="0" borderId="2" xfId="30" applyNumberFormat="1" applyFont="1" applyBorder="1" applyProtection="1">
      <protection locked="0"/>
    </xf>
    <xf numFmtId="0" fontId="9" fillId="0" borderId="23" xfId="0" applyFont="1" applyBorder="1"/>
    <xf numFmtId="0" fontId="9" fillId="2" borderId="3" xfId="0" applyFont="1" applyFill="1" applyBorder="1"/>
    <xf numFmtId="0" fontId="9" fillId="2" borderId="4" xfId="0" applyFont="1" applyFill="1" applyBorder="1"/>
    <xf numFmtId="0" fontId="9" fillId="2" borderId="5" xfId="0" applyFont="1" applyFill="1" applyBorder="1"/>
    <xf numFmtId="0" fontId="9" fillId="0" borderId="3" xfId="0" applyFont="1" applyBorder="1"/>
    <xf numFmtId="0" fontId="9" fillId="0" borderId="4" xfId="0" applyFont="1" applyBorder="1"/>
    <xf numFmtId="0" fontId="9" fillId="0" borderId="5" xfId="0" applyFont="1" applyBorder="1"/>
    <xf numFmtId="0" fontId="9" fillId="0" borderId="108" xfId="0" applyFont="1" applyBorder="1"/>
    <xf numFmtId="172" fontId="8" fillId="0" borderId="0" xfId="12" applyNumberFormat="1" applyFont="1" applyAlignment="1">
      <alignment horizontal="center"/>
    </xf>
    <xf numFmtId="174" fontId="8" fillId="0" borderId="10" xfId="12" applyNumberFormat="1" applyFont="1" applyBorder="1"/>
    <xf numFmtId="172" fontId="8" fillId="0" borderId="10" xfId="12" applyNumberFormat="1" applyFont="1" applyBorder="1"/>
    <xf numFmtId="0" fontId="8" fillId="0" borderId="11" xfId="1" applyFont="1" applyBorder="1"/>
    <xf numFmtId="172" fontId="8" fillId="0" borderId="13" xfId="12" applyNumberFormat="1" applyFont="1" applyBorder="1"/>
    <xf numFmtId="0" fontId="35" fillId="0" borderId="0" xfId="1" applyFont="1"/>
    <xf numFmtId="0" fontId="47" fillId="0" borderId="7" xfId="0" applyFont="1" applyBorder="1"/>
    <xf numFmtId="0" fontId="47" fillId="0" borderId="8" xfId="0" applyFont="1" applyBorder="1"/>
    <xf numFmtId="166" fontId="9" fillId="0" borderId="118" xfId="29" applyNumberFormat="1" applyFont="1" applyBorder="1" applyProtection="1">
      <protection locked="0"/>
    </xf>
    <xf numFmtId="10" fontId="9" fillId="3" borderId="118" xfId="30" applyNumberFormat="1" applyFont="1" applyFill="1" applyBorder="1" applyProtection="1"/>
    <xf numFmtId="166" fontId="9" fillId="3" borderId="62" xfId="29" applyNumberFormat="1" applyFont="1" applyFill="1" applyBorder="1" applyProtection="1"/>
    <xf numFmtId="10" fontId="9" fillId="3" borderId="2" xfId="30" applyNumberFormat="1" applyFont="1" applyFill="1" applyBorder="1" applyProtection="1"/>
    <xf numFmtId="0" fontId="19" fillId="0" borderId="0" xfId="0" applyFont="1" applyProtection="1">
      <protection locked="0"/>
    </xf>
    <xf numFmtId="166" fontId="8" fillId="3" borderId="17" xfId="29" applyNumberFormat="1" applyFont="1" applyFill="1" applyBorder="1" applyAlignment="1" applyProtection="1">
      <alignment horizontal="right"/>
    </xf>
    <xf numFmtId="166" fontId="8" fillId="3" borderId="19" xfId="29" applyNumberFormat="1" applyFont="1" applyFill="1" applyBorder="1" applyProtection="1"/>
    <xf numFmtId="166" fontId="8" fillId="0" borderId="25" xfId="29" applyNumberFormat="1" applyFont="1" applyFill="1" applyBorder="1" applyAlignment="1" applyProtection="1">
      <alignment vertical="center"/>
      <protection locked="0"/>
    </xf>
    <xf numFmtId="171" fontId="8" fillId="0" borderId="129" xfId="13" applyNumberFormat="1" applyFont="1" applyFill="1" applyBorder="1" applyAlignment="1" applyProtection="1">
      <alignment vertical="center"/>
    </xf>
    <xf numFmtId="171" fontId="8" fillId="0" borderId="109" xfId="13" applyNumberFormat="1" applyFont="1" applyFill="1" applyBorder="1" applyAlignment="1" applyProtection="1">
      <alignment vertical="center"/>
    </xf>
    <xf numFmtId="166" fontId="9" fillId="3" borderId="65" xfId="29" applyNumberFormat="1" applyFont="1" applyFill="1" applyBorder="1" applyProtection="1"/>
    <xf numFmtId="166" fontId="9" fillId="3" borderId="18" xfId="29" applyNumberFormat="1" applyFont="1" applyFill="1" applyBorder="1" applyProtection="1"/>
    <xf numFmtId="0" fontId="8" fillId="3" borderId="22" xfId="12" applyFont="1" applyFill="1" applyBorder="1" applyAlignment="1">
      <alignment vertical="center"/>
    </xf>
    <xf numFmtId="171" fontId="9" fillId="3" borderId="22" xfId="28" applyNumberFormat="1" applyFont="1" applyFill="1" applyBorder="1" applyProtection="1"/>
    <xf numFmtId="0" fontId="7" fillId="3" borderId="22" xfId="12" applyFont="1" applyFill="1" applyBorder="1" applyAlignment="1">
      <alignment vertical="center"/>
    </xf>
    <xf numFmtId="0" fontId="10" fillId="3" borderId="22" xfId="0" applyFont="1" applyFill="1" applyBorder="1"/>
    <xf numFmtId="9" fontId="9" fillId="3" borderId="22" xfId="30" applyFont="1" applyFill="1" applyBorder="1" applyProtection="1"/>
    <xf numFmtId="9" fontId="8" fillId="3" borderId="22" xfId="18" applyFont="1" applyFill="1" applyBorder="1" applyAlignment="1" applyProtection="1">
      <alignment vertical="center"/>
    </xf>
    <xf numFmtId="166" fontId="7" fillId="3" borderId="22" xfId="29" applyNumberFormat="1" applyFont="1" applyFill="1" applyBorder="1" applyAlignment="1" applyProtection="1">
      <alignment vertical="center"/>
    </xf>
    <xf numFmtId="9" fontId="8" fillId="3" borderId="22" xfId="12" applyNumberFormat="1" applyFont="1" applyFill="1" applyBorder="1" applyAlignment="1">
      <alignment vertical="center"/>
    </xf>
    <xf numFmtId="41" fontId="8" fillId="3" borderId="22" xfId="13" applyNumberFormat="1" applyFont="1" applyFill="1" applyBorder="1" applyAlignment="1" applyProtection="1">
      <alignment vertical="center"/>
    </xf>
    <xf numFmtId="10" fontId="8" fillId="3" borderId="22" xfId="13" applyNumberFormat="1" applyFont="1" applyFill="1" applyBorder="1" applyAlignment="1" applyProtection="1">
      <alignment vertical="center"/>
    </xf>
    <xf numFmtId="44" fontId="8" fillId="3" borderId="22" xfId="22" applyFont="1" applyFill="1" applyBorder="1" applyAlignment="1" applyProtection="1">
      <alignment horizontal="center" vertical="center"/>
    </xf>
    <xf numFmtId="9" fontId="8" fillId="3" borderId="22" xfId="12" applyNumberFormat="1" applyFont="1" applyFill="1" applyBorder="1" applyAlignment="1">
      <alignment horizontal="center" vertical="center"/>
    </xf>
    <xf numFmtId="10" fontId="8" fillId="3" borderId="22" xfId="12" applyNumberFormat="1" applyFont="1" applyFill="1" applyBorder="1" applyAlignment="1">
      <alignment vertical="center"/>
    </xf>
    <xf numFmtId="10" fontId="8" fillId="3" borderId="22" xfId="18" applyNumberFormat="1" applyFont="1" applyFill="1" applyBorder="1" applyAlignment="1" applyProtection="1">
      <alignment horizontal="center" vertical="center"/>
    </xf>
    <xf numFmtId="166" fontId="7" fillId="3" borderId="22" xfId="29" applyNumberFormat="1" applyFont="1" applyFill="1" applyBorder="1" applyAlignment="1" applyProtection="1">
      <alignment horizontal="center" vertical="center"/>
    </xf>
    <xf numFmtId="0" fontId="8" fillId="0" borderId="33" xfId="12" applyFont="1" applyBorder="1" applyAlignment="1" applyProtection="1">
      <alignment vertical="center"/>
      <protection locked="0"/>
    </xf>
    <xf numFmtId="0" fontId="8" fillId="0" borderId="34" xfId="12" applyFont="1" applyBorder="1" applyAlignment="1" applyProtection="1">
      <alignment vertical="center"/>
      <protection locked="0"/>
    </xf>
    <xf numFmtId="0" fontId="8" fillId="3" borderId="28" xfId="12" applyFont="1" applyFill="1" applyBorder="1" applyAlignment="1">
      <alignment vertical="center"/>
    </xf>
    <xf numFmtId="171" fontId="9" fillId="3" borderId="29" xfId="28" applyNumberFormat="1" applyFont="1" applyFill="1" applyBorder="1" applyProtection="1"/>
    <xf numFmtId="0" fontId="7" fillId="3" borderId="28" xfId="12" applyFont="1" applyFill="1" applyBorder="1" applyAlignment="1">
      <alignment vertical="center"/>
    </xf>
    <xf numFmtId="0" fontId="10" fillId="3" borderId="29" xfId="0" applyFont="1" applyFill="1" applyBorder="1"/>
    <xf numFmtId="0" fontId="7" fillId="3" borderId="36" xfId="12" applyFont="1" applyFill="1" applyBorder="1" applyAlignment="1">
      <alignment vertical="center"/>
    </xf>
    <xf numFmtId="0" fontId="7" fillId="3" borderId="95" xfId="12" applyFont="1" applyFill="1" applyBorder="1" applyAlignment="1">
      <alignment vertical="center"/>
    </xf>
    <xf numFmtId="9" fontId="10" fillId="3" borderId="95" xfId="0" applyNumberFormat="1" applyFont="1" applyFill="1" applyBorder="1"/>
    <xf numFmtId="9" fontId="10" fillId="3" borderId="37" xfId="0" applyNumberFormat="1" applyFont="1" applyFill="1" applyBorder="1"/>
    <xf numFmtId="0" fontId="8" fillId="3" borderId="33" xfId="12" applyFont="1" applyFill="1" applyBorder="1" applyAlignment="1">
      <alignment vertical="center"/>
    </xf>
    <xf numFmtId="0" fontId="8" fillId="3" borderId="34" xfId="12" applyFont="1" applyFill="1" applyBorder="1" applyAlignment="1">
      <alignment vertical="center"/>
    </xf>
    <xf numFmtId="171" fontId="9" fillId="3" borderId="34" xfId="28" applyNumberFormat="1" applyFont="1" applyFill="1" applyBorder="1" applyProtection="1"/>
    <xf numFmtId="171" fontId="9" fillId="3" borderId="35" xfId="28" applyNumberFormat="1" applyFont="1" applyFill="1" applyBorder="1" applyProtection="1"/>
    <xf numFmtId="0" fontId="9" fillId="3" borderId="95" xfId="0" applyFont="1" applyFill="1" applyBorder="1"/>
    <xf numFmtId="0" fontId="9" fillId="3" borderId="37" xfId="0" applyFont="1" applyFill="1" applyBorder="1"/>
    <xf numFmtId="166" fontId="8" fillId="3" borderId="35" xfId="29" applyNumberFormat="1" applyFont="1" applyFill="1" applyBorder="1" applyAlignment="1" applyProtection="1">
      <alignment vertical="center"/>
    </xf>
    <xf numFmtId="9" fontId="8" fillId="3" borderId="28" xfId="18" applyFont="1" applyFill="1" applyBorder="1" applyAlignment="1" applyProtection="1">
      <alignment vertical="center"/>
    </xf>
    <xf numFmtId="9" fontId="8" fillId="3" borderId="29" xfId="18" applyFont="1" applyFill="1" applyBorder="1" applyAlignment="1" applyProtection="1">
      <alignment vertical="center"/>
    </xf>
    <xf numFmtId="166" fontId="8" fillId="3" borderId="29" xfId="29" applyNumberFormat="1" applyFont="1" applyFill="1" applyBorder="1" applyAlignment="1" applyProtection="1">
      <alignment vertical="center"/>
    </xf>
    <xf numFmtId="166" fontId="7" fillId="3" borderId="36" xfId="29" applyNumberFormat="1" applyFont="1" applyFill="1" applyBorder="1" applyAlignment="1" applyProtection="1">
      <alignment vertical="center"/>
    </xf>
    <xf numFmtId="166" fontId="7" fillId="3" borderId="95" xfId="29" applyNumberFormat="1" applyFont="1" applyFill="1" applyBorder="1" applyAlignment="1" applyProtection="1">
      <alignment vertical="center"/>
    </xf>
    <xf numFmtId="166" fontId="7" fillId="3" borderId="37" xfId="29" applyNumberFormat="1" applyFont="1" applyFill="1" applyBorder="1" applyAlignment="1" applyProtection="1">
      <alignment vertical="center"/>
    </xf>
    <xf numFmtId="166" fontId="7" fillId="3" borderId="33" xfId="29" applyNumberFormat="1" applyFont="1" applyFill="1" applyBorder="1" applyAlignment="1" applyProtection="1">
      <alignment vertical="center"/>
    </xf>
    <xf numFmtId="166" fontId="7" fillId="3" borderId="34" xfId="29" applyNumberFormat="1" applyFont="1" applyFill="1" applyBorder="1" applyAlignment="1" applyProtection="1">
      <alignment vertical="center"/>
    </xf>
    <xf numFmtId="166" fontId="7" fillId="3" borderId="35" xfId="29" applyNumberFormat="1" applyFont="1" applyFill="1" applyBorder="1" applyAlignment="1" applyProtection="1">
      <alignment vertical="center"/>
    </xf>
    <xf numFmtId="166" fontId="7" fillId="3" borderId="28" xfId="29" applyNumberFormat="1" applyFont="1" applyFill="1" applyBorder="1" applyAlignment="1" applyProtection="1">
      <alignment vertical="center"/>
    </xf>
    <xf numFmtId="166" fontId="7" fillId="3" borderId="29" xfId="29" applyNumberFormat="1" applyFont="1" applyFill="1" applyBorder="1" applyAlignment="1" applyProtection="1">
      <alignment vertical="center"/>
    </xf>
    <xf numFmtId="166" fontId="8" fillId="3" borderId="36" xfId="29" applyNumberFormat="1" applyFont="1" applyFill="1" applyBorder="1" applyAlignment="1" applyProtection="1">
      <alignment vertical="center"/>
    </xf>
    <xf numFmtId="166" fontId="8" fillId="3" borderId="95" xfId="29" applyNumberFormat="1" applyFont="1" applyFill="1" applyBorder="1" applyAlignment="1" applyProtection="1">
      <alignment vertical="center"/>
    </xf>
    <xf numFmtId="166" fontId="8" fillId="3" borderId="37" xfId="29" applyNumberFormat="1" applyFont="1" applyFill="1" applyBorder="1" applyAlignment="1" applyProtection="1">
      <alignment vertical="center"/>
    </xf>
    <xf numFmtId="9" fontId="8" fillId="3" borderId="28" xfId="12" applyNumberFormat="1" applyFont="1" applyFill="1" applyBorder="1" applyAlignment="1">
      <alignment vertical="center"/>
    </xf>
    <xf numFmtId="9" fontId="8" fillId="3" borderId="29" xfId="12" applyNumberFormat="1" applyFont="1" applyFill="1" applyBorder="1" applyAlignment="1">
      <alignment vertical="center"/>
    </xf>
    <xf numFmtId="41" fontId="8" fillId="3" borderId="33" xfId="12" applyNumberFormat="1" applyFont="1" applyFill="1" applyBorder="1" applyAlignment="1">
      <alignment horizontal="center" vertical="center"/>
    </xf>
    <xf numFmtId="41" fontId="8" fillId="3" borderId="34" xfId="12" applyNumberFormat="1" applyFont="1" applyFill="1" applyBorder="1" applyAlignment="1">
      <alignment horizontal="center" vertical="center"/>
    </xf>
    <xf numFmtId="41" fontId="8" fillId="3" borderId="35" xfId="12" applyNumberFormat="1" applyFont="1" applyFill="1" applyBorder="1" applyAlignment="1">
      <alignment horizontal="center" vertical="center"/>
    </xf>
    <xf numFmtId="41" fontId="8" fillId="3" borderId="28" xfId="13" applyNumberFormat="1" applyFont="1" applyFill="1" applyBorder="1" applyAlignment="1" applyProtection="1">
      <alignment vertical="center"/>
    </xf>
    <xf numFmtId="41" fontId="8" fillId="3" borderId="29" xfId="13" applyNumberFormat="1" applyFont="1" applyFill="1" applyBorder="1" applyAlignment="1" applyProtection="1">
      <alignment vertical="center"/>
    </xf>
    <xf numFmtId="41" fontId="7" fillId="3" borderId="36" xfId="13" applyNumberFormat="1" applyFont="1" applyFill="1" applyBorder="1" applyAlignment="1" applyProtection="1">
      <alignment vertical="center"/>
    </xf>
    <xf numFmtId="41" fontId="7" fillId="3" borderId="95" xfId="13" applyNumberFormat="1" applyFont="1" applyFill="1" applyBorder="1" applyAlignment="1" applyProtection="1">
      <alignment vertical="center"/>
    </xf>
    <xf numFmtId="41" fontId="7" fillId="3" borderId="37" xfId="13" applyNumberFormat="1" applyFont="1" applyFill="1" applyBorder="1" applyAlignment="1" applyProtection="1">
      <alignment vertical="center"/>
    </xf>
    <xf numFmtId="10" fontId="8" fillId="3" borderId="28" xfId="13" applyNumberFormat="1" applyFont="1" applyFill="1" applyBorder="1" applyAlignment="1" applyProtection="1">
      <alignment vertical="center"/>
    </xf>
    <xf numFmtId="10" fontId="8" fillId="3" borderId="29" xfId="13" applyNumberFormat="1" applyFont="1" applyFill="1" applyBorder="1" applyAlignment="1" applyProtection="1">
      <alignment vertical="center"/>
    </xf>
    <xf numFmtId="44" fontId="8" fillId="3" borderId="28" xfId="22" applyFont="1" applyFill="1" applyBorder="1" applyAlignment="1" applyProtection="1">
      <alignment horizontal="center" vertical="center"/>
    </xf>
    <xf numFmtId="44" fontId="8" fillId="3" borderId="29" xfId="22" applyFont="1" applyFill="1" applyBorder="1" applyAlignment="1" applyProtection="1">
      <alignment horizontal="center" vertical="center"/>
    </xf>
    <xf numFmtId="9" fontId="8" fillId="3" borderId="28" xfId="12" applyNumberFormat="1" applyFont="1" applyFill="1" applyBorder="1" applyAlignment="1">
      <alignment horizontal="center" vertical="center"/>
    </xf>
    <xf numFmtId="9" fontId="8" fillId="3" borderId="29" xfId="12" applyNumberFormat="1" applyFont="1" applyFill="1" applyBorder="1" applyAlignment="1">
      <alignment horizontal="center" vertical="center"/>
    </xf>
    <xf numFmtId="10" fontId="8" fillId="3" borderId="28" xfId="12" applyNumberFormat="1" applyFont="1" applyFill="1" applyBorder="1" applyAlignment="1">
      <alignment vertical="center"/>
    </xf>
    <xf numFmtId="10" fontId="8" fillId="3" borderId="29" xfId="12" applyNumberFormat="1" applyFont="1" applyFill="1" applyBorder="1" applyAlignment="1">
      <alignment vertical="center"/>
    </xf>
    <xf numFmtId="10" fontId="8" fillId="3" borderId="28" xfId="18" applyNumberFormat="1" applyFont="1" applyFill="1" applyBorder="1" applyAlignment="1" applyProtection="1">
      <alignment horizontal="center" vertical="center"/>
    </xf>
    <xf numFmtId="10" fontId="8" fillId="3" borderId="29" xfId="18" applyNumberFormat="1" applyFont="1" applyFill="1" applyBorder="1" applyAlignment="1" applyProtection="1">
      <alignment horizontal="center" vertical="center"/>
    </xf>
    <xf numFmtId="166" fontId="7" fillId="3" borderId="36" xfId="29" applyNumberFormat="1" applyFont="1" applyFill="1" applyBorder="1" applyAlignment="1" applyProtection="1">
      <alignment horizontal="center" vertical="center"/>
    </xf>
    <xf numFmtId="166" fontId="7" fillId="3" borderId="28" xfId="29" applyNumberFormat="1" applyFont="1" applyFill="1" applyBorder="1" applyAlignment="1" applyProtection="1">
      <alignment horizontal="center" vertical="center"/>
    </xf>
    <xf numFmtId="166" fontId="7" fillId="3" borderId="29" xfId="29" applyNumberFormat="1" applyFont="1" applyFill="1" applyBorder="1" applyAlignment="1" applyProtection="1">
      <alignment horizontal="center" vertical="center"/>
    </xf>
    <xf numFmtId="166" fontId="7" fillId="3" borderId="70" xfId="29" applyNumberFormat="1" applyFont="1" applyFill="1" applyBorder="1" applyProtection="1"/>
    <xf numFmtId="37" fontId="8" fillId="0" borderId="33" xfId="23" applyFont="1" applyBorder="1" applyProtection="1">
      <protection locked="0"/>
    </xf>
    <xf numFmtId="37" fontId="7" fillId="0" borderId="34" xfId="23" applyFont="1" applyBorder="1" applyAlignment="1" applyProtection="1">
      <alignment vertical="center"/>
      <protection locked="0"/>
    </xf>
    <xf numFmtId="37" fontId="8" fillId="0" borderId="7" xfId="23" applyFont="1" applyBorder="1" applyAlignment="1" applyProtection="1">
      <alignment vertical="center"/>
      <protection locked="0"/>
    </xf>
    <xf numFmtId="166" fontId="8" fillId="0" borderId="34" xfId="29" applyNumberFormat="1" applyFont="1" applyFill="1" applyBorder="1" applyAlignment="1" applyProtection="1">
      <alignment horizontal="right" vertical="center"/>
      <protection locked="0"/>
    </xf>
    <xf numFmtId="166" fontId="8" fillId="0" borderId="111" xfId="29" applyNumberFormat="1" applyFont="1" applyFill="1" applyBorder="1" applyAlignment="1" applyProtection="1">
      <alignment horizontal="right" vertical="center"/>
      <protection locked="0"/>
    </xf>
    <xf numFmtId="166" fontId="7" fillId="3" borderId="73" xfId="29" applyNumberFormat="1" applyFont="1" applyFill="1" applyBorder="1" applyProtection="1"/>
    <xf numFmtId="166" fontId="7" fillId="3" borderId="3" xfId="29" applyNumberFormat="1" applyFont="1" applyFill="1" applyBorder="1" applyProtection="1"/>
    <xf numFmtId="37" fontId="8" fillId="0" borderId="33" xfId="23" applyFont="1" applyBorder="1"/>
    <xf numFmtId="37" fontId="8" fillId="0" borderId="28" xfId="23" applyFont="1" applyBorder="1"/>
    <xf numFmtId="37" fontId="8" fillId="0" borderId="50" xfId="23" applyFont="1" applyBorder="1"/>
    <xf numFmtId="37" fontId="8" fillId="0" borderId="47" xfId="23" applyFont="1" applyBorder="1"/>
    <xf numFmtId="37" fontId="8" fillId="0" borderId="22" xfId="23" applyFont="1" applyBorder="1" applyAlignment="1" applyProtection="1">
      <alignment horizontal="left"/>
      <protection locked="0"/>
    </xf>
    <xf numFmtId="166" fontId="8" fillId="0" borderId="17" xfId="29" applyNumberFormat="1" applyFont="1" applyFill="1" applyBorder="1" applyAlignment="1" applyProtection="1">
      <alignment horizontal="right"/>
      <protection locked="0"/>
    </xf>
    <xf numFmtId="37" fontId="8" fillId="0" borderId="50" xfId="23" applyFont="1" applyBorder="1" applyProtection="1">
      <protection locked="0"/>
    </xf>
    <xf numFmtId="0" fontId="9" fillId="3" borderId="2" xfId="0" applyFont="1" applyFill="1" applyBorder="1"/>
    <xf numFmtId="0" fontId="9" fillId="3" borderId="8" xfId="0" applyFont="1" applyFill="1" applyBorder="1"/>
    <xf numFmtId="0" fontId="9" fillId="3" borderId="11" xfId="0" applyFont="1" applyFill="1" applyBorder="1"/>
    <xf numFmtId="0" fontId="9" fillId="3" borderId="13" xfId="0" applyFont="1" applyFill="1" applyBorder="1"/>
    <xf numFmtId="171" fontId="9" fillId="3" borderId="118" xfId="28" applyNumberFormat="1" applyFont="1" applyFill="1" applyBorder="1" applyProtection="1"/>
    <xf numFmtId="166" fontId="8" fillId="3" borderId="109" xfId="29" applyNumberFormat="1" applyFont="1" applyFill="1" applyBorder="1" applyAlignment="1" applyProtection="1">
      <alignment horizontal="center"/>
    </xf>
    <xf numFmtId="0" fontId="8" fillId="3" borderId="36" xfId="12" applyFont="1" applyFill="1" applyBorder="1"/>
    <xf numFmtId="166" fontId="8" fillId="3" borderId="66" xfId="29" applyNumberFormat="1" applyFont="1" applyFill="1" applyBorder="1" applyAlignment="1" applyProtection="1">
      <alignment horizontal="center"/>
    </xf>
    <xf numFmtId="9" fontId="8" fillId="3" borderId="29" xfId="30" applyFont="1" applyFill="1" applyBorder="1" applyAlignment="1" applyProtection="1">
      <alignment horizontal="center"/>
    </xf>
    <xf numFmtId="166" fontId="8" fillId="3" borderId="37" xfId="29" applyNumberFormat="1" applyFont="1" applyFill="1" applyBorder="1" applyAlignment="1" applyProtection="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166" fontId="9" fillId="0" borderId="8" xfId="29" applyNumberFormat="1" applyFont="1" applyBorder="1" applyAlignment="1" applyProtection="1">
      <alignment horizontal="center"/>
      <protection locked="0"/>
    </xf>
    <xf numFmtId="166" fontId="9" fillId="0" borderId="8" xfId="29" applyNumberFormat="1" applyFont="1" applyBorder="1" applyAlignment="1" applyProtection="1">
      <protection locked="0"/>
    </xf>
    <xf numFmtId="0" fontId="47" fillId="0" borderId="8" xfId="0" applyFont="1" applyBorder="1" applyAlignment="1">
      <alignment horizontal="center"/>
    </xf>
    <xf numFmtId="0" fontId="8" fillId="5" borderId="28" xfId="12" applyFont="1" applyFill="1" applyBorder="1"/>
    <xf numFmtId="0" fontId="8" fillId="0" borderId="98" xfId="12" applyFont="1" applyBorder="1"/>
    <xf numFmtId="173" fontId="8" fillId="0" borderId="29" xfId="30" applyNumberFormat="1" applyFont="1" applyFill="1" applyBorder="1" applyAlignment="1" applyProtection="1">
      <alignment horizontal="center"/>
      <protection locked="0"/>
    </xf>
    <xf numFmtId="173" fontId="8" fillId="5" borderId="29" xfId="30" applyNumberFormat="1" applyFont="1" applyFill="1" applyBorder="1" applyAlignment="1" applyProtection="1">
      <alignment horizontal="center"/>
      <protection locked="0"/>
    </xf>
    <xf numFmtId="166" fontId="10" fillId="3" borderId="10" xfId="29" applyNumberFormat="1" applyFont="1" applyFill="1" applyBorder="1" applyAlignment="1" applyProtection="1">
      <alignment horizontal="center"/>
    </xf>
    <xf numFmtId="166" fontId="9" fillId="3" borderId="8" xfId="29" applyNumberFormat="1" applyFont="1" applyFill="1" applyBorder="1" applyAlignment="1" applyProtection="1">
      <alignment horizontal="center"/>
    </xf>
    <xf numFmtId="0" fontId="10" fillId="2" borderId="3" xfId="0" applyFont="1" applyFill="1" applyBorder="1"/>
    <xf numFmtId="0" fontId="9" fillId="3" borderId="0" xfId="0" applyFont="1" applyFill="1" applyAlignment="1">
      <alignment vertical="center"/>
    </xf>
    <xf numFmtId="0" fontId="9" fillId="3" borderId="10" xfId="0" applyFont="1" applyFill="1" applyBorder="1" applyAlignment="1">
      <alignment vertical="center"/>
    </xf>
    <xf numFmtId="9" fontId="9" fillId="3" borderId="118" xfId="30" applyFont="1" applyFill="1" applyBorder="1" applyAlignment="1" applyProtection="1">
      <alignment horizontal="right"/>
    </xf>
    <xf numFmtId="166" fontId="21" fillId="0" borderId="0" xfId="29" applyNumberFormat="1" applyFont="1" applyFill="1" applyBorder="1" applyAlignment="1" applyProtection="1">
      <alignment vertical="center" wrapText="1"/>
    </xf>
    <xf numFmtId="171" fontId="9" fillId="3" borderId="0" xfId="28" applyNumberFormat="1" applyFont="1" applyFill="1" applyBorder="1" applyProtection="1"/>
    <xf numFmtId="171" fontId="9" fillId="3" borderId="92" xfId="28" applyNumberFormat="1" applyFont="1" applyFill="1" applyBorder="1" applyProtection="1"/>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0" fontId="47" fillId="0" borderId="0" xfId="0" applyFont="1" applyAlignment="1">
      <alignment horizontal="center"/>
    </xf>
    <xf numFmtId="0" fontId="47" fillId="0" borderId="10" xfId="0" applyFont="1" applyBorder="1" applyAlignment="1">
      <alignment horizontal="center"/>
    </xf>
    <xf numFmtId="43" fontId="8" fillId="3" borderId="112" xfId="28" applyFont="1" applyFill="1" applyBorder="1" applyProtection="1"/>
    <xf numFmtId="0" fontId="9" fillId="3" borderId="0" xfId="0" applyFont="1" applyFill="1" applyProtection="1">
      <protection locked="0"/>
    </xf>
    <xf numFmtId="0" fontId="9" fillId="3" borderId="9" xfId="0" applyFont="1" applyFill="1" applyBorder="1" applyAlignment="1">
      <alignment vertical="center"/>
    </xf>
    <xf numFmtId="0" fontId="9" fillId="3" borderId="9" xfId="0" applyFont="1" applyFill="1" applyBorder="1" applyAlignment="1" applyProtection="1">
      <alignment vertical="center"/>
      <protection locked="0"/>
    </xf>
    <xf numFmtId="166" fontId="8" fillId="6" borderId="28" xfId="29" applyNumberFormat="1" applyFont="1" applyFill="1" applyBorder="1" applyProtection="1"/>
    <xf numFmtId="166" fontId="8" fillId="6" borderId="29" xfId="29" applyNumberFormat="1" applyFont="1" applyFill="1" applyBorder="1" applyProtection="1"/>
    <xf numFmtId="166" fontId="8" fillId="6" borderId="25" xfId="29" applyNumberFormat="1" applyFont="1" applyFill="1" applyBorder="1" applyProtection="1"/>
    <xf numFmtId="166" fontId="8" fillId="6" borderId="30" xfId="29" applyNumberFormat="1" applyFont="1" applyFill="1" applyBorder="1" applyProtection="1"/>
    <xf numFmtId="173" fontId="10" fillId="3" borderId="131" xfId="30" applyNumberFormat="1" applyFont="1" applyFill="1" applyBorder="1" applyProtection="1"/>
    <xf numFmtId="166" fontId="9" fillId="3" borderId="10" xfId="29" applyNumberFormat="1" applyFont="1" applyFill="1" applyBorder="1" applyProtection="1">
      <protection locked="0"/>
    </xf>
    <xf numFmtId="171" fontId="17" fillId="0" borderId="71" xfId="28" applyNumberFormat="1" applyFont="1" applyFill="1" applyBorder="1" applyAlignment="1" applyProtection="1">
      <alignment vertical="center"/>
      <protection locked="0"/>
    </xf>
    <xf numFmtId="171" fontId="17" fillId="0" borderId="38" xfId="28" applyNumberFormat="1" applyFont="1" applyFill="1" applyBorder="1" applyAlignment="1" applyProtection="1">
      <alignment vertical="center"/>
      <protection locked="0"/>
    </xf>
    <xf numFmtId="171" fontId="17" fillId="0" borderId="39" xfId="28" applyNumberFormat="1" applyFont="1" applyFill="1" applyBorder="1" applyAlignment="1" applyProtection="1">
      <alignment vertical="center"/>
      <protection locked="0"/>
    </xf>
    <xf numFmtId="171" fontId="17" fillId="0" borderId="46" xfId="28" applyNumberFormat="1" applyFont="1" applyFill="1" applyBorder="1" applyAlignment="1" applyProtection="1">
      <alignment horizontal="right" vertical="center"/>
      <protection locked="0"/>
    </xf>
    <xf numFmtId="166" fontId="9" fillId="3" borderId="10" xfId="29" applyNumberFormat="1" applyFont="1" applyFill="1" applyBorder="1" applyAlignment="1" applyProtection="1">
      <alignment horizontal="right"/>
    </xf>
    <xf numFmtId="9" fontId="9" fillId="3" borderId="10" xfId="30" applyFont="1" applyFill="1" applyBorder="1" applyAlignment="1" applyProtection="1">
      <alignment horizontal="right"/>
    </xf>
    <xf numFmtId="166" fontId="9" fillId="3" borderId="118" xfId="29" applyNumberFormat="1" applyFont="1" applyFill="1" applyBorder="1" applyAlignment="1" applyProtection="1">
      <alignment horizontal="right"/>
    </xf>
    <xf numFmtId="0" fontId="9" fillId="0" borderId="2" xfId="0" applyFont="1" applyBorder="1" applyProtection="1">
      <protection locked="0"/>
    </xf>
    <xf numFmtId="0" fontId="8" fillId="0" borderId="22" xfId="12" applyFont="1" applyBorder="1"/>
    <xf numFmtId="0" fontId="8" fillId="0" borderId="28" xfId="12" applyFont="1" applyBorder="1"/>
    <xf numFmtId="0" fontId="51" fillId="0" borderId="55" xfId="0" applyFont="1" applyBorder="1" applyAlignment="1">
      <alignment horizontal="center"/>
    </xf>
    <xf numFmtId="0" fontId="51" fillId="0" borderId="56" xfId="0" applyFont="1" applyBorder="1"/>
    <xf numFmtId="0" fontId="52" fillId="0" borderId="56" xfId="0" applyFont="1" applyBorder="1"/>
    <xf numFmtId="0" fontId="52" fillId="0" borderId="135" xfId="0" applyFont="1" applyBorder="1"/>
    <xf numFmtId="0" fontId="51" fillId="0" borderId="136" xfId="0" applyFont="1" applyBorder="1" applyAlignment="1">
      <alignment horizontal="center"/>
    </xf>
    <xf numFmtId="0" fontId="51" fillId="0" borderId="0" xfId="0" applyFont="1"/>
    <xf numFmtId="0" fontId="51" fillId="0" borderId="0" xfId="0" applyFont="1" applyAlignment="1">
      <alignment horizontal="center"/>
    </xf>
    <xf numFmtId="0" fontId="52" fillId="0" borderId="0" xfId="0" applyFont="1"/>
    <xf numFmtId="0" fontId="52" fillId="0" borderId="137" xfId="0" applyFont="1" applyBorder="1"/>
    <xf numFmtId="0" fontId="51" fillId="0" borderId="0" xfId="0" applyFont="1" applyAlignment="1">
      <alignment horizontal="left" vertical="center"/>
    </xf>
    <xf numFmtId="0" fontId="52" fillId="0" borderId="92" xfId="0" applyFont="1" applyBorder="1"/>
    <xf numFmtId="0" fontId="52" fillId="0" borderId="139" xfId="0" applyFont="1" applyBorder="1"/>
    <xf numFmtId="0" fontId="52" fillId="0" borderId="55" xfId="0" applyFont="1" applyBorder="1"/>
    <xf numFmtId="0" fontId="52" fillId="0" borderId="138" xfId="0" applyFont="1" applyBorder="1"/>
    <xf numFmtId="0" fontId="52" fillId="0" borderId="136" xfId="0" applyFont="1" applyBorder="1"/>
    <xf numFmtId="0" fontId="52" fillId="0" borderId="132" xfId="0" applyFont="1" applyBorder="1"/>
    <xf numFmtId="0" fontId="52" fillId="0" borderId="133" xfId="0" applyFont="1" applyBorder="1"/>
    <xf numFmtId="0" fontId="52" fillId="0" borderId="134" xfId="0" applyFont="1" applyBorder="1"/>
    <xf numFmtId="0" fontId="51" fillId="0" borderId="92" xfId="0" applyFont="1" applyBorder="1"/>
    <xf numFmtId="0" fontId="51" fillId="0" borderId="56" xfId="0" quotePrefix="1" applyFont="1" applyBorder="1"/>
    <xf numFmtId="0" fontId="51" fillId="0" borderId="0" xfId="0" quotePrefix="1" applyFont="1"/>
    <xf numFmtId="0" fontId="51" fillId="0" borderId="0" xfId="0" quotePrefix="1" applyFont="1" applyAlignment="1">
      <alignment horizontal="left" vertical="center"/>
    </xf>
    <xf numFmtId="0" fontId="52" fillId="0" borderId="56" xfId="0" quotePrefix="1" applyFont="1" applyBorder="1"/>
    <xf numFmtId="0" fontId="52" fillId="0" borderId="92" xfId="0" quotePrefix="1" applyFont="1" applyBorder="1"/>
    <xf numFmtId="0" fontId="52" fillId="0" borderId="0" xfId="0" quotePrefix="1" applyFont="1"/>
    <xf numFmtId="0" fontId="51" fillId="0" borderId="133" xfId="0" quotePrefix="1" applyFont="1" applyBorder="1"/>
    <xf numFmtId="0" fontId="51" fillId="0" borderId="92" xfId="0" quotePrefix="1" applyFont="1" applyBorder="1"/>
    <xf numFmtId="0" fontId="51" fillId="0" borderId="137" xfId="0" quotePrefix="1" applyFont="1" applyBorder="1"/>
    <xf numFmtId="173" fontId="10" fillId="3" borderId="12" xfId="30" applyNumberFormat="1" applyFont="1" applyFill="1" applyBorder="1" applyProtection="1"/>
    <xf numFmtId="173" fontId="10" fillId="3" borderId="13" xfId="30" applyNumberFormat="1" applyFont="1" applyFill="1" applyBorder="1" applyProtection="1"/>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17" fillId="0" borderId="63" xfId="36" applyFont="1" applyBorder="1" applyAlignment="1" applyProtection="1">
      <alignment horizontal="left" vertical="center"/>
      <protection locked="0"/>
    </xf>
    <xf numFmtId="170" fontId="17" fillId="0" borderId="128" xfId="36" applyFont="1" applyBorder="1" applyAlignment="1" applyProtection="1">
      <alignment horizontal="left" vertical="center"/>
      <protection locked="0"/>
    </xf>
    <xf numFmtId="0" fontId="9" fillId="0" borderId="59" xfId="0" applyFont="1" applyBorder="1" applyProtection="1">
      <protection locked="0"/>
    </xf>
    <xf numFmtId="0" fontId="9" fillId="0" borderId="15" xfId="0" applyFont="1" applyBorder="1" applyProtection="1">
      <protection locked="0"/>
    </xf>
    <xf numFmtId="166" fontId="17" fillId="0" borderId="95" xfId="29" applyNumberFormat="1" applyFont="1" applyFill="1" applyBorder="1" applyAlignment="1" applyProtection="1">
      <alignment horizontal="right" vertical="center"/>
      <protection locked="0"/>
    </xf>
    <xf numFmtId="0" fontId="10" fillId="0" borderId="3" xfId="0" applyFont="1" applyBorder="1" applyProtection="1">
      <protection locked="0"/>
    </xf>
    <xf numFmtId="0" fontId="10" fillId="0" borderId="4" xfId="0" applyFont="1" applyBorder="1" applyAlignment="1" applyProtection="1">
      <alignment horizontal="right"/>
      <protection locked="0"/>
    </xf>
    <xf numFmtId="0" fontId="9" fillId="0" borderId="43" xfId="0" applyFont="1" applyBorder="1" applyProtection="1">
      <protection locked="0"/>
    </xf>
    <xf numFmtId="0" fontId="9" fillId="0" borderId="116" xfId="0" applyFont="1" applyBorder="1" applyProtection="1">
      <protection locked="0"/>
    </xf>
    <xf numFmtId="0" fontId="9" fillId="0" borderId="60" xfId="0" applyFont="1" applyBorder="1" applyProtection="1">
      <protection locked="0"/>
    </xf>
    <xf numFmtId="166" fontId="8" fillId="3" borderId="95" xfId="29" applyNumberFormat="1" applyFont="1" applyFill="1" applyBorder="1" applyAlignment="1" applyProtection="1">
      <alignment horizontal="right"/>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166" fontId="8" fillId="0" borderId="95" xfId="29" applyNumberFormat="1" applyFont="1" applyFill="1" applyBorder="1" applyAlignment="1" applyProtection="1">
      <alignment horizontal="right"/>
      <protection locked="0"/>
    </xf>
    <xf numFmtId="173" fontId="9" fillId="3" borderId="118" xfId="30" applyNumberFormat="1" applyFont="1" applyFill="1" applyBorder="1" applyProtection="1"/>
    <xf numFmtId="170" fontId="18" fillId="2" borderId="3" xfId="36" applyFont="1" applyFill="1" applyBorder="1" applyAlignment="1">
      <alignment vertical="center"/>
    </xf>
    <xf numFmtId="170" fontId="7" fillId="2" borderId="3" xfId="36" applyFont="1" applyFill="1" applyBorder="1" applyAlignment="1">
      <alignment vertical="center"/>
    </xf>
    <xf numFmtId="37" fontId="8" fillId="2" borderId="4" xfId="23" applyFont="1" applyFill="1" applyBorder="1"/>
    <xf numFmtId="37" fontId="8" fillId="2" borderId="5" xfId="23" applyFont="1" applyFill="1" applyBorder="1"/>
    <xf numFmtId="37" fontId="8" fillId="2" borderId="5" xfId="23" applyFont="1" applyFill="1" applyBorder="1" applyAlignment="1">
      <alignment vertical="center"/>
    </xf>
    <xf numFmtId="0" fontId="10" fillId="0" borderId="9" xfId="0" applyFont="1" applyBorder="1" applyProtection="1">
      <protection locked="0"/>
    </xf>
    <xf numFmtId="0" fontId="48" fillId="0" borderId="6" xfId="0" applyFont="1" applyBorder="1"/>
    <xf numFmtId="0" fontId="48" fillId="0" borderId="7" xfId="0" applyFont="1" applyBorder="1"/>
    <xf numFmtId="0" fontId="48" fillId="0" borderId="8" xfId="0" applyFont="1" applyBorder="1"/>
    <xf numFmtId="0" fontId="8" fillId="0" borderId="76" xfId="12" applyFont="1" applyBorder="1" applyAlignment="1">
      <alignment vertical="center"/>
    </xf>
    <xf numFmtId="166" fontId="8" fillId="7" borderId="2" xfId="29" applyNumberFormat="1" applyFont="1" applyFill="1" applyBorder="1" applyAlignment="1" applyProtection="1">
      <alignment vertical="center"/>
      <protection locked="0"/>
    </xf>
    <xf numFmtId="0" fontId="9" fillId="7" borderId="34" xfId="0" applyFont="1" applyFill="1" applyBorder="1" applyProtection="1">
      <protection locked="0"/>
    </xf>
    <xf numFmtId="0" fontId="8" fillId="7" borderId="35" xfId="12" applyFont="1" applyFill="1" applyBorder="1" applyAlignment="1" applyProtection="1">
      <alignment vertical="center"/>
      <protection locked="0"/>
    </xf>
    <xf numFmtId="0" fontId="8" fillId="0" borderId="11" xfId="12" applyFont="1" applyBorder="1" applyAlignment="1" applyProtection="1">
      <alignment vertical="center"/>
      <protection locked="0"/>
    </xf>
    <xf numFmtId="14" fontId="8" fillId="0" borderId="0" xfId="12" applyNumberFormat="1" applyFont="1"/>
    <xf numFmtId="9" fontId="8" fillId="0" borderId="0" xfId="30" applyFont="1" applyAlignment="1" applyProtection="1">
      <alignment vertical="center"/>
      <protection locked="0"/>
    </xf>
    <xf numFmtId="0" fontId="15" fillId="0" borderId="12" xfId="12" applyFont="1" applyBorder="1" applyAlignment="1" applyProtection="1">
      <alignment vertical="center"/>
      <protection locked="0"/>
    </xf>
    <xf numFmtId="0" fontId="8" fillId="0" borderId="13" xfId="12" applyFont="1" applyBorder="1" applyAlignment="1" applyProtection="1">
      <alignment vertical="center"/>
      <protection locked="0"/>
    </xf>
    <xf numFmtId="0" fontId="1" fillId="0" borderId="12" xfId="0" applyFont="1" applyBorder="1" applyProtection="1">
      <protection locked="0"/>
    </xf>
    <xf numFmtId="0" fontId="8" fillId="0" borderId="7" xfId="12" applyFont="1" applyBorder="1" applyAlignment="1">
      <alignment horizontal="right" vertical="center"/>
    </xf>
    <xf numFmtId="0" fontId="21" fillId="0" borderId="0" xfId="12" applyFont="1" applyAlignment="1" applyProtection="1">
      <alignment vertical="center"/>
      <protection locked="0"/>
    </xf>
    <xf numFmtId="166" fontId="9" fillId="3" borderId="34" xfId="29" applyNumberFormat="1" applyFont="1" applyFill="1" applyBorder="1" applyProtection="1"/>
    <xf numFmtId="166" fontId="9" fillId="3" borderId="35" xfId="29" applyNumberFormat="1" applyFont="1" applyFill="1" applyBorder="1" applyProtection="1"/>
    <xf numFmtId="166" fontId="9" fillId="3" borderId="93" xfId="29" applyNumberFormat="1" applyFont="1" applyFill="1" applyBorder="1" applyProtection="1"/>
    <xf numFmtId="166" fontId="9" fillId="3" borderId="70" xfId="29" applyNumberFormat="1" applyFont="1" applyFill="1" applyBorder="1" applyProtection="1"/>
    <xf numFmtId="0" fontId="9" fillId="3" borderId="2" xfId="30" applyNumberFormat="1" applyFont="1" applyFill="1" applyBorder="1" applyAlignment="1" applyProtection="1">
      <alignment horizontal="center"/>
    </xf>
    <xf numFmtId="9" fontId="9" fillId="3" borderId="2" xfId="30" applyFont="1" applyFill="1" applyBorder="1" applyAlignment="1" applyProtection="1">
      <alignment horizontal="center"/>
    </xf>
    <xf numFmtId="0" fontId="0" fillId="3" borderId="7" xfId="0" applyFill="1" applyBorder="1"/>
    <xf numFmtId="166" fontId="8" fillId="3" borderId="8" xfId="29" applyNumberFormat="1" applyFont="1" applyFill="1" applyBorder="1" applyAlignment="1" applyProtection="1">
      <alignment vertical="center"/>
    </xf>
    <xf numFmtId="0" fontId="0" fillId="3" borderId="125" xfId="0" applyFill="1" applyBorder="1"/>
    <xf numFmtId="0" fontId="0" fillId="3" borderId="124" xfId="0" applyFill="1" applyBorder="1"/>
    <xf numFmtId="10" fontId="8" fillId="3" borderId="117" xfId="30" applyNumberFormat="1" applyFont="1" applyFill="1" applyBorder="1" applyAlignment="1" applyProtection="1">
      <alignment vertical="center"/>
    </xf>
    <xf numFmtId="0" fontId="7" fillId="3" borderId="12" xfId="12" applyFont="1" applyFill="1" applyBorder="1" applyAlignment="1">
      <alignment vertical="center"/>
    </xf>
    <xf numFmtId="0" fontId="0" fillId="3" borderId="6" xfId="0" applyFill="1" applyBorder="1"/>
    <xf numFmtId="173" fontId="8" fillId="3" borderId="29" xfId="12" applyNumberFormat="1" applyFont="1" applyFill="1" applyBorder="1" applyAlignment="1">
      <alignment horizontal="center"/>
    </xf>
    <xf numFmtId="173" fontId="8" fillId="3" borderId="22" xfId="12" applyNumberFormat="1" applyFont="1" applyFill="1" applyBorder="1" applyAlignment="1">
      <alignment horizontal="center"/>
    </xf>
    <xf numFmtId="0" fontId="0" fillId="7" borderId="60" xfId="0" applyFill="1" applyBorder="1"/>
    <xf numFmtId="0" fontId="0" fillId="7" borderId="43" xfId="0" applyFill="1" applyBorder="1"/>
    <xf numFmtId="166" fontId="8" fillId="7" borderId="115" xfId="29" applyNumberFormat="1" applyFont="1" applyFill="1" applyBorder="1" applyAlignment="1" applyProtection="1">
      <alignment vertical="center"/>
      <protection locked="0"/>
    </xf>
    <xf numFmtId="0" fontId="9" fillId="0" borderId="18" xfId="0" applyFont="1" applyBorder="1" applyProtection="1">
      <protection locked="0"/>
    </xf>
    <xf numFmtId="9" fontId="8" fillId="7" borderId="2" xfId="30" applyFont="1" applyFill="1" applyBorder="1" applyAlignment="1" applyProtection="1">
      <alignment vertical="center"/>
      <protection locked="0"/>
    </xf>
    <xf numFmtId="37" fontId="7" fillId="0" borderId="9" xfId="23" applyFont="1" applyBorder="1"/>
    <xf numFmtId="9" fontId="8" fillId="0" borderId="0" xfId="30" applyFont="1" applyFill="1" applyBorder="1" applyAlignment="1" applyProtection="1">
      <alignment vertical="center"/>
      <protection locked="0"/>
    </xf>
    <xf numFmtId="0" fontId="9" fillId="3" borderId="6" xfId="0" applyFont="1" applyFill="1" applyBorder="1" applyProtection="1">
      <protection locked="0"/>
    </xf>
    <xf numFmtId="0" fontId="9" fillId="3" borderId="7"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10" fillId="0" borderId="64" xfId="0" applyFont="1" applyBorder="1" applyProtection="1">
      <protection locked="0"/>
    </xf>
    <xf numFmtId="0" fontId="9" fillId="0" borderId="65" xfId="0" applyFont="1" applyBorder="1" applyProtection="1">
      <protection locked="0"/>
    </xf>
    <xf numFmtId="3" fontId="8" fillId="0" borderId="7" xfId="23" applyNumberFormat="1" applyFont="1" applyBorder="1" applyAlignment="1">
      <alignment vertical="top"/>
    </xf>
    <xf numFmtId="3" fontId="8" fillId="0" borderId="5" xfId="23" applyNumberFormat="1" applyFont="1" applyBorder="1" applyAlignment="1">
      <alignment horizontal="center" vertical="center"/>
    </xf>
    <xf numFmtId="3" fontId="8" fillId="0" borderId="2" xfId="23" applyNumberFormat="1" applyFont="1" applyBorder="1" applyAlignment="1">
      <alignment horizontal="center" vertical="center"/>
    </xf>
    <xf numFmtId="171" fontId="8" fillId="3" borderId="11" xfId="28" applyNumberFormat="1" applyFont="1" applyFill="1" applyBorder="1" applyAlignment="1" applyProtection="1">
      <alignment horizontal="center" vertical="center"/>
    </xf>
    <xf numFmtId="171" fontId="8" fillId="3" borderId="2" xfId="28" applyNumberFormat="1" applyFont="1" applyFill="1" applyBorder="1" applyAlignment="1" applyProtection="1">
      <alignment vertical="center"/>
    </xf>
    <xf numFmtId="0" fontId="9" fillId="3" borderId="33" xfId="0" applyFont="1" applyFill="1" applyBorder="1"/>
    <xf numFmtId="171" fontId="8" fillId="3" borderId="34" xfId="13" applyNumberFormat="1" applyFont="1" applyFill="1" applyBorder="1" applyAlignment="1" applyProtection="1">
      <alignment horizontal="center" vertical="center"/>
    </xf>
    <xf numFmtId="0" fontId="8" fillId="3" borderId="35" xfId="12" applyFont="1" applyFill="1" applyBorder="1" applyAlignment="1">
      <alignment horizontal="center" vertical="center"/>
    </xf>
    <xf numFmtId="0" fontId="9" fillId="3" borderId="28" xfId="0" applyFont="1" applyFill="1" applyBorder="1"/>
    <xf numFmtId="171" fontId="8" fillId="3" borderId="22" xfId="13" applyNumberFormat="1" applyFont="1" applyFill="1" applyBorder="1" applyAlignment="1" applyProtection="1">
      <alignment horizontal="center" vertical="center"/>
    </xf>
    <xf numFmtId="171" fontId="8" fillId="3" borderId="29" xfId="13" applyNumberFormat="1" applyFont="1" applyFill="1" applyBorder="1" applyAlignment="1" applyProtection="1">
      <alignment horizontal="center" vertical="center"/>
    </xf>
    <xf numFmtId="0" fontId="10" fillId="3" borderId="36" xfId="0" applyFont="1" applyFill="1" applyBorder="1"/>
    <xf numFmtId="9" fontId="7" fillId="3" borderId="95" xfId="30" applyFont="1" applyFill="1" applyBorder="1" applyAlignment="1" applyProtection="1">
      <alignment horizontal="center" vertical="center"/>
    </xf>
    <xf numFmtId="9" fontId="7" fillId="3" borderId="37" xfId="30" applyFont="1" applyFill="1" applyBorder="1" applyAlignment="1" applyProtection="1">
      <alignment horizontal="center" vertical="center"/>
    </xf>
    <xf numFmtId="0" fontId="9" fillId="3" borderId="25" xfId="0" applyFont="1" applyFill="1" applyBorder="1"/>
    <xf numFmtId="171" fontId="8" fillId="3" borderId="28" xfId="28" applyNumberFormat="1" applyFont="1" applyFill="1" applyBorder="1" applyAlignment="1" applyProtection="1">
      <alignment vertical="center"/>
    </xf>
    <xf numFmtId="171" fontId="8" fillId="3" borderId="18" xfId="13" applyNumberFormat="1" applyFont="1" applyFill="1" applyBorder="1" applyAlignment="1" applyProtection="1">
      <alignment horizontal="center" vertical="center"/>
    </xf>
    <xf numFmtId="0" fontId="9" fillId="3" borderId="114" xfId="0" applyFont="1" applyFill="1" applyBorder="1"/>
    <xf numFmtId="0" fontId="57" fillId="0" borderId="141" xfId="0" applyFont="1" applyBorder="1" applyAlignment="1">
      <alignment horizontal="center" vertical="center"/>
    </xf>
    <xf numFmtId="0" fontId="57" fillId="0" borderId="142" xfId="0" applyFont="1" applyBorder="1" applyAlignment="1">
      <alignment horizontal="center" vertical="center" wrapText="1"/>
    </xf>
    <xf numFmtId="0" fontId="57" fillId="0" borderId="142" xfId="0" applyFont="1" applyBorder="1" applyAlignment="1">
      <alignment horizontal="center" vertical="center"/>
    </xf>
    <xf numFmtId="0" fontId="57" fillId="0" borderId="142" xfId="0" applyFont="1" applyBorder="1" applyAlignment="1">
      <alignment horizontal="center" vertical="center" shrinkToFit="1"/>
    </xf>
    <xf numFmtId="0" fontId="58" fillId="0" borderId="143" xfId="0" applyFont="1" applyBorder="1" applyAlignment="1">
      <alignment horizontal="center" vertical="center" wrapText="1"/>
    </xf>
    <xf numFmtId="0" fontId="57" fillId="9" borderId="147" xfId="0" applyFont="1" applyFill="1" applyBorder="1"/>
    <xf numFmtId="0" fontId="57" fillId="9" borderId="151" xfId="0" applyFont="1" applyFill="1" applyBorder="1"/>
    <xf numFmtId="0" fontId="57" fillId="9" borderId="155" xfId="0" applyFont="1" applyFill="1" applyBorder="1"/>
    <xf numFmtId="0" fontId="57" fillId="9" borderId="94" xfId="0" applyFont="1" applyFill="1" applyBorder="1"/>
    <xf numFmtId="0" fontId="57" fillId="0" borderId="0" xfId="0" applyFont="1" applyAlignment="1" applyProtection="1">
      <alignment horizontal="center"/>
      <protection locked="0"/>
    </xf>
    <xf numFmtId="0" fontId="56" fillId="0" borderId="136" xfId="0" applyFont="1" applyBorder="1"/>
    <xf numFmtId="0" fontId="56" fillId="0" borderId="0" xfId="0" applyFont="1"/>
    <xf numFmtId="0" fontId="57" fillId="9" borderId="19" xfId="0" applyFont="1" applyFill="1" applyBorder="1"/>
    <xf numFmtId="0" fontId="57" fillId="9" borderId="162" xfId="0" applyFont="1" applyFill="1" applyBorder="1"/>
    <xf numFmtId="177" fontId="57" fillId="5" borderId="56" xfId="0" applyNumberFormat="1" applyFont="1" applyFill="1" applyBorder="1"/>
    <xf numFmtId="0" fontId="60" fillId="0" borderId="135" xfId="0" applyFont="1" applyBorder="1" applyAlignment="1">
      <alignment wrapText="1"/>
    </xf>
    <xf numFmtId="0" fontId="57" fillId="0" borderId="164" xfId="0" applyFont="1" applyBorder="1"/>
    <xf numFmtId="0" fontId="0" fillId="0" borderId="138" xfId="0" applyBorder="1"/>
    <xf numFmtId="0" fontId="57" fillId="0" borderId="135" xfId="0" applyFont="1" applyBorder="1"/>
    <xf numFmtId="0" fontId="62" fillId="0" borderId="136" xfId="0" applyFont="1" applyBorder="1"/>
    <xf numFmtId="0" fontId="0" fillId="0" borderId="136" xfId="0" applyBorder="1"/>
    <xf numFmtId="0" fontId="63" fillId="0" borderId="136" xfId="0" applyFont="1" applyBorder="1"/>
    <xf numFmtId="0" fontId="9" fillId="0" borderId="136" xfId="0" applyFont="1" applyBorder="1"/>
    <xf numFmtId="0" fontId="57" fillId="0" borderId="157" xfId="0" applyFont="1" applyBorder="1" applyAlignment="1">
      <alignment horizontal="center"/>
    </xf>
    <xf numFmtId="0" fontId="57" fillId="0" borderId="147" xfId="0" applyFont="1" applyBorder="1" applyAlignment="1">
      <alignment horizontal="center"/>
    </xf>
    <xf numFmtId="0" fontId="57" fillId="0" borderId="22" xfId="0" applyFont="1" applyBorder="1" applyAlignment="1">
      <alignment horizontal="center"/>
    </xf>
    <xf numFmtId="0" fontId="57" fillId="0" borderId="17" xfId="0" applyFont="1" applyBorder="1"/>
    <xf numFmtId="0" fontId="57" fillId="0" borderId="18" xfId="0" applyFont="1" applyBorder="1"/>
    <xf numFmtId="0" fontId="60" fillId="0" borderId="0" xfId="0" applyFont="1" applyAlignment="1">
      <alignment horizontal="center"/>
    </xf>
    <xf numFmtId="0" fontId="60" fillId="0" borderId="152" xfId="0" applyFont="1" applyBorder="1"/>
    <xf numFmtId="0" fontId="57" fillId="0" borderId="136" xfId="0" applyFont="1" applyBorder="1" applyAlignment="1">
      <alignment vertical="top" wrapText="1"/>
    </xf>
    <xf numFmtId="0" fontId="57" fillId="0" borderId="0" xfId="0" applyFont="1" applyAlignment="1">
      <alignment vertical="top" wrapText="1"/>
    </xf>
    <xf numFmtId="0" fontId="57" fillId="0" borderId="137" xfId="0" applyFont="1" applyBorder="1" applyAlignment="1">
      <alignment vertical="top" wrapText="1"/>
    </xf>
    <xf numFmtId="9" fontId="57" fillId="0" borderId="0" xfId="0" applyNumberFormat="1" applyFont="1"/>
    <xf numFmtId="0" fontId="0" fillId="0" borderId="92" xfId="0" applyBorder="1"/>
    <xf numFmtId="0" fontId="57" fillId="0" borderId="0" xfId="0" applyFont="1" applyAlignment="1" applyProtection="1">
      <alignment horizontal="right"/>
      <protection locked="0"/>
    </xf>
    <xf numFmtId="0" fontId="57" fillId="0" borderId="0" xfId="0" applyFont="1" applyAlignment="1">
      <alignment horizontal="right"/>
    </xf>
    <xf numFmtId="0" fontId="0" fillId="0" borderId="0" xfId="0" applyAlignment="1">
      <alignment horizontal="center"/>
    </xf>
    <xf numFmtId="0" fontId="0" fillId="0" borderId="22" xfId="0" applyBorder="1"/>
    <xf numFmtId="0" fontId="57" fillId="0" borderId="0" xfId="0" applyFont="1" applyAlignment="1">
      <alignment horizontal="left"/>
    </xf>
    <xf numFmtId="9" fontId="0" fillId="0" borderId="0" xfId="30" applyFont="1" applyAlignment="1">
      <alignment horizontal="center"/>
    </xf>
    <xf numFmtId="0" fontId="0" fillId="0" borderId="0" xfId="0" applyAlignment="1">
      <alignment horizontal="left" indent="1"/>
    </xf>
    <xf numFmtId="0" fontId="0" fillId="10" borderId="22" xfId="0" applyFill="1" applyBorder="1"/>
    <xf numFmtId="0" fontId="0" fillId="10" borderId="22" xfId="0" applyFill="1" applyBorder="1" applyAlignment="1">
      <alignment horizontal="center"/>
    </xf>
    <xf numFmtId="0" fontId="0" fillId="10" borderId="22" xfId="0" applyFill="1" applyBorder="1" applyAlignment="1">
      <alignment horizontal="center" wrapText="1"/>
    </xf>
    <xf numFmtId="0" fontId="0" fillId="3" borderId="22" xfId="0" applyFill="1" applyBorder="1"/>
    <xf numFmtId="0" fontId="57" fillId="0" borderId="138" xfId="0" applyFont="1" applyBorder="1"/>
    <xf numFmtId="0" fontId="57" fillId="0" borderId="92" xfId="0" applyFont="1" applyBorder="1"/>
    <xf numFmtId="0" fontId="57" fillId="0" borderId="139" xfId="0" applyFont="1" applyBorder="1"/>
    <xf numFmtId="0" fontId="57" fillId="0" borderId="136" xfId="0" applyFont="1" applyBorder="1"/>
    <xf numFmtId="0" fontId="57" fillId="0" borderId="0" xfId="0" applyFont="1"/>
    <xf numFmtId="0" fontId="57" fillId="0" borderId="137" xfId="0" applyFont="1" applyBorder="1"/>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7"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55" xfId="0" applyFont="1" applyBorder="1"/>
    <xf numFmtId="0" fontId="57" fillId="0" borderId="56" xfId="0" applyFont="1" applyBorder="1"/>
    <xf numFmtId="0" fontId="57" fillId="0" borderId="136" xfId="0" applyFont="1" applyBorder="1" applyAlignment="1">
      <alignment horizontal="right"/>
    </xf>
    <xf numFmtId="0" fontId="57" fillId="0" borderId="23" xfId="0" applyFont="1" applyBorder="1"/>
    <xf numFmtId="0" fontId="65" fillId="0" borderId="136" xfId="0" applyFont="1" applyBorder="1" applyAlignment="1">
      <alignment horizontal="left" wrapText="1"/>
    </xf>
    <xf numFmtId="0" fontId="65" fillId="0" borderId="0" xfId="0" applyFont="1" applyAlignment="1">
      <alignment horizontal="left" wrapText="1"/>
    </xf>
    <xf numFmtId="0" fontId="65" fillId="0" borderId="137" xfId="0" applyFont="1" applyBorder="1" applyAlignment="1">
      <alignment horizontal="left" wrapText="1"/>
    </xf>
    <xf numFmtId="0" fontId="57" fillId="0" borderId="151" xfId="0" applyFont="1" applyBorder="1"/>
    <xf numFmtId="0" fontId="57" fillId="0" borderId="22" xfId="0" applyFont="1" applyBorder="1"/>
    <xf numFmtId="0" fontId="57" fillId="9" borderId="22" xfId="0" applyFont="1" applyFill="1" applyBorder="1"/>
    <xf numFmtId="0" fontId="60" fillId="0" borderId="22" xfId="0" applyFont="1" applyBorder="1" applyAlignment="1">
      <alignment horizontal="center"/>
    </xf>
    <xf numFmtId="0" fontId="57" fillId="0" borderId="92" xfId="0" applyFont="1" applyBorder="1" applyAlignment="1">
      <alignment horizontal="right"/>
    </xf>
    <xf numFmtId="0" fontId="57" fillId="0" borderId="136" xfId="0" applyFont="1" applyBorder="1" applyAlignment="1" applyProtection="1">
      <alignment horizontal="right"/>
      <protection locked="0"/>
    </xf>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60" fillId="0" borderId="136" xfId="0" applyFont="1" applyBorder="1"/>
    <xf numFmtId="0" fontId="0" fillId="0" borderId="137" xfId="0" applyBorder="1"/>
    <xf numFmtId="0" fontId="0" fillId="0" borderId="139" xfId="0" applyBorder="1"/>
    <xf numFmtId="0" fontId="0" fillId="0" borderId="0" xfId="0" applyAlignment="1">
      <alignment horizontal="right"/>
    </xf>
    <xf numFmtId="0" fontId="69" fillId="0" borderId="0" xfId="0" applyFont="1" applyAlignment="1">
      <alignment vertical="center"/>
    </xf>
    <xf numFmtId="179" fontId="0" fillId="3" borderId="22" xfId="29" applyNumberFormat="1" applyFont="1" applyFill="1" applyBorder="1" applyAlignment="1">
      <alignment horizontal="center"/>
    </xf>
    <xf numFmtId="9" fontId="0" fillId="3" borderId="22" xfId="30" applyFont="1" applyFill="1" applyBorder="1" applyAlignment="1">
      <alignment horizontal="center"/>
    </xf>
    <xf numFmtId="0" fontId="71" fillId="0" borderId="0" xfId="0" applyFont="1"/>
    <xf numFmtId="0" fontId="57" fillId="2" borderId="155" xfId="0" applyFont="1" applyFill="1" applyBorder="1" applyAlignment="1">
      <alignment horizontal="center"/>
    </xf>
    <xf numFmtId="0" fontId="57" fillId="2" borderId="167" xfId="0" applyFont="1" applyFill="1" applyBorder="1" applyAlignment="1">
      <alignment horizontal="center"/>
    </xf>
    <xf numFmtId="10" fontId="57" fillId="2" borderId="163" xfId="30" applyNumberFormat="1" applyFont="1" applyFill="1" applyBorder="1" applyAlignment="1">
      <alignment horizontal="center"/>
    </xf>
    <xf numFmtId="0" fontId="60"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10" fontId="57" fillId="2" borderId="15" xfId="30" applyNumberFormat="1" applyFont="1" applyFill="1" applyBorder="1" applyAlignment="1"/>
    <xf numFmtId="0" fontId="60" fillId="0" borderId="0" xfId="0" applyFont="1"/>
    <xf numFmtId="0" fontId="48" fillId="0" borderId="0" xfId="0" applyFont="1"/>
    <xf numFmtId="0" fontId="57" fillId="11" borderId="142" xfId="0" applyFont="1" applyFill="1" applyBorder="1" applyAlignment="1">
      <alignment horizontal="center" vertical="center"/>
    </xf>
    <xf numFmtId="0" fontId="57" fillId="11" borderId="147" xfId="0" applyFont="1" applyFill="1" applyBorder="1"/>
    <xf numFmtId="0" fontId="57" fillId="2" borderId="148" xfId="0" applyFont="1" applyFill="1" applyBorder="1"/>
    <xf numFmtId="0" fontId="57" fillId="11" borderId="22" xfId="0" applyFont="1" applyFill="1" applyBorder="1" applyAlignment="1">
      <alignment horizontal="center"/>
    </xf>
    <xf numFmtId="0" fontId="57" fillId="2" borderId="152" xfId="0" applyFont="1" applyFill="1" applyBorder="1"/>
    <xf numFmtId="0" fontId="57" fillId="11" borderId="22" xfId="0" applyFont="1" applyFill="1" applyBorder="1"/>
    <xf numFmtId="0" fontId="57" fillId="2" borderId="156" xfId="0" applyFont="1" applyFill="1" applyBorder="1"/>
    <xf numFmtId="0" fontId="57" fillId="2" borderId="157" xfId="0" applyFont="1" applyFill="1" applyBorder="1"/>
    <xf numFmtId="0" fontId="57" fillId="2" borderId="147" xfId="0" applyFont="1" applyFill="1" applyBorder="1"/>
    <xf numFmtId="0" fontId="57" fillId="2" borderId="94" xfId="0" applyFont="1" applyFill="1" applyBorder="1" applyAlignment="1">
      <alignment horizontal="center"/>
    </xf>
    <xf numFmtId="0" fontId="57" fillId="11" borderId="94" xfId="0" applyFont="1" applyFill="1" applyBorder="1" applyAlignment="1">
      <alignment horizontal="center"/>
    </xf>
    <xf numFmtId="0" fontId="57" fillId="2" borderId="94" xfId="0" applyFont="1" applyFill="1" applyBorder="1"/>
    <xf numFmtId="0" fontId="57" fillId="11" borderId="19" xfId="0" applyFont="1" applyFill="1" applyBorder="1"/>
    <xf numFmtId="0" fontId="57" fillId="2" borderId="160" xfId="0" applyFont="1" applyFill="1" applyBorder="1"/>
    <xf numFmtId="0" fontId="57" fillId="2" borderId="161" xfId="0" applyFont="1" applyFill="1" applyBorder="1"/>
    <xf numFmtId="0" fontId="57" fillId="2" borderId="162" xfId="0" applyFont="1" applyFill="1" applyBorder="1"/>
    <xf numFmtId="0" fontId="57" fillId="11" borderId="162" xfId="0" applyFont="1" applyFill="1" applyBorder="1"/>
    <xf numFmtId="0" fontId="57" fillId="2" borderId="139" xfId="0" applyFont="1" applyFill="1" applyBorder="1"/>
    <xf numFmtId="0" fontId="57" fillId="2" borderId="161" xfId="0" applyFont="1" applyFill="1" applyBorder="1" applyAlignment="1">
      <alignment horizontal="center"/>
    </xf>
    <xf numFmtId="0" fontId="57" fillId="2" borderId="162" xfId="0" applyFont="1" applyFill="1" applyBorder="1" applyAlignment="1">
      <alignment horizontal="center"/>
    </xf>
    <xf numFmtId="0" fontId="57" fillId="11" borderId="162" xfId="0" applyFont="1" applyFill="1" applyBorder="1" applyAlignment="1">
      <alignment horizontal="center"/>
    </xf>
    <xf numFmtId="0" fontId="57" fillId="2" borderId="134" xfId="0" applyFont="1" applyFill="1" applyBorder="1"/>
    <xf numFmtId="0" fontId="57" fillId="2" borderId="22" xfId="0" applyFont="1" applyFill="1" applyBorder="1"/>
    <xf numFmtId="0" fontId="57" fillId="0" borderId="167" xfId="0" applyFont="1" applyBorder="1" applyAlignment="1">
      <alignment vertical="center"/>
    </xf>
    <xf numFmtId="0" fontId="57" fillId="0" borderId="16" xfId="0" applyFont="1" applyBorder="1" applyAlignment="1">
      <alignment horizontal="center" vertical="center"/>
    </xf>
    <xf numFmtId="0" fontId="72" fillId="0" borderId="136" xfId="0" applyFont="1" applyBorder="1"/>
    <xf numFmtId="0" fontId="58" fillId="0" borderId="0" xfId="0" applyFont="1" applyAlignment="1">
      <alignment horizontal="right"/>
    </xf>
    <xf numFmtId="0" fontId="48" fillId="0" borderId="93" xfId="0" applyFont="1" applyBorder="1"/>
    <xf numFmtId="0" fontId="57" fillId="0" borderId="136" xfId="0" applyFont="1" applyBorder="1" applyAlignment="1">
      <alignment wrapText="1"/>
    </xf>
    <xf numFmtId="0" fontId="57" fillId="0" borderId="0" xfId="0" applyFont="1" applyAlignment="1">
      <alignment wrapText="1"/>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57" fillId="0" borderId="137" xfId="0" applyFont="1" applyBorder="1" applyAlignment="1">
      <alignment wrapText="1"/>
    </xf>
    <xf numFmtId="0" fontId="57" fillId="8" borderId="15" xfId="0" applyFont="1" applyFill="1" applyBorder="1" applyProtection="1">
      <protection locked="0"/>
    </xf>
    <xf numFmtId="0" fontId="57" fillId="8" borderId="158" xfId="0" applyFont="1" applyFill="1" applyBorder="1" applyProtection="1">
      <protection locked="0"/>
    </xf>
    <xf numFmtId="0" fontId="57" fillId="8" borderId="43" xfId="0" applyFont="1" applyFill="1" applyBorder="1" applyAlignment="1" applyProtection="1">
      <alignment horizontal="center"/>
      <protection locked="0"/>
    </xf>
    <xf numFmtId="14" fontId="0" fillId="8" borderId="92" xfId="0" applyNumberFormat="1" applyFill="1" applyBorder="1" applyProtection="1">
      <protection locked="0"/>
    </xf>
    <xf numFmtId="0" fontId="57" fillId="8" borderId="43" xfId="0" applyFont="1" applyFill="1" applyBorder="1" applyProtection="1">
      <protection locked="0"/>
    </xf>
    <xf numFmtId="0" fontId="0" fillId="8" borderId="15" xfId="0" applyFill="1" applyBorder="1" applyProtection="1">
      <protection locked="0"/>
    </xf>
    <xf numFmtId="0" fontId="2" fillId="8" borderId="151" xfId="0" applyFont="1" applyFill="1" applyBorder="1" applyAlignment="1" applyProtection="1">
      <alignment horizontal="center"/>
      <protection locked="0"/>
    </xf>
    <xf numFmtId="0" fontId="57" fillId="8" borderId="151" xfId="0" applyFont="1" applyFill="1" applyBorder="1" applyAlignment="1" applyProtection="1">
      <alignment horizontal="center"/>
      <protection locked="0"/>
    </xf>
    <xf numFmtId="9" fontId="57" fillId="8" borderId="163" xfId="30" applyFont="1" applyFill="1" applyBorder="1" applyProtection="1">
      <protection locked="0"/>
    </xf>
    <xf numFmtId="9" fontId="57" fillId="8" borderId="149" xfId="30" applyFont="1" applyFill="1" applyBorder="1" applyProtection="1">
      <protection locked="0"/>
    </xf>
    <xf numFmtId="0" fontId="57" fillId="8" borderId="132" xfId="0" applyFont="1" applyFill="1" applyBorder="1" applyAlignment="1" applyProtection="1">
      <alignment horizontal="center"/>
      <protection locked="0"/>
    </xf>
    <xf numFmtId="0" fontId="57" fillId="8" borderId="147" xfId="0" applyFont="1" applyFill="1" applyBorder="1" applyProtection="1">
      <protection locked="0"/>
    </xf>
    <xf numFmtId="0" fontId="57" fillId="8" borderId="22" xfId="0" applyFont="1" applyFill="1" applyBorder="1" applyAlignment="1" applyProtection="1">
      <alignment horizontal="center"/>
      <protection locked="0"/>
    </xf>
    <xf numFmtId="0" fontId="57" fillId="8" borderId="159" xfId="0" applyFont="1" applyFill="1" applyBorder="1" applyAlignment="1" applyProtection="1">
      <alignment horizontal="center"/>
      <protection locked="0"/>
    </xf>
    <xf numFmtId="0" fontId="57" fillId="8" borderId="19" xfId="0" applyFont="1" applyFill="1" applyBorder="1" applyProtection="1">
      <protection locked="0"/>
    </xf>
    <xf numFmtId="0" fontId="57" fillId="8" borderId="94" xfId="0" applyFont="1" applyFill="1" applyBorder="1" applyAlignment="1" applyProtection="1">
      <alignment horizontal="center"/>
      <protection locked="0"/>
    </xf>
    <xf numFmtId="0" fontId="57" fillId="8" borderId="152" xfId="0" applyFont="1" applyFill="1" applyBorder="1" applyProtection="1">
      <protection locked="0"/>
    </xf>
    <xf numFmtId="176" fontId="57" fillId="8" borderId="43" xfId="0" applyNumberFormat="1" applyFont="1" applyFill="1" applyBorder="1" applyAlignment="1" applyProtection="1">
      <alignment horizontal="center"/>
      <protection locked="0"/>
    </xf>
    <xf numFmtId="0" fontId="0" fillId="8" borderId="22" xfId="0" applyFill="1" applyBorder="1" applyProtection="1">
      <protection locked="0"/>
    </xf>
    <xf numFmtId="0" fontId="0" fillId="8" borderId="22" xfId="0" applyFill="1" applyBorder="1" applyAlignment="1" applyProtection="1">
      <alignment horizontal="center"/>
      <protection locked="0"/>
    </xf>
    <xf numFmtId="172" fontId="0" fillId="8" borderId="22" xfId="29" applyNumberFormat="1" applyFont="1" applyFill="1" applyBorder="1" applyAlignment="1" applyProtection="1">
      <alignment horizontal="center"/>
      <protection locked="0"/>
    </xf>
    <xf numFmtId="9" fontId="0" fillId="8" borderId="22" xfId="30" applyFont="1" applyFill="1" applyBorder="1" applyAlignment="1" applyProtection="1">
      <alignment horizontal="center"/>
      <protection locked="0"/>
    </xf>
    <xf numFmtId="0" fontId="57" fillId="8" borderId="158" xfId="0" applyFont="1" applyFill="1" applyBorder="1" applyAlignment="1" applyProtection="1">
      <alignment wrapText="1"/>
      <protection locked="0"/>
    </xf>
    <xf numFmtId="171" fontId="70" fillId="8" borderId="15" xfId="28" applyNumberFormat="1" applyFont="1" applyFill="1" applyBorder="1" applyAlignment="1" applyProtection="1">
      <alignment vertical="center"/>
      <protection locked="0"/>
    </xf>
    <xf numFmtId="0" fontId="70" fillId="8" borderId="15" xfId="28" applyNumberFormat="1" applyFont="1" applyFill="1" applyBorder="1" applyAlignment="1" applyProtection="1">
      <alignment horizontal="left" vertical="center"/>
      <protection locked="0"/>
    </xf>
    <xf numFmtId="0" fontId="57" fillId="8" borderId="15" xfId="0" applyFont="1" applyFill="1" applyBorder="1" applyAlignment="1" applyProtection="1">
      <alignment horizontal="center"/>
      <protection locked="0"/>
    </xf>
    <xf numFmtId="0" fontId="57" fillId="8" borderId="150" xfId="0" applyFont="1" applyFill="1" applyBorder="1" applyProtection="1">
      <protection locked="0"/>
    </xf>
    <xf numFmtId="0" fontId="57" fillId="8" borderId="22" xfId="0" applyFont="1" applyFill="1" applyBorder="1" applyProtection="1">
      <protection locked="0"/>
    </xf>
    <xf numFmtId="0" fontId="0" fillId="10" borderId="22" xfId="0" applyFill="1" applyBorder="1" applyAlignment="1" applyProtection="1">
      <alignment horizontal="center"/>
      <protection locked="0"/>
    </xf>
    <xf numFmtId="0" fontId="0" fillId="2" borderId="132" xfId="0" applyFill="1" applyBorder="1" applyAlignment="1">
      <alignment horizontal="center"/>
    </xf>
    <xf numFmtId="0" fontId="0" fillId="2" borderId="133" xfId="0" applyFill="1" applyBorder="1" applyAlignment="1">
      <alignment horizontal="center"/>
    </xf>
    <xf numFmtId="0" fontId="0" fillId="2" borderId="134" xfId="0" applyFill="1" applyBorder="1" applyAlignment="1">
      <alignment horizontal="center"/>
    </xf>
    <xf numFmtId="0" fontId="50" fillId="2" borderId="132" xfId="0" applyFont="1" applyFill="1" applyBorder="1" applyAlignment="1">
      <alignment horizontal="center"/>
    </xf>
    <xf numFmtId="0" fontId="50" fillId="2" borderId="133" xfId="0" applyFont="1" applyFill="1" applyBorder="1" applyAlignment="1">
      <alignment horizontal="center"/>
    </xf>
    <xf numFmtId="0" fontId="50" fillId="2" borderId="134" xfId="0" applyFont="1" applyFill="1" applyBorder="1" applyAlignment="1">
      <alignment horizontal="center"/>
    </xf>
    <xf numFmtId="0" fontId="30" fillId="2" borderId="55" xfId="0" applyFont="1" applyFill="1" applyBorder="1" applyAlignment="1">
      <alignment horizontal="left" vertical="center"/>
    </xf>
    <xf numFmtId="0" fontId="30" fillId="2" borderId="56" xfId="0" applyFont="1" applyFill="1" applyBorder="1" applyAlignment="1">
      <alignment horizontal="left" vertical="center"/>
    </xf>
    <xf numFmtId="0" fontId="30" fillId="2" borderId="135" xfId="0" applyFont="1" applyFill="1" applyBorder="1" applyAlignment="1">
      <alignment horizontal="left" vertical="center"/>
    </xf>
    <xf numFmtId="0" fontId="53" fillId="2" borderId="132" xfId="0" applyFont="1" applyFill="1" applyBorder="1" applyAlignment="1">
      <alignment horizontal="left"/>
    </xf>
    <xf numFmtId="0" fontId="53" fillId="2" borderId="133" xfId="0" applyFont="1" applyFill="1" applyBorder="1" applyAlignment="1">
      <alignment horizontal="left"/>
    </xf>
    <xf numFmtId="0" fontId="53" fillId="2" borderId="134" xfId="0" applyFont="1" applyFill="1" applyBorder="1" applyAlignment="1">
      <alignment horizontal="left"/>
    </xf>
    <xf numFmtId="0" fontId="51" fillId="0" borderId="56" xfId="0" quotePrefix="1" applyFont="1" applyBorder="1" applyAlignment="1">
      <alignment horizontal="left" wrapText="1"/>
    </xf>
    <xf numFmtId="0" fontId="51" fillId="0" borderId="135" xfId="0" quotePrefix="1" applyFont="1" applyBorder="1" applyAlignment="1">
      <alignment horizontal="left" wrapText="1"/>
    </xf>
    <xf numFmtId="0" fontId="51" fillId="0" borderId="0" xfId="0" quotePrefix="1" applyFont="1" applyAlignment="1">
      <alignment horizontal="left" vertical="center" wrapText="1"/>
    </xf>
    <xf numFmtId="0" fontId="51" fillId="0" borderId="137" xfId="0" quotePrefix="1" applyFont="1" applyBorder="1" applyAlignment="1">
      <alignment horizontal="left" vertical="center" wrapText="1"/>
    </xf>
    <xf numFmtId="0" fontId="53" fillId="2" borderId="55" xfId="0" applyFont="1" applyFill="1" applyBorder="1" applyAlignment="1">
      <alignment horizontal="left"/>
    </xf>
    <xf numFmtId="0" fontId="53" fillId="2" borderId="56" xfId="0" applyFont="1" applyFill="1" applyBorder="1" applyAlignment="1">
      <alignment horizontal="left"/>
    </xf>
    <xf numFmtId="0" fontId="53" fillId="2" borderId="135" xfId="0" applyFont="1" applyFill="1" applyBorder="1" applyAlignment="1">
      <alignment horizontal="left"/>
    </xf>
    <xf numFmtId="0" fontId="30" fillId="2" borderId="132" xfId="0" applyFont="1" applyFill="1" applyBorder="1" applyAlignment="1">
      <alignment horizontal="left"/>
    </xf>
    <xf numFmtId="0" fontId="30" fillId="2" borderId="133" xfId="0" applyFont="1" applyFill="1" applyBorder="1" applyAlignment="1">
      <alignment horizontal="left"/>
    </xf>
    <xf numFmtId="0" fontId="30" fillId="2" borderId="134" xfId="0" applyFont="1" applyFill="1" applyBorder="1" applyAlignment="1">
      <alignment horizontal="left"/>
    </xf>
    <xf numFmtId="0" fontId="51" fillId="0" borderId="0" xfId="0" applyFont="1" applyAlignment="1">
      <alignment horizontal="left" wrapText="1"/>
    </xf>
    <xf numFmtId="0" fontId="51" fillId="0" borderId="137" xfId="0" applyFont="1" applyBorder="1" applyAlignment="1">
      <alignment horizontal="left" wrapText="1"/>
    </xf>
    <xf numFmtId="0" fontId="51" fillId="0" borderId="0" xfId="0" quotePrefix="1" applyFont="1" applyAlignment="1">
      <alignment horizontal="left" wrapText="1"/>
    </xf>
    <xf numFmtId="0" fontId="51" fillId="0" borderId="137" xfId="0" quotePrefix="1" applyFont="1" applyBorder="1" applyAlignment="1">
      <alignment horizontal="left" wrapText="1"/>
    </xf>
    <xf numFmtId="0" fontId="51" fillId="0" borderId="92" xfId="0" quotePrefix="1" applyFont="1" applyBorder="1" applyAlignment="1">
      <alignment horizontal="left" wrapText="1"/>
    </xf>
    <xf numFmtId="0" fontId="51" fillId="0" borderId="139" xfId="0" quotePrefix="1" applyFont="1" applyBorder="1" applyAlignment="1">
      <alignment horizontal="left" wrapText="1"/>
    </xf>
    <xf numFmtId="0" fontId="52" fillId="0" borderId="92" xfId="0" applyFont="1" applyBorder="1" applyAlignment="1">
      <alignment horizontal="left" wrapText="1"/>
    </xf>
    <xf numFmtId="0" fontId="52" fillId="0" borderId="139" xfId="0" applyFont="1" applyBorder="1" applyAlignment="1">
      <alignment horizontal="left" wrapText="1"/>
    </xf>
    <xf numFmtId="0" fontId="52" fillId="0" borderId="0" xfId="0" quotePrefix="1" applyFont="1" applyAlignment="1">
      <alignment horizontal="left" wrapText="1"/>
    </xf>
    <xf numFmtId="0" fontId="52" fillId="0" borderId="137" xfId="0" quotePrefix="1" applyFont="1" applyBorder="1" applyAlignment="1">
      <alignment horizontal="left" wrapText="1"/>
    </xf>
    <xf numFmtId="0" fontId="52" fillId="0" borderId="0" xfId="0" applyFont="1" applyAlignment="1">
      <alignment horizontal="left" wrapText="1"/>
    </xf>
    <xf numFmtId="0" fontId="52" fillId="0" borderId="137" xfId="0" applyFont="1" applyBorder="1" applyAlignment="1">
      <alignment horizontal="left" wrapText="1"/>
    </xf>
    <xf numFmtId="0" fontId="51" fillId="0" borderId="133" xfId="0" quotePrefix="1" applyFont="1" applyBorder="1" applyAlignment="1">
      <alignment horizontal="left" wrapText="1"/>
    </xf>
    <xf numFmtId="0" fontId="51" fillId="0" borderId="134" xfId="0" quotePrefix="1" applyFont="1" applyBorder="1" applyAlignment="1">
      <alignment horizontal="left" wrapText="1"/>
    </xf>
    <xf numFmtId="0" fontId="53" fillId="2" borderId="138" xfId="0" applyFont="1" applyFill="1" applyBorder="1" applyAlignment="1">
      <alignment horizontal="left"/>
    </xf>
    <xf numFmtId="0" fontId="53" fillId="2" borderId="92" xfId="0" applyFont="1" applyFill="1" applyBorder="1" applyAlignment="1">
      <alignment horizontal="left"/>
    </xf>
    <xf numFmtId="0" fontId="53" fillId="2" borderId="139" xfId="0" applyFont="1" applyFill="1" applyBorder="1" applyAlignment="1">
      <alignment horizontal="left"/>
    </xf>
    <xf numFmtId="0" fontId="53" fillId="2" borderId="136" xfId="0" applyFont="1" applyFill="1" applyBorder="1" applyAlignment="1">
      <alignment horizontal="left"/>
    </xf>
    <xf numFmtId="0" fontId="53" fillId="2" borderId="0" xfId="0" applyFont="1" applyFill="1" applyAlignment="1">
      <alignment horizontal="left"/>
    </xf>
    <xf numFmtId="0" fontId="53" fillId="2" borderId="137" xfId="0" applyFont="1" applyFill="1" applyBorder="1" applyAlignment="1">
      <alignment horizontal="left"/>
    </xf>
    <xf numFmtId="0" fontId="58" fillId="0" borderId="136" xfId="0" applyFont="1" applyBorder="1" applyAlignment="1">
      <alignment horizontal="center"/>
    </xf>
    <xf numFmtId="0" fontId="58" fillId="0" borderId="0" xfId="0" applyFont="1" applyAlignment="1">
      <alignment horizontal="center"/>
    </xf>
    <xf numFmtId="0" fontId="57" fillId="0" borderId="136" xfId="0" applyFont="1" applyBorder="1" applyAlignment="1">
      <alignment horizontal="right"/>
    </xf>
    <xf numFmtId="0" fontId="0" fillId="0" borderId="0" xfId="0" applyAlignment="1">
      <alignment horizontal="right"/>
    </xf>
    <xf numFmtId="0" fontId="57" fillId="0" borderId="0" xfId="0" applyFont="1" applyAlignment="1">
      <alignment horizontal="right"/>
    </xf>
    <xf numFmtId="0" fontId="0" fillId="8" borderId="43" xfId="0" applyFill="1" applyBorder="1" applyAlignment="1" applyProtection="1">
      <alignment horizontal="center"/>
      <protection locked="0"/>
    </xf>
    <xf numFmtId="0" fontId="0" fillId="8" borderId="150" xfId="0" applyFill="1" applyBorder="1" applyAlignment="1" applyProtection="1">
      <alignment horizontal="center"/>
      <protection locked="0"/>
    </xf>
    <xf numFmtId="0" fontId="57" fillId="8" borderId="15" xfId="0" applyFont="1" applyFill="1" applyBorder="1" applyProtection="1">
      <protection locked="0"/>
    </xf>
    <xf numFmtId="0" fontId="0" fillId="8" borderId="15" xfId="0" applyFill="1" applyBorder="1" applyProtection="1">
      <protection locked="0"/>
    </xf>
    <xf numFmtId="0" fontId="57" fillId="0" borderId="137" xfId="0" applyFont="1" applyBorder="1" applyAlignment="1">
      <alignment horizontal="right"/>
    </xf>
    <xf numFmtId="0" fontId="56" fillId="0" borderId="132" xfId="0" applyFont="1"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60" fillId="0" borderId="55" xfId="0" applyFont="1" applyBorder="1"/>
    <xf numFmtId="0" fontId="0" fillId="0" borderId="56" xfId="0" applyBorder="1"/>
    <xf numFmtId="0" fontId="0" fillId="0" borderId="135" xfId="0" applyBorder="1"/>
    <xf numFmtId="0" fontId="57" fillId="0" borderId="136" xfId="0" applyFont="1" applyBorder="1"/>
    <xf numFmtId="0" fontId="0" fillId="0" borderId="0" xfId="0"/>
    <xf numFmtId="0" fontId="60" fillId="0" borderId="136" xfId="0" applyFont="1" applyBorder="1"/>
    <xf numFmtId="0" fontId="0" fillId="0" borderId="137" xfId="0" applyBorder="1"/>
    <xf numFmtId="0" fontId="57" fillId="8" borderId="43" xfId="0" applyFont="1" applyFill="1" applyBorder="1" applyProtection="1">
      <protection locked="0"/>
    </xf>
    <xf numFmtId="0" fontId="0" fillId="8" borderId="150" xfId="0" applyFill="1" applyBorder="1" applyProtection="1">
      <protection locked="0"/>
    </xf>
    <xf numFmtId="0" fontId="57" fillId="8" borderId="43" xfId="0" applyFont="1" applyFill="1" applyBorder="1" applyAlignment="1" applyProtection="1">
      <alignment horizontal="left"/>
      <protection locked="0"/>
    </xf>
    <xf numFmtId="0" fontId="0" fillId="8" borderId="43" xfId="0" applyFill="1" applyBorder="1" applyAlignment="1" applyProtection="1">
      <alignment horizontal="left"/>
      <protection locked="0"/>
    </xf>
    <xf numFmtId="0" fontId="57" fillId="8" borderId="15" xfId="0" applyFont="1" applyFill="1" applyBorder="1" applyAlignment="1" applyProtection="1">
      <alignment horizontal="left"/>
      <protection locked="0"/>
    </xf>
    <xf numFmtId="0" fontId="0" fillId="8" borderId="15" xfId="0" applyFill="1" applyBorder="1" applyAlignment="1" applyProtection="1">
      <alignment horizontal="left"/>
      <protection locked="0"/>
    </xf>
    <xf numFmtId="0" fontId="57" fillId="8" borderId="15" xfId="0" applyFont="1" applyFill="1" applyBorder="1" applyAlignment="1" applyProtection="1">
      <alignment horizontal="center"/>
      <protection locked="0"/>
    </xf>
    <xf numFmtId="0" fontId="57" fillId="8" borderId="43" xfId="0" applyFont="1" applyFill="1" applyBorder="1" applyAlignment="1" applyProtection="1">
      <alignment horizontal="center"/>
      <protection locked="0"/>
    </xf>
    <xf numFmtId="0" fontId="56" fillId="0" borderId="133" xfId="0" applyFont="1" applyBorder="1" applyAlignment="1">
      <alignment horizontal="center"/>
    </xf>
    <xf numFmtId="0" fontId="56" fillId="0" borderId="134" xfId="0" applyFont="1" applyBorder="1" applyAlignment="1">
      <alignment horizontal="center"/>
    </xf>
    <xf numFmtId="0" fontId="0" fillId="8" borderId="158" xfId="0" applyFill="1" applyBorder="1" applyProtection="1">
      <protection locked="0"/>
    </xf>
    <xf numFmtId="166" fontId="57" fillId="8" borderId="43" xfId="29" applyNumberFormat="1" applyFont="1" applyFill="1" applyBorder="1" applyAlignment="1" applyProtection="1">
      <alignment horizontal="center"/>
      <protection locked="0"/>
    </xf>
    <xf numFmtId="166" fontId="57" fillId="8" borderId="43" xfId="0" applyNumberFormat="1" applyFont="1" applyFill="1" applyBorder="1" applyAlignment="1" applyProtection="1">
      <alignment horizontal="center"/>
      <protection locked="0"/>
    </xf>
    <xf numFmtId="0" fontId="56" fillId="0" borderId="132" xfId="0" applyFont="1" applyBorder="1" applyAlignment="1">
      <alignment horizontal="center" wrapText="1"/>
    </xf>
    <xf numFmtId="0" fontId="60" fillId="0" borderId="55" xfId="0" applyFont="1" applyBorder="1" applyAlignment="1">
      <alignment horizontal="center"/>
    </xf>
    <xf numFmtId="0" fontId="60" fillId="0" borderId="56" xfId="0" applyFont="1" applyBorder="1" applyAlignment="1">
      <alignment horizontal="center"/>
    </xf>
    <xf numFmtId="0" fontId="60" fillId="0" borderId="135" xfId="0" applyFont="1" applyBorder="1" applyAlignment="1">
      <alignment horizontal="center"/>
    </xf>
    <xf numFmtId="0" fontId="0" fillId="0" borderId="92" xfId="0" applyBorder="1" applyAlignment="1" applyProtection="1">
      <alignment horizontal="center"/>
      <protection locked="0"/>
    </xf>
    <xf numFmtId="0" fontId="0" fillId="0" borderId="139" xfId="0" applyBorder="1" applyAlignment="1" applyProtection="1">
      <alignment horizontal="center"/>
      <protection locked="0"/>
    </xf>
    <xf numFmtId="0" fontId="57" fillId="0" borderId="55" xfId="0" applyFont="1" applyBorder="1" applyAlignment="1">
      <alignment horizontal="right"/>
    </xf>
    <xf numFmtId="0" fontId="57" fillId="0" borderId="56" xfId="0" applyFont="1" applyBorder="1" applyAlignment="1">
      <alignment horizontal="right"/>
    </xf>
    <xf numFmtId="0" fontId="57" fillId="8" borderId="145" xfId="0" applyFont="1" applyFill="1" applyBorder="1" applyAlignment="1" applyProtection="1">
      <alignment horizontal="center"/>
      <protection locked="0"/>
    </xf>
    <xf numFmtId="0" fontId="57" fillId="0" borderId="0" xfId="0" applyFont="1"/>
    <xf numFmtId="0" fontId="57" fillId="0" borderId="137" xfId="0" applyFont="1" applyBorder="1"/>
    <xf numFmtId="0" fontId="57" fillId="8" borderId="92" xfId="0" applyFont="1" applyFill="1" applyBorder="1" applyProtection="1">
      <protection locked="0"/>
    </xf>
    <xf numFmtId="0" fontId="57" fillId="8" borderId="139" xfId="0" applyFont="1" applyFill="1" applyBorder="1" applyProtection="1">
      <protection locked="0"/>
    </xf>
    <xf numFmtId="0" fontId="57" fillId="8" borderId="150" xfId="0" applyFont="1" applyFill="1" applyBorder="1" applyProtection="1">
      <protection locked="0"/>
    </xf>
    <xf numFmtId="0" fontId="57" fillId="8" borderId="158" xfId="0" applyFont="1" applyFill="1" applyBorder="1" applyProtection="1">
      <protection locked="0"/>
    </xf>
    <xf numFmtId="17" fontId="57" fillId="8" borderId="15" xfId="0" applyNumberFormat="1" applyFont="1" applyFill="1" applyBorder="1" applyProtection="1">
      <protection locked="0"/>
    </xf>
    <xf numFmtId="0" fontId="56" fillId="0" borderId="132" xfId="0" applyFont="1" applyBorder="1"/>
    <xf numFmtId="0" fontId="0" fillId="0" borderId="133" xfId="0" applyBorder="1"/>
    <xf numFmtId="0" fontId="0" fillId="0" borderId="134" xfId="0" applyBorder="1"/>
    <xf numFmtId="0" fontId="57" fillId="0" borderId="22" xfId="0" applyFont="1" applyBorder="1"/>
    <xf numFmtId="0" fontId="0" fillId="0" borderId="22" xfId="0" applyBorder="1"/>
    <xf numFmtId="0" fontId="0" fillId="0" borderId="152" xfId="0" applyBorder="1"/>
    <xf numFmtId="0" fontId="57" fillId="9" borderId="16" xfId="0" applyFont="1" applyFill="1" applyBorder="1"/>
    <xf numFmtId="0" fontId="0" fillId="0" borderId="16" xfId="0" applyBorder="1"/>
    <xf numFmtId="0" fontId="0" fillId="0" borderId="166" xfId="0" applyBorder="1"/>
    <xf numFmtId="0" fontId="60" fillId="0" borderId="16" xfId="0" applyFont="1" applyBorder="1" applyAlignment="1">
      <alignment horizontal="center"/>
    </xf>
    <xf numFmtId="0" fontId="11" fillId="0" borderId="16" xfId="0" applyFont="1" applyBorder="1" applyAlignment="1">
      <alignment horizontal="center"/>
    </xf>
    <xf numFmtId="0" fontId="57" fillId="9" borderId="93" xfId="0" applyFont="1" applyFill="1" applyBorder="1"/>
    <xf numFmtId="0" fontId="0" fillId="0" borderId="93" xfId="0" applyBorder="1"/>
    <xf numFmtId="0" fontId="0" fillId="0" borderId="165" xfId="0" applyBorder="1"/>
    <xf numFmtId="0" fontId="60"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135" xfId="0" applyFont="1" applyBorder="1" applyAlignment="1">
      <alignment horizontal="center" vertical="center"/>
    </xf>
    <xf numFmtId="0" fontId="60" fillId="0" borderId="136" xfId="0" applyFont="1" applyBorder="1" applyAlignment="1">
      <alignment horizontal="center" vertical="center"/>
    </xf>
    <xf numFmtId="0" fontId="60" fillId="0" borderId="0" xfId="0" applyFont="1" applyAlignment="1">
      <alignment horizontal="center" vertical="center"/>
    </xf>
    <xf numFmtId="0" fontId="60" fillId="0" borderId="137" xfId="0" applyFont="1" applyBorder="1" applyAlignment="1">
      <alignment horizontal="center" vertical="center"/>
    </xf>
    <xf numFmtId="0" fontId="60" fillId="0" borderId="138" xfId="0" applyFont="1" applyBorder="1" applyAlignment="1">
      <alignment horizontal="center" vertical="center"/>
    </xf>
    <xf numFmtId="0" fontId="60" fillId="0" borderId="92" xfId="0" applyFont="1" applyBorder="1" applyAlignment="1">
      <alignment horizontal="center" vertical="center"/>
    </xf>
    <xf numFmtId="0" fontId="60" fillId="0" borderId="139" xfId="0" applyFont="1" applyBorder="1" applyAlignment="1">
      <alignment horizontal="center" vertical="center"/>
    </xf>
    <xf numFmtId="0" fontId="60" fillId="0" borderId="0" xfId="0" applyFont="1"/>
    <xf numFmtId="0" fontId="67" fillId="8" borderId="15" xfId="0" applyFont="1" applyFill="1" applyBorder="1" applyProtection="1">
      <protection locked="0"/>
    </xf>
    <xf numFmtId="0" fontId="63" fillId="8" borderId="15" xfId="0" applyFont="1" applyFill="1" applyBorder="1" applyProtection="1">
      <protection locked="0"/>
    </xf>
    <xf numFmtId="0" fontId="67" fillId="8" borderId="43" xfId="0" applyFont="1" applyFill="1" applyBorder="1" applyProtection="1">
      <protection locked="0"/>
    </xf>
    <xf numFmtId="0" fontId="63" fillId="8" borderId="43" xfId="0" applyFont="1" applyFill="1" applyBorder="1" applyProtection="1">
      <protection locked="0"/>
    </xf>
    <xf numFmtId="0" fontId="57" fillId="0" borderId="147" xfId="0" applyFont="1" applyBorder="1"/>
    <xf numFmtId="0" fontId="0" fillId="0" borderId="147" xfId="0" applyBorder="1"/>
    <xf numFmtId="0" fontId="0" fillId="0" borderId="148" xfId="0" applyBorder="1"/>
    <xf numFmtId="0" fontId="57" fillId="0" borderId="17" xfId="0" applyFont="1" applyBorder="1" applyAlignment="1">
      <alignment horizontal="left"/>
    </xf>
    <xf numFmtId="0" fontId="57" fillId="0" borderId="43" xfId="0" applyFont="1" applyBorder="1" applyAlignment="1">
      <alignment horizontal="left"/>
    </xf>
    <xf numFmtId="0" fontId="57" fillId="0" borderId="18" xfId="0" applyFont="1" applyBorder="1" applyAlignment="1">
      <alignment horizontal="left"/>
    </xf>
    <xf numFmtId="0" fontId="57" fillId="9" borderId="0" xfId="0" applyFont="1" applyFill="1"/>
    <xf numFmtId="0" fontId="60" fillId="0" borderId="94" xfId="0" applyFont="1" applyBorder="1" applyAlignment="1">
      <alignment horizontal="center"/>
    </xf>
    <xf numFmtId="0" fontId="11" fillId="0" borderId="94" xfId="0" applyFont="1" applyBorder="1" applyAlignment="1">
      <alignment horizontal="center"/>
    </xf>
    <xf numFmtId="0" fontId="57" fillId="9" borderId="92" xfId="0" applyFont="1" applyFill="1" applyBorder="1"/>
    <xf numFmtId="0" fontId="0" fillId="0" borderId="92" xfId="0" applyBorder="1"/>
    <xf numFmtId="0" fontId="0" fillId="0" borderId="139" xfId="0" applyBorder="1"/>
    <xf numFmtId="0" fontId="57" fillId="0" borderId="136" xfId="0" applyFont="1" applyBorder="1" applyAlignment="1">
      <alignment wrapText="1"/>
    </xf>
    <xf numFmtId="0" fontId="0" fillId="0" borderId="0" xfId="0" applyAlignment="1">
      <alignment wrapText="1"/>
    </xf>
    <xf numFmtId="0" fontId="0" fillId="0" borderId="137" xfId="0" applyBorder="1" applyAlignment="1">
      <alignment wrapText="1"/>
    </xf>
    <xf numFmtId="0" fontId="60" fillId="0" borderId="136" xfId="0" applyFont="1" applyBorder="1" applyAlignment="1">
      <alignment wrapText="1"/>
    </xf>
    <xf numFmtId="0" fontId="0" fillId="8" borderId="15" xfId="0" applyFill="1" applyBorder="1" applyAlignment="1" applyProtection="1">
      <alignment horizontal="center"/>
      <protection locked="0"/>
    </xf>
    <xf numFmtId="0" fontId="57" fillId="0" borderId="138" xfId="0" applyFont="1" applyBorder="1" applyAlignment="1">
      <alignment horizontal="right"/>
    </xf>
    <xf numFmtId="0" fontId="57" fillId="0" borderId="92" xfId="0" applyFont="1" applyBorder="1" applyAlignment="1">
      <alignment horizontal="right"/>
    </xf>
    <xf numFmtId="0" fontId="57" fillId="8" borderId="0" xfId="0" applyFont="1" applyFill="1" applyAlignment="1" applyProtection="1">
      <alignment horizontal="center"/>
      <protection locked="0"/>
    </xf>
    <xf numFmtId="0" fontId="57" fillId="8" borderId="137" xfId="0" applyFont="1" applyFill="1" applyBorder="1" applyAlignment="1" applyProtection="1">
      <alignment horizontal="center"/>
      <protection locked="0"/>
    </xf>
    <xf numFmtId="0" fontId="57" fillId="8" borderId="158" xfId="0" applyFont="1" applyFill="1" applyBorder="1" applyAlignment="1" applyProtection="1">
      <alignment horizontal="center"/>
      <protection locked="0"/>
    </xf>
    <xf numFmtId="0" fontId="57" fillId="8" borderId="124" xfId="0" applyFont="1" applyFill="1" applyBorder="1" applyAlignment="1" applyProtection="1">
      <alignment horizontal="center"/>
      <protection locked="0"/>
    </xf>
    <xf numFmtId="0" fontId="57" fillId="0" borderId="136" xfId="0" applyFont="1" applyBorder="1" applyAlignment="1">
      <alignment horizontal="left"/>
    </xf>
    <xf numFmtId="0" fontId="57" fillId="0" borderId="0" xfId="0" applyFont="1" applyAlignment="1">
      <alignment horizontal="left"/>
    </xf>
    <xf numFmtId="0" fontId="57" fillId="0" borderId="148" xfId="0" applyFont="1" applyBorder="1" applyAlignment="1">
      <alignment horizontal="center" vertical="center" wrapText="1"/>
    </xf>
    <xf numFmtId="0" fontId="57" fillId="0" borderId="156" xfId="0" applyFont="1" applyBorder="1" applyAlignment="1">
      <alignment horizontal="center" vertical="center" wrapText="1"/>
    </xf>
    <xf numFmtId="0" fontId="57" fillId="0" borderId="147" xfId="0" applyFont="1" applyBorder="1" applyAlignment="1">
      <alignment horizontal="center" vertical="center" shrinkToFit="1"/>
    </xf>
    <xf numFmtId="0" fontId="57" fillId="0" borderId="94" xfId="0" applyFont="1" applyBorder="1" applyAlignment="1">
      <alignment horizontal="center" vertical="center" shrinkToFit="1"/>
    </xf>
    <xf numFmtId="0" fontId="57" fillId="0" borderId="138" xfId="0" applyFont="1" applyBorder="1" applyAlignment="1">
      <alignment wrapText="1"/>
    </xf>
    <xf numFmtId="0" fontId="57" fillId="0" borderId="92" xfId="0" applyFont="1" applyBorder="1" applyAlignment="1">
      <alignment wrapText="1"/>
    </xf>
    <xf numFmtId="0" fontId="57" fillId="0" borderId="55" xfId="0" applyFont="1" applyBorder="1"/>
    <xf numFmtId="0" fontId="57" fillId="0" borderId="56" xfId="0" applyFont="1" applyBorder="1"/>
    <xf numFmtId="0" fontId="57" fillId="0" borderId="0" xfId="0" applyFont="1" applyAlignment="1">
      <alignment wrapText="1"/>
    </xf>
    <xf numFmtId="0" fontId="57" fillId="0" borderId="147" xfId="0" applyFont="1" applyBorder="1" applyAlignment="1">
      <alignment horizontal="center" vertical="center"/>
    </xf>
    <xf numFmtId="0" fontId="57" fillId="0" borderId="94" xfId="0" applyFont="1" applyBorder="1" applyAlignment="1">
      <alignment horizontal="center" vertical="center"/>
    </xf>
    <xf numFmtId="0" fontId="57" fillId="0" borderId="157" xfId="0" applyFont="1" applyBorder="1" applyAlignment="1">
      <alignment horizontal="center" vertical="center"/>
    </xf>
    <xf numFmtId="0" fontId="57" fillId="0" borderId="155" xfId="0" applyFont="1" applyBorder="1" applyAlignment="1">
      <alignment horizontal="center" vertical="center"/>
    </xf>
    <xf numFmtId="0" fontId="57" fillId="0" borderId="147" xfId="0" applyFont="1" applyBorder="1" applyAlignment="1">
      <alignment horizontal="center" vertical="center" wrapText="1"/>
    </xf>
    <xf numFmtId="0" fontId="57" fillId="0" borderId="94" xfId="0" applyFont="1" applyBorder="1" applyAlignment="1">
      <alignment horizontal="center" vertical="center" wrapText="1"/>
    </xf>
    <xf numFmtId="0" fontId="57" fillId="11" borderId="147" xfId="0" applyFont="1" applyFill="1" applyBorder="1" applyAlignment="1">
      <alignment horizontal="center" vertical="center"/>
    </xf>
    <xf numFmtId="0" fontId="57" fillId="11" borderId="94" xfId="0" applyFont="1" applyFill="1" applyBorder="1" applyAlignment="1">
      <alignment horizontal="center" vertical="center"/>
    </xf>
    <xf numFmtId="0" fontId="56" fillId="0" borderId="133" xfId="0" applyFont="1" applyBorder="1"/>
    <xf numFmtId="0" fontId="56" fillId="0" borderId="56" xfId="0" applyFont="1" applyBorder="1"/>
    <xf numFmtId="0" fontId="56" fillId="0" borderId="135" xfId="0" applyFont="1" applyBorder="1"/>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57" fillId="0" borderId="136" xfId="0" applyFont="1" applyBorder="1" applyAlignment="1" applyProtection="1">
      <alignment horizontal="right"/>
      <protection locked="0"/>
    </xf>
    <xf numFmtId="0" fontId="57" fillId="0" borderId="0" xfId="0" applyFont="1" applyAlignment="1" applyProtection="1">
      <alignment horizontal="right"/>
      <protection locked="0"/>
    </xf>
    <xf numFmtId="0" fontId="56" fillId="0" borderId="134" xfId="0" applyFont="1" applyBorder="1"/>
    <xf numFmtId="0" fontId="57" fillId="0" borderId="144" xfId="0" applyFont="1" applyBorder="1"/>
    <xf numFmtId="0" fontId="57" fillId="0" borderId="145" xfId="0" applyFont="1" applyBorder="1"/>
    <xf numFmtId="0" fontId="57" fillId="0" borderId="146" xfId="0" applyFont="1" applyBorder="1"/>
    <xf numFmtId="0" fontId="57" fillId="0" borderId="149" xfId="0" applyFont="1" applyBorder="1" applyAlignment="1">
      <alignment wrapText="1"/>
    </xf>
    <xf numFmtId="0" fontId="57" fillId="0" borderId="43" xfId="0" applyFont="1" applyBorder="1" applyAlignment="1">
      <alignment wrapText="1"/>
    </xf>
    <xf numFmtId="0" fontId="57" fillId="0" borderId="150" xfId="0" applyFont="1" applyBorder="1" applyAlignment="1">
      <alignment wrapText="1"/>
    </xf>
    <xf numFmtId="0" fontId="57" fillId="0" borderId="149" xfId="0" applyFont="1" applyBorder="1"/>
    <xf numFmtId="0" fontId="57" fillId="0" borderId="43" xfId="0" applyFont="1" applyBorder="1"/>
    <xf numFmtId="0" fontId="57" fillId="0" borderId="150" xfId="0" applyFont="1" applyBorder="1"/>
    <xf numFmtId="0" fontId="57" fillId="0" borderId="153" xfId="0" applyFont="1" applyBorder="1" applyAlignment="1">
      <alignment wrapText="1"/>
    </xf>
    <xf numFmtId="0" fontId="57" fillId="0" borderId="124" xfId="0" applyFont="1" applyBorder="1" applyAlignment="1">
      <alignment wrapText="1"/>
    </xf>
    <xf numFmtId="0" fontId="57" fillId="0" borderId="154" xfId="0" applyFont="1" applyBorder="1" applyAlignment="1">
      <alignment wrapText="1"/>
    </xf>
    <xf numFmtId="0" fontId="57" fillId="8" borderId="153" xfId="0" applyFont="1" applyFill="1" applyBorder="1" applyAlignment="1" applyProtection="1">
      <alignment horizontal="center"/>
      <protection locked="0"/>
    </xf>
    <xf numFmtId="0" fontId="57" fillId="8" borderId="154" xfId="0" applyFont="1" applyFill="1" applyBorder="1" applyAlignment="1" applyProtection="1">
      <alignment horizontal="center"/>
      <protection locked="0"/>
    </xf>
    <xf numFmtId="0" fontId="57" fillId="8" borderId="149" xfId="0" applyFont="1" applyFill="1" applyBorder="1" applyAlignment="1" applyProtection="1">
      <alignment horizontal="center"/>
      <protection locked="0"/>
    </xf>
    <xf numFmtId="0" fontId="57" fillId="8" borderId="150" xfId="0" applyFont="1" applyFill="1" applyBorder="1" applyAlignment="1" applyProtection="1">
      <alignment horizontal="center"/>
      <protection locked="0"/>
    </xf>
    <xf numFmtId="0" fontId="57" fillId="8" borderId="144" xfId="0" applyFont="1" applyFill="1" applyBorder="1" applyAlignment="1" applyProtection="1">
      <alignment horizontal="left"/>
      <protection locked="0"/>
    </xf>
    <xf numFmtId="0" fontId="57" fillId="8" borderId="145" xfId="0" applyFont="1" applyFill="1" applyBorder="1" applyAlignment="1" applyProtection="1">
      <alignment horizontal="left"/>
      <protection locked="0"/>
    </xf>
    <xf numFmtId="0" fontId="57" fillId="8" borderId="146" xfId="0" applyFont="1" applyFill="1" applyBorder="1" applyAlignment="1" applyProtection="1">
      <alignment horizontal="left"/>
      <protection locked="0"/>
    </xf>
    <xf numFmtId="0" fontId="57" fillId="8" borderId="144" xfId="0" applyFont="1" applyFill="1" applyBorder="1" applyAlignment="1" applyProtection="1">
      <alignment horizontal="center"/>
      <protection locked="0"/>
    </xf>
    <xf numFmtId="0" fontId="57" fillId="8" borderId="146" xfId="0" applyFont="1" applyFill="1" applyBorder="1" applyAlignment="1" applyProtection="1">
      <alignment horizontal="center"/>
      <protection locked="0"/>
    </xf>
    <xf numFmtId="0" fontId="60" fillId="0" borderId="16" xfId="0" applyFont="1" applyBorder="1" applyAlignment="1">
      <alignment horizontal="center" wrapText="1"/>
    </xf>
    <xf numFmtId="0" fontId="60" fillId="0" borderId="19" xfId="0" applyFont="1" applyBorder="1" applyAlignment="1">
      <alignment horizontal="center" wrapText="1"/>
    </xf>
    <xf numFmtId="0" fontId="57" fillId="0" borderId="149" xfId="0" applyFont="1" applyBorder="1" applyAlignment="1">
      <alignment horizontal="center"/>
    </xf>
    <xf numFmtId="0" fontId="57" fillId="0" borderId="43" xfId="0" applyFont="1" applyBorder="1" applyAlignment="1">
      <alignment horizontal="center"/>
    </xf>
    <xf numFmtId="0" fontId="57" fillId="0" borderId="18" xfId="0" applyFont="1" applyBorder="1" applyAlignment="1">
      <alignment horizontal="center"/>
    </xf>
    <xf numFmtId="0" fontId="57" fillId="8" borderId="149" xfId="0" applyFont="1" applyFill="1" applyBorder="1" applyAlignment="1" applyProtection="1">
      <alignment horizontal="left"/>
      <protection locked="0"/>
    </xf>
    <xf numFmtId="0" fontId="57" fillId="8" borderId="150" xfId="0" applyFont="1" applyFill="1" applyBorder="1" applyAlignment="1" applyProtection="1">
      <alignment horizontal="left"/>
      <protection locked="0"/>
    </xf>
    <xf numFmtId="0" fontId="57" fillId="8" borderId="153" xfId="0" applyFont="1" applyFill="1" applyBorder="1" applyAlignment="1" applyProtection="1">
      <alignment horizontal="left"/>
      <protection locked="0"/>
    </xf>
    <xf numFmtId="0" fontId="57" fillId="8" borderId="124" xfId="0" applyFont="1" applyFill="1" applyBorder="1" applyAlignment="1" applyProtection="1">
      <alignment horizontal="left"/>
      <protection locked="0"/>
    </xf>
    <xf numFmtId="0" fontId="57" fillId="8" borderId="154" xfId="0" applyFont="1" applyFill="1" applyBorder="1" applyAlignment="1" applyProtection="1">
      <alignment horizontal="left"/>
      <protection locked="0"/>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58"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0" fillId="0" borderId="16" xfId="0" applyBorder="1" applyAlignment="1">
      <alignment horizontal="center" vertical="center" wrapText="1"/>
    </xf>
    <xf numFmtId="0" fontId="57" fillId="0" borderId="166" xfId="0" applyFont="1" applyBorder="1" applyAlignment="1">
      <alignment horizontal="center" vertical="center" wrapText="1"/>
    </xf>
    <xf numFmtId="0" fontId="57" fillId="0" borderId="168" xfId="0" applyFont="1" applyBorder="1"/>
    <xf numFmtId="0" fontId="57" fillId="0" borderId="23" xfId="0" applyFont="1" applyBorder="1"/>
    <xf numFmtId="0" fontId="65" fillId="0" borderId="136" xfId="0" applyFont="1" applyBorder="1" applyAlignment="1">
      <alignment horizontal="left" wrapText="1"/>
    </xf>
    <xf numFmtId="0" fontId="65" fillId="0" borderId="0" xfId="0" applyFont="1" applyAlignment="1">
      <alignment horizontal="left" wrapText="1"/>
    </xf>
    <xf numFmtId="0" fontId="65" fillId="0" borderId="137" xfId="0" applyFont="1" applyBorder="1" applyAlignment="1">
      <alignment horizontal="left" wrapText="1"/>
    </xf>
    <xf numFmtId="0" fontId="56" fillId="0" borderId="132" xfId="0" applyFont="1" applyBorder="1" applyAlignment="1">
      <alignment horizontal="center" vertical="center"/>
    </xf>
    <xf numFmtId="0" fontId="56" fillId="0" borderId="133" xfId="0" applyFont="1" applyBorder="1" applyAlignment="1">
      <alignment horizontal="center" vertical="center"/>
    </xf>
    <xf numFmtId="0" fontId="56" fillId="0" borderId="134" xfId="0" applyFont="1" applyBorder="1" applyAlignment="1">
      <alignment horizontal="center" vertical="center"/>
    </xf>
    <xf numFmtId="0" fontId="57" fillId="8" borderId="163" xfId="0" applyFont="1" applyFill="1" applyBorder="1" applyProtection="1">
      <protection locked="0"/>
    </xf>
    <xf numFmtId="0" fontId="57" fillId="0" borderId="151" xfId="0" applyFont="1" applyBorder="1"/>
    <xf numFmtId="0" fontId="57" fillId="8" borderId="22" xfId="0" applyFont="1" applyFill="1" applyBorder="1" applyProtection="1">
      <protection locked="0"/>
    </xf>
    <xf numFmtId="0" fontId="57" fillId="0" borderId="149" xfId="0" applyFont="1" applyBorder="1" applyAlignment="1">
      <alignment horizontal="right"/>
    </xf>
    <xf numFmtId="0" fontId="57" fillId="0" borderId="43" xfId="0" applyFont="1" applyBorder="1" applyAlignment="1">
      <alignment horizontal="right"/>
    </xf>
    <xf numFmtId="0" fontId="57" fillId="0" borderId="18" xfId="0" applyFont="1" applyBorder="1" applyAlignment="1">
      <alignment horizontal="right"/>
    </xf>
    <xf numFmtId="0" fontId="57" fillId="0" borderId="169" xfId="0" applyFont="1" applyBorder="1"/>
    <xf numFmtId="0" fontId="57" fillId="8" borderId="151" xfId="0" applyFont="1" applyFill="1" applyBorder="1" applyProtection="1">
      <protection locked="0"/>
    </xf>
    <xf numFmtId="0" fontId="60" fillId="0" borderId="151" xfId="0" applyFont="1" applyBorder="1" applyAlignment="1">
      <alignment horizontal="center"/>
    </xf>
    <xf numFmtId="0" fontId="60" fillId="0" borderId="22" xfId="0" applyFont="1" applyBorder="1" applyAlignment="1">
      <alignment horizontal="center"/>
    </xf>
    <xf numFmtId="0" fontId="60" fillId="0" borderId="22" xfId="0" applyFont="1" applyBorder="1" applyAlignment="1">
      <alignment horizontal="center" wrapText="1"/>
    </xf>
    <xf numFmtId="0" fontId="60" fillId="0" borderId="152" xfId="0" applyFont="1" applyBorder="1" applyAlignment="1">
      <alignment horizontal="center"/>
    </xf>
    <xf numFmtId="0" fontId="57" fillId="8" borderId="17" xfId="0" applyFont="1" applyFill="1" applyBorder="1" applyProtection="1">
      <protection locked="0"/>
    </xf>
    <xf numFmtId="0" fontId="57" fillId="8" borderId="18" xfId="0" applyFont="1" applyFill="1" applyBorder="1" applyProtection="1">
      <protection locked="0"/>
    </xf>
    <xf numFmtId="0" fontId="56" fillId="0" borderId="132" xfId="0" applyFont="1" applyBorder="1" applyAlignment="1">
      <alignment horizontal="left" vertical="center"/>
    </xf>
    <xf numFmtId="0" fontId="56" fillId="0" borderId="133" xfId="0" applyFont="1" applyBorder="1" applyAlignment="1">
      <alignment horizontal="left" vertical="center"/>
    </xf>
    <xf numFmtId="0" fontId="56" fillId="0" borderId="134" xfId="0" applyFont="1" applyBorder="1" applyAlignment="1">
      <alignment horizontal="left" vertical="center"/>
    </xf>
    <xf numFmtId="0" fontId="57" fillId="0" borderId="138" xfId="0" applyFont="1" applyBorder="1"/>
    <xf numFmtId="0" fontId="57" fillId="0" borderId="92" xfId="0" applyFont="1" applyBorder="1"/>
    <xf numFmtId="0" fontId="57" fillId="0" borderId="139" xfId="0" applyFont="1" applyBorder="1"/>
    <xf numFmtId="0" fontId="56" fillId="0" borderId="132" xfId="0" applyFont="1" applyBorder="1" applyAlignment="1">
      <alignment vertical="center"/>
    </xf>
    <xf numFmtId="0" fontId="56" fillId="0" borderId="133" xfId="0" applyFont="1" applyBorder="1" applyAlignment="1">
      <alignment vertical="center"/>
    </xf>
    <xf numFmtId="0" fontId="56" fillId="0" borderId="134" xfId="0" applyFont="1" applyBorder="1" applyAlignment="1">
      <alignment vertical="center"/>
    </xf>
    <xf numFmtId="0" fontId="67" fillId="0" borderId="136" xfId="0" applyFont="1" applyBorder="1" applyAlignment="1">
      <alignment horizontal="left" vertical="top" wrapText="1"/>
    </xf>
    <xf numFmtId="0" fontId="67" fillId="0" borderId="0" xfId="0" applyFont="1" applyAlignment="1">
      <alignment horizontal="left" vertical="top" wrapText="1"/>
    </xf>
    <xf numFmtId="0" fontId="67" fillId="0" borderId="137" xfId="0" applyFont="1" applyBorder="1" applyAlignment="1">
      <alignment horizontal="left" vertical="top" wrapText="1"/>
    </xf>
    <xf numFmtId="0" fontId="57" fillId="0" borderId="15" xfId="0" applyFont="1" applyBorder="1"/>
    <xf numFmtId="0" fontId="57" fillId="0" borderId="158" xfId="0" applyFont="1" applyBorder="1"/>
    <xf numFmtId="0" fontId="58" fillId="0" borderId="136" xfId="0" applyFont="1" applyBorder="1" applyAlignment="1">
      <alignment horizontal="left" vertical="center" wrapText="1"/>
    </xf>
    <xf numFmtId="0" fontId="58" fillId="0" borderId="0" xfId="0" applyFont="1" applyAlignment="1">
      <alignment horizontal="left" vertical="center" wrapText="1"/>
    </xf>
    <xf numFmtId="0" fontId="58" fillId="0" borderId="137" xfId="0" applyFont="1" applyBorder="1" applyAlignment="1">
      <alignment horizontal="left" vertical="center" wrapText="1"/>
    </xf>
    <xf numFmtId="0" fontId="67" fillId="0" borderId="136" xfId="0" applyFont="1" applyBorder="1" applyAlignment="1">
      <alignment vertical="top" wrapText="1"/>
    </xf>
    <xf numFmtId="0" fontId="67" fillId="0" borderId="0" xfId="0" applyFont="1" applyAlignment="1">
      <alignment vertical="top" wrapText="1"/>
    </xf>
    <xf numFmtId="0" fontId="67" fillId="0" borderId="137" xfId="0" applyFont="1" applyBorder="1" applyAlignment="1">
      <alignment vertical="top" wrapText="1"/>
    </xf>
    <xf numFmtId="0" fontId="57" fillId="8" borderId="149" xfId="0" applyFont="1" applyFill="1" applyBorder="1" applyProtection="1">
      <protection locked="0"/>
    </xf>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7" fillId="0" borderId="132" xfId="0" applyFont="1" applyBorder="1" applyAlignment="1">
      <alignment wrapText="1"/>
    </xf>
    <xf numFmtId="0" fontId="57" fillId="0" borderId="133" xfId="0" applyFont="1" applyBorder="1" applyAlignment="1">
      <alignment wrapText="1"/>
    </xf>
    <xf numFmtId="0" fontId="57" fillId="0" borderId="134" xfId="0" applyFont="1" applyBorder="1" applyAlignment="1">
      <alignment wrapText="1"/>
    </xf>
    <xf numFmtId="0" fontId="57" fillId="0" borderId="55" xfId="0" applyFont="1" applyBorder="1" applyAlignment="1">
      <alignment horizontal="left" wrapText="1"/>
    </xf>
    <xf numFmtId="0" fontId="57" fillId="0" borderId="56" xfId="0" applyFont="1" applyBorder="1" applyAlignment="1">
      <alignment horizontal="left" wrapText="1"/>
    </xf>
    <xf numFmtId="0" fontId="57" fillId="0" borderId="135" xfId="0" applyFont="1" applyBorder="1" applyAlignment="1">
      <alignment horizontal="left" wrapText="1"/>
    </xf>
    <xf numFmtId="0" fontId="57" fillId="0" borderId="138" xfId="0" applyFont="1" applyBorder="1" applyAlignment="1">
      <alignment horizontal="left" wrapText="1"/>
    </xf>
    <xf numFmtId="0" fontId="57" fillId="0" borderId="92" xfId="0" applyFont="1" applyBorder="1" applyAlignment="1">
      <alignment horizontal="left" wrapText="1"/>
    </xf>
    <xf numFmtId="0" fontId="57" fillId="0" borderId="139" xfId="0" applyFont="1" applyBorder="1" applyAlignment="1">
      <alignment horizontal="left" wrapText="1"/>
    </xf>
    <xf numFmtId="0" fontId="73"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136" xfId="0" applyFont="1" applyBorder="1" applyAlignment="1">
      <alignment horizontal="left" vertical="top"/>
    </xf>
    <xf numFmtId="0" fontId="8" fillId="3" borderId="95" xfId="12" applyFont="1" applyFill="1" applyBorder="1" applyAlignment="1">
      <alignment horizontal="center" vertical="center"/>
    </xf>
    <xf numFmtId="171" fontId="8" fillId="3" borderId="3" xfId="28" applyNumberFormat="1" applyFont="1" applyFill="1" applyBorder="1" applyAlignment="1" applyProtection="1">
      <alignment horizontal="center" vertical="center"/>
    </xf>
    <xf numFmtId="171" fontId="8" fillId="3" borderId="4" xfId="28" applyNumberFormat="1" applyFont="1" applyFill="1" applyBorder="1" applyAlignment="1" applyProtection="1">
      <alignment horizontal="center" vertical="center"/>
    </xf>
    <xf numFmtId="171" fontId="8" fillId="3" borderId="5" xfId="28" applyNumberFormat="1" applyFont="1" applyFill="1" applyBorder="1" applyAlignment="1" applyProtection="1">
      <alignment horizontal="center" vertical="center"/>
    </xf>
    <xf numFmtId="43" fontId="7" fillId="2" borderId="6" xfId="12" applyNumberFormat="1" applyFont="1" applyFill="1" applyBorder="1" applyAlignment="1">
      <alignment horizontal="center" vertical="center"/>
    </xf>
    <xf numFmtId="43" fontId="7" fillId="2" borderId="7" xfId="12" applyNumberFormat="1" applyFont="1" applyFill="1" applyBorder="1" applyAlignment="1">
      <alignment horizontal="center" vertical="center"/>
    </xf>
    <xf numFmtId="43" fontId="7" fillId="2" borderId="8" xfId="12" applyNumberFormat="1" applyFont="1" applyFill="1" applyBorder="1" applyAlignment="1">
      <alignment horizontal="center" vertical="center"/>
    </xf>
    <xf numFmtId="0" fontId="9" fillId="3" borderId="95" xfId="0" applyFont="1" applyFill="1" applyBorder="1" applyAlignment="1">
      <alignment horizontal="center"/>
    </xf>
    <xf numFmtId="0" fontId="9" fillId="3" borderId="22" xfId="0" applyFont="1" applyFill="1" applyBorder="1" applyAlignment="1">
      <alignment horizontal="center"/>
    </xf>
    <xf numFmtId="0" fontId="10" fillId="3" borderId="22" xfId="0" applyFont="1" applyFill="1" applyBorder="1" applyAlignment="1">
      <alignment horizontal="center"/>
    </xf>
    <xf numFmtId="166" fontId="9" fillId="3" borderId="3" xfId="29" applyNumberFormat="1" applyFont="1" applyFill="1" applyBorder="1" applyAlignment="1" applyProtection="1">
      <alignment horizontal="center"/>
    </xf>
    <xf numFmtId="166" fontId="9" fillId="3" borderId="68" xfId="29" applyNumberFormat="1" applyFont="1" applyFill="1" applyBorder="1" applyAlignment="1" applyProtection="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9" fillId="3" borderId="34" xfId="0" applyFont="1" applyFill="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8" fillId="3" borderId="140" xfId="12" applyFont="1" applyFill="1" applyBorder="1" applyAlignment="1">
      <alignment horizontal="center" vertical="center"/>
    </xf>
    <xf numFmtId="0" fontId="8" fillId="3" borderId="128" xfId="12" applyFont="1" applyFill="1" applyBorder="1" applyAlignment="1">
      <alignment horizontal="center" vertical="center"/>
    </xf>
    <xf numFmtId="0" fontId="8" fillId="3" borderId="17" xfId="12" applyFont="1" applyFill="1" applyBorder="1" applyAlignment="1">
      <alignment horizontal="center" vertical="center"/>
    </xf>
    <xf numFmtId="0" fontId="8" fillId="3" borderId="18" xfId="12" applyFont="1" applyFill="1" applyBorder="1" applyAlignment="1">
      <alignment horizontal="center" vertical="center"/>
    </xf>
    <xf numFmtId="0" fontId="9" fillId="3" borderId="111" xfId="0" applyFont="1" applyFill="1" applyBorder="1" applyAlignment="1">
      <alignment horizontal="center"/>
    </xf>
    <xf numFmtId="0" fontId="9" fillId="3" borderId="65" xfId="0" applyFont="1" applyFill="1" applyBorder="1" applyAlignment="1">
      <alignment horizontal="center"/>
    </xf>
    <xf numFmtId="49" fontId="8" fillId="0" borderId="9" xfId="12" applyNumberFormat="1" applyFont="1" applyBorder="1" applyAlignment="1" applyProtection="1">
      <alignment horizontal="left" vertical="top" wrapText="1"/>
      <protection locked="0"/>
    </xf>
    <xf numFmtId="49" fontId="8" fillId="0" borderId="0" xfId="12" applyNumberFormat="1" applyFont="1" applyAlignment="1" applyProtection="1">
      <alignment horizontal="left" vertical="top" wrapText="1"/>
      <protection locked="0"/>
    </xf>
    <xf numFmtId="49" fontId="8" fillId="0" borderId="10" xfId="12" applyNumberFormat="1" applyFont="1" applyBorder="1" applyAlignment="1" applyProtection="1">
      <alignment horizontal="left" vertical="top" wrapText="1"/>
      <protection locked="0"/>
    </xf>
    <xf numFmtId="0" fontId="8" fillId="3" borderId="34" xfId="12" applyFont="1" applyFill="1" applyBorder="1" applyAlignment="1">
      <alignment horizontal="center" vertical="center"/>
    </xf>
    <xf numFmtId="0" fontId="8" fillId="3" borderId="22" xfId="12" applyFont="1" applyFill="1" applyBorder="1" applyAlignment="1">
      <alignment horizontal="center" vertical="center"/>
    </xf>
    <xf numFmtId="0" fontId="7" fillId="3" borderId="95" xfId="12" applyFont="1" applyFill="1" applyBorder="1" applyAlignment="1">
      <alignment horizontal="center" vertical="center"/>
    </xf>
    <xf numFmtId="0" fontId="7" fillId="0" borderId="11" xfId="12" applyFont="1" applyBorder="1" applyAlignment="1">
      <alignment horizontal="center" vertical="center"/>
    </xf>
    <xf numFmtId="0" fontId="7" fillId="0" borderId="13" xfId="12" applyFont="1" applyBorder="1" applyAlignment="1">
      <alignment horizontal="center" vertical="center"/>
    </xf>
    <xf numFmtId="0" fontId="7" fillId="2" borderId="6" xfId="12" quotePrefix="1" applyFont="1" applyFill="1" applyBorder="1" applyAlignment="1">
      <alignment horizontal="center" vertical="center"/>
    </xf>
    <xf numFmtId="0" fontId="7" fillId="2" borderId="7" xfId="12" quotePrefix="1" applyFont="1" applyFill="1" applyBorder="1" applyAlignment="1">
      <alignment horizontal="center" vertical="center"/>
    </xf>
    <xf numFmtId="0" fontId="7" fillId="2" borderId="8" xfId="12" quotePrefix="1" applyFont="1" applyFill="1" applyBorder="1" applyAlignment="1">
      <alignment horizontal="center" vertical="center"/>
    </xf>
    <xf numFmtId="0" fontId="7" fillId="3" borderId="22" xfId="12" quotePrefix="1" applyFont="1" applyFill="1" applyBorder="1" applyAlignment="1">
      <alignment horizontal="center" vertical="center"/>
    </xf>
    <xf numFmtId="175" fontId="8" fillId="3" borderId="22" xfId="13" applyNumberFormat="1" applyFont="1" applyFill="1" applyBorder="1" applyAlignment="1" applyProtection="1">
      <alignment horizontal="center" vertical="center"/>
    </xf>
    <xf numFmtId="171" fontId="7" fillId="3" borderId="95" xfId="12" applyNumberFormat="1" applyFont="1" applyFill="1" applyBorder="1" applyAlignment="1">
      <alignment horizontal="center" vertical="center"/>
    </xf>
    <xf numFmtId="0" fontId="7" fillId="3" borderId="22" xfId="12" applyFont="1" applyFill="1" applyBorder="1" applyAlignment="1">
      <alignment horizontal="center" vertical="center"/>
    </xf>
    <xf numFmtId="0" fontId="8" fillId="3" borderId="22" xfId="12" quotePrefix="1" applyFont="1" applyFill="1" applyBorder="1" applyAlignment="1">
      <alignment horizontal="center" vertical="center"/>
    </xf>
    <xf numFmtId="0" fontId="7" fillId="2" borderId="3" xfId="12" applyFont="1" applyFill="1" applyBorder="1" applyAlignment="1">
      <alignment horizontal="left" vertical="center"/>
    </xf>
    <xf numFmtId="0" fontId="7" fillId="2" borderId="5" xfId="12" applyFont="1" applyFill="1" applyBorder="1" applyAlignment="1">
      <alignment horizontal="left" vertical="center"/>
    </xf>
    <xf numFmtId="9" fontId="8" fillId="3" borderId="22" xfId="18" applyFont="1" applyFill="1" applyBorder="1" applyAlignment="1" applyProtection="1">
      <alignment horizontal="center" vertical="center"/>
    </xf>
    <xf numFmtId="0" fontId="8" fillId="0" borderId="0" xfId="12" applyFont="1" applyAlignment="1">
      <alignment horizontal="center" vertical="center"/>
    </xf>
    <xf numFmtId="0" fontId="7" fillId="2" borderId="6" xfId="12" applyFont="1" applyFill="1" applyBorder="1" applyAlignment="1">
      <alignment horizontal="center" vertical="center"/>
    </xf>
    <xf numFmtId="0" fontId="7" fillId="2" borderId="7" xfId="12" applyFont="1" applyFill="1" applyBorder="1" applyAlignment="1">
      <alignment horizontal="center" vertical="center"/>
    </xf>
    <xf numFmtId="0" fontId="7" fillId="2" borderId="8" xfId="12" applyFont="1" applyFill="1" applyBorder="1" applyAlignment="1">
      <alignment horizontal="center" vertical="center"/>
    </xf>
    <xf numFmtId="0" fontId="15" fillId="2" borderId="3" xfId="1" applyFont="1" applyFill="1" applyBorder="1" applyAlignment="1">
      <alignment horizontal="center"/>
    </xf>
    <xf numFmtId="0" fontId="15" fillId="2" borderId="4" xfId="1" applyFont="1" applyFill="1" applyBorder="1" applyAlignment="1">
      <alignment horizontal="center"/>
    </xf>
    <xf numFmtId="0" fontId="15" fillId="2" borderId="5" xfId="1" applyFont="1" applyFill="1" applyBorder="1" applyAlignment="1">
      <alignment horizontal="center"/>
    </xf>
    <xf numFmtId="0" fontId="22" fillId="2" borderId="3" xfId="1" applyFont="1" applyFill="1" applyBorder="1" applyAlignment="1">
      <alignment horizontal="center" vertical="center"/>
    </xf>
    <xf numFmtId="0" fontId="22" fillId="2" borderId="4" xfId="1" applyFont="1" applyFill="1" applyBorder="1" applyAlignment="1">
      <alignment horizontal="center" vertical="center"/>
    </xf>
    <xf numFmtId="0" fontId="22" fillId="2" borderId="5" xfId="1" applyFont="1" applyFill="1" applyBorder="1" applyAlignment="1">
      <alignment horizontal="center" vertical="center"/>
    </xf>
    <xf numFmtId="0" fontId="7" fillId="3" borderId="95" xfId="12" quotePrefix="1" applyFont="1" applyFill="1" applyBorder="1" applyAlignment="1">
      <alignment horizontal="center" vertical="center"/>
    </xf>
    <xf numFmtId="171" fontId="7" fillId="2" borderId="6" xfId="13" applyNumberFormat="1" applyFont="1" applyFill="1" applyBorder="1" applyAlignment="1" applyProtection="1">
      <alignment horizontal="center" vertical="center"/>
    </xf>
    <xf numFmtId="171" fontId="7" fillId="2" borderId="7" xfId="13" applyNumberFormat="1" applyFont="1" applyFill="1" applyBorder="1" applyAlignment="1" applyProtection="1">
      <alignment horizontal="center" vertical="center"/>
    </xf>
    <xf numFmtId="171" fontId="7" fillId="2" borderId="8" xfId="13" applyNumberFormat="1" applyFont="1" applyFill="1" applyBorder="1" applyAlignment="1" applyProtection="1">
      <alignment horizontal="center" vertical="center"/>
    </xf>
    <xf numFmtId="49" fontId="8" fillId="0" borderId="9" xfId="12" applyNumberFormat="1" applyFont="1" applyBorder="1" applyAlignment="1" applyProtection="1">
      <alignment vertical="top" wrapText="1"/>
      <protection locked="0"/>
    </xf>
    <xf numFmtId="49" fontId="8" fillId="0" borderId="0" xfId="12" applyNumberFormat="1" applyFont="1" applyAlignment="1" applyProtection="1">
      <alignment vertical="top" wrapText="1"/>
      <protection locked="0"/>
    </xf>
    <xf numFmtId="49" fontId="8" fillId="0" borderId="10" xfId="12" applyNumberFormat="1" applyFont="1" applyBorder="1" applyAlignment="1" applyProtection="1">
      <alignment vertical="top" wrapText="1"/>
      <protection locked="0"/>
    </xf>
    <xf numFmtId="49" fontId="8" fillId="0" borderId="6" xfId="12" applyNumberFormat="1" applyFont="1" applyBorder="1" applyAlignment="1" applyProtection="1">
      <alignment vertical="top" wrapText="1"/>
      <protection locked="0"/>
    </xf>
    <xf numFmtId="49" fontId="8" fillId="0" borderId="7" xfId="12" applyNumberFormat="1" applyFont="1" applyBorder="1" applyAlignment="1" applyProtection="1">
      <alignment vertical="top" wrapText="1"/>
      <protection locked="0"/>
    </xf>
    <xf numFmtId="49" fontId="8" fillId="0" borderId="8" xfId="12" applyNumberFormat="1" applyFont="1" applyBorder="1" applyAlignment="1" applyProtection="1">
      <alignment vertical="top" wrapText="1"/>
      <protection locked="0"/>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7" fillId="3" borderId="34" xfId="12" applyFont="1" applyFill="1" applyBorder="1" applyAlignment="1">
      <alignment horizontal="center" vertical="center"/>
    </xf>
    <xf numFmtId="0" fontId="7" fillId="2" borderId="3" xfId="12" quotePrefix="1" applyFont="1" applyFill="1" applyBorder="1" applyAlignment="1">
      <alignment horizontal="center" vertical="center"/>
    </xf>
    <xf numFmtId="0" fontId="7" fillId="2" borderId="4" xfId="12" quotePrefix="1" applyFont="1" applyFill="1" applyBorder="1" applyAlignment="1">
      <alignment horizontal="center" vertical="center"/>
    </xf>
    <xf numFmtId="0" fontId="7" fillId="2" borderId="5" xfId="12" quotePrefix="1" applyFont="1" applyFill="1" applyBorder="1" applyAlignment="1">
      <alignment horizontal="center" vertical="center"/>
    </xf>
    <xf numFmtId="0" fontId="7" fillId="2" borderId="3" xfId="12" applyFont="1" applyFill="1" applyBorder="1" applyAlignment="1">
      <alignment horizontal="center" vertical="center"/>
    </xf>
    <xf numFmtId="0" fontId="7" fillId="2" borderId="4" xfId="12" applyFont="1" applyFill="1" applyBorder="1" applyAlignment="1">
      <alignment horizontal="center" vertical="center"/>
    </xf>
    <xf numFmtId="0" fontId="7" fillId="2" borderId="5" xfId="12" applyFont="1" applyFill="1" applyBorder="1" applyAlignment="1">
      <alignment horizontal="center" vertical="center"/>
    </xf>
    <xf numFmtId="49" fontId="8" fillId="0" borderId="11" xfId="12" applyNumberFormat="1" applyFont="1" applyBorder="1" applyAlignment="1" applyProtection="1">
      <alignment vertical="top" wrapText="1"/>
      <protection locked="0"/>
    </xf>
    <xf numFmtId="49" fontId="8" fillId="0" borderId="12" xfId="12" applyNumberFormat="1" applyFont="1" applyBorder="1" applyAlignment="1" applyProtection="1">
      <alignment vertical="top" wrapText="1"/>
      <protection locked="0"/>
    </xf>
    <xf numFmtId="49" fontId="8" fillId="0" borderId="13" xfId="12" applyNumberFormat="1" applyFont="1" applyBorder="1" applyAlignment="1" applyProtection="1">
      <alignment vertical="top" wrapText="1"/>
      <protection locked="0"/>
    </xf>
    <xf numFmtId="0" fontId="8" fillId="0" borderId="103" xfId="12" applyFont="1" applyBorder="1" applyAlignment="1" applyProtection="1">
      <alignment horizontal="center"/>
      <protection locked="0"/>
    </xf>
    <xf numFmtId="0" fontId="8" fillId="0" borderId="102" xfId="12" applyFont="1" applyBorder="1" applyAlignment="1" applyProtection="1">
      <alignment horizontal="center"/>
      <protection locked="0"/>
    </xf>
    <xf numFmtId="0" fontId="7" fillId="2" borderId="6" xfId="12" applyFont="1" applyFill="1" applyBorder="1" applyAlignment="1">
      <alignment horizontal="center"/>
    </xf>
    <xf numFmtId="0" fontId="7" fillId="2" borderId="8" xfId="12" applyFont="1" applyFill="1" applyBorder="1" applyAlignment="1">
      <alignment horizontal="center"/>
    </xf>
    <xf numFmtId="0" fontId="8" fillId="0" borderId="0" xfId="1" applyFont="1" applyAlignment="1" applyProtection="1">
      <alignment horizontal="left"/>
      <protection locked="0"/>
    </xf>
    <xf numFmtId="0" fontId="8" fillId="3" borderId="3" xfId="12" applyFont="1" applyFill="1" applyBorder="1" applyAlignment="1">
      <alignment horizontal="center"/>
    </xf>
    <xf numFmtId="0" fontId="8" fillId="3" borderId="5" xfId="12" applyFont="1" applyFill="1" applyBorder="1" applyAlignment="1">
      <alignment horizontal="center"/>
    </xf>
    <xf numFmtId="0" fontId="7" fillId="3" borderId="3" xfId="12" applyFont="1" applyFill="1" applyBorder="1" applyAlignment="1">
      <alignment horizontal="right"/>
    </xf>
    <xf numFmtId="0" fontId="7" fillId="3" borderId="4" xfId="12" applyFont="1" applyFill="1" applyBorder="1" applyAlignment="1">
      <alignment horizontal="right"/>
    </xf>
    <xf numFmtId="0" fontId="7" fillId="2" borderId="6" xfId="12" applyFont="1" applyFill="1" applyBorder="1" applyAlignment="1">
      <alignment horizontal="center" wrapText="1"/>
    </xf>
    <xf numFmtId="0" fontId="7" fillId="2" borderId="8" xfId="12" applyFont="1" applyFill="1" applyBorder="1" applyAlignment="1">
      <alignment horizontal="center" wrapText="1"/>
    </xf>
    <xf numFmtId="0" fontId="7" fillId="2" borderId="6" xfId="12" applyFont="1" applyFill="1" applyBorder="1" applyAlignment="1" applyProtection="1">
      <alignment horizontal="center"/>
      <protection locked="0"/>
    </xf>
    <xf numFmtId="0" fontId="7" fillId="2" borderId="8" xfId="12" applyFont="1" applyFill="1" applyBorder="1" applyAlignment="1" applyProtection="1">
      <alignment horizontal="center"/>
      <protection locked="0"/>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13"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166" fontId="9" fillId="3" borderId="0" xfId="29" applyNumberFormat="1" applyFont="1" applyFill="1" applyBorder="1" applyAlignment="1" applyProtection="1">
      <alignment horizontal="right"/>
    </xf>
    <xf numFmtId="9" fontId="9" fillId="3" borderId="0" xfId="30" applyFont="1" applyFill="1" applyBorder="1" applyAlignment="1" applyProtection="1">
      <alignment horizontal="right"/>
    </xf>
    <xf numFmtId="166" fontId="9" fillId="3" borderId="92" xfId="29" applyNumberFormat="1" applyFont="1" applyFill="1" applyBorder="1" applyAlignment="1" applyProtection="1">
      <alignment horizontal="right"/>
    </xf>
    <xf numFmtId="0" fontId="10" fillId="3" borderId="11" xfId="0" applyFont="1" applyFill="1" applyBorder="1" applyAlignment="1">
      <alignment horizontal="left"/>
    </xf>
    <xf numFmtId="0" fontId="10" fillId="3" borderId="12" xfId="0" applyFont="1" applyFill="1" applyBorder="1" applyAlignment="1">
      <alignment horizontal="left"/>
    </xf>
    <xf numFmtId="166" fontId="10" fillId="3" borderId="12" xfId="29" applyNumberFormat="1" applyFont="1" applyFill="1" applyBorder="1" applyAlignment="1" applyProtection="1">
      <alignment horizont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0" xfId="0" applyFont="1" applyFill="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xf>
    <xf numFmtId="0" fontId="8" fillId="3" borderId="125" xfId="12" applyFont="1" applyFill="1" applyBorder="1" applyAlignment="1">
      <alignment horizontal="left" vertical="center"/>
    </xf>
    <xf numFmtId="0" fontId="8" fillId="3" borderId="124" xfId="12" applyFont="1" applyFill="1" applyBorder="1" applyAlignment="1">
      <alignment horizontal="left" vertical="center"/>
    </xf>
    <xf numFmtId="0" fontId="8" fillId="0" borderId="32" xfId="12" applyFont="1" applyBorder="1" applyAlignment="1">
      <alignment horizontal="left" vertical="center" wrapText="1"/>
    </xf>
    <xf numFmtId="0" fontId="31" fillId="0" borderId="0" xfId="12" applyFont="1" applyAlignment="1">
      <alignment horizontal="left" vertical="center" wrapText="1"/>
    </xf>
    <xf numFmtId="0" fontId="31" fillId="0" borderId="120" xfId="12" applyFont="1" applyBorder="1" applyAlignment="1">
      <alignment horizontal="left" vertical="center" wrapText="1"/>
    </xf>
    <xf numFmtId="0" fontId="31" fillId="0" borderId="20" xfId="12" applyFont="1" applyBorder="1" applyAlignment="1">
      <alignment horizontal="left" vertical="center" wrapText="1"/>
    </xf>
    <xf numFmtId="0" fontId="31" fillId="0" borderId="15" xfId="12" applyFont="1" applyBorder="1" applyAlignment="1">
      <alignment horizontal="left" vertical="center" wrapText="1"/>
    </xf>
    <xf numFmtId="0" fontId="31" fillId="0" borderId="21" xfId="12" applyFont="1" applyBorder="1" applyAlignment="1">
      <alignment horizontal="left" vertical="center" wrapText="1"/>
    </xf>
    <xf numFmtId="0" fontId="8" fillId="0" borderId="0" xfId="12" applyFont="1" applyAlignment="1" applyProtection="1">
      <alignment horizontal="center"/>
      <protection locked="0"/>
    </xf>
    <xf numFmtId="171" fontId="7" fillId="0" borderId="0" xfId="13" applyNumberFormat="1" applyFont="1" applyFill="1" applyBorder="1" applyAlignment="1" applyProtection="1">
      <alignment horizontal="center"/>
      <protection locked="0"/>
    </xf>
    <xf numFmtId="0" fontId="8" fillId="0" borderId="0" xfId="12" applyFont="1" applyAlignment="1" applyProtection="1">
      <alignment horizontal="left" vertical="center"/>
      <protection locked="0"/>
    </xf>
    <xf numFmtId="0" fontId="37" fillId="0" borderId="0" xfId="12" applyFont="1" applyAlignment="1" applyProtection="1">
      <alignment horizontal="left" vertical="center"/>
      <protection locked="0"/>
    </xf>
    <xf numFmtId="0" fontId="8" fillId="0" borderId="0" xfId="12" applyFont="1" applyAlignment="1" applyProtection="1">
      <alignment horizontal="center" vertical="center"/>
      <protection locked="0"/>
    </xf>
    <xf numFmtId="0" fontId="7" fillId="2" borderId="3" xfId="12" applyFont="1" applyFill="1" applyBorder="1" applyAlignment="1">
      <alignment horizontal="center"/>
    </xf>
    <xf numFmtId="0" fontId="8" fillId="2" borderId="4" xfId="12" applyFont="1" applyFill="1" applyBorder="1" applyAlignment="1">
      <alignment horizontal="center"/>
    </xf>
    <xf numFmtId="0" fontId="8" fillId="2" borderId="5" xfId="12" applyFont="1" applyFill="1" applyBorder="1" applyAlignment="1">
      <alignment horizont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166" fontId="9" fillId="3" borderId="4" xfId="29" applyNumberFormat="1" applyFont="1" applyFill="1" applyBorder="1" applyAlignment="1" applyProtection="1">
      <alignment horizontal="center"/>
    </xf>
    <xf numFmtId="166" fontId="9" fillId="3" borderId="5" xfId="29" applyNumberFormat="1" applyFont="1" applyFill="1" applyBorder="1" applyAlignment="1" applyProtection="1">
      <alignment horizontal="center"/>
    </xf>
    <xf numFmtId="171" fontId="8" fillId="3" borderId="111" xfId="12" applyNumberFormat="1" applyFont="1" applyFill="1" applyBorder="1" applyAlignment="1">
      <alignment horizontal="left" vertical="center"/>
    </xf>
    <xf numFmtId="171" fontId="8" fillId="3" borderId="112" xfId="12" applyNumberFormat="1" applyFont="1" applyFill="1" applyBorder="1" applyAlignment="1">
      <alignment horizontal="left" vertical="center"/>
    </xf>
    <xf numFmtId="171" fontId="7" fillId="2" borderId="80" xfId="13" applyNumberFormat="1" applyFont="1" applyFill="1" applyBorder="1" applyAlignment="1" applyProtection="1">
      <alignment horizontal="center"/>
    </xf>
    <xf numFmtId="171" fontId="7" fillId="2" borderId="79" xfId="13" applyNumberFormat="1" applyFont="1" applyFill="1" applyBorder="1" applyAlignment="1" applyProtection="1">
      <alignment horizontal="center"/>
    </xf>
    <xf numFmtId="171" fontId="7" fillId="2" borderId="77" xfId="13" applyNumberFormat="1" applyFont="1" applyFill="1" applyBorder="1" applyAlignment="1" applyProtection="1">
      <alignment horizontal="center"/>
    </xf>
    <xf numFmtId="0" fontId="8" fillId="0" borderId="11" xfId="12" applyFont="1" applyBorder="1" applyAlignment="1" applyProtection="1">
      <alignment horizontal="center"/>
      <protection locked="0"/>
    </xf>
    <xf numFmtId="0" fontId="8" fillId="0" borderId="12" xfId="12" applyFont="1" applyBorder="1" applyAlignment="1" applyProtection="1">
      <alignment horizontal="center"/>
      <protection locked="0"/>
    </xf>
    <xf numFmtId="171" fontId="7" fillId="2" borderId="73" xfId="13" applyNumberFormat="1" applyFont="1" applyFill="1" applyBorder="1" applyAlignment="1" applyProtection="1">
      <alignment horizontal="center"/>
    </xf>
    <xf numFmtId="171" fontId="7" fillId="2" borderId="69" xfId="13" applyNumberFormat="1" applyFont="1" applyFill="1" applyBorder="1" applyAlignment="1" applyProtection="1">
      <alignment horizontal="center"/>
    </xf>
    <xf numFmtId="171" fontId="7" fillId="2" borderId="70" xfId="13" applyNumberFormat="1" applyFont="1" applyFill="1" applyBorder="1" applyAlignment="1" applyProtection="1">
      <alignment horizontal="center"/>
    </xf>
    <xf numFmtId="0" fontId="7" fillId="2" borderId="4" xfId="12" applyFont="1" applyFill="1" applyBorder="1" applyAlignment="1">
      <alignment horizontal="center"/>
    </xf>
    <xf numFmtId="0" fontId="7" fillId="2" borderId="5" xfId="12" applyFont="1" applyFill="1" applyBorder="1" applyAlignment="1">
      <alignment horizontal="center"/>
    </xf>
    <xf numFmtId="0" fontId="8" fillId="3" borderId="117" xfId="12" applyFont="1" applyFill="1" applyBorder="1" applyAlignment="1">
      <alignment horizontal="left" vertical="center"/>
    </xf>
    <xf numFmtId="171" fontId="8" fillId="3" borderId="17" xfId="12" applyNumberFormat="1" applyFont="1" applyFill="1" applyBorder="1" applyAlignment="1">
      <alignment horizontal="left" vertical="center"/>
    </xf>
    <xf numFmtId="171" fontId="8" fillId="3" borderId="115" xfId="12" applyNumberFormat="1" applyFont="1" applyFill="1" applyBorder="1" applyAlignment="1">
      <alignment horizontal="left" vertical="center"/>
    </xf>
    <xf numFmtId="171" fontId="8" fillId="0" borderId="9" xfId="13" applyNumberFormat="1"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171" fontId="7" fillId="2" borderId="3" xfId="13" applyNumberFormat="1" applyFont="1" applyFill="1" applyBorder="1" applyAlignment="1" applyProtection="1">
      <alignment horizontal="center" vertical="center"/>
    </xf>
    <xf numFmtId="171" fontId="7" fillId="2" borderId="4" xfId="13" applyNumberFormat="1" applyFont="1" applyFill="1" applyBorder="1" applyAlignment="1" applyProtection="1">
      <alignment horizontal="center" vertical="center"/>
    </xf>
    <xf numFmtId="171" fontId="7" fillId="2" borderId="5" xfId="13" applyNumberFormat="1" applyFont="1" applyFill="1" applyBorder="1" applyAlignment="1" applyProtection="1">
      <alignment horizontal="center" vertical="center"/>
    </xf>
    <xf numFmtId="171" fontId="10" fillId="3" borderId="12" xfId="12" applyNumberFormat="1" applyFont="1" applyFill="1" applyBorder="1" applyAlignment="1">
      <alignment horizontal="left" vertical="center"/>
    </xf>
    <xf numFmtId="171" fontId="42" fillId="3" borderId="13" xfId="12" applyNumberFormat="1" applyFont="1" applyFill="1" applyBorder="1" applyAlignment="1">
      <alignment horizontal="left" vertical="center"/>
    </xf>
    <xf numFmtId="37" fontId="8" fillId="0" borderId="22" xfId="23" applyFont="1" applyBorder="1" applyAlignment="1" applyProtection="1">
      <alignment horizontal="left"/>
      <protection locked="0"/>
    </xf>
    <xf numFmtId="37" fontId="7" fillId="0" borderId="17" xfId="23" applyFont="1" applyBorder="1" applyAlignment="1" applyProtection="1">
      <alignment horizontal="center"/>
      <protection locked="0"/>
    </xf>
    <xf numFmtId="37" fontId="7" fillId="0" borderId="18" xfId="23" applyFont="1" applyBorder="1" applyAlignment="1" applyProtection="1">
      <alignment horizontal="center"/>
      <protection locked="0"/>
    </xf>
    <xf numFmtId="37" fontId="8" fillId="0" borderId="17" xfId="23" applyFont="1" applyBorder="1" applyAlignment="1" applyProtection="1">
      <alignment horizontal="left"/>
      <protection locked="0"/>
    </xf>
    <xf numFmtId="37" fontId="8" fillId="0" borderId="18" xfId="23" applyFont="1" applyBorder="1" applyAlignment="1" applyProtection="1">
      <alignment horizontal="left"/>
      <protection locked="0"/>
    </xf>
    <xf numFmtId="37" fontId="7" fillId="2" borderId="14" xfId="23" applyFont="1" applyFill="1" applyBorder="1" applyAlignment="1">
      <alignment horizontal="center" vertical="center"/>
    </xf>
    <xf numFmtId="37" fontId="7" fillId="2" borderId="46" xfId="23" applyFont="1" applyFill="1" applyBorder="1" applyAlignment="1">
      <alignment horizontal="center" vertical="center"/>
    </xf>
    <xf numFmtId="37" fontId="7" fillId="2" borderId="14" xfId="23" applyFont="1" applyFill="1" applyBorder="1" applyAlignment="1">
      <alignment horizontal="center" vertical="center" wrapText="1"/>
    </xf>
    <xf numFmtId="37" fontId="7" fillId="2" borderId="46" xfId="23" applyFont="1" applyFill="1" applyBorder="1" applyAlignment="1">
      <alignment horizontal="center" vertical="center" wrapText="1"/>
    </xf>
    <xf numFmtId="37" fontId="7" fillId="2" borderId="14" xfId="23" applyFont="1" applyFill="1" applyBorder="1" applyAlignment="1">
      <alignment horizontal="center" wrapText="1"/>
    </xf>
    <xf numFmtId="37" fontId="7" fillId="2" borderId="46" xfId="23" applyFont="1" applyFill="1" applyBorder="1" applyAlignment="1">
      <alignment horizontal="center" wrapText="1"/>
    </xf>
    <xf numFmtId="37" fontId="7" fillId="2" borderId="3" xfId="23" applyFont="1" applyFill="1" applyBorder="1" applyAlignment="1">
      <alignment horizontal="center"/>
    </xf>
    <xf numFmtId="37" fontId="7" fillId="2" borderId="5" xfId="23" applyFont="1" applyFill="1" applyBorder="1" applyAlignment="1">
      <alignment horizontal="center"/>
    </xf>
    <xf numFmtId="166" fontId="9" fillId="0" borderId="140" xfId="29" applyNumberFormat="1" applyFont="1" applyBorder="1" applyAlignment="1" applyProtection="1">
      <alignment horizontal="right"/>
      <protection locked="0"/>
    </xf>
    <xf numFmtId="166" fontId="9" fillId="0" borderId="110" xfId="29" applyNumberFormat="1" applyFont="1" applyBorder="1" applyAlignment="1" applyProtection="1">
      <alignment horizontal="right"/>
      <protection locked="0"/>
    </xf>
    <xf numFmtId="0" fontId="10" fillId="0" borderId="72" xfId="0" applyFont="1" applyBorder="1" applyAlignment="1" applyProtection="1">
      <alignment horizontal="center"/>
      <protection locked="0"/>
    </xf>
    <xf numFmtId="0" fontId="10" fillId="0" borderId="5" xfId="0" applyFont="1" applyBorder="1" applyAlignment="1" applyProtection="1">
      <alignment horizontal="center"/>
      <protection locked="0"/>
    </xf>
    <xf numFmtId="166" fontId="9" fillId="3" borderId="72" xfId="29" applyNumberFormat="1" applyFont="1" applyFill="1" applyBorder="1" applyAlignment="1" applyProtection="1">
      <alignment horizontal="right"/>
    </xf>
    <xf numFmtId="166" fontId="9" fillId="3" borderId="5" xfId="29" applyNumberFormat="1" applyFont="1" applyFill="1" applyBorder="1" applyAlignment="1" applyProtection="1">
      <alignment horizontal="right"/>
    </xf>
    <xf numFmtId="166" fontId="9" fillId="0" borderId="17" xfId="29" applyNumberFormat="1" applyFont="1" applyBorder="1" applyAlignment="1" applyProtection="1">
      <alignment horizontal="right"/>
      <protection locked="0"/>
    </xf>
    <xf numFmtId="166" fontId="9" fillId="0" borderId="115" xfId="29" applyNumberFormat="1" applyFont="1" applyBorder="1" applyAlignment="1" applyProtection="1">
      <alignment horizontal="right"/>
      <protection locked="0"/>
    </xf>
    <xf numFmtId="166" fontId="9" fillId="0" borderId="111" xfId="29" applyNumberFormat="1" applyFont="1" applyBorder="1" applyAlignment="1" applyProtection="1">
      <alignment horizontal="right"/>
      <protection locked="0"/>
    </xf>
    <xf numFmtId="166" fontId="9" fillId="0" borderId="112" xfId="29" applyNumberFormat="1" applyFont="1" applyBorder="1" applyAlignment="1" applyProtection="1">
      <alignment horizontal="righ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111" xfId="0" applyFont="1" applyBorder="1" applyAlignment="1" applyProtection="1">
      <alignment horizontal="center"/>
      <protection locked="0"/>
    </xf>
    <xf numFmtId="0" fontId="10" fillId="0" borderId="112" xfId="0" applyFont="1" applyBorder="1" applyAlignment="1" applyProtection="1">
      <alignment horizontal="center"/>
      <protection locked="0"/>
    </xf>
    <xf numFmtId="170" fontId="18" fillId="3" borderId="3" xfId="36" applyFont="1" applyFill="1" applyBorder="1" applyAlignment="1">
      <alignment horizontal="left" vertical="center"/>
    </xf>
    <xf numFmtId="170" fontId="18" fillId="3" borderId="68" xfId="36" applyFont="1" applyFill="1" applyBorder="1" applyAlignment="1">
      <alignment horizontal="left" vertical="center"/>
    </xf>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70" fontId="17" fillId="0" borderId="64" xfId="36" applyFont="1" applyBorder="1" applyAlignment="1" applyProtection="1">
      <alignment horizontal="left" vertical="center"/>
      <protection locked="0"/>
    </xf>
    <xf numFmtId="170" fontId="17" fillId="0" borderId="65" xfId="36" applyFont="1" applyBorder="1" applyAlignment="1" applyProtection="1">
      <alignment horizontal="left" vertical="center"/>
      <protection locked="0"/>
    </xf>
    <xf numFmtId="166" fontId="9" fillId="7" borderId="3" xfId="29" applyNumberFormat="1" applyFont="1" applyFill="1" applyBorder="1" applyAlignment="1" applyProtection="1">
      <alignment horizontal="center"/>
      <protection locked="0"/>
    </xf>
    <xf numFmtId="166" fontId="9" fillId="7" borderId="5" xfId="29" applyNumberFormat="1" applyFont="1" applyFill="1" applyBorder="1" applyAlignment="1" applyProtection="1">
      <alignment horizontal="center"/>
      <protection locked="0"/>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9" fontId="9" fillId="3" borderId="92" xfId="30" applyFont="1" applyFill="1" applyBorder="1" applyAlignment="1" applyProtection="1">
      <alignment horizontal="right"/>
    </xf>
    <xf numFmtId="9" fontId="9" fillId="3" borderId="118" xfId="30" applyFont="1" applyFill="1" applyBorder="1" applyAlignment="1" applyProtection="1">
      <alignment horizontal="right"/>
    </xf>
    <xf numFmtId="0" fontId="10" fillId="3" borderId="9" xfId="0" applyFont="1" applyFill="1" applyBorder="1" applyAlignment="1">
      <alignment horizontal="left" wrapText="1"/>
    </xf>
    <xf numFmtId="0" fontId="10" fillId="3" borderId="0" xfId="0" applyFont="1" applyFill="1" applyAlignment="1">
      <alignment horizontal="left" wrapText="1"/>
    </xf>
    <xf numFmtId="166" fontId="10" fillId="3" borderId="7" xfId="29" applyNumberFormat="1" applyFont="1" applyFill="1" applyBorder="1" applyAlignment="1" applyProtection="1">
      <alignment horizontal="center"/>
    </xf>
    <xf numFmtId="166" fontId="10" fillId="3" borderId="8" xfId="29" applyNumberFormat="1" applyFont="1" applyFill="1" applyBorder="1" applyAlignment="1" applyProtection="1">
      <alignment horizontal="center"/>
    </xf>
    <xf numFmtId="166" fontId="9" fillId="3" borderId="56" xfId="29" applyNumberFormat="1" applyFont="1" applyFill="1" applyBorder="1" applyAlignment="1" applyProtection="1">
      <alignment horizontal="center"/>
    </xf>
    <xf numFmtId="166" fontId="9" fillId="3" borderId="62" xfId="29" applyNumberFormat="1" applyFont="1" applyFill="1" applyBorder="1" applyAlignment="1" applyProtection="1">
      <alignment horizontal="center"/>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7" fillId="3" borderId="3" xfId="36" applyFont="1" applyFill="1" applyBorder="1" applyAlignment="1">
      <alignment horizontal="left" vertical="center"/>
    </xf>
    <xf numFmtId="170" fontId="7" fillId="3" borderId="68" xfId="36" applyFont="1" applyFill="1" applyBorder="1" applyAlignment="1">
      <alignment horizontal="left" vertical="center"/>
    </xf>
    <xf numFmtId="170" fontId="8" fillId="0" borderId="60" xfId="36" applyFont="1" applyBorder="1" applyAlignment="1" applyProtection="1">
      <alignment horizontal="left" vertical="center"/>
      <protection locked="0"/>
    </xf>
    <xf numFmtId="170" fontId="8" fillId="0" borderId="18" xfId="36" applyFont="1" applyBorder="1" applyAlignment="1" applyProtection="1">
      <alignment horizontal="left" vertical="center"/>
      <protection locked="0"/>
    </xf>
    <xf numFmtId="170" fontId="18" fillId="0" borderId="14" xfId="36" applyFont="1" applyBorder="1" applyAlignment="1">
      <alignment horizontal="center" vertical="center" wrapText="1"/>
    </xf>
    <xf numFmtId="170" fontId="18" fillId="0" borderId="46" xfId="36" applyFont="1" applyBorder="1" applyAlignment="1">
      <alignment horizontal="center" vertical="center" wrapText="1"/>
    </xf>
    <xf numFmtId="170" fontId="18" fillId="0" borderId="14" xfId="36" applyFont="1" applyBorder="1" applyAlignment="1">
      <alignment horizontal="center" vertical="center"/>
    </xf>
    <xf numFmtId="170" fontId="18" fillId="0" borderId="46" xfId="36" applyFont="1" applyBorder="1" applyAlignment="1">
      <alignment horizontal="center" vertical="center"/>
    </xf>
    <xf numFmtId="170" fontId="8" fillId="0" borderId="42" xfId="36" applyFont="1" applyBorder="1" applyAlignment="1" applyProtection="1">
      <alignment horizontal="left"/>
      <protection locked="0"/>
    </xf>
    <xf numFmtId="170" fontId="8" fillId="0" borderId="54" xfId="36" applyFont="1" applyBorder="1" applyAlignment="1" applyProtection="1">
      <alignment horizontal="left"/>
      <protection locked="0"/>
    </xf>
    <xf numFmtId="0" fontId="22" fillId="2" borderId="6"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166" fontId="9" fillId="3" borderId="88" xfId="29" applyNumberFormat="1" applyFont="1" applyFill="1" applyBorder="1" applyAlignment="1" applyProtection="1">
      <alignment horizontal="center"/>
    </xf>
    <xf numFmtId="166" fontId="9" fillId="3" borderId="90" xfId="29" applyNumberFormat="1" applyFont="1" applyFill="1" applyBorder="1" applyAlignment="1" applyProtection="1">
      <alignment horizontal="center"/>
    </xf>
    <xf numFmtId="166" fontId="9" fillId="3" borderId="0" xfId="0" applyNumberFormat="1" applyFont="1" applyFill="1" applyAlignment="1">
      <alignment horizontal="center"/>
    </xf>
    <xf numFmtId="0" fontId="9" fillId="3" borderId="10" xfId="0" applyFont="1" applyFill="1" applyBorder="1" applyAlignment="1">
      <alignment horizontal="center"/>
    </xf>
    <xf numFmtId="166" fontId="10" fillId="3" borderId="0" xfId="29" applyNumberFormat="1" applyFont="1" applyFill="1" applyBorder="1" applyAlignment="1" applyProtection="1">
      <alignment horizontal="center"/>
    </xf>
    <xf numFmtId="166" fontId="10" fillId="3" borderId="10" xfId="29" applyNumberFormat="1" applyFont="1" applyFill="1" applyBorder="1" applyAlignment="1" applyProtection="1">
      <alignment horizontal="center"/>
    </xf>
    <xf numFmtId="37" fontId="7" fillId="2" borderId="6" xfId="23" applyFont="1" applyFill="1" applyBorder="1" applyAlignment="1">
      <alignment horizontal="center" vertical="center"/>
    </xf>
    <xf numFmtId="37" fontId="7" fillId="2" borderId="8" xfId="23" applyFont="1" applyFill="1" applyBorder="1" applyAlignment="1">
      <alignment horizontal="center" vertic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166" fontId="9" fillId="3" borderId="44" xfId="29" applyNumberFormat="1" applyFont="1" applyFill="1" applyBorder="1" applyAlignment="1" applyProtection="1">
      <alignment horizontal="center"/>
    </xf>
    <xf numFmtId="166" fontId="9" fillId="3" borderId="89" xfId="29" applyNumberFormat="1" applyFont="1" applyFill="1" applyBorder="1" applyAlignment="1" applyProtection="1">
      <alignment horizontal="center"/>
    </xf>
    <xf numFmtId="37" fontId="7" fillId="0" borderId="6" xfId="23" applyFont="1" applyBorder="1" applyAlignment="1">
      <alignment horizontal="center" vertical="center"/>
    </xf>
    <xf numFmtId="37" fontId="7" fillId="0" borderId="8" xfId="23" applyFont="1" applyBorder="1" applyAlignment="1">
      <alignment horizontal="center" vertical="center"/>
    </xf>
    <xf numFmtId="37" fontId="7" fillId="3" borderId="12" xfId="23" applyFont="1" applyFill="1" applyBorder="1" applyAlignment="1">
      <alignment horizontal="left" vertical="center" wrapText="1"/>
    </xf>
    <xf numFmtId="37" fontId="7" fillId="3" borderId="71" xfId="23" applyFont="1" applyFill="1" applyBorder="1" applyAlignment="1">
      <alignment horizontal="left" vertical="center" wrapText="1"/>
    </xf>
    <xf numFmtId="4" fontId="7" fillId="2" borderId="3" xfId="39" applyNumberFormat="1" applyFont="1" applyFill="1" applyBorder="1" applyAlignment="1">
      <alignment horizontal="center"/>
    </xf>
    <xf numFmtId="4" fontId="7" fillId="2" borderId="4" xfId="39" applyNumberFormat="1" applyFont="1" applyFill="1" applyBorder="1" applyAlignment="1">
      <alignment horizontal="center"/>
    </xf>
    <xf numFmtId="4" fontId="7" fillId="2" borderId="5" xfId="39" applyNumberFormat="1" applyFont="1" applyFill="1" applyBorder="1" applyAlignment="1">
      <alignment horizontal="center"/>
    </xf>
    <xf numFmtId="4" fontId="31" fillId="2" borderId="4" xfId="39" applyNumberFormat="1" applyFont="1" applyFill="1" applyBorder="1" applyAlignment="1">
      <alignment horizontal="center"/>
    </xf>
    <xf numFmtId="0" fontId="8" fillId="0" borderId="0" xfId="1" applyFont="1" applyAlignment="1">
      <alignment horizontal="left"/>
    </xf>
    <xf numFmtId="0" fontId="8" fillId="0" borderId="103" xfId="12" applyFont="1" applyBorder="1" applyAlignment="1">
      <alignment horizontal="center"/>
    </xf>
    <xf numFmtId="0" fontId="8" fillId="0" borderId="102" xfId="12" applyFont="1" applyBorder="1" applyAlignment="1">
      <alignment horizontal="center"/>
    </xf>
    <xf numFmtId="0" fontId="9" fillId="0" borderId="6" xfId="0" applyFont="1" applyBorder="1" applyAlignment="1">
      <alignment horizontal="center"/>
    </xf>
    <xf numFmtId="0" fontId="8" fillId="0" borderId="9" xfId="12" applyFont="1" applyBorder="1" applyAlignment="1" applyProtection="1">
      <alignment horizontal="center"/>
      <protection locked="0"/>
    </xf>
    <xf numFmtId="37" fontId="7" fillId="2" borderId="3" xfId="23" applyFont="1" applyFill="1" applyBorder="1" applyAlignment="1">
      <alignment horizontal="center" vertical="center"/>
    </xf>
    <xf numFmtId="37" fontId="7" fillId="2" borderId="5" xfId="23" applyFont="1" applyFill="1" applyBorder="1" applyAlignment="1">
      <alignment horizontal="center" vertical="center"/>
    </xf>
    <xf numFmtId="171" fontId="9" fillId="3" borderId="0" xfId="28" applyNumberFormat="1" applyFont="1" applyFill="1" applyBorder="1" applyAlignment="1" applyProtection="1">
      <alignment horizontal="center"/>
    </xf>
    <xf numFmtId="0" fontId="47" fillId="0" borderId="7" xfId="0" applyFont="1" applyBorder="1" applyAlignment="1" applyProtection="1">
      <alignment horizontal="center"/>
      <protection locked="0"/>
    </xf>
    <xf numFmtId="173" fontId="10" fillId="3" borderId="12" xfId="30" applyNumberFormat="1" applyFont="1" applyFill="1" applyBorder="1" applyAlignment="1" applyProtection="1">
      <alignment horizontal="center"/>
    </xf>
    <xf numFmtId="171" fontId="9" fillId="3" borderId="92" xfId="28" applyNumberFormat="1" applyFont="1" applyFill="1" applyBorder="1" applyAlignment="1" applyProtection="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8" fillId="0" borderId="130" xfId="12" applyFont="1" applyBorder="1" applyAlignment="1" applyProtection="1">
      <alignment horizontal="center"/>
      <protection locked="0"/>
    </xf>
    <xf numFmtId="0" fontId="46" fillId="2" borderId="9" xfId="0" applyFont="1" applyFill="1" applyBorder="1" applyAlignment="1">
      <alignment horizontal="center" vertical="center"/>
    </xf>
    <xf numFmtId="0" fontId="46" fillId="2" borderId="0" xfId="0" applyFont="1" applyFill="1" applyAlignment="1">
      <alignment horizontal="center" vertical="center"/>
    </xf>
    <xf numFmtId="0" fontId="46" fillId="2" borderId="10" xfId="0" applyFont="1" applyFill="1" applyBorder="1" applyAlignment="1">
      <alignment horizontal="center" vertical="center"/>
    </xf>
  </cellXfs>
  <cellStyles count="45">
    <cellStyle name="Comma" xfId="28" builtinId="3"/>
    <cellStyle name="Comma 2" xfId="13" xr:uid="{00000000-0005-0000-0000-000001000000}"/>
    <cellStyle name="Comma 2 2" xfId="15" xr:uid="{00000000-0005-0000-0000-000002000000}"/>
    <cellStyle name="Comma 2 3" xfId="26" xr:uid="{00000000-0005-0000-0000-000003000000}"/>
    <cellStyle name="Comma 3" xfId="14" xr:uid="{00000000-0005-0000-0000-000004000000}"/>
    <cellStyle name="Comma 4" xfId="2" xr:uid="{00000000-0005-0000-0000-000005000000}"/>
    <cellStyle name="Comma 5" xfId="43" xr:uid="{4CEAAD80-13A1-4C21-8616-C78990A5486C}"/>
    <cellStyle name="Comma0" xfId="3" xr:uid="{00000000-0005-0000-0000-000006000000}"/>
    <cellStyle name="Currency" xfId="29" builtinId="4"/>
    <cellStyle name="Currency 2" xfId="22" xr:uid="{00000000-0005-0000-0000-000008000000}"/>
    <cellStyle name="Currency 3" xfId="16" xr:uid="{00000000-0005-0000-0000-000009000000}"/>
    <cellStyle name="Currency 4" xfId="4" xr:uid="{00000000-0005-0000-0000-00000A000000}"/>
    <cellStyle name="Currency 5" xfId="44" xr:uid="{66CD31E5-57B4-4C3E-B837-6B5051A79B0E}"/>
    <cellStyle name="Currency0" xfId="5" xr:uid="{00000000-0005-0000-0000-00000B000000}"/>
    <cellStyle name="Date" xfId="6" xr:uid="{00000000-0005-0000-0000-00000C000000}"/>
    <cellStyle name="Date 2" xfId="31" xr:uid="{00000000-0005-0000-0000-00000D000000}"/>
    <cellStyle name="Fixed" xfId="7" xr:uid="{00000000-0005-0000-0000-00000E000000}"/>
    <cellStyle name="Fixed 2" xfId="32" xr:uid="{00000000-0005-0000-0000-00000F000000}"/>
    <cellStyle name="Heading 1 2" xfId="8" xr:uid="{00000000-0005-0000-0000-000010000000}"/>
    <cellStyle name="Heading 2 2" xfId="9" xr:uid="{00000000-0005-0000-0000-000011000000}"/>
    <cellStyle name="Heading1" xfId="33" xr:uid="{00000000-0005-0000-0000-000012000000}"/>
    <cellStyle name="Heading2" xfId="34" xr:uid="{00000000-0005-0000-0000-000013000000}"/>
    <cellStyle name="Normal" xfId="0" builtinId="0"/>
    <cellStyle name="Normal 2" xfId="12" xr:uid="{00000000-0005-0000-0000-000015000000}"/>
    <cellStyle name="Normal 2 2" xfId="21" xr:uid="{00000000-0005-0000-0000-000016000000}"/>
    <cellStyle name="Normal 2 2 2" xfId="24" xr:uid="{00000000-0005-0000-0000-000017000000}"/>
    <cellStyle name="Normal 3" xfId="17" xr:uid="{00000000-0005-0000-0000-000018000000}"/>
    <cellStyle name="Normal 3 2" xfId="25" xr:uid="{00000000-0005-0000-0000-000019000000}"/>
    <cellStyle name="Normal 4" xfId="23" xr:uid="{00000000-0005-0000-0000-00001A000000}"/>
    <cellStyle name="Normal 5" xfId="1" xr:uid="{00000000-0005-0000-0000-00001B000000}"/>
    <cellStyle name="Normal 6" xfId="38" xr:uid="{00000000-0005-0000-0000-00001C000000}"/>
    <cellStyle name="Normal 7" xfId="41" xr:uid="{69C48B17-1530-4E04-99E0-539A89032DAC}"/>
    <cellStyle name="Normal 8" xfId="42" xr:uid="{A9058E5D-E169-471B-9B95-8CE1026546C5}"/>
    <cellStyle name="Normal_Casa Vallita UW HOME" xfId="39" xr:uid="{00000000-0005-0000-0000-00001D000000}"/>
    <cellStyle name="Normal_RNTSKED-" xfId="35" xr:uid="{00000000-0005-0000-0000-00001E000000}"/>
    <cellStyle name="Normal_SKED-A" xfId="36" xr:uid="{00000000-0005-0000-0000-00001F000000}"/>
    <cellStyle name="Percent" xfId="30" builtinId="5"/>
    <cellStyle name="Percent 2" xfId="18" xr:uid="{00000000-0005-0000-0000-000021000000}"/>
    <cellStyle name="Percent 2 2" xfId="19" xr:uid="{00000000-0005-0000-0000-000022000000}"/>
    <cellStyle name="Percent 2 3" xfId="27" xr:uid="{00000000-0005-0000-0000-000023000000}"/>
    <cellStyle name="Percent 3" xfId="20" xr:uid="{00000000-0005-0000-0000-000024000000}"/>
    <cellStyle name="Percent 4" xfId="10" xr:uid="{00000000-0005-0000-0000-000025000000}"/>
    <cellStyle name="Percent 5" xfId="40" xr:uid="{14061661-64AF-4535-B5AF-C11ACB3EADED}"/>
    <cellStyle name="Total 2" xfId="11" xr:uid="{00000000-0005-0000-0000-000026000000}"/>
    <cellStyle name="Total 3" xfId="37" xr:uid="{00000000-0005-0000-0000-000027000000}"/>
  </cellStyles>
  <dxfs count="10">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s>
  <tableStyles count="0" defaultTableStyle="TableStyleMedium2" defaultPivotStyle="PivotStyleLight16"/>
  <colors>
    <mruColors>
      <color rgb="FFFFFFCC"/>
      <color rgb="FFFFFF66"/>
      <color rgb="FFFFFFFF"/>
      <color rgb="FFFCD268"/>
      <color rgb="FFFDE077"/>
      <color rgb="FFCC99FF"/>
      <color rgb="FFFCD678"/>
      <color rgb="FFD6D6C2"/>
      <color rgb="FFDDDBBB"/>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114300</xdr:colOff>
      <xdr:row>0</xdr:row>
      <xdr:rowOff>161925</xdr:rowOff>
    </xdr:from>
    <xdr:ext cx="885825" cy="68580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257800" y="161925"/>
          <a:ext cx="8858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9</xdr:col>
      <xdr:colOff>323850</xdr:colOff>
      <xdr:row>0</xdr:row>
      <xdr:rowOff>95250</xdr:rowOff>
    </xdr:from>
    <xdr:to>
      <xdr:col>10</xdr:col>
      <xdr:colOff>462358</xdr:colOff>
      <xdr:row>0</xdr:row>
      <xdr:rowOff>825500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95250"/>
          <a:ext cx="729058" cy="730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15</xdr:row>
          <xdr:rowOff>0</xdr:rowOff>
        </xdr:from>
        <xdr:to>
          <xdr:col>2</xdr:col>
          <xdr:colOff>66675</xdr:colOff>
          <xdr:row>16</xdr:row>
          <xdr:rowOff>28575</xdr:rowOff>
        </xdr:to>
        <xdr:sp macro="" textlink="">
          <xdr:nvSpPr>
            <xdr:cNvPr id="566273" name="Check Box 1" hidden="1">
              <a:extLst>
                <a:ext uri="{63B3BB69-23CF-44E3-9099-C40C66FF867C}">
                  <a14:compatExt spid="_x0000_s566273"/>
                </a:ext>
                <a:ext uri="{FF2B5EF4-FFF2-40B4-BE49-F238E27FC236}">
                  <a16:creationId xmlns:a16="http://schemas.microsoft.com/office/drawing/2014/main" id="{00000000-0008-0000-0B00-000001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15</xdr:row>
          <xdr:rowOff>0</xdr:rowOff>
        </xdr:from>
        <xdr:to>
          <xdr:col>7</xdr:col>
          <xdr:colOff>66675</xdr:colOff>
          <xdr:row>16</xdr:row>
          <xdr:rowOff>28575</xdr:rowOff>
        </xdr:to>
        <xdr:sp macro="" textlink="">
          <xdr:nvSpPr>
            <xdr:cNvPr id="566274" name="Check Box 2" hidden="1">
              <a:extLst>
                <a:ext uri="{63B3BB69-23CF-44E3-9099-C40C66FF867C}">
                  <a14:compatExt spid="_x0000_s566274"/>
                </a:ext>
                <a:ext uri="{FF2B5EF4-FFF2-40B4-BE49-F238E27FC236}">
                  <a16:creationId xmlns:a16="http://schemas.microsoft.com/office/drawing/2014/main" id="{00000000-0008-0000-0B00-000002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16</xdr:row>
          <xdr:rowOff>171450</xdr:rowOff>
        </xdr:from>
        <xdr:to>
          <xdr:col>4</xdr:col>
          <xdr:colOff>19050</xdr:colOff>
          <xdr:row>18</xdr:row>
          <xdr:rowOff>9525</xdr:rowOff>
        </xdr:to>
        <xdr:sp macro="" textlink="">
          <xdr:nvSpPr>
            <xdr:cNvPr id="566275" name="Check Box 3" hidden="1">
              <a:extLst>
                <a:ext uri="{63B3BB69-23CF-44E3-9099-C40C66FF867C}">
                  <a14:compatExt spid="_x0000_s566275"/>
                </a:ext>
                <a:ext uri="{FF2B5EF4-FFF2-40B4-BE49-F238E27FC236}">
                  <a16:creationId xmlns:a16="http://schemas.microsoft.com/office/drawing/2014/main" id="{00000000-0008-0000-0B00-000003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171450</xdr:rowOff>
        </xdr:from>
        <xdr:to>
          <xdr:col>4</xdr:col>
          <xdr:colOff>19050</xdr:colOff>
          <xdr:row>17</xdr:row>
          <xdr:rowOff>9525</xdr:rowOff>
        </xdr:to>
        <xdr:sp macro="" textlink="">
          <xdr:nvSpPr>
            <xdr:cNvPr id="566276" name="Check Box 4" hidden="1">
              <a:extLst>
                <a:ext uri="{63B3BB69-23CF-44E3-9099-C40C66FF867C}">
                  <a14:compatExt spid="_x0000_s566276"/>
                </a:ext>
                <a:ext uri="{FF2B5EF4-FFF2-40B4-BE49-F238E27FC236}">
                  <a16:creationId xmlns:a16="http://schemas.microsoft.com/office/drawing/2014/main" id="{00000000-0008-0000-0B00-000004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xdr:row>
          <xdr:rowOff>0</xdr:rowOff>
        </xdr:from>
        <xdr:to>
          <xdr:col>4</xdr:col>
          <xdr:colOff>28575</xdr:colOff>
          <xdr:row>16</xdr:row>
          <xdr:rowOff>28575</xdr:rowOff>
        </xdr:to>
        <xdr:sp macro="" textlink="">
          <xdr:nvSpPr>
            <xdr:cNvPr id="566277" name="Check Box 5" hidden="1">
              <a:extLst>
                <a:ext uri="{63B3BB69-23CF-44E3-9099-C40C66FF867C}">
                  <a14:compatExt spid="_x0000_s566277"/>
                </a:ext>
                <a:ext uri="{FF2B5EF4-FFF2-40B4-BE49-F238E27FC236}">
                  <a16:creationId xmlns:a16="http://schemas.microsoft.com/office/drawing/2014/main" id="{00000000-0008-0000-0B00-000005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180975</xdr:rowOff>
        </xdr:from>
        <xdr:to>
          <xdr:col>2</xdr:col>
          <xdr:colOff>66675</xdr:colOff>
          <xdr:row>18</xdr:row>
          <xdr:rowOff>19050</xdr:rowOff>
        </xdr:to>
        <xdr:sp macro="" textlink="">
          <xdr:nvSpPr>
            <xdr:cNvPr id="566278" name="Check Box 6" hidden="1">
              <a:extLst>
                <a:ext uri="{63B3BB69-23CF-44E3-9099-C40C66FF867C}">
                  <a14:compatExt spid="_x0000_s566278"/>
                </a:ext>
                <a:ext uri="{FF2B5EF4-FFF2-40B4-BE49-F238E27FC236}">
                  <a16:creationId xmlns:a16="http://schemas.microsoft.com/office/drawing/2014/main" id="{00000000-0008-0000-0B00-000006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xdr:row>
          <xdr:rowOff>171450</xdr:rowOff>
        </xdr:from>
        <xdr:to>
          <xdr:col>2</xdr:col>
          <xdr:colOff>66675</xdr:colOff>
          <xdr:row>17</xdr:row>
          <xdr:rowOff>9525</xdr:rowOff>
        </xdr:to>
        <xdr:sp macro="" textlink="">
          <xdr:nvSpPr>
            <xdr:cNvPr id="566279" name="Check Box 7" hidden="1">
              <a:extLst>
                <a:ext uri="{63B3BB69-23CF-44E3-9099-C40C66FF867C}">
                  <a14:compatExt spid="_x0000_s566279"/>
                </a:ext>
                <a:ext uri="{FF2B5EF4-FFF2-40B4-BE49-F238E27FC236}">
                  <a16:creationId xmlns:a16="http://schemas.microsoft.com/office/drawing/2014/main" id="{00000000-0008-0000-0B00-000007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457200</xdr:colOff>
          <xdr:row>42</xdr:row>
          <xdr:rowOff>123825</xdr:rowOff>
        </xdr:from>
        <xdr:to>
          <xdr:col>5</xdr:col>
          <xdr:colOff>76200</xdr:colOff>
          <xdr:row>44</xdr:row>
          <xdr:rowOff>28575</xdr:rowOff>
        </xdr:to>
        <xdr:sp macro="" textlink="">
          <xdr:nvSpPr>
            <xdr:cNvPr id="567297" name="Check Box 1" hidden="1">
              <a:extLst>
                <a:ext uri="{63B3BB69-23CF-44E3-9099-C40C66FF867C}">
                  <a14:compatExt spid="_x0000_s567297"/>
                </a:ext>
                <a:ext uri="{FF2B5EF4-FFF2-40B4-BE49-F238E27FC236}">
                  <a16:creationId xmlns:a16="http://schemas.microsoft.com/office/drawing/2014/main" id="{00000000-0008-0000-0C00-000001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42</xdr:row>
          <xdr:rowOff>123825</xdr:rowOff>
        </xdr:from>
        <xdr:to>
          <xdr:col>4</xdr:col>
          <xdr:colOff>47625</xdr:colOff>
          <xdr:row>44</xdr:row>
          <xdr:rowOff>28575</xdr:rowOff>
        </xdr:to>
        <xdr:sp macro="" textlink="">
          <xdr:nvSpPr>
            <xdr:cNvPr id="567298" name="Check Box 2" hidden="1">
              <a:extLst>
                <a:ext uri="{63B3BB69-23CF-44E3-9099-C40C66FF867C}">
                  <a14:compatExt spid="_x0000_s567298"/>
                </a:ext>
                <a:ext uri="{FF2B5EF4-FFF2-40B4-BE49-F238E27FC236}">
                  <a16:creationId xmlns:a16="http://schemas.microsoft.com/office/drawing/2014/main" id="{00000000-0008-0000-0C00-000002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42</xdr:row>
          <xdr:rowOff>133350</xdr:rowOff>
        </xdr:from>
        <xdr:to>
          <xdr:col>6</xdr:col>
          <xdr:colOff>47625</xdr:colOff>
          <xdr:row>44</xdr:row>
          <xdr:rowOff>28575</xdr:rowOff>
        </xdr:to>
        <xdr:sp macro="" textlink="">
          <xdr:nvSpPr>
            <xdr:cNvPr id="567299" name="Check Box 3" hidden="1">
              <a:extLst>
                <a:ext uri="{63B3BB69-23CF-44E3-9099-C40C66FF867C}">
                  <a14:compatExt spid="_x0000_s567299"/>
                </a:ext>
                <a:ext uri="{FF2B5EF4-FFF2-40B4-BE49-F238E27FC236}">
                  <a16:creationId xmlns:a16="http://schemas.microsoft.com/office/drawing/2014/main" id="{00000000-0008-0000-0C00-000003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142875</xdr:rowOff>
        </xdr:from>
        <xdr:to>
          <xdr:col>3</xdr:col>
          <xdr:colOff>314325</xdr:colOff>
          <xdr:row>45</xdr:row>
          <xdr:rowOff>28575</xdr:rowOff>
        </xdr:to>
        <xdr:sp macro="" textlink="">
          <xdr:nvSpPr>
            <xdr:cNvPr id="567300" name="Check Box 4" hidden="1">
              <a:extLst>
                <a:ext uri="{63B3BB69-23CF-44E3-9099-C40C66FF867C}">
                  <a14:compatExt spid="_x0000_s567300"/>
                </a:ext>
                <a:ext uri="{FF2B5EF4-FFF2-40B4-BE49-F238E27FC236}">
                  <a16:creationId xmlns:a16="http://schemas.microsoft.com/office/drawing/2014/main" id="{00000000-0008-0000-0C00-000004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42</xdr:row>
          <xdr:rowOff>133350</xdr:rowOff>
        </xdr:from>
        <xdr:to>
          <xdr:col>7</xdr:col>
          <xdr:colOff>28575</xdr:colOff>
          <xdr:row>44</xdr:row>
          <xdr:rowOff>28575</xdr:rowOff>
        </xdr:to>
        <xdr:sp macro="" textlink="">
          <xdr:nvSpPr>
            <xdr:cNvPr id="567301" name="Check Box 5" hidden="1">
              <a:extLst>
                <a:ext uri="{63B3BB69-23CF-44E3-9099-C40C66FF867C}">
                  <a14:compatExt spid="_x0000_s567301"/>
                </a:ext>
                <a:ext uri="{FF2B5EF4-FFF2-40B4-BE49-F238E27FC236}">
                  <a16:creationId xmlns:a16="http://schemas.microsoft.com/office/drawing/2014/main" id="{00000000-0008-0000-0C00-000005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26</xdr:row>
          <xdr:rowOff>0</xdr:rowOff>
        </xdr:from>
        <xdr:to>
          <xdr:col>10</xdr:col>
          <xdr:colOff>428625</xdr:colOff>
          <xdr:row>30</xdr:row>
          <xdr:rowOff>47625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285750" y="4381500"/>
              <a:ext cx="5956300" cy="654050"/>
              <a:chOff x="0" y="6924675"/>
              <a:chExt cx="6353174" cy="933448"/>
            </a:xfrm>
          </xdr:grpSpPr>
          <xdr:sp macro="" textlink="">
            <xdr:nvSpPr>
              <xdr:cNvPr id="568321" name="Check Box 1" hidden="1">
                <a:extLst>
                  <a:ext uri="{63B3BB69-23CF-44E3-9099-C40C66FF867C}">
                    <a14:compatExt spid="_x0000_s568321"/>
                  </a:ext>
                  <a:ext uri="{FF2B5EF4-FFF2-40B4-BE49-F238E27FC236}">
                    <a16:creationId xmlns:a16="http://schemas.microsoft.com/office/drawing/2014/main" id="{00000000-0008-0000-0D00-000001AC0800}"/>
                  </a:ext>
                </a:extLst>
              </xdr:cNvPr>
              <xdr:cNvSpPr/>
            </xdr:nvSpPr>
            <xdr:spPr bwMode="auto">
              <a:xfrm>
                <a:off x="0" y="7286623"/>
                <a:ext cx="885826" cy="2095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sp macro="" textlink="">
            <xdr:nvSpPr>
              <xdr:cNvPr id="568322" name="Check Box 2" hidden="1">
                <a:extLst>
                  <a:ext uri="{63B3BB69-23CF-44E3-9099-C40C66FF867C}">
                    <a14:compatExt spid="_x0000_s568322"/>
                  </a:ext>
                  <a:ext uri="{FF2B5EF4-FFF2-40B4-BE49-F238E27FC236}">
                    <a16:creationId xmlns:a16="http://schemas.microsoft.com/office/drawing/2014/main" id="{00000000-0008-0000-0D00-000002AC0800}"/>
                  </a:ext>
                </a:extLst>
              </xdr:cNvPr>
              <xdr:cNvSpPr/>
            </xdr:nvSpPr>
            <xdr:spPr bwMode="auto">
              <a:xfrm>
                <a:off x="0" y="7610473"/>
                <a:ext cx="885826" cy="2095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Group Home</a:t>
                </a:r>
              </a:p>
            </xdr:txBody>
          </xdr:sp>
          <xdr:sp macro="" textlink="">
            <xdr:nvSpPr>
              <xdr:cNvPr id="568323" name="Check Box 3" hidden="1">
                <a:extLst>
                  <a:ext uri="{63B3BB69-23CF-44E3-9099-C40C66FF867C}">
                    <a14:compatExt spid="_x0000_s568323"/>
                  </a:ext>
                  <a:ext uri="{FF2B5EF4-FFF2-40B4-BE49-F238E27FC236}">
                    <a16:creationId xmlns:a16="http://schemas.microsoft.com/office/drawing/2014/main" id="{00000000-0008-0000-0D00-000003AC0800}"/>
                  </a:ext>
                </a:extLst>
              </xdr:cNvPr>
              <xdr:cNvSpPr/>
            </xdr:nvSpPr>
            <xdr:spPr bwMode="auto">
              <a:xfrm>
                <a:off x="1247775" y="6924675"/>
                <a:ext cx="10477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sp macro="" textlink="">
            <xdr:nvSpPr>
              <xdr:cNvPr id="568324" name="Check Box 4" hidden="1">
                <a:extLst>
                  <a:ext uri="{63B3BB69-23CF-44E3-9099-C40C66FF867C}">
                    <a14:compatExt spid="_x0000_s568324"/>
                  </a:ext>
                  <a:ext uri="{FF2B5EF4-FFF2-40B4-BE49-F238E27FC236}">
                    <a16:creationId xmlns:a16="http://schemas.microsoft.com/office/drawing/2014/main" id="{00000000-0008-0000-0D00-000004AC0800}"/>
                  </a:ext>
                </a:extLst>
              </xdr:cNvPr>
              <xdr:cNvSpPr/>
            </xdr:nvSpPr>
            <xdr:spPr bwMode="auto">
              <a:xfrm>
                <a:off x="1247775" y="7277092"/>
                <a:ext cx="141922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sp macro="" textlink="">
            <xdr:nvSpPr>
              <xdr:cNvPr id="568325" name="Check Box 5" hidden="1">
                <a:extLst>
                  <a:ext uri="{63B3BB69-23CF-44E3-9099-C40C66FF867C}">
                    <a14:compatExt spid="_x0000_s568325"/>
                  </a:ext>
                  <a:ext uri="{FF2B5EF4-FFF2-40B4-BE49-F238E27FC236}">
                    <a16:creationId xmlns:a16="http://schemas.microsoft.com/office/drawing/2014/main" id="{00000000-0008-0000-0D00-000005AC0800}"/>
                  </a:ext>
                </a:extLst>
              </xdr:cNvPr>
              <xdr:cNvSpPr/>
            </xdr:nvSpPr>
            <xdr:spPr bwMode="auto">
              <a:xfrm>
                <a:off x="1247775" y="7610473"/>
                <a:ext cx="10191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sp macro="" textlink="">
            <xdr:nvSpPr>
              <xdr:cNvPr id="568326" name="Check Box 6" hidden="1">
                <a:extLst>
                  <a:ext uri="{63B3BB69-23CF-44E3-9099-C40C66FF867C}">
                    <a14:compatExt spid="_x0000_s568326"/>
                  </a:ext>
                  <a:ext uri="{FF2B5EF4-FFF2-40B4-BE49-F238E27FC236}">
                    <a16:creationId xmlns:a16="http://schemas.microsoft.com/office/drawing/2014/main" id="{00000000-0008-0000-0D00-000006AC0800}"/>
                  </a:ext>
                </a:extLst>
              </xdr:cNvPr>
              <xdr:cNvSpPr/>
            </xdr:nvSpPr>
            <xdr:spPr bwMode="auto">
              <a:xfrm>
                <a:off x="2571749" y="7277092"/>
                <a:ext cx="12096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sp macro="" textlink="">
            <xdr:nvSpPr>
              <xdr:cNvPr id="568327" name="Check Box 7" hidden="1">
                <a:extLst>
                  <a:ext uri="{63B3BB69-23CF-44E3-9099-C40C66FF867C}">
                    <a14:compatExt spid="_x0000_s568327"/>
                  </a:ext>
                  <a:ext uri="{FF2B5EF4-FFF2-40B4-BE49-F238E27FC236}">
                    <a16:creationId xmlns:a16="http://schemas.microsoft.com/office/drawing/2014/main" id="{00000000-0008-0000-0D00-000007AC0800}"/>
                  </a:ext>
                </a:extLst>
              </xdr:cNvPr>
              <xdr:cNvSpPr/>
            </xdr:nvSpPr>
            <xdr:spPr bwMode="auto">
              <a:xfrm>
                <a:off x="2571749" y="6924675"/>
                <a:ext cx="163830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sp macro="" textlink="">
            <xdr:nvSpPr>
              <xdr:cNvPr id="568328" name="Check Box 8" hidden="1">
                <a:extLst>
                  <a:ext uri="{63B3BB69-23CF-44E3-9099-C40C66FF867C}">
                    <a14:compatExt spid="_x0000_s568328"/>
                  </a:ext>
                  <a:ext uri="{FF2B5EF4-FFF2-40B4-BE49-F238E27FC236}">
                    <a16:creationId xmlns:a16="http://schemas.microsoft.com/office/drawing/2014/main" id="{00000000-0008-0000-0D00-000008AC0800}"/>
                  </a:ext>
                </a:extLst>
              </xdr:cNvPr>
              <xdr:cNvSpPr/>
            </xdr:nvSpPr>
            <xdr:spPr bwMode="auto">
              <a:xfrm>
                <a:off x="2571749" y="7610475"/>
                <a:ext cx="1066800" cy="247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sp macro="" textlink="">
            <xdr:nvSpPr>
              <xdr:cNvPr id="568329" name="Check Box 9" hidden="1">
                <a:extLst>
                  <a:ext uri="{63B3BB69-23CF-44E3-9099-C40C66FF867C}">
                    <a14:compatExt spid="_x0000_s568329"/>
                  </a:ext>
                  <a:ext uri="{FF2B5EF4-FFF2-40B4-BE49-F238E27FC236}">
                    <a16:creationId xmlns:a16="http://schemas.microsoft.com/office/drawing/2014/main" id="{00000000-0008-0000-0D00-000009AC0800}"/>
                  </a:ext>
                </a:extLst>
              </xdr:cNvPr>
              <xdr:cNvSpPr/>
            </xdr:nvSpPr>
            <xdr:spPr bwMode="auto">
              <a:xfrm>
                <a:off x="4591050" y="6934197"/>
                <a:ext cx="752475"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Walk-up</a:t>
                </a:r>
              </a:p>
            </xdr:txBody>
          </xdr:sp>
          <xdr:sp macro="" textlink="">
            <xdr:nvSpPr>
              <xdr:cNvPr id="568330" name="Check Box 10" hidden="1">
                <a:extLst>
                  <a:ext uri="{63B3BB69-23CF-44E3-9099-C40C66FF867C}">
                    <a14:compatExt spid="_x0000_s568330"/>
                  </a:ext>
                  <a:ext uri="{FF2B5EF4-FFF2-40B4-BE49-F238E27FC236}">
                    <a16:creationId xmlns:a16="http://schemas.microsoft.com/office/drawing/2014/main" id="{00000000-0008-0000-0D00-00000AAC0800}"/>
                  </a:ext>
                </a:extLst>
              </xdr:cNvPr>
              <xdr:cNvSpPr/>
            </xdr:nvSpPr>
            <xdr:spPr bwMode="auto">
              <a:xfrm>
                <a:off x="5248274" y="6934197"/>
                <a:ext cx="11049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sp macro="" textlink="">
            <xdr:nvSpPr>
              <xdr:cNvPr id="568331" name="Check Box 11" hidden="1">
                <a:extLst>
                  <a:ext uri="{63B3BB69-23CF-44E3-9099-C40C66FF867C}">
                    <a14:compatExt spid="_x0000_s568331"/>
                  </a:ext>
                  <a:ext uri="{FF2B5EF4-FFF2-40B4-BE49-F238E27FC236}">
                    <a16:creationId xmlns:a16="http://schemas.microsoft.com/office/drawing/2014/main" id="{00000000-0008-0000-0D00-00000BAC0800}"/>
                  </a:ext>
                </a:extLst>
              </xdr:cNvPr>
              <xdr:cNvSpPr/>
            </xdr:nvSpPr>
            <xdr:spPr bwMode="auto">
              <a:xfrm>
                <a:off x="4591050" y="7181847"/>
                <a:ext cx="93345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sp macro="" textlink="">
            <xdr:nvSpPr>
              <xdr:cNvPr id="568332" name="Check Box 12" hidden="1">
                <a:extLst>
                  <a:ext uri="{63B3BB69-23CF-44E3-9099-C40C66FF867C}">
                    <a14:compatExt spid="_x0000_s568332"/>
                  </a:ext>
                  <a:ext uri="{FF2B5EF4-FFF2-40B4-BE49-F238E27FC236}">
                    <a16:creationId xmlns:a16="http://schemas.microsoft.com/office/drawing/2014/main" id="{00000000-0008-0000-0D00-00000CAC0800}"/>
                  </a:ext>
                </a:extLst>
              </xdr:cNvPr>
              <xdr:cNvSpPr/>
            </xdr:nvSpPr>
            <xdr:spPr bwMode="auto">
              <a:xfrm>
                <a:off x="4591050" y="7448552"/>
                <a:ext cx="666749"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sp macro="" textlink="">
            <xdr:nvSpPr>
              <xdr:cNvPr id="568333" name="Check Box 13" hidden="1">
                <a:extLst>
                  <a:ext uri="{63B3BB69-23CF-44E3-9099-C40C66FF867C}">
                    <a14:compatExt spid="_x0000_s568333"/>
                  </a:ext>
                  <a:ext uri="{FF2B5EF4-FFF2-40B4-BE49-F238E27FC236}">
                    <a16:creationId xmlns:a16="http://schemas.microsoft.com/office/drawing/2014/main" id="{00000000-0008-0000-0D00-00000DAC0800}"/>
                  </a:ext>
                </a:extLst>
              </xdr:cNvPr>
              <xdr:cNvSpPr/>
            </xdr:nvSpPr>
            <xdr:spPr bwMode="auto">
              <a:xfrm>
                <a:off x="0" y="6934197"/>
                <a:ext cx="885826"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Apartments</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209550</xdr:colOff>
          <xdr:row>49</xdr:row>
          <xdr:rowOff>95250</xdr:rowOff>
        </xdr:to>
        <xdr:sp macro="" textlink="">
          <xdr:nvSpPr>
            <xdr:cNvPr id="568334" name="Check Box 14" hidden="1">
              <a:extLst>
                <a:ext uri="{63B3BB69-23CF-44E3-9099-C40C66FF867C}">
                  <a14:compatExt spid="_x0000_s568334"/>
                </a:ext>
                <a:ext uri="{FF2B5EF4-FFF2-40B4-BE49-F238E27FC236}">
                  <a16:creationId xmlns:a16="http://schemas.microsoft.com/office/drawing/2014/main" id="{00000000-0008-0000-0D00-00000E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76200</xdr:rowOff>
        </xdr:from>
        <xdr:to>
          <xdr:col>2</xdr:col>
          <xdr:colOff>209550</xdr:colOff>
          <xdr:row>51</xdr:row>
          <xdr:rowOff>47625</xdr:rowOff>
        </xdr:to>
        <xdr:sp macro="" textlink="">
          <xdr:nvSpPr>
            <xdr:cNvPr id="568335" name="Check Box 15" hidden="1">
              <a:extLst>
                <a:ext uri="{63B3BB69-23CF-44E3-9099-C40C66FF867C}">
                  <a14:compatExt spid="_x0000_s568335"/>
                </a:ext>
                <a:ext uri="{FF2B5EF4-FFF2-40B4-BE49-F238E27FC236}">
                  <a16:creationId xmlns:a16="http://schemas.microsoft.com/office/drawing/2014/main" id="{00000000-0008-0000-0D00-00000F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66675</xdr:rowOff>
        </xdr:from>
        <xdr:to>
          <xdr:col>2</xdr:col>
          <xdr:colOff>209550</xdr:colOff>
          <xdr:row>53</xdr:row>
          <xdr:rowOff>47625</xdr:rowOff>
        </xdr:to>
        <xdr:sp macro="" textlink="">
          <xdr:nvSpPr>
            <xdr:cNvPr id="568336" name="Check Box 16" hidden="1">
              <a:extLst>
                <a:ext uri="{63B3BB69-23CF-44E3-9099-C40C66FF867C}">
                  <a14:compatExt spid="_x0000_s568336"/>
                </a:ext>
                <a:ext uri="{FF2B5EF4-FFF2-40B4-BE49-F238E27FC236}">
                  <a16:creationId xmlns:a16="http://schemas.microsoft.com/office/drawing/2014/main" id="{00000000-0008-0000-0D00-000010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Group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47</xdr:row>
          <xdr:rowOff>57150</xdr:rowOff>
        </xdr:from>
        <xdr:to>
          <xdr:col>4</xdr:col>
          <xdr:colOff>400050</xdr:colOff>
          <xdr:row>49</xdr:row>
          <xdr:rowOff>95250</xdr:rowOff>
        </xdr:to>
        <xdr:sp macro="" textlink="">
          <xdr:nvSpPr>
            <xdr:cNvPr id="568337" name="Check Box 17" hidden="1">
              <a:extLst>
                <a:ext uri="{63B3BB69-23CF-44E3-9099-C40C66FF867C}">
                  <a14:compatExt spid="_x0000_s568337"/>
                </a:ext>
                <a:ext uri="{FF2B5EF4-FFF2-40B4-BE49-F238E27FC236}">
                  <a16:creationId xmlns:a16="http://schemas.microsoft.com/office/drawing/2014/main" id="{00000000-0008-0000-0D00-000011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49</xdr:row>
          <xdr:rowOff>66675</xdr:rowOff>
        </xdr:from>
        <xdr:to>
          <xdr:col>5</xdr:col>
          <xdr:colOff>142875</xdr:colOff>
          <xdr:row>51</xdr:row>
          <xdr:rowOff>47625</xdr:rowOff>
        </xdr:to>
        <xdr:sp macro="" textlink="">
          <xdr:nvSpPr>
            <xdr:cNvPr id="568338" name="Check Box 18" hidden="1">
              <a:extLst>
                <a:ext uri="{63B3BB69-23CF-44E3-9099-C40C66FF867C}">
                  <a14:compatExt spid="_x0000_s568338"/>
                </a:ext>
                <a:ext uri="{FF2B5EF4-FFF2-40B4-BE49-F238E27FC236}">
                  <a16:creationId xmlns:a16="http://schemas.microsoft.com/office/drawing/2014/main" id="{00000000-0008-0000-0D00-000012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51</xdr:row>
          <xdr:rowOff>66675</xdr:rowOff>
        </xdr:from>
        <xdr:to>
          <xdr:col>4</xdr:col>
          <xdr:colOff>381000</xdr:colOff>
          <xdr:row>53</xdr:row>
          <xdr:rowOff>57150</xdr:rowOff>
        </xdr:to>
        <xdr:sp macro="" textlink="">
          <xdr:nvSpPr>
            <xdr:cNvPr id="568339" name="Check Box 19" hidden="1">
              <a:extLst>
                <a:ext uri="{63B3BB69-23CF-44E3-9099-C40C66FF867C}">
                  <a14:compatExt spid="_x0000_s568339"/>
                </a:ext>
                <a:ext uri="{FF2B5EF4-FFF2-40B4-BE49-F238E27FC236}">
                  <a16:creationId xmlns:a16="http://schemas.microsoft.com/office/drawing/2014/main" id="{00000000-0008-0000-0D00-000013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49</xdr:row>
          <xdr:rowOff>66675</xdr:rowOff>
        </xdr:from>
        <xdr:to>
          <xdr:col>6</xdr:col>
          <xdr:colOff>409575</xdr:colOff>
          <xdr:row>51</xdr:row>
          <xdr:rowOff>47625</xdr:rowOff>
        </xdr:to>
        <xdr:sp macro="" textlink="">
          <xdr:nvSpPr>
            <xdr:cNvPr id="568340" name="Check Box 20" hidden="1">
              <a:extLst>
                <a:ext uri="{63B3BB69-23CF-44E3-9099-C40C66FF867C}">
                  <a14:compatExt spid="_x0000_s568340"/>
                </a:ext>
                <a:ext uri="{FF2B5EF4-FFF2-40B4-BE49-F238E27FC236}">
                  <a16:creationId xmlns:a16="http://schemas.microsoft.com/office/drawing/2014/main" id="{00000000-0008-0000-0D00-000014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47</xdr:row>
          <xdr:rowOff>57150</xdr:rowOff>
        </xdr:from>
        <xdr:to>
          <xdr:col>7</xdr:col>
          <xdr:colOff>76200</xdr:colOff>
          <xdr:row>49</xdr:row>
          <xdr:rowOff>95250</xdr:rowOff>
        </xdr:to>
        <xdr:sp macro="" textlink="">
          <xdr:nvSpPr>
            <xdr:cNvPr id="568341" name="Check Box 21" hidden="1">
              <a:extLst>
                <a:ext uri="{63B3BB69-23CF-44E3-9099-C40C66FF867C}">
                  <a14:compatExt spid="_x0000_s568341"/>
                </a:ext>
                <a:ext uri="{FF2B5EF4-FFF2-40B4-BE49-F238E27FC236}">
                  <a16:creationId xmlns:a16="http://schemas.microsoft.com/office/drawing/2014/main" id="{00000000-0008-0000-0D00-000015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50</xdr:row>
          <xdr:rowOff>66675</xdr:rowOff>
        </xdr:from>
        <xdr:to>
          <xdr:col>6</xdr:col>
          <xdr:colOff>295275</xdr:colOff>
          <xdr:row>53</xdr:row>
          <xdr:rowOff>142875</xdr:rowOff>
        </xdr:to>
        <xdr:sp macro="" textlink="">
          <xdr:nvSpPr>
            <xdr:cNvPr id="568342" name="Check Box 22" hidden="1">
              <a:extLst>
                <a:ext uri="{63B3BB69-23CF-44E3-9099-C40C66FF867C}">
                  <a14:compatExt spid="_x0000_s568342"/>
                </a:ext>
                <a:ext uri="{FF2B5EF4-FFF2-40B4-BE49-F238E27FC236}">
                  <a16:creationId xmlns:a16="http://schemas.microsoft.com/office/drawing/2014/main" id="{00000000-0008-0000-0D00-000016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48</xdr:row>
          <xdr:rowOff>0</xdr:rowOff>
        </xdr:from>
        <xdr:to>
          <xdr:col>9</xdr:col>
          <xdr:colOff>104775</xdr:colOff>
          <xdr:row>49</xdr:row>
          <xdr:rowOff>66675</xdr:rowOff>
        </xdr:to>
        <xdr:sp macro="" textlink="">
          <xdr:nvSpPr>
            <xdr:cNvPr id="568343" name="Check Box 23" hidden="1">
              <a:extLst>
                <a:ext uri="{63B3BB69-23CF-44E3-9099-C40C66FF867C}">
                  <a14:compatExt spid="_x0000_s568343"/>
                </a:ext>
                <a:ext uri="{FF2B5EF4-FFF2-40B4-BE49-F238E27FC236}">
                  <a16:creationId xmlns:a16="http://schemas.microsoft.com/office/drawing/2014/main" id="{00000000-0008-0000-0D00-000017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10</xdr:col>
          <xdr:colOff>419100</xdr:colOff>
          <xdr:row>49</xdr:row>
          <xdr:rowOff>76200</xdr:rowOff>
        </xdr:to>
        <xdr:sp macro="" textlink="">
          <xdr:nvSpPr>
            <xdr:cNvPr id="568344" name="Check Box 24" hidden="1">
              <a:extLst>
                <a:ext uri="{63B3BB69-23CF-44E3-9099-C40C66FF867C}">
                  <a14:compatExt spid="_x0000_s568344"/>
                </a:ext>
                <a:ext uri="{FF2B5EF4-FFF2-40B4-BE49-F238E27FC236}">
                  <a16:creationId xmlns:a16="http://schemas.microsoft.com/office/drawing/2014/main" id="{00000000-0008-0000-0D00-000018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49</xdr:row>
          <xdr:rowOff>66675</xdr:rowOff>
        </xdr:from>
        <xdr:to>
          <xdr:col>9</xdr:col>
          <xdr:colOff>276225</xdr:colOff>
          <xdr:row>51</xdr:row>
          <xdr:rowOff>38100</xdr:rowOff>
        </xdr:to>
        <xdr:sp macro="" textlink="">
          <xdr:nvSpPr>
            <xdr:cNvPr id="568345" name="Check Box 25" hidden="1">
              <a:extLst>
                <a:ext uri="{63B3BB69-23CF-44E3-9099-C40C66FF867C}">
                  <a14:compatExt spid="_x0000_s568345"/>
                </a:ext>
                <a:ext uri="{FF2B5EF4-FFF2-40B4-BE49-F238E27FC236}">
                  <a16:creationId xmlns:a16="http://schemas.microsoft.com/office/drawing/2014/main" id="{00000000-0008-0000-0D00-000019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51</xdr:row>
          <xdr:rowOff>76200</xdr:rowOff>
        </xdr:from>
        <xdr:to>
          <xdr:col>9</xdr:col>
          <xdr:colOff>28575</xdr:colOff>
          <xdr:row>53</xdr:row>
          <xdr:rowOff>38100</xdr:rowOff>
        </xdr:to>
        <xdr:sp macro="" textlink="">
          <xdr:nvSpPr>
            <xdr:cNvPr id="568346" name="Check Box 26" hidden="1">
              <a:extLst>
                <a:ext uri="{63B3BB69-23CF-44E3-9099-C40C66FF867C}">
                  <a14:compatExt spid="_x0000_s568346"/>
                </a:ext>
                <a:ext uri="{FF2B5EF4-FFF2-40B4-BE49-F238E27FC236}">
                  <a16:creationId xmlns:a16="http://schemas.microsoft.com/office/drawing/2014/main" id="{00000000-0008-0000-0D00-00001A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17714" y="692149"/>
          <a:ext cx="5361215" cy="822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$50/ LI 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8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41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derwriting/temp/HOME/2009/Casa%20Vallita%20UW%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etup"/>
      <sheetName val="MFA Insured First"/>
      <sheetName val="Sources"/>
      <sheetName val="Costs"/>
      <sheetName val="Unit Tiers"/>
      <sheetName val="Expenses"/>
      <sheetName val="Construction Period"/>
      <sheetName val="Lease-up"/>
      <sheetName val="CF Projection"/>
      <sheetName val="Loan Schedule - First Mortgage"/>
      <sheetName val="Loan Schedule - HOME-IO"/>
      <sheetName val="Loan Schedule - Home Amortizing"/>
      <sheetName val="Loan Schedule - Other Amort"/>
      <sheetName val="Loan Schedule - Other-IO"/>
      <sheetName val="HOME Subsidy Analysis"/>
      <sheetName val="HOME Build Up"/>
      <sheetName val="Board Summary"/>
      <sheetName val="HUD Feasibility"/>
      <sheetName val="HUD Certification"/>
      <sheetName val="Participation Info"/>
      <sheetName val="Draw Schedule"/>
    </sheetNames>
    <sheetDataSet>
      <sheetData sheetId="0"/>
      <sheetData sheetId="1"/>
      <sheetData sheetId="2"/>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39"/>
  <sheetViews>
    <sheetView showGridLines="0" zoomScale="85" zoomScaleNormal="85" workbookViewId="0">
      <selection activeCell="F5" sqref="F5"/>
    </sheetView>
  </sheetViews>
  <sheetFormatPr defaultRowHeight="15"/>
  <cols>
    <col min="1" max="1" width="0.85546875" customWidth="1"/>
    <col min="2" max="2" width="10.28515625" customWidth="1"/>
    <col min="3" max="4" width="9.140625" customWidth="1"/>
  </cols>
  <sheetData>
    <row r="1" spans="1:16" ht="14.25" customHeight="1" thickBot="1">
      <c r="A1" s="1216"/>
      <c r="B1" s="1217"/>
      <c r="C1" s="1217"/>
      <c r="D1" s="1217"/>
      <c r="E1" s="1217"/>
      <c r="F1" s="1217"/>
      <c r="G1" s="1217"/>
      <c r="H1" s="1217"/>
      <c r="I1" s="1217"/>
      <c r="J1" s="1217"/>
      <c r="K1" s="1217"/>
      <c r="L1" s="1217"/>
      <c r="M1" s="1217"/>
      <c r="N1" s="1217"/>
      <c r="O1" s="1217"/>
      <c r="P1" s="1218"/>
    </row>
    <row r="2" spans="1:16" ht="34.5" customHeight="1" thickBot="1">
      <c r="A2" s="1219" t="s">
        <v>504</v>
      </c>
      <c r="B2" s="1220"/>
      <c r="C2" s="1220"/>
      <c r="D2" s="1220"/>
      <c r="E2" s="1220"/>
      <c r="F2" s="1220"/>
      <c r="G2" s="1220"/>
      <c r="H2" s="1220"/>
      <c r="I2" s="1220"/>
      <c r="J2" s="1220"/>
      <c r="K2" s="1220"/>
      <c r="L2" s="1220"/>
      <c r="M2" s="1220"/>
      <c r="N2" s="1220"/>
      <c r="O2" s="1220"/>
      <c r="P2" s="1221"/>
    </row>
    <row r="3" spans="1:16" ht="15.75" customHeight="1" thickBot="1">
      <c r="A3" s="1222" t="s">
        <v>490</v>
      </c>
      <c r="B3" s="1223"/>
      <c r="C3" s="1223"/>
      <c r="D3" s="1223"/>
      <c r="E3" s="1223"/>
      <c r="F3" s="1223"/>
      <c r="G3" s="1223"/>
      <c r="H3" s="1223"/>
      <c r="I3" s="1223"/>
      <c r="J3" s="1223"/>
      <c r="K3" s="1223"/>
      <c r="L3" s="1223"/>
      <c r="M3" s="1223"/>
      <c r="N3" s="1223"/>
      <c r="O3" s="1223"/>
      <c r="P3" s="1224"/>
    </row>
    <row r="4" spans="1:16" ht="34.5" customHeight="1">
      <c r="A4" s="946"/>
      <c r="B4" s="1228" t="s">
        <v>509</v>
      </c>
      <c r="C4" s="1228"/>
      <c r="D4" s="1228"/>
      <c r="E4" s="1228"/>
      <c r="F4" s="1228"/>
      <c r="G4" s="1228"/>
      <c r="H4" s="1228"/>
      <c r="I4" s="1228"/>
      <c r="J4" s="1228"/>
      <c r="K4" s="1228"/>
      <c r="L4" s="1228"/>
      <c r="M4" s="1228"/>
      <c r="N4" s="1228"/>
      <c r="O4" s="1228"/>
      <c r="P4" s="1229"/>
    </row>
    <row r="5" spans="1:16" ht="15.75" customHeight="1">
      <c r="A5" s="950"/>
      <c r="B5" s="966" t="s">
        <v>510</v>
      </c>
      <c r="C5" s="952"/>
      <c r="D5" s="952"/>
      <c r="E5" s="952"/>
      <c r="F5" s="952"/>
      <c r="G5" s="952"/>
      <c r="H5" s="952"/>
      <c r="I5" s="952"/>
      <c r="J5" s="952"/>
      <c r="K5" s="952"/>
      <c r="L5" s="952"/>
      <c r="M5" s="953"/>
      <c r="N5" s="953"/>
      <c r="O5" s="953"/>
      <c r="P5" s="954"/>
    </row>
    <row r="6" spans="1:16" ht="15.75" customHeight="1">
      <c r="A6" s="950"/>
      <c r="B6" s="967" t="s">
        <v>511</v>
      </c>
      <c r="C6" s="952"/>
      <c r="D6" s="952"/>
      <c r="E6" s="952"/>
      <c r="F6" s="952"/>
      <c r="G6" s="952"/>
      <c r="H6" s="952"/>
      <c r="I6" s="952"/>
      <c r="J6" s="952"/>
      <c r="K6" s="952"/>
      <c r="L6" s="952"/>
      <c r="M6" s="953"/>
      <c r="N6" s="953"/>
      <c r="O6" s="953"/>
      <c r="P6" s="954"/>
    </row>
    <row r="7" spans="1:16" ht="15.75" customHeight="1">
      <c r="A7" s="950"/>
      <c r="B7" s="967" t="s">
        <v>512</v>
      </c>
      <c r="C7" s="953"/>
      <c r="D7" s="952"/>
      <c r="E7" s="952"/>
      <c r="F7" s="952"/>
      <c r="G7" s="952"/>
      <c r="H7" s="952"/>
      <c r="I7" s="952"/>
      <c r="J7" s="952"/>
      <c r="K7" s="952"/>
      <c r="L7" s="952"/>
      <c r="M7" s="953"/>
      <c r="N7" s="953"/>
      <c r="O7" s="953"/>
      <c r="P7" s="954"/>
    </row>
    <row r="8" spans="1:16" ht="15.75" customHeight="1">
      <c r="A8" s="950"/>
      <c r="B8" s="955"/>
      <c r="C8" s="967" t="s">
        <v>516</v>
      </c>
      <c r="D8" s="952"/>
      <c r="E8" s="952"/>
      <c r="F8" s="952"/>
      <c r="G8" s="952"/>
      <c r="H8" s="952"/>
      <c r="I8" s="952"/>
      <c r="J8" s="952"/>
      <c r="K8" s="952"/>
      <c r="L8" s="952"/>
      <c r="M8" s="953"/>
      <c r="N8" s="953"/>
      <c r="O8" s="953"/>
      <c r="P8" s="954"/>
    </row>
    <row r="9" spans="1:16" ht="15.75" customHeight="1">
      <c r="A9" s="950"/>
      <c r="B9" s="967" t="s">
        <v>513</v>
      </c>
      <c r="C9" s="952"/>
      <c r="D9" s="952"/>
      <c r="E9" s="952"/>
      <c r="F9" s="952"/>
      <c r="G9" s="952"/>
      <c r="H9" s="952"/>
      <c r="I9" s="952"/>
      <c r="J9" s="952"/>
      <c r="K9" s="952"/>
      <c r="L9" s="952"/>
      <c r="M9" s="953"/>
      <c r="N9" s="953"/>
      <c r="O9" s="953"/>
      <c r="P9" s="954"/>
    </row>
    <row r="10" spans="1:16" ht="15.75" customHeight="1">
      <c r="A10" s="950"/>
      <c r="B10" s="967" t="s">
        <v>514</v>
      </c>
      <c r="C10" s="952"/>
      <c r="D10" s="952"/>
      <c r="E10" s="952"/>
      <c r="F10" s="952"/>
      <c r="G10" s="952"/>
      <c r="H10" s="952"/>
      <c r="I10" s="952"/>
      <c r="J10" s="952"/>
      <c r="K10" s="952"/>
      <c r="L10" s="952"/>
      <c r="M10" s="953"/>
      <c r="N10" s="953"/>
      <c r="O10" s="953"/>
      <c r="P10" s="954"/>
    </row>
    <row r="11" spans="1:16" ht="31.5" customHeight="1">
      <c r="A11" s="950"/>
      <c r="B11" s="1230" t="s">
        <v>515</v>
      </c>
      <c r="C11" s="1230"/>
      <c r="D11" s="1230"/>
      <c r="E11" s="1230"/>
      <c r="F11" s="1230"/>
      <c r="G11" s="1230"/>
      <c r="H11" s="1230"/>
      <c r="I11" s="1230"/>
      <c r="J11" s="1230"/>
      <c r="K11" s="1230"/>
      <c r="L11" s="1230"/>
      <c r="M11" s="1230"/>
      <c r="N11" s="1230"/>
      <c r="O11" s="1230"/>
      <c r="P11" s="1231"/>
    </row>
    <row r="12" spans="1:16" ht="15.75" customHeight="1">
      <c r="A12" s="950"/>
      <c r="C12" s="967" t="s">
        <v>517</v>
      </c>
      <c r="D12" s="952"/>
      <c r="E12" s="952"/>
      <c r="F12" s="952"/>
      <c r="G12" s="952"/>
      <c r="H12" s="952"/>
      <c r="I12" s="952"/>
      <c r="J12" s="952"/>
      <c r="K12" s="952"/>
      <c r="L12" s="952"/>
      <c r="M12" s="953"/>
      <c r="N12" s="953"/>
      <c r="O12" s="953"/>
      <c r="P12" s="954"/>
    </row>
    <row r="13" spans="1:16" ht="31.5" customHeight="1">
      <c r="A13" s="950"/>
      <c r="C13" s="1230" t="s">
        <v>575</v>
      </c>
      <c r="D13" s="1230"/>
      <c r="E13" s="1230"/>
      <c r="F13" s="1230"/>
      <c r="G13" s="1230"/>
      <c r="H13" s="1230"/>
      <c r="I13" s="1230"/>
      <c r="J13" s="1230"/>
      <c r="K13" s="1230"/>
      <c r="L13" s="1230"/>
      <c r="M13" s="1230"/>
      <c r="N13" s="1230"/>
      <c r="O13" s="1230"/>
      <c r="P13" s="1231"/>
    </row>
    <row r="14" spans="1:16" ht="15.75" customHeight="1" thickBot="1">
      <c r="A14" s="950"/>
      <c r="C14" s="967" t="s">
        <v>518</v>
      </c>
      <c r="D14" s="952"/>
      <c r="E14" s="952"/>
      <c r="F14" s="952"/>
      <c r="G14" s="952"/>
      <c r="H14" s="952"/>
      <c r="I14" s="952"/>
      <c r="J14" s="952"/>
      <c r="K14" s="952"/>
      <c r="L14" s="952"/>
      <c r="M14" s="953"/>
      <c r="N14" s="953"/>
      <c r="O14" s="953"/>
      <c r="P14" s="954"/>
    </row>
    <row r="15" spans="1:16" ht="15.75" customHeight="1" thickBot="1">
      <c r="A15" s="1225" t="s">
        <v>507</v>
      </c>
      <c r="B15" s="1226"/>
      <c r="C15" s="1226"/>
      <c r="D15" s="1226"/>
      <c r="E15" s="1226"/>
      <c r="F15" s="1226"/>
      <c r="G15" s="1226"/>
      <c r="H15" s="1226"/>
      <c r="I15" s="1226"/>
      <c r="J15" s="1226"/>
      <c r="K15" s="1226"/>
      <c r="L15" s="1226"/>
      <c r="M15" s="1226"/>
      <c r="N15" s="1226"/>
      <c r="O15" s="1226"/>
      <c r="P15" s="1227"/>
    </row>
    <row r="16" spans="1:16" ht="15.75" customHeight="1">
      <c r="A16" s="958"/>
      <c r="B16" s="968" t="s">
        <v>519</v>
      </c>
      <c r="C16" s="948"/>
      <c r="D16" s="948"/>
      <c r="E16" s="948"/>
      <c r="F16" s="948"/>
      <c r="G16" s="948"/>
      <c r="H16" s="948"/>
      <c r="I16" s="948"/>
      <c r="J16" s="948"/>
      <c r="K16" s="948"/>
      <c r="L16" s="948"/>
      <c r="M16" s="948"/>
      <c r="N16" s="948"/>
      <c r="O16" s="948"/>
      <c r="P16" s="949"/>
    </row>
    <row r="17" spans="1:16" ht="15.75" customHeight="1" thickBot="1">
      <c r="A17" s="959"/>
      <c r="B17" s="969" t="s">
        <v>520</v>
      </c>
      <c r="C17" s="956"/>
      <c r="D17" s="956"/>
      <c r="E17" s="956"/>
      <c r="F17" s="956"/>
      <c r="G17" s="956"/>
      <c r="H17" s="956"/>
      <c r="I17" s="956"/>
      <c r="J17" s="956"/>
      <c r="K17" s="956"/>
      <c r="L17" s="956"/>
      <c r="M17" s="956"/>
      <c r="N17" s="956"/>
      <c r="O17" s="956"/>
      <c r="P17" s="957"/>
    </row>
    <row r="18" spans="1:16" ht="15.75" customHeight="1" thickBot="1">
      <c r="A18" s="1225" t="s">
        <v>491</v>
      </c>
      <c r="B18" s="1226"/>
      <c r="C18" s="1226"/>
      <c r="D18" s="1226"/>
      <c r="E18" s="1226"/>
      <c r="F18" s="1226"/>
      <c r="G18" s="1226"/>
      <c r="H18" s="1226"/>
      <c r="I18" s="1226"/>
      <c r="J18" s="1226"/>
      <c r="K18" s="1226"/>
      <c r="L18" s="1226"/>
      <c r="M18" s="1226"/>
      <c r="N18" s="1226"/>
      <c r="O18" s="1226"/>
      <c r="P18" s="1227"/>
    </row>
    <row r="19" spans="1:16" ht="15.75" customHeight="1">
      <c r="A19" s="958"/>
      <c r="B19" s="968" t="s">
        <v>521</v>
      </c>
      <c r="C19" s="948"/>
      <c r="D19" s="948"/>
      <c r="E19" s="948"/>
      <c r="F19" s="948"/>
      <c r="G19" s="948"/>
      <c r="H19" s="948"/>
      <c r="I19" s="948"/>
      <c r="J19" s="948"/>
      <c r="K19" s="948"/>
      <c r="L19" s="948"/>
      <c r="M19" s="948"/>
      <c r="N19" s="948"/>
      <c r="O19" s="948"/>
      <c r="P19" s="949"/>
    </row>
    <row r="20" spans="1:16" ht="15.75" customHeight="1">
      <c r="A20" s="960"/>
      <c r="B20" s="970" t="s">
        <v>522</v>
      </c>
      <c r="C20" s="953"/>
      <c r="D20" s="953"/>
      <c r="E20" s="953"/>
      <c r="F20" s="953"/>
      <c r="G20" s="953"/>
      <c r="H20" s="953"/>
      <c r="I20" s="953"/>
      <c r="J20" s="953"/>
      <c r="K20" s="953"/>
      <c r="L20" s="953"/>
      <c r="M20" s="953"/>
      <c r="N20" s="953"/>
      <c r="O20" s="953"/>
      <c r="P20" s="954"/>
    </row>
    <row r="21" spans="1:16" ht="15.75" customHeight="1" thickBot="1">
      <c r="A21" s="959"/>
      <c r="B21" s="969" t="s">
        <v>523</v>
      </c>
      <c r="C21" s="956"/>
      <c r="D21" s="956"/>
      <c r="E21" s="956"/>
      <c r="F21" s="956"/>
      <c r="G21" s="956"/>
      <c r="H21" s="956"/>
      <c r="I21" s="956"/>
      <c r="J21" s="956"/>
      <c r="K21" s="956"/>
      <c r="L21" s="956"/>
      <c r="M21" s="956"/>
      <c r="N21" s="956"/>
      <c r="O21" s="956"/>
      <c r="P21" s="957"/>
    </row>
    <row r="22" spans="1:16" ht="15.75" customHeight="1" thickBot="1">
      <c r="A22" s="1225" t="s">
        <v>492</v>
      </c>
      <c r="B22" s="1226"/>
      <c r="C22" s="1226"/>
      <c r="D22" s="1226"/>
      <c r="E22" s="1226"/>
      <c r="F22" s="1226"/>
      <c r="G22" s="1226"/>
      <c r="H22" s="1226"/>
      <c r="I22" s="1226"/>
      <c r="J22" s="1226"/>
      <c r="K22" s="1226"/>
      <c r="L22" s="1226"/>
      <c r="M22" s="1226"/>
      <c r="N22" s="1226"/>
      <c r="O22" s="1226"/>
      <c r="P22" s="1227"/>
    </row>
    <row r="23" spans="1:16" ht="15.75" customHeight="1" thickBot="1">
      <c r="A23" s="961"/>
      <c r="B23" s="971" t="s">
        <v>524</v>
      </c>
      <c r="C23" s="962"/>
      <c r="D23" s="962"/>
      <c r="E23" s="962"/>
      <c r="F23" s="962"/>
      <c r="G23" s="962"/>
      <c r="H23" s="962"/>
      <c r="I23" s="962"/>
      <c r="J23" s="962"/>
      <c r="K23" s="962"/>
      <c r="L23" s="962"/>
      <c r="M23" s="962"/>
      <c r="N23" s="962"/>
      <c r="O23" s="962"/>
      <c r="P23" s="963"/>
    </row>
    <row r="24" spans="1:16" ht="15.75" customHeight="1" thickBot="1">
      <c r="A24" s="1232" t="s">
        <v>493</v>
      </c>
      <c r="B24" s="1233"/>
      <c r="C24" s="1233"/>
      <c r="D24" s="1233"/>
      <c r="E24" s="1233"/>
      <c r="F24" s="1233"/>
      <c r="G24" s="1233"/>
      <c r="H24" s="1233"/>
      <c r="I24" s="1233"/>
      <c r="J24" s="1233"/>
      <c r="K24" s="1233"/>
      <c r="L24" s="1233"/>
      <c r="M24" s="1233"/>
      <c r="N24" s="1233"/>
      <c r="O24" s="1233"/>
      <c r="P24" s="1234"/>
    </row>
    <row r="25" spans="1:16" ht="15.75" customHeight="1">
      <c r="A25" s="958"/>
      <c r="B25" s="965" t="s">
        <v>525</v>
      </c>
      <c r="C25" s="947"/>
      <c r="D25" s="947"/>
      <c r="E25" s="947"/>
      <c r="F25" s="947"/>
      <c r="G25" s="948"/>
      <c r="H25" s="948"/>
      <c r="I25" s="948"/>
      <c r="J25" s="948"/>
      <c r="K25" s="948"/>
      <c r="L25" s="948"/>
      <c r="M25" s="948"/>
      <c r="N25" s="948"/>
      <c r="O25" s="948"/>
      <c r="P25" s="949"/>
    </row>
    <row r="26" spans="1:16" ht="15.75" customHeight="1">
      <c r="A26" s="960"/>
      <c r="B26" s="966" t="s">
        <v>526</v>
      </c>
      <c r="C26" s="951"/>
      <c r="D26" s="951"/>
      <c r="E26" s="951"/>
      <c r="F26" s="951"/>
      <c r="G26" s="953"/>
      <c r="H26" s="953"/>
      <c r="I26" s="953"/>
      <c r="J26" s="953"/>
      <c r="K26" s="953"/>
      <c r="L26" s="953"/>
      <c r="M26" s="953"/>
      <c r="N26" s="953"/>
      <c r="O26" s="953"/>
      <c r="P26" s="954"/>
    </row>
    <row r="27" spans="1:16" ht="15.75" customHeight="1">
      <c r="A27" s="960"/>
      <c r="B27" s="951"/>
      <c r="C27" s="966" t="s">
        <v>576</v>
      </c>
      <c r="D27" s="951"/>
      <c r="E27" s="951"/>
      <c r="F27" s="951"/>
      <c r="G27" s="953"/>
      <c r="H27" s="953"/>
      <c r="I27" s="953"/>
      <c r="J27" s="953"/>
      <c r="K27" s="953"/>
      <c r="L27" s="953"/>
      <c r="M27" s="953"/>
      <c r="N27" s="953"/>
      <c r="O27" s="953"/>
      <c r="P27" s="954"/>
    </row>
    <row r="28" spans="1:16" ht="15.75" customHeight="1">
      <c r="A28" s="960"/>
      <c r="B28" s="951"/>
      <c r="C28" s="966" t="s">
        <v>527</v>
      </c>
      <c r="D28" s="951"/>
      <c r="E28" s="951"/>
      <c r="F28" s="951"/>
      <c r="G28" s="953"/>
      <c r="H28" s="953"/>
      <c r="I28" s="953"/>
      <c r="J28" s="953"/>
      <c r="K28" s="953"/>
      <c r="L28" s="953"/>
      <c r="M28" s="953"/>
      <c r="N28" s="953"/>
      <c r="O28" s="953"/>
      <c r="P28" s="954"/>
    </row>
    <row r="29" spans="1:16" ht="47.25" customHeight="1" thickBot="1">
      <c r="A29" s="960"/>
      <c r="B29" s="951"/>
      <c r="C29" s="951"/>
      <c r="D29" s="1238" t="s">
        <v>505</v>
      </c>
      <c r="E29" s="1238"/>
      <c r="F29" s="1238"/>
      <c r="G29" s="1238"/>
      <c r="H29" s="1238"/>
      <c r="I29" s="1238"/>
      <c r="J29" s="1238"/>
      <c r="K29" s="1238"/>
      <c r="L29" s="1238"/>
      <c r="M29" s="1238"/>
      <c r="N29" s="1238"/>
      <c r="O29" s="1238"/>
      <c r="P29" s="1239"/>
    </row>
    <row r="30" spans="1:16" ht="15.75" customHeight="1" thickBot="1">
      <c r="A30" s="1235" t="s">
        <v>629</v>
      </c>
      <c r="B30" s="1236"/>
      <c r="C30" s="1236"/>
      <c r="D30" s="1236"/>
      <c r="E30" s="1236"/>
      <c r="F30" s="1236"/>
      <c r="G30" s="1236"/>
      <c r="H30" s="1236"/>
      <c r="I30" s="1236"/>
      <c r="J30" s="1236"/>
      <c r="K30" s="1236"/>
      <c r="L30" s="1236"/>
      <c r="M30" s="1236"/>
      <c r="N30" s="1236"/>
      <c r="O30" s="1236"/>
      <c r="P30" s="1237"/>
    </row>
    <row r="31" spans="1:16" ht="15.75" customHeight="1">
      <c r="A31" s="958"/>
      <c r="B31" s="965" t="s">
        <v>525</v>
      </c>
      <c r="C31" s="947"/>
      <c r="D31" s="947"/>
      <c r="E31" s="947"/>
      <c r="F31" s="947"/>
      <c r="G31" s="948"/>
      <c r="H31" s="948"/>
      <c r="I31" s="948"/>
      <c r="J31" s="948"/>
      <c r="K31" s="948"/>
      <c r="L31" s="948"/>
      <c r="M31" s="948"/>
      <c r="N31" s="948"/>
      <c r="O31" s="948"/>
      <c r="P31" s="949"/>
    </row>
    <row r="32" spans="1:16" ht="15.75" customHeight="1">
      <c r="A32" s="960"/>
      <c r="B32" s="966" t="s">
        <v>528</v>
      </c>
      <c r="C32" s="951"/>
      <c r="D32" s="951"/>
      <c r="E32" s="951"/>
      <c r="F32" s="951"/>
      <c r="G32" s="953"/>
      <c r="H32" s="953"/>
      <c r="I32" s="953"/>
      <c r="J32" s="953"/>
      <c r="K32" s="953"/>
      <c r="L32" s="953"/>
      <c r="M32" s="953"/>
      <c r="N32" s="953"/>
      <c r="O32" s="953"/>
      <c r="P32" s="954"/>
    </row>
    <row r="33" spans="1:16" ht="15.75" customHeight="1">
      <c r="A33" s="960"/>
      <c r="B33" s="966" t="s">
        <v>529</v>
      </c>
      <c r="C33" s="951"/>
      <c r="D33" s="951"/>
      <c r="E33" s="951"/>
      <c r="F33" s="951"/>
      <c r="G33" s="953"/>
      <c r="H33" s="953"/>
      <c r="I33" s="953"/>
      <c r="J33" s="953"/>
      <c r="K33" s="953"/>
      <c r="L33" s="953"/>
      <c r="M33" s="953"/>
      <c r="N33" s="953"/>
      <c r="O33" s="953"/>
      <c r="P33" s="954"/>
    </row>
    <row r="34" spans="1:16" ht="15.75" customHeight="1">
      <c r="A34" s="960"/>
      <c r="B34" s="966" t="s">
        <v>530</v>
      </c>
      <c r="C34" s="951"/>
      <c r="D34" s="951"/>
      <c r="E34" s="951"/>
      <c r="F34" s="951"/>
      <c r="G34" s="953"/>
      <c r="H34" s="953"/>
      <c r="I34" s="953"/>
      <c r="J34" s="953"/>
      <c r="K34" s="953"/>
      <c r="L34" s="953"/>
      <c r="M34" s="953"/>
      <c r="N34" s="953"/>
      <c r="O34" s="953"/>
      <c r="P34" s="954"/>
    </row>
    <row r="35" spans="1:16" ht="15.75" customHeight="1">
      <c r="A35" s="960"/>
      <c r="B35" s="966" t="s">
        <v>531</v>
      </c>
      <c r="C35" s="951"/>
      <c r="D35" s="951"/>
      <c r="E35" s="951"/>
      <c r="F35" s="951"/>
      <c r="G35" s="953"/>
      <c r="H35" s="953"/>
      <c r="I35" s="953"/>
      <c r="J35" s="953"/>
      <c r="K35" s="953"/>
      <c r="L35" s="953"/>
      <c r="M35" s="953"/>
      <c r="N35" s="953"/>
      <c r="O35" s="953"/>
      <c r="P35" s="954"/>
    </row>
    <row r="36" spans="1:16" ht="15.75" customHeight="1">
      <c r="A36" s="960"/>
      <c r="B36" s="951"/>
      <c r="C36" s="966" t="s">
        <v>532</v>
      </c>
      <c r="D36" s="951"/>
      <c r="E36" s="951"/>
      <c r="F36" s="951"/>
      <c r="G36" s="953"/>
      <c r="H36" s="953"/>
      <c r="I36" s="953"/>
      <c r="J36" s="953"/>
      <c r="K36" s="953"/>
      <c r="L36" s="953"/>
      <c r="M36" s="953"/>
      <c r="N36" s="953"/>
      <c r="O36" s="953"/>
      <c r="P36" s="954"/>
    </row>
    <row r="37" spans="1:16" ht="15.75" customHeight="1">
      <c r="A37" s="960"/>
      <c r="B37" s="951"/>
      <c r="C37" s="966" t="s">
        <v>533</v>
      </c>
      <c r="D37" s="951"/>
      <c r="E37" s="951"/>
      <c r="F37" s="951"/>
      <c r="G37" s="953"/>
      <c r="H37" s="953"/>
      <c r="I37" s="953"/>
      <c r="J37" s="953"/>
      <c r="K37" s="953"/>
      <c r="L37" s="953"/>
      <c r="M37" s="953"/>
      <c r="N37" s="953"/>
      <c r="O37" s="953"/>
      <c r="P37" s="954"/>
    </row>
    <row r="38" spans="1:16" ht="15.75" customHeight="1">
      <c r="A38" s="960"/>
      <c r="B38" s="966" t="s">
        <v>534</v>
      </c>
      <c r="C38" s="951"/>
      <c r="D38" s="951"/>
      <c r="E38" s="951"/>
      <c r="F38" s="951"/>
      <c r="G38" s="953"/>
      <c r="H38" s="953"/>
      <c r="I38" s="953"/>
      <c r="J38" s="953"/>
      <c r="K38" s="953"/>
      <c r="L38" s="953"/>
      <c r="M38" s="953"/>
      <c r="N38" s="953"/>
      <c r="O38" s="953"/>
      <c r="P38" s="954"/>
    </row>
    <row r="39" spans="1:16" ht="15.75" customHeight="1">
      <c r="A39" s="960"/>
      <c r="B39" s="951"/>
      <c r="C39" s="966" t="s">
        <v>535</v>
      </c>
      <c r="D39" s="951"/>
      <c r="E39" s="951"/>
      <c r="F39" s="951"/>
      <c r="G39" s="953"/>
      <c r="H39" s="953"/>
      <c r="I39" s="953"/>
      <c r="J39" s="953"/>
      <c r="K39" s="953"/>
      <c r="L39" s="953"/>
      <c r="M39" s="953"/>
      <c r="N39" s="953"/>
      <c r="O39" s="953"/>
      <c r="P39" s="954"/>
    </row>
    <row r="40" spans="1:16" ht="15.75" customHeight="1" thickBot="1">
      <c r="A40" s="959"/>
      <c r="B40" s="972" t="s">
        <v>536</v>
      </c>
      <c r="C40" s="964"/>
      <c r="D40" s="964"/>
      <c r="E40" s="964"/>
      <c r="F40" s="964"/>
      <c r="G40" s="956"/>
      <c r="H40" s="956"/>
      <c r="I40" s="956"/>
      <c r="J40" s="956"/>
      <c r="K40" s="956"/>
      <c r="L40" s="956"/>
      <c r="M40" s="956"/>
      <c r="N40" s="956"/>
      <c r="O40" s="956"/>
      <c r="P40" s="957"/>
    </row>
    <row r="41" spans="1:16" ht="15.75" customHeight="1" thickBot="1">
      <c r="A41" s="1225" t="s">
        <v>494</v>
      </c>
      <c r="B41" s="1226"/>
      <c r="C41" s="1226"/>
      <c r="D41" s="1226"/>
      <c r="E41" s="1226"/>
      <c r="F41" s="1226"/>
      <c r="G41" s="1226"/>
      <c r="H41" s="1226"/>
      <c r="I41" s="1226"/>
      <c r="J41" s="1226"/>
      <c r="K41" s="1226"/>
      <c r="L41" s="1226"/>
      <c r="M41" s="1226"/>
      <c r="N41" s="1226"/>
      <c r="O41" s="1226"/>
      <c r="P41" s="1227"/>
    </row>
    <row r="42" spans="1:16" ht="15.75" customHeight="1">
      <c r="A42" s="958"/>
      <c r="B42" s="965" t="s">
        <v>525</v>
      </c>
      <c r="C42" s="947"/>
      <c r="D42" s="947"/>
      <c r="E42" s="947"/>
      <c r="F42" s="947"/>
      <c r="G42" s="948"/>
      <c r="H42" s="948"/>
      <c r="I42" s="948"/>
      <c r="J42" s="948"/>
      <c r="K42" s="948"/>
      <c r="L42" s="948"/>
      <c r="M42" s="948"/>
      <c r="N42" s="948"/>
      <c r="O42" s="948"/>
      <c r="P42" s="949"/>
    </row>
    <row r="43" spans="1:16" ht="15.75" customHeight="1">
      <c r="A43" s="960"/>
      <c r="B43" s="966" t="s">
        <v>528</v>
      </c>
      <c r="C43" s="951"/>
      <c r="D43" s="951"/>
      <c r="E43" s="951"/>
      <c r="F43" s="951"/>
      <c r="G43" s="953"/>
      <c r="H43" s="953"/>
      <c r="I43" s="953"/>
      <c r="J43" s="953"/>
      <c r="K43" s="953"/>
      <c r="L43" s="953"/>
      <c r="M43" s="953"/>
      <c r="N43" s="953"/>
      <c r="O43" s="953"/>
      <c r="P43" s="954"/>
    </row>
    <row r="44" spans="1:16" ht="15.75" customHeight="1">
      <c r="A44" s="960"/>
      <c r="B44" s="966" t="s">
        <v>537</v>
      </c>
      <c r="C44" s="951"/>
      <c r="D44" s="951"/>
      <c r="E44" s="951"/>
      <c r="F44" s="951"/>
      <c r="G44" s="953"/>
      <c r="H44" s="953"/>
      <c r="I44" s="953"/>
      <c r="J44" s="953"/>
      <c r="K44" s="953"/>
      <c r="L44" s="953"/>
      <c r="M44" s="953"/>
      <c r="N44" s="953"/>
      <c r="O44" s="953"/>
      <c r="P44" s="954"/>
    </row>
    <row r="45" spans="1:16" ht="15.75" customHeight="1">
      <c r="A45" s="960"/>
      <c r="B45" s="951"/>
      <c r="C45" s="966" t="s">
        <v>538</v>
      </c>
      <c r="D45" s="951"/>
      <c r="E45" s="951"/>
      <c r="F45" s="951"/>
      <c r="G45" s="953"/>
      <c r="H45" s="953"/>
      <c r="I45" s="953"/>
      <c r="J45" s="953"/>
      <c r="K45" s="953"/>
      <c r="L45" s="953"/>
      <c r="M45" s="953"/>
      <c r="N45" s="953"/>
      <c r="O45" s="953"/>
      <c r="P45" s="954"/>
    </row>
    <row r="46" spans="1:16" ht="15.75" customHeight="1">
      <c r="A46" s="960"/>
      <c r="B46" s="966" t="s">
        <v>539</v>
      </c>
      <c r="C46" s="951"/>
      <c r="D46" s="951"/>
      <c r="E46" s="951"/>
      <c r="F46" s="951"/>
      <c r="G46" s="953"/>
      <c r="H46" s="953"/>
      <c r="I46" s="953"/>
      <c r="J46" s="953"/>
      <c r="K46" s="953"/>
      <c r="L46" s="953"/>
      <c r="M46" s="953"/>
      <c r="N46" s="953"/>
      <c r="O46" s="953"/>
      <c r="P46" s="954"/>
    </row>
    <row r="47" spans="1:16" ht="15.75" customHeight="1">
      <c r="A47" s="960"/>
      <c r="B47" s="951"/>
      <c r="C47" s="966" t="s">
        <v>540</v>
      </c>
      <c r="D47" s="951"/>
      <c r="E47" s="951"/>
      <c r="F47" s="951"/>
      <c r="G47" s="953"/>
      <c r="H47" s="953"/>
      <c r="I47" s="953"/>
      <c r="J47" s="953"/>
      <c r="K47" s="953"/>
      <c r="L47" s="953"/>
      <c r="M47" s="953"/>
      <c r="N47" s="953"/>
      <c r="O47" s="953"/>
      <c r="P47" s="954"/>
    </row>
    <row r="48" spans="1:16" ht="15.75" customHeight="1">
      <c r="A48" s="960"/>
      <c r="B48" s="951"/>
      <c r="C48" s="966" t="s">
        <v>541</v>
      </c>
      <c r="D48" s="951"/>
      <c r="E48" s="951"/>
      <c r="F48" s="951"/>
      <c r="G48" s="953"/>
      <c r="H48" s="953"/>
      <c r="I48" s="953"/>
      <c r="J48" s="953"/>
      <c r="K48" s="953"/>
      <c r="L48" s="953"/>
      <c r="M48" s="953"/>
      <c r="N48" s="953"/>
      <c r="O48" s="953"/>
      <c r="P48" s="954"/>
    </row>
    <row r="49" spans="1:16" ht="15.75" customHeight="1">
      <c r="A49" s="960"/>
      <c r="B49" s="966" t="s">
        <v>542</v>
      </c>
      <c r="C49" s="951"/>
      <c r="D49" s="951"/>
      <c r="E49" s="951"/>
      <c r="F49" s="951"/>
      <c r="G49" s="953"/>
      <c r="H49" s="953"/>
      <c r="I49" s="953"/>
      <c r="J49" s="953"/>
      <c r="K49" s="953"/>
      <c r="L49" s="953"/>
      <c r="M49" s="953"/>
      <c r="N49" s="953"/>
      <c r="O49" s="953"/>
      <c r="P49" s="954"/>
    </row>
    <row r="50" spans="1:16" ht="15.75" customHeight="1" thickBot="1">
      <c r="A50" s="959"/>
      <c r="B50" s="964" t="s">
        <v>506</v>
      </c>
      <c r="C50" s="964"/>
      <c r="D50" s="964"/>
      <c r="E50" s="964"/>
      <c r="F50" s="964"/>
      <c r="G50" s="956"/>
      <c r="H50" s="956"/>
      <c r="I50" s="956"/>
      <c r="J50" s="956"/>
      <c r="K50" s="956"/>
      <c r="L50" s="956"/>
      <c r="M50" s="956"/>
      <c r="N50" s="956"/>
      <c r="O50" s="956"/>
      <c r="P50" s="957"/>
    </row>
    <row r="51" spans="1:16" ht="15.75" customHeight="1" thickBot="1">
      <c r="A51" s="1225" t="s">
        <v>495</v>
      </c>
      <c r="B51" s="1226"/>
      <c r="C51" s="1226"/>
      <c r="D51" s="1226"/>
      <c r="E51" s="1226"/>
      <c r="F51" s="1226"/>
      <c r="G51" s="1226"/>
      <c r="H51" s="1226"/>
      <c r="I51" s="1226"/>
      <c r="J51" s="1226"/>
      <c r="K51" s="1226"/>
      <c r="L51" s="1226"/>
      <c r="M51" s="1226"/>
      <c r="N51" s="1226"/>
      <c r="O51" s="1226"/>
      <c r="P51" s="1227"/>
    </row>
    <row r="52" spans="1:16" ht="15.75" customHeight="1">
      <c r="A52" s="958"/>
      <c r="B52" s="965" t="s">
        <v>543</v>
      </c>
      <c r="C52" s="947"/>
      <c r="D52" s="947"/>
      <c r="E52" s="947"/>
      <c r="F52" s="947"/>
      <c r="G52" s="948"/>
      <c r="H52" s="948"/>
      <c r="I52" s="948"/>
      <c r="J52" s="948"/>
      <c r="K52" s="948"/>
      <c r="L52" s="948"/>
      <c r="M52" s="948"/>
      <c r="N52" s="948"/>
      <c r="O52" s="948"/>
      <c r="P52" s="949"/>
    </row>
    <row r="53" spans="1:16" ht="15.75" customHeight="1">
      <c r="A53" s="960"/>
      <c r="B53" s="966" t="s">
        <v>544</v>
      </c>
      <c r="C53" s="951"/>
      <c r="D53" s="951"/>
      <c r="E53" s="951"/>
      <c r="F53" s="951"/>
      <c r="G53" s="953"/>
      <c r="H53" s="953"/>
      <c r="I53" s="953"/>
      <c r="J53" s="953"/>
      <c r="K53" s="953"/>
      <c r="L53" s="953"/>
      <c r="M53" s="953"/>
      <c r="N53" s="953"/>
      <c r="O53" s="953"/>
      <c r="P53" s="954"/>
    </row>
    <row r="54" spans="1:16" ht="15.75" customHeight="1">
      <c r="A54" s="960"/>
      <c r="B54" s="966" t="s">
        <v>545</v>
      </c>
      <c r="C54" s="951"/>
      <c r="D54" s="951"/>
      <c r="E54" s="951"/>
      <c r="F54" s="951"/>
      <c r="G54" s="953"/>
      <c r="H54" s="953"/>
      <c r="I54" s="953"/>
      <c r="J54" s="953"/>
      <c r="K54" s="953"/>
      <c r="L54" s="953"/>
      <c r="M54" s="953"/>
      <c r="N54" s="953"/>
      <c r="O54" s="953"/>
      <c r="P54" s="954"/>
    </row>
    <row r="55" spans="1:16" ht="15.75" customHeight="1">
      <c r="A55" s="960"/>
      <c r="B55" s="966" t="s">
        <v>546</v>
      </c>
      <c r="C55" s="951"/>
      <c r="D55" s="951"/>
      <c r="E55" s="951"/>
      <c r="F55" s="951"/>
      <c r="G55" s="953"/>
      <c r="H55" s="953"/>
      <c r="I55" s="953"/>
      <c r="J55" s="953"/>
      <c r="K55" s="953"/>
      <c r="L55" s="953"/>
      <c r="M55" s="953"/>
      <c r="N55" s="953"/>
      <c r="O55" s="953"/>
      <c r="P55" s="954"/>
    </row>
    <row r="56" spans="1:16" ht="15.75" customHeight="1">
      <c r="A56" s="960"/>
      <c r="B56" s="966" t="s">
        <v>547</v>
      </c>
      <c r="C56" s="951"/>
      <c r="D56" s="951"/>
      <c r="E56" s="951"/>
      <c r="F56" s="951"/>
      <c r="G56" s="953"/>
      <c r="H56" s="953"/>
      <c r="I56" s="953"/>
      <c r="J56" s="953"/>
      <c r="K56" s="953"/>
      <c r="L56" s="953"/>
      <c r="M56" s="953"/>
      <c r="N56" s="953"/>
      <c r="O56" s="953"/>
      <c r="P56" s="954"/>
    </row>
    <row r="57" spans="1:16" ht="15.75" customHeight="1">
      <c r="A57" s="960"/>
      <c r="B57" s="966" t="s">
        <v>641</v>
      </c>
      <c r="C57" s="951"/>
      <c r="D57" s="951"/>
      <c r="E57" s="951"/>
      <c r="F57" s="951"/>
      <c r="G57" s="953"/>
      <c r="H57" s="953"/>
      <c r="I57" s="953"/>
      <c r="J57" s="953"/>
      <c r="K57" s="953"/>
      <c r="L57" s="953"/>
      <c r="M57" s="953"/>
      <c r="N57" s="953"/>
      <c r="O57" s="953"/>
      <c r="P57" s="954"/>
    </row>
    <row r="58" spans="1:16" ht="15.75" customHeight="1" thickBot="1">
      <c r="A58" s="959"/>
      <c r="B58" s="964"/>
      <c r="C58" s="972" t="s">
        <v>642</v>
      </c>
      <c r="D58" s="964"/>
      <c r="E58" s="964"/>
      <c r="F58" s="964"/>
      <c r="G58" s="956"/>
      <c r="H58" s="956"/>
      <c r="I58" s="956"/>
      <c r="J58" s="956"/>
      <c r="K58" s="956"/>
      <c r="L58" s="956"/>
      <c r="M58" s="956"/>
      <c r="N58" s="956"/>
      <c r="O58" s="956"/>
      <c r="P58" s="957"/>
    </row>
    <row r="59" spans="1:16" ht="15.75" customHeight="1" thickBot="1">
      <c r="A59" s="1225" t="s">
        <v>496</v>
      </c>
      <c r="B59" s="1226"/>
      <c r="C59" s="1226"/>
      <c r="D59" s="1226"/>
      <c r="E59" s="1226"/>
      <c r="F59" s="1226"/>
      <c r="G59" s="1226"/>
      <c r="H59" s="1226"/>
      <c r="I59" s="1226"/>
      <c r="J59" s="1226"/>
      <c r="K59" s="1226"/>
      <c r="L59" s="1226"/>
      <c r="M59" s="1226"/>
      <c r="N59" s="1226"/>
      <c r="O59" s="1226"/>
      <c r="P59" s="1227"/>
    </row>
    <row r="60" spans="1:16" ht="15.75" customHeight="1">
      <c r="A60" s="958"/>
      <c r="B60" s="965" t="s">
        <v>525</v>
      </c>
      <c r="C60" s="947"/>
      <c r="D60" s="947"/>
      <c r="E60" s="947"/>
      <c r="F60" s="947"/>
      <c r="G60" s="948"/>
      <c r="H60" s="948"/>
      <c r="I60" s="948"/>
      <c r="J60" s="948"/>
      <c r="K60" s="948"/>
      <c r="L60" s="948"/>
      <c r="M60" s="948"/>
      <c r="N60" s="948"/>
      <c r="O60" s="948"/>
      <c r="P60" s="949"/>
    </row>
    <row r="61" spans="1:16" ht="15.75" customHeight="1">
      <c r="A61" s="960"/>
      <c r="B61" s="966" t="s">
        <v>548</v>
      </c>
      <c r="C61" s="951"/>
      <c r="D61" s="951"/>
      <c r="E61" s="951"/>
      <c r="F61" s="951"/>
      <c r="G61" s="953"/>
      <c r="H61" s="953"/>
      <c r="I61" s="953"/>
      <c r="J61" s="953"/>
      <c r="K61" s="953"/>
      <c r="L61" s="953"/>
      <c r="M61" s="953"/>
      <c r="N61" s="953"/>
      <c r="O61" s="953"/>
      <c r="P61" s="954"/>
    </row>
    <row r="62" spans="1:16" ht="15.75" customHeight="1">
      <c r="A62" s="960"/>
      <c r="B62" s="966" t="s">
        <v>549</v>
      </c>
      <c r="C62" s="951"/>
      <c r="D62" s="951"/>
      <c r="E62" s="951"/>
      <c r="F62" s="951"/>
      <c r="G62" s="953"/>
      <c r="H62" s="953"/>
      <c r="I62" s="953"/>
      <c r="J62" s="953"/>
      <c r="K62" s="953"/>
      <c r="L62" s="953"/>
      <c r="M62" s="953"/>
      <c r="N62" s="953"/>
      <c r="O62" s="953"/>
      <c r="P62" s="954"/>
    </row>
    <row r="63" spans="1:16" ht="32.25" customHeight="1">
      <c r="A63" s="960"/>
      <c r="B63" s="951"/>
      <c r="C63" s="1240" t="s">
        <v>550</v>
      </c>
      <c r="D63" s="1240"/>
      <c r="E63" s="1240"/>
      <c r="F63" s="1240"/>
      <c r="G63" s="1240"/>
      <c r="H63" s="1240"/>
      <c r="I63" s="1240"/>
      <c r="J63" s="1240"/>
      <c r="K63" s="1240"/>
      <c r="L63" s="1240"/>
      <c r="M63" s="1240"/>
      <c r="N63" s="1240"/>
      <c r="O63" s="1240"/>
      <c r="P63" s="1241"/>
    </row>
    <row r="64" spans="1:16" ht="15.75" customHeight="1">
      <c r="A64" s="960"/>
      <c r="B64" s="966" t="s">
        <v>551</v>
      </c>
      <c r="C64" s="951"/>
      <c r="D64" s="951"/>
      <c r="E64" s="951"/>
      <c r="F64" s="951"/>
      <c r="G64" s="953"/>
      <c r="H64" s="953"/>
      <c r="I64" s="953"/>
      <c r="J64" s="953"/>
      <c r="K64" s="953"/>
      <c r="L64" s="953"/>
      <c r="M64" s="953"/>
      <c r="N64" s="953"/>
      <c r="O64" s="953"/>
      <c r="P64" s="954"/>
    </row>
    <row r="65" spans="1:16" ht="31.5" customHeight="1" thickBot="1">
      <c r="A65" s="959"/>
      <c r="B65" s="1242" t="s">
        <v>577</v>
      </c>
      <c r="C65" s="1242"/>
      <c r="D65" s="1242"/>
      <c r="E65" s="1242"/>
      <c r="F65" s="1242"/>
      <c r="G65" s="1242"/>
      <c r="H65" s="1242"/>
      <c r="I65" s="1242"/>
      <c r="J65" s="1242"/>
      <c r="K65" s="1242"/>
      <c r="L65" s="1242"/>
      <c r="M65" s="1242"/>
      <c r="N65" s="1242"/>
      <c r="O65" s="1242"/>
      <c r="P65" s="1243"/>
    </row>
    <row r="66" spans="1:16" ht="15.75" customHeight="1" thickBot="1">
      <c r="A66" s="1232" t="s">
        <v>497</v>
      </c>
      <c r="B66" s="1233"/>
      <c r="C66" s="1233"/>
      <c r="D66" s="1233"/>
      <c r="E66" s="1233"/>
      <c r="F66" s="1233"/>
      <c r="G66" s="1233"/>
      <c r="H66" s="1233"/>
      <c r="I66" s="1233"/>
      <c r="J66" s="1233"/>
      <c r="K66" s="1233"/>
      <c r="L66" s="1233"/>
      <c r="M66" s="1233"/>
      <c r="N66" s="1233"/>
      <c r="O66" s="1233"/>
      <c r="P66" s="1234"/>
    </row>
    <row r="67" spans="1:16" ht="34.5" customHeight="1" thickBot="1">
      <c r="A67" s="961"/>
      <c r="B67" s="1250" t="s">
        <v>552</v>
      </c>
      <c r="C67" s="1250"/>
      <c r="D67" s="1250"/>
      <c r="E67" s="1250"/>
      <c r="F67" s="1250"/>
      <c r="G67" s="1250"/>
      <c r="H67" s="1250"/>
      <c r="I67" s="1250"/>
      <c r="J67" s="1250"/>
      <c r="K67" s="1250"/>
      <c r="L67" s="1250"/>
      <c r="M67" s="1250"/>
      <c r="N67" s="1250"/>
      <c r="O67" s="1250"/>
      <c r="P67" s="1251"/>
    </row>
    <row r="68" spans="1:16" ht="15.75" customHeight="1" thickBot="1">
      <c r="A68" s="1255" t="s">
        <v>498</v>
      </c>
      <c r="B68" s="1256"/>
      <c r="C68" s="1256"/>
      <c r="D68" s="1256"/>
      <c r="E68" s="1256"/>
      <c r="F68" s="1256"/>
      <c r="G68" s="1256"/>
      <c r="H68" s="1256"/>
      <c r="I68" s="1256"/>
      <c r="J68" s="1256"/>
      <c r="K68" s="1256"/>
      <c r="L68" s="1256"/>
      <c r="M68" s="1256"/>
      <c r="N68" s="1256"/>
      <c r="O68" s="1256"/>
      <c r="P68" s="1257"/>
    </row>
    <row r="69" spans="1:16" ht="15.75" customHeight="1">
      <c r="A69" s="958"/>
      <c r="B69" s="965" t="s">
        <v>553</v>
      </c>
      <c r="C69" s="947"/>
      <c r="D69" s="947"/>
      <c r="E69" s="947"/>
      <c r="F69" s="947"/>
      <c r="G69" s="948"/>
      <c r="H69" s="948"/>
      <c r="I69" s="948"/>
      <c r="J69" s="948"/>
      <c r="K69" s="948"/>
      <c r="L69" s="948"/>
      <c r="M69" s="948"/>
      <c r="N69" s="948"/>
      <c r="O69" s="948"/>
      <c r="P69" s="949"/>
    </row>
    <row r="70" spans="1:16" ht="15.75" customHeight="1">
      <c r="A70" s="960"/>
      <c r="B70" s="966" t="s">
        <v>554</v>
      </c>
      <c r="C70" s="951"/>
      <c r="D70" s="951"/>
      <c r="E70" s="951"/>
      <c r="F70" s="951"/>
      <c r="G70" s="953"/>
      <c r="H70" s="953"/>
      <c r="I70" s="953"/>
      <c r="J70" s="953"/>
      <c r="K70" s="953"/>
      <c r="L70" s="953"/>
      <c r="M70" s="953"/>
      <c r="N70" s="953"/>
      <c r="O70" s="953"/>
      <c r="P70" s="954"/>
    </row>
    <row r="71" spans="1:16" ht="15.75" customHeight="1">
      <c r="A71" s="960"/>
      <c r="B71" s="966" t="s">
        <v>555</v>
      </c>
      <c r="C71" s="951"/>
      <c r="D71" s="951"/>
      <c r="E71" s="951"/>
      <c r="F71" s="951"/>
      <c r="G71" s="953"/>
      <c r="H71" s="953"/>
      <c r="I71" s="953"/>
      <c r="J71" s="953"/>
      <c r="K71" s="953"/>
      <c r="L71" s="953"/>
      <c r="M71" s="953"/>
      <c r="N71" s="953"/>
      <c r="O71" s="953"/>
      <c r="P71" s="954"/>
    </row>
    <row r="72" spans="1:16" ht="15.75" customHeight="1">
      <c r="A72" s="960"/>
      <c r="B72" s="951"/>
      <c r="C72" s="966" t="s">
        <v>578</v>
      </c>
      <c r="D72" s="951"/>
      <c r="E72" s="951"/>
      <c r="F72" s="951"/>
      <c r="G72" s="953"/>
      <c r="H72" s="953"/>
      <c r="I72" s="953"/>
      <c r="J72" s="953"/>
      <c r="K72" s="953"/>
      <c r="L72" s="953"/>
      <c r="M72" s="953"/>
      <c r="N72" s="953"/>
      <c r="O72" s="953"/>
      <c r="P72" s="954"/>
    </row>
    <row r="73" spans="1:16" ht="15.75" customHeight="1">
      <c r="A73" s="960"/>
      <c r="B73" s="951"/>
      <c r="C73" s="966" t="s">
        <v>556</v>
      </c>
      <c r="D73" s="951"/>
      <c r="E73" s="951"/>
      <c r="F73" s="951"/>
      <c r="G73" s="953"/>
      <c r="H73" s="953"/>
      <c r="I73" s="953"/>
      <c r="J73" s="953"/>
      <c r="K73" s="953"/>
      <c r="L73" s="953"/>
      <c r="M73" s="953"/>
      <c r="N73" s="953"/>
      <c r="O73" s="953"/>
      <c r="P73" s="954"/>
    </row>
    <row r="74" spans="1:16" ht="15.75" customHeight="1">
      <c r="A74" s="960"/>
      <c r="B74" s="951"/>
      <c r="C74" s="951"/>
      <c r="D74" s="966" t="s">
        <v>557</v>
      </c>
      <c r="F74" s="951"/>
      <c r="G74" s="953"/>
      <c r="H74" s="953"/>
      <c r="I74" s="953"/>
      <c r="J74" s="953"/>
      <c r="K74" s="953"/>
      <c r="L74" s="953"/>
      <c r="M74" s="953"/>
      <c r="N74" s="953"/>
      <c r="O74" s="953"/>
      <c r="P74" s="954"/>
    </row>
    <row r="75" spans="1:16" ht="15.75" customHeight="1">
      <c r="A75" s="960"/>
      <c r="B75" s="951"/>
      <c r="C75" s="951"/>
      <c r="D75" s="966" t="s">
        <v>558</v>
      </c>
      <c r="F75" s="951"/>
      <c r="G75" s="953"/>
      <c r="H75" s="953"/>
      <c r="I75" s="953"/>
      <c r="J75" s="953"/>
      <c r="K75" s="953"/>
      <c r="L75" s="953"/>
      <c r="M75" s="953"/>
      <c r="N75" s="953"/>
      <c r="O75" s="953"/>
      <c r="P75" s="954"/>
    </row>
    <row r="76" spans="1:16" ht="15.75" customHeight="1">
      <c r="A76" s="960"/>
      <c r="B76" s="951"/>
      <c r="C76" s="951"/>
      <c r="D76" s="966" t="s">
        <v>559</v>
      </c>
      <c r="F76" s="951"/>
      <c r="G76" s="953"/>
      <c r="H76" s="953"/>
      <c r="I76" s="953"/>
      <c r="J76" s="953"/>
      <c r="K76" s="953"/>
      <c r="L76" s="953"/>
      <c r="M76" s="953"/>
      <c r="N76" s="953"/>
      <c r="O76" s="953"/>
      <c r="P76" s="954"/>
    </row>
    <row r="77" spans="1:16" ht="15.75" customHeight="1">
      <c r="A77" s="960"/>
      <c r="B77" s="951"/>
      <c r="C77" s="951"/>
      <c r="D77" s="951"/>
      <c r="E77" s="966" t="s">
        <v>560</v>
      </c>
      <c r="G77" s="953"/>
      <c r="H77" s="953"/>
      <c r="I77" s="953"/>
      <c r="J77" s="953"/>
      <c r="K77" s="953"/>
      <c r="L77" s="953"/>
      <c r="M77" s="953"/>
      <c r="N77" s="953"/>
      <c r="O77" s="953"/>
      <c r="P77" s="954"/>
    </row>
    <row r="78" spans="1:16" ht="15.75" customHeight="1">
      <c r="A78" s="960"/>
      <c r="B78" s="951"/>
      <c r="C78" s="951"/>
      <c r="D78" s="951"/>
      <c r="E78" s="966" t="s">
        <v>574</v>
      </c>
      <c r="G78" s="966"/>
      <c r="H78" s="966"/>
      <c r="I78" s="966"/>
      <c r="J78" s="966"/>
      <c r="K78" s="966"/>
      <c r="L78" s="966"/>
      <c r="M78" s="966"/>
      <c r="N78" s="966"/>
      <c r="O78" s="966"/>
      <c r="P78" s="973"/>
    </row>
    <row r="79" spans="1:16" ht="30.75" customHeight="1" thickBot="1">
      <c r="A79" s="960"/>
      <c r="B79" s="951"/>
      <c r="C79" s="951"/>
      <c r="D79" s="951"/>
      <c r="E79" s="1238" t="s">
        <v>508</v>
      </c>
      <c r="F79" s="1238"/>
      <c r="G79" s="1238"/>
      <c r="H79" s="1238"/>
      <c r="I79" s="1238"/>
      <c r="J79" s="1238"/>
      <c r="K79" s="1238"/>
      <c r="L79" s="1238"/>
      <c r="M79" s="1238"/>
      <c r="N79" s="1238"/>
      <c r="O79" s="1238"/>
      <c r="P79" s="1239"/>
    </row>
    <row r="80" spans="1:16" ht="15.75" customHeight="1" thickBot="1">
      <c r="A80" s="1225" t="s">
        <v>499</v>
      </c>
      <c r="B80" s="1226"/>
      <c r="C80" s="1226"/>
      <c r="D80" s="1226"/>
      <c r="E80" s="1226"/>
      <c r="F80" s="1226"/>
      <c r="G80" s="1226"/>
      <c r="H80" s="1226"/>
      <c r="I80" s="1226"/>
      <c r="J80" s="1226"/>
      <c r="K80" s="1226"/>
      <c r="L80" s="1226"/>
      <c r="M80" s="1226"/>
      <c r="N80" s="1226"/>
      <c r="O80" s="1226"/>
      <c r="P80" s="1227"/>
    </row>
    <row r="81" spans="1:16" ht="32.25" customHeight="1">
      <c r="A81" s="958"/>
      <c r="B81" s="1228" t="s">
        <v>561</v>
      </c>
      <c r="C81" s="1228"/>
      <c r="D81" s="1228"/>
      <c r="E81" s="1228"/>
      <c r="F81" s="1228"/>
      <c r="G81" s="1228"/>
      <c r="H81" s="1228"/>
      <c r="I81" s="1228"/>
      <c r="J81" s="1228"/>
      <c r="K81" s="1228"/>
      <c r="L81" s="1228"/>
      <c r="M81" s="1228"/>
      <c r="N81" s="1228"/>
      <c r="O81" s="1228"/>
      <c r="P81" s="1229"/>
    </row>
    <row r="82" spans="1:16" ht="32.25" customHeight="1">
      <c r="A82" s="960"/>
      <c r="B82" s="1240" t="s">
        <v>562</v>
      </c>
      <c r="C82" s="1240"/>
      <c r="D82" s="1240"/>
      <c r="E82" s="1240"/>
      <c r="F82" s="1240"/>
      <c r="G82" s="1240"/>
      <c r="H82" s="1240"/>
      <c r="I82" s="1240"/>
      <c r="J82" s="1240"/>
      <c r="K82" s="1240"/>
      <c r="L82" s="1240"/>
      <c r="M82" s="1240"/>
      <c r="N82" s="1240"/>
      <c r="O82" s="1240"/>
      <c r="P82" s="1241"/>
    </row>
    <row r="83" spans="1:16" ht="33.75" customHeight="1">
      <c r="A83" s="960"/>
      <c r="B83" s="1240" t="s">
        <v>563</v>
      </c>
      <c r="C83" s="1240"/>
      <c r="D83" s="1240"/>
      <c r="E83" s="1240"/>
      <c r="F83" s="1240"/>
      <c r="G83" s="1240"/>
      <c r="H83" s="1240"/>
      <c r="I83" s="1240"/>
      <c r="J83" s="1240"/>
      <c r="K83" s="1240"/>
      <c r="L83" s="1240"/>
      <c r="M83" s="1240"/>
      <c r="N83" s="1240"/>
      <c r="O83" s="1240"/>
      <c r="P83" s="1241"/>
    </row>
    <row r="84" spans="1:16" ht="15.75" customHeight="1">
      <c r="A84" s="960"/>
      <c r="B84" s="951"/>
      <c r="C84" s="951" t="s">
        <v>501</v>
      </c>
      <c r="D84" s="951"/>
      <c r="E84" s="951"/>
      <c r="F84" s="951"/>
      <c r="G84" s="953"/>
      <c r="H84" s="953"/>
      <c r="I84" s="953"/>
      <c r="J84" s="953"/>
      <c r="K84" s="953"/>
      <c r="L84" s="953"/>
      <c r="M84" s="953"/>
      <c r="N84" s="953"/>
      <c r="O84" s="953"/>
      <c r="P84" s="954"/>
    </row>
    <row r="85" spans="1:16" ht="15.75" customHeight="1">
      <c r="A85" s="960"/>
      <c r="B85" s="966" t="s">
        <v>564</v>
      </c>
      <c r="C85" s="951"/>
      <c r="D85" s="951"/>
      <c r="E85" s="951"/>
      <c r="F85" s="951"/>
      <c r="G85" s="953"/>
      <c r="H85" s="953"/>
      <c r="I85" s="953"/>
      <c r="J85" s="953"/>
      <c r="K85" s="953"/>
      <c r="L85" s="953"/>
      <c r="M85" s="953"/>
      <c r="N85" s="953"/>
      <c r="O85" s="953"/>
      <c r="P85" s="954"/>
    </row>
    <row r="86" spans="1:16" ht="15.75" customHeight="1" thickBot="1">
      <c r="A86" s="959"/>
      <c r="B86" s="972" t="s">
        <v>565</v>
      </c>
      <c r="C86" s="964"/>
      <c r="D86" s="964"/>
      <c r="E86" s="964"/>
      <c r="F86" s="964"/>
      <c r="G86" s="956"/>
      <c r="H86" s="956"/>
      <c r="I86" s="956"/>
      <c r="J86" s="956"/>
      <c r="K86" s="956"/>
      <c r="L86" s="956"/>
      <c r="M86" s="956"/>
      <c r="N86" s="956"/>
      <c r="O86" s="956"/>
      <c r="P86" s="957"/>
    </row>
    <row r="87" spans="1:16" ht="15.75" customHeight="1" thickBot="1">
      <c r="A87" s="1252" t="s">
        <v>579</v>
      </c>
      <c r="B87" s="1253"/>
      <c r="C87" s="1253"/>
      <c r="D87" s="1253"/>
      <c r="E87" s="1253"/>
      <c r="F87" s="1253"/>
      <c r="G87" s="1253"/>
      <c r="H87" s="1253"/>
      <c r="I87" s="1253"/>
      <c r="J87" s="1253"/>
      <c r="K87" s="1253"/>
      <c r="L87" s="1253"/>
      <c r="M87" s="1253"/>
      <c r="N87" s="1253"/>
      <c r="O87" s="1253"/>
      <c r="P87" s="1254"/>
    </row>
    <row r="88" spans="1:16" ht="15.75" customHeight="1">
      <c r="A88" s="958"/>
      <c r="B88" s="965" t="s">
        <v>566</v>
      </c>
      <c r="C88" s="947"/>
      <c r="D88" s="947"/>
      <c r="E88" s="947"/>
      <c r="F88" s="947"/>
      <c r="G88" s="948"/>
      <c r="H88" s="948"/>
      <c r="I88" s="948"/>
      <c r="J88" s="948"/>
      <c r="K88" s="948"/>
      <c r="L88" s="948"/>
      <c r="M88" s="948"/>
      <c r="N88" s="948"/>
      <c r="O88" s="948"/>
      <c r="P88" s="949"/>
    </row>
    <row r="89" spans="1:16" ht="15.75" customHeight="1">
      <c r="A89" s="960"/>
      <c r="B89" s="966" t="s">
        <v>567</v>
      </c>
      <c r="C89" s="951"/>
      <c r="D89" s="951"/>
      <c r="E89" s="951"/>
      <c r="F89" s="951"/>
      <c r="G89" s="953"/>
      <c r="H89" s="953"/>
      <c r="I89" s="953"/>
      <c r="J89" s="953"/>
      <c r="K89" s="953"/>
      <c r="L89" s="953"/>
      <c r="M89" s="953"/>
      <c r="N89" s="953"/>
      <c r="O89" s="953"/>
      <c r="P89" s="954"/>
    </row>
    <row r="90" spans="1:16" ht="15.75" customHeight="1">
      <c r="A90" s="960"/>
      <c r="B90" s="966" t="s">
        <v>580</v>
      </c>
      <c r="C90" s="951"/>
      <c r="D90" s="951"/>
      <c r="E90" s="951"/>
      <c r="F90" s="951"/>
      <c r="G90" s="953"/>
      <c r="H90" s="953"/>
      <c r="I90" s="953"/>
      <c r="J90" s="953"/>
      <c r="K90" s="953"/>
      <c r="L90" s="953"/>
      <c r="M90" s="953"/>
      <c r="N90" s="953"/>
      <c r="O90" s="953"/>
      <c r="P90" s="954"/>
    </row>
    <row r="91" spans="1:16" ht="32.25" customHeight="1">
      <c r="A91" s="960"/>
      <c r="B91" s="1240" t="s">
        <v>568</v>
      </c>
      <c r="C91" s="1240"/>
      <c r="D91" s="1240"/>
      <c r="E91" s="1240"/>
      <c r="F91" s="1240"/>
      <c r="G91" s="1240"/>
      <c r="H91" s="1240"/>
      <c r="I91" s="1240"/>
      <c r="J91" s="1240"/>
      <c r="K91" s="1240"/>
      <c r="L91" s="1240"/>
      <c r="M91" s="1240"/>
      <c r="N91" s="1240"/>
      <c r="O91" s="1240"/>
      <c r="P91" s="1241"/>
    </row>
    <row r="92" spans="1:16" ht="15.75" customHeight="1">
      <c r="A92" s="960"/>
      <c r="B92" s="951" t="s">
        <v>502</v>
      </c>
      <c r="C92" s="953"/>
      <c r="D92" s="953"/>
      <c r="E92" s="953"/>
      <c r="F92" s="953"/>
      <c r="G92" s="953"/>
      <c r="H92" s="953"/>
      <c r="I92" s="953"/>
      <c r="J92" s="953"/>
      <c r="K92" s="953"/>
      <c r="L92" s="953"/>
      <c r="M92" s="953"/>
      <c r="N92" s="953"/>
      <c r="O92" s="953"/>
      <c r="P92" s="954"/>
    </row>
    <row r="93" spans="1:16" ht="31.5" customHeight="1">
      <c r="A93" s="960"/>
      <c r="B93" s="1246" t="s">
        <v>569</v>
      </c>
      <c r="C93" s="1246"/>
      <c r="D93" s="1246"/>
      <c r="E93" s="1246"/>
      <c r="F93" s="1246"/>
      <c r="G93" s="1246"/>
      <c r="H93" s="1246"/>
      <c r="I93" s="1246"/>
      <c r="J93" s="1246"/>
      <c r="K93" s="1246"/>
      <c r="L93" s="1246"/>
      <c r="M93" s="1246"/>
      <c r="N93" s="1246"/>
      <c r="O93" s="1246"/>
      <c r="P93" s="1247"/>
    </row>
    <row r="94" spans="1:16" ht="15.75" customHeight="1">
      <c r="A94" s="960"/>
      <c r="B94" s="953"/>
      <c r="C94" s="966" t="s">
        <v>583</v>
      </c>
      <c r="D94" s="953"/>
      <c r="E94" s="953"/>
      <c r="F94" s="953"/>
      <c r="G94" s="953"/>
      <c r="H94" s="953"/>
      <c r="I94" s="953"/>
      <c r="J94" s="953"/>
      <c r="K94" s="953"/>
      <c r="L94" s="953"/>
      <c r="M94" s="953"/>
      <c r="N94" s="953"/>
      <c r="O94" s="953"/>
      <c r="P94" s="954"/>
    </row>
    <row r="95" spans="1:16" ht="15.75" customHeight="1">
      <c r="A95" s="960" t="s">
        <v>56</v>
      </c>
      <c r="B95" s="953"/>
      <c r="C95" s="970" t="s">
        <v>570</v>
      </c>
      <c r="D95" s="953"/>
      <c r="E95" s="953"/>
      <c r="F95" s="953"/>
      <c r="G95" s="953"/>
      <c r="H95" s="953"/>
      <c r="I95" s="953"/>
      <c r="J95" s="953"/>
      <c r="K95" s="953"/>
      <c r="L95" s="953"/>
      <c r="M95" s="953"/>
      <c r="N95" s="953"/>
      <c r="O95" s="953"/>
      <c r="P95" s="954"/>
    </row>
    <row r="96" spans="1:16" ht="15.75" customHeight="1">
      <c r="A96" s="960"/>
      <c r="B96" s="953"/>
      <c r="D96" s="1246" t="s">
        <v>581</v>
      </c>
      <c r="E96" s="1246"/>
      <c r="F96" s="1246"/>
      <c r="G96" s="1246"/>
      <c r="H96" s="1246"/>
      <c r="I96" s="1246"/>
      <c r="J96" s="1246"/>
      <c r="K96" s="1246"/>
      <c r="L96" s="1246"/>
      <c r="M96" s="1246"/>
      <c r="N96" s="1246"/>
      <c r="O96" s="1246"/>
      <c r="P96" s="1247"/>
    </row>
    <row r="97" spans="1:16" ht="34.5" customHeight="1">
      <c r="A97" s="960"/>
      <c r="B97" s="953"/>
      <c r="D97" s="1246" t="s">
        <v>571</v>
      </c>
      <c r="E97" s="1246"/>
      <c r="F97" s="1246"/>
      <c r="G97" s="1246"/>
      <c r="H97" s="1246"/>
      <c r="I97" s="1246"/>
      <c r="J97" s="1246"/>
      <c r="K97" s="1246"/>
      <c r="L97" s="1246"/>
      <c r="M97" s="1246"/>
      <c r="N97" s="1246"/>
      <c r="O97" s="1246"/>
      <c r="P97" s="1247"/>
    </row>
    <row r="98" spans="1:16" ht="32.25" customHeight="1">
      <c r="A98" s="960"/>
      <c r="B98" s="953"/>
      <c r="C98" s="970"/>
      <c r="D98" s="953"/>
      <c r="E98" s="1248" t="s">
        <v>582</v>
      </c>
      <c r="F98" s="1248"/>
      <c r="G98" s="1248"/>
      <c r="H98" s="1248"/>
      <c r="I98" s="1248"/>
      <c r="J98" s="1248"/>
      <c r="K98" s="1248"/>
      <c r="L98" s="1248"/>
      <c r="M98" s="1248"/>
      <c r="N98" s="1248"/>
      <c r="O98" s="1248"/>
      <c r="P98" s="1249"/>
    </row>
    <row r="99" spans="1:16" ht="33.75" customHeight="1">
      <c r="A99" s="960"/>
      <c r="B99" s="953"/>
      <c r="C99" s="953"/>
      <c r="D99" s="1246" t="s">
        <v>584</v>
      </c>
      <c r="E99" s="1246"/>
      <c r="F99" s="1246"/>
      <c r="G99" s="1246"/>
      <c r="H99" s="1246"/>
      <c r="I99" s="1246"/>
      <c r="J99" s="1246"/>
      <c r="K99" s="1246"/>
      <c r="L99" s="1246"/>
      <c r="M99" s="1246"/>
      <c r="N99" s="1246"/>
      <c r="O99" s="1246"/>
      <c r="P99" s="1247"/>
    </row>
    <row r="100" spans="1:16" ht="31.5" customHeight="1">
      <c r="A100" s="960"/>
      <c r="B100" s="953"/>
      <c r="C100" s="953"/>
      <c r="D100" s="953"/>
      <c r="E100" s="1246" t="s">
        <v>572</v>
      </c>
      <c r="F100" s="1246"/>
      <c r="G100" s="1246"/>
      <c r="H100" s="1246"/>
      <c r="I100" s="1246"/>
      <c r="J100" s="1246"/>
      <c r="K100" s="1246"/>
      <c r="L100" s="1246"/>
      <c r="M100" s="1246"/>
      <c r="N100" s="1246"/>
      <c r="O100" s="1246"/>
      <c r="P100" s="1247"/>
    </row>
    <row r="101" spans="1:16" ht="30.75" customHeight="1">
      <c r="A101" s="960"/>
      <c r="B101" s="953"/>
      <c r="C101" s="953"/>
      <c r="D101" s="953"/>
      <c r="E101" s="953"/>
      <c r="F101" s="1246" t="s">
        <v>573</v>
      </c>
      <c r="G101" s="1246"/>
      <c r="H101" s="1246"/>
      <c r="I101" s="1246"/>
      <c r="J101" s="1246"/>
      <c r="K101" s="1246"/>
      <c r="L101" s="1246"/>
      <c r="M101" s="1246"/>
      <c r="N101" s="1246"/>
      <c r="O101" s="1246"/>
      <c r="P101" s="1247"/>
    </row>
    <row r="102" spans="1:16" ht="31.5" customHeight="1" thickBot="1">
      <c r="A102" s="959"/>
      <c r="B102" s="956"/>
      <c r="C102" s="956"/>
      <c r="D102" s="956"/>
      <c r="E102" s="956"/>
      <c r="F102" s="1244" t="s">
        <v>503</v>
      </c>
      <c r="G102" s="1244"/>
      <c r="H102" s="1244"/>
      <c r="I102" s="1244"/>
      <c r="J102" s="1244"/>
      <c r="K102" s="1244"/>
      <c r="L102" s="1244"/>
      <c r="M102" s="1244"/>
      <c r="N102" s="1244"/>
      <c r="O102" s="1244"/>
      <c r="P102" s="1245"/>
    </row>
    <row r="103" spans="1:16">
      <c r="A103" s="1"/>
      <c r="B103" s="1"/>
      <c r="C103" s="1"/>
      <c r="D103" s="1"/>
    </row>
    <row r="104" spans="1:16">
      <c r="A104" s="1"/>
      <c r="B104" s="1"/>
      <c r="C104" s="1"/>
      <c r="D104" s="1"/>
    </row>
    <row r="105" spans="1:16">
      <c r="A105" s="1"/>
      <c r="B105" s="1"/>
      <c r="C105" s="1"/>
      <c r="D105" s="1"/>
    </row>
    <row r="106" spans="1:16">
      <c r="A106" s="1"/>
      <c r="B106" s="1"/>
      <c r="C106" s="1"/>
      <c r="D106" s="1"/>
    </row>
    <row r="107" spans="1:16">
      <c r="A107" s="1"/>
      <c r="B107" s="1"/>
      <c r="C107" s="1"/>
      <c r="D107" s="1"/>
    </row>
    <row r="108" spans="1:16">
      <c r="A108" s="1"/>
      <c r="B108" s="1"/>
      <c r="C108" s="1"/>
      <c r="D108" s="1"/>
    </row>
    <row r="109" spans="1:16">
      <c r="A109" s="1"/>
      <c r="B109" s="1"/>
      <c r="C109" s="1"/>
      <c r="D109" s="1"/>
    </row>
    <row r="110" spans="1:16">
      <c r="A110" s="1"/>
      <c r="B110" s="1"/>
      <c r="C110" s="1"/>
      <c r="D110" s="1"/>
    </row>
    <row r="111" spans="1:16">
      <c r="A111" s="1"/>
      <c r="B111" s="1"/>
      <c r="C111" s="1"/>
      <c r="D111" s="1"/>
    </row>
    <row r="112" spans="1:16">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sheetData>
  <mergeCells count="35">
    <mergeCell ref="F102:P102"/>
    <mergeCell ref="D97:P97"/>
    <mergeCell ref="E98:P98"/>
    <mergeCell ref="D99:P99"/>
    <mergeCell ref="B67:P67"/>
    <mergeCell ref="B81:P81"/>
    <mergeCell ref="B82:P82"/>
    <mergeCell ref="B83:P83"/>
    <mergeCell ref="E79:P79"/>
    <mergeCell ref="A87:P87"/>
    <mergeCell ref="B91:P91"/>
    <mergeCell ref="B93:P93"/>
    <mergeCell ref="D96:P96"/>
    <mergeCell ref="E100:P100"/>
    <mergeCell ref="F101:P101"/>
    <mergeCell ref="A68:P68"/>
    <mergeCell ref="A80:P80"/>
    <mergeCell ref="A24:P24"/>
    <mergeCell ref="A22:P22"/>
    <mergeCell ref="A30:P30"/>
    <mergeCell ref="A41:P41"/>
    <mergeCell ref="A51:P51"/>
    <mergeCell ref="A59:P59"/>
    <mergeCell ref="A66:P66"/>
    <mergeCell ref="D29:P29"/>
    <mergeCell ref="C63:P63"/>
    <mergeCell ref="B65:P65"/>
    <mergeCell ref="A1:P1"/>
    <mergeCell ref="A2:P2"/>
    <mergeCell ref="A3:P3"/>
    <mergeCell ref="A15:P15"/>
    <mergeCell ref="A18:P18"/>
    <mergeCell ref="B4:P4"/>
    <mergeCell ref="B11:P11"/>
    <mergeCell ref="C13:P13"/>
  </mergeCells>
  <pageMargins left="0.7" right="0.7" top="0.75" bottom="0.75" header="0.3" footer="0.3"/>
  <pageSetup scale="88" fitToHeight="0" orientation="landscape" r:id="rId1"/>
  <rowBreaks count="2" manualBreakCount="2">
    <brk id="29" max="16383" man="1"/>
    <brk id="8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pageSetUpPr fitToPage="1"/>
  </sheetPr>
  <dimension ref="B1:AB57"/>
  <sheetViews>
    <sheetView showGridLines="0" zoomScale="70" zoomScaleNormal="70" workbookViewId="0">
      <selection activeCell="B2" sqref="B2:S2"/>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3.85546875" style="21" customWidth="1"/>
    <col min="12" max="12" width="11" style="21" customWidth="1"/>
    <col min="13" max="13" width="16.28515625" style="21" customWidth="1"/>
    <col min="14" max="16384" width="9.140625" style="21"/>
  </cols>
  <sheetData>
    <row r="1" spans="2:28" ht="13.5" thickBot="1">
      <c r="B1" s="1530" t="e">
        <f>#REF!</f>
        <v>#REF!</v>
      </c>
      <c r="C1" s="1531"/>
      <c r="D1" s="1531"/>
      <c r="E1" s="1531"/>
      <c r="F1" s="1532"/>
    </row>
    <row r="2" spans="2:28" ht="34.5" customHeight="1" thickBot="1">
      <c r="B2" s="1533" t="s">
        <v>449</v>
      </c>
      <c r="C2" s="1534"/>
      <c r="D2" s="1534"/>
      <c r="E2" s="1534"/>
      <c r="F2" s="1535"/>
      <c r="H2" s="1578" t="s">
        <v>474</v>
      </c>
      <c r="I2" s="1579"/>
      <c r="J2" s="1579"/>
      <c r="K2" s="1573"/>
      <c r="L2" s="1573"/>
      <c r="M2" s="1580"/>
      <c r="R2" s="448"/>
      <c r="S2" s="448"/>
      <c r="T2" s="448"/>
      <c r="U2" s="448"/>
      <c r="V2" s="448"/>
      <c r="W2" s="448"/>
      <c r="X2" s="448"/>
      <c r="Y2" s="448"/>
      <c r="Z2" s="448"/>
      <c r="AA2" s="448"/>
      <c r="AB2" s="448"/>
    </row>
    <row r="3" spans="2:28" ht="13.5" thickBot="1">
      <c r="B3" s="478"/>
      <c r="C3" s="479"/>
      <c r="D3" s="480"/>
      <c r="E3" s="479"/>
      <c r="F3" s="481"/>
      <c r="H3" s="723"/>
      <c r="I3" s="724"/>
      <c r="J3" s="724"/>
      <c r="K3" s="1581" t="s">
        <v>476</v>
      </c>
      <c r="L3" s="1581"/>
      <c r="M3" s="907" t="s">
        <v>477</v>
      </c>
      <c r="R3" s="448"/>
      <c r="S3" s="448"/>
      <c r="T3" s="448"/>
      <c r="U3" s="448"/>
      <c r="V3" s="448"/>
      <c r="W3" s="448"/>
      <c r="X3" s="448"/>
      <c r="Y3" s="448"/>
      <c r="Z3" s="448"/>
      <c r="AA3" s="448"/>
      <c r="AB3" s="448"/>
    </row>
    <row r="4" spans="2:28" ht="13.5" thickBot="1">
      <c r="B4" s="1561" t="s">
        <v>290</v>
      </c>
      <c r="C4" s="1562"/>
      <c r="D4" s="1"/>
      <c r="E4" s="1561" t="s">
        <v>292</v>
      </c>
      <c r="F4" s="1562"/>
      <c r="H4" s="1582" t="s">
        <v>475</v>
      </c>
      <c r="I4" s="1583"/>
      <c r="J4" s="1583"/>
      <c r="K4" s="1584" t="e">
        <f>+C16</f>
        <v>#REF!</v>
      </c>
      <c r="L4" s="1584"/>
      <c r="M4" s="940" t="e">
        <f>+F16</f>
        <v>#REF!</v>
      </c>
      <c r="R4" s="448"/>
      <c r="S4" s="448"/>
      <c r="T4" s="448"/>
      <c r="U4" s="448"/>
      <c r="V4" s="448"/>
      <c r="W4" s="448"/>
      <c r="X4" s="448"/>
      <c r="Y4" s="448"/>
      <c r="Z4" s="448"/>
      <c r="AA4" s="448"/>
      <c r="AB4" s="448"/>
    </row>
    <row r="5" spans="2:28">
      <c r="B5" s="482" t="s">
        <v>315</v>
      </c>
      <c r="C5" s="483" t="e">
        <f>+#REF!</f>
        <v>#REF!</v>
      </c>
      <c r="D5" s="484"/>
      <c r="E5" s="485" t="s">
        <v>291</v>
      </c>
      <c r="F5" s="486" t="e">
        <f>+C7</f>
        <v>#REF!</v>
      </c>
      <c r="H5" s="1582" t="s">
        <v>363</v>
      </c>
      <c r="I5" s="1583"/>
      <c r="J5" s="1583"/>
      <c r="K5" s="1585" t="e">
        <f>+MIN(K30,M30)</f>
        <v>#REF!</v>
      </c>
      <c r="L5" s="1585"/>
      <c r="M5" s="941" t="e">
        <f>+MIN(K30,M30)</f>
        <v>#REF!</v>
      </c>
      <c r="R5" s="186"/>
      <c r="S5" s="186"/>
      <c r="T5" s="186"/>
      <c r="U5" s="186"/>
      <c r="V5" s="448"/>
      <c r="W5" s="448"/>
      <c r="X5" s="448"/>
      <c r="Y5" s="448"/>
      <c r="Z5" s="448"/>
      <c r="AA5" s="448"/>
      <c r="AB5" s="448"/>
    </row>
    <row r="6" spans="2:28" ht="13.5" thickBot="1">
      <c r="B6" s="487" t="s">
        <v>316</v>
      </c>
      <c r="C6" s="488" t="e">
        <f>+#REF!</f>
        <v>#REF!</v>
      </c>
      <c r="E6" s="451" t="s">
        <v>293</v>
      </c>
      <c r="F6" s="452"/>
      <c r="H6" s="1582" t="s">
        <v>302</v>
      </c>
      <c r="I6" s="1583"/>
      <c r="J6" s="1583"/>
      <c r="K6" s="1584" t="e">
        <f>+K4*K5</f>
        <v>#REF!</v>
      </c>
      <c r="L6" s="1584"/>
      <c r="M6" s="940" t="e">
        <f>+M4*M5</f>
        <v>#REF!</v>
      </c>
      <c r="R6" s="453"/>
      <c r="S6" s="453"/>
      <c r="T6" s="453"/>
      <c r="U6" s="186"/>
      <c r="V6" s="448"/>
      <c r="W6" s="448"/>
      <c r="X6" s="448"/>
      <c r="Y6" s="448"/>
      <c r="Z6" s="448"/>
      <c r="AA6" s="448"/>
      <c r="AB6" s="448"/>
    </row>
    <row r="7" spans="2:28">
      <c r="B7" s="487" t="s">
        <v>291</v>
      </c>
      <c r="C7" s="489" t="e">
        <f>+C5-C6</f>
        <v>#REF!</v>
      </c>
      <c r="E7" s="490" t="s">
        <v>294</v>
      </c>
      <c r="F7" s="491" t="e">
        <f>+F5/F6</f>
        <v>#REF!</v>
      </c>
      <c r="H7" s="1582" t="s">
        <v>387</v>
      </c>
      <c r="I7" s="1583"/>
      <c r="J7" s="1583"/>
      <c r="K7" s="1585">
        <f>+C21</f>
        <v>0</v>
      </c>
      <c r="L7" s="1585"/>
      <c r="M7" s="941">
        <f>+F21</f>
        <v>0</v>
      </c>
      <c r="R7" s="186"/>
      <c r="S7" s="186"/>
      <c r="T7" s="186"/>
      <c r="U7" s="186"/>
      <c r="V7" s="448"/>
      <c r="W7" s="448"/>
      <c r="X7" s="448"/>
      <c r="Y7" s="448"/>
      <c r="Z7" s="448"/>
      <c r="AA7" s="448"/>
      <c r="AB7" s="448"/>
    </row>
    <row r="8" spans="2:28" ht="13.5" thickBot="1">
      <c r="B8" s="18"/>
      <c r="C8" s="454"/>
      <c r="F8" s="17"/>
      <c r="H8" s="1582" t="s">
        <v>295</v>
      </c>
      <c r="I8" s="1583"/>
      <c r="J8" s="1583"/>
      <c r="K8" s="1586" t="e">
        <f>+K6*K7</f>
        <v>#REF!</v>
      </c>
      <c r="L8" s="1586"/>
      <c r="M8" s="942" t="e">
        <f>+M6*M7</f>
        <v>#REF!</v>
      </c>
      <c r="R8" s="186"/>
      <c r="S8" s="186"/>
      <c r="T8" s="186"/>
      <c r="U8" s="186"/>
      <c r="V8" s="448"/>
      <c r="W8" s="448"/>
      <c r="X8" s="448"/>
      <c r="Y8" s="448"/>
      <c r="Z8" s="448"/>
      <c r="AA8" s="448"/>
      <c r="AB8" s="448"/>
    </row>
    <row r="9" spans="2:28" ht="13.5" thickBot="1">
      <c r="B9" s="18"/>
      <c r="C9" s="1566" t="s">
        <v>313</v>
      </c>
      <c r="D9" s="1567"/>
      <c r="E9" s="492" t="e">
        <f>+(F7/10)/0.9999</f>
        <v>#REF!</v>
      </c>
      <c r="F9" s="17"/>
      <c r="H9" s="1587" t="s">
        <v>369</v>
      </c>
      <c r="I9" s="1588"/>
      <c r="J9" s="1588"/>
      <c r="K9" s="1589"/>
      <c r="L9" s="1589"/>
      <c r="M9" s="625" t="e">
        <f>+M8+K8</f>
        <v>#REF!</v>
      </c>
      <c r="R9" s="186"/>
      <c r="S9" s="186"/>
      <c r="T9" s="186"/>
      <c r="U9" s="186"/>
      <c r="V9" s="186"/>
      <c r="W9" s="448"/>
      <c r="X9" s="448"/>
      <c r="Y9" s="448"/>
      <c r="Z9" s="455"/>
      <c r="AA9" s="455"/>
      <c r="AB9" s="455"/>
    </row>
    <row r="10" spans="2:28" ht="15.75" customHeight="1" thickBot="1">
      <c r="B10" s="32"/>
      <c r="C10" s="33"/>
      <c r="D10" s="33"/>
      <c r="E10" s="33"/>
      <c r="F10" s="180"/>
      <c r="R10" s="186"/>
      <c r="S10" s="186"/>
      <c r="T10" s="186"/>
      <c r="U10" s="186"/>
      <c r="V10" s="453"/>
      <c r="W10" s="448"/>
      <c r="X10" s="448"/>
      <c r="Y10" s="448"/>
      <c r="Z10" s="448"/>
      <c r="AA10" s="448"/>
      <c r="AB10" s="448"/>
    </row>
    <row r="11" spans="2:28" ht="6" customHeight="1" thickBot="1">
      <c r="B11" s="456"/>
      <c r="C11" s="457"/>
      <c r="D11" s="457"/>
      <c r="E11" s="457"/>
      <c r="F11" s="458"/>
      <c r="H11" s="1590" t="s">
        <v>318</v>
      </c>
      <c r="I11" s="1591"/>
      <c r="J11" s="1591"/>
      <c r="K11" s="1591"/>
      <c r="L11" s="1591"/>
      <c r="M11" s="1592"/>
      <c r="R11" s="459"/>
      <c r="S11" s="455"/>
      <c r="T11" s="186"/>
      <c r="U11" s="186"/>
      <c r="V11" s="448"/>
      <c r="W11" s="448"/>
      <c r="X11" s="448"/>
      <c r="Y11" s="448"/>
      <c r="Z11" s="448"/>
      <c r="AA11" s="448"/>
      <c r="AB11" s="448"/>
    </row>
    <row r="12" spans="2:28" ht="13.5" customHeight="1" thickBot="1">
      <c r="B12" s="460"/>
      <c r="C12" s="461"/>
      <c r="E12" s="461"/>
      <c r="F12" s="462"/>
      <c r="H12" s="1593"/>
      <c r="I12" s="1594"/>
      <c r="J12" s="1594"/>
      <c r="K12" s="1594"/>
      <c r="L12" s="1594"/>
      <c r="M12" s="1595"/>
      <c r="R12" s="459"/>
      <c r="S12" s="455"/>
      <c r="T12" s="186"/>
      <c r="U12" s="186"/>
      <c r="V12" s="448"/>
      <c r="W12" s="448"/>
      <c r="X12" s="448"/>
      <c r="Y12" s="448"/>
      <c r="Z12" s="448"/>
      <c r="AA12" s="448"/>
      <c r="AB12" s="448"/>
    </row>
    <row r="13" spans="2:28" ht="13.5" customHeight="1" thickBot="1">
      <c r="B13" s="1568" t="s">
        <v>296</v>
      </c>
      <c r="C13" s="1569"/>
      <c r="E13" s="1570" t="s">
        <v>297</v>
      </c>
      <c r="F13" s="1571"/>
      <c r="H13" s="1596"/>
      <c r="I13" s="1597"/>
      <c r="J13" s="1597"/>
      <c r="K13" s="1597"/>
      <c r="L13" s="1597"/>
      <c r="M13" s="1598"/>
      <c r="R13" s="448"/>
      <c r="S13" s="448"/>
      <c r="T13" s="448"/>
      <c r="U13" s="448"/>
      <c r="V13" s="448"/>
      <c r="W13" s="448"/>
      <c r="X13" s="448"/>
      <c r="Y13" s="448"/>
      <c r="Z13" s="448"/>
      <c r="AA13" s="448"/>
      <c r="AB13" s="448"/>
    </row>
    <row r="14" spans="2:28" ht="13.5" customHeight="1">
      <c r="B14" s="482" t="s">
        <v>298</v>
      </c>
      <c r="C14" s="493" t="e">
        <f>+#REF!</f>
        <v>#REF!</v>
      </c>
      <c r="D14" s="463"/>
      <c r="E14" s="508" t="s">
        <v>298</v>
      </c>
      <c r="F14" s="486" t="e">
        <f>+#REF!</f>
        <v>#REF!</v>
      </c>
      <c r="H14" s="903" t="s">
        <v>319</v>
      </c>
      <c r="I14" s="904"/>
      <c r="J14" s="904"/>
      <c r="K14" s="904"/>
      <c r="L14" s="904"/>
      <c r="M14" s="905"/>
      <c r="R14" s="448"/>
      <c r="S14" s="448"/>
      <c r="T14" s="448"/>
      <c r="U14" s="448"/>
      <c r="V14" s="448"/>
    </row>
    <row r="15" spans="2:28" ht="13.5" customHeight="1" thickBot="1">
      <c r="B15" s="464" t="s">
        <v>317</v>
      </c>
      <c r="C15" s="465"/>
      <c r="E15" s="466" t="s">
        <v>317</v>
      </c>
      <c r="F15" s="467"/>
      <c r="H15" s="18" t="s">
        <v>500</v>
      </c>
      <c r="M15" s="797">
        <v>0</v>
      </c>
      <c r="R15" s="448"/>
      <c r="S15" s="448"/>
      <c r="T15" s="448"/>
      <c r="U15" s="448"/>
      <c r="V15" s="448"/>
    </row>
    <row r="16" spans="2:28" ht="13.5" customHeight="1">
      <c r="B16" s="487" t="s">
        <v>298</v>
      </c>
      <c r="C16" s="494" t="e">
        <f>+C14-C15</f>
        <v>#REF!</v>
      </c>
      <c r="E16" s="507" t="s">
        <v>298</v>
      </c>
      <c r="F16" s="506" t="e">
        <f>+F14-F15</f>
        <v>#REF!</v>
      </c>
      <c r="H16" s="309" t="s">
        <v>322</v>
      </c>
      <c r="I16" s="310"/>
      <c r="J16" s="310"/>
      <c r="K16" s="310"/>
      <c r="L16" s="310"/>
      <c r="M16" s="235">
        <f>+M14-M15</f>
        <v>0</v>
      </c>
      <c r="R16" s="448"/>
      <c r="S16" s="448"/>
      <c r="T16" s="448"/>
      <c r="U16" s="448"/>
      <c r="V16" s="448"/>
    </row>
    <row r="17" spans="2:22" ht="13.5" customHeight="1" thickBot="1">
      <c r="B17" s="487" t="s">
        <v>299</v>
      </c>
      <c r="C17" s="495">
        <v>1</v>
      </c>
      <c r="E17" s="909" t="s">
        <v>299</v>
      </c>
      <c r="F17" s="910"/>
      <c r="H17" s="309" t="s">
        <v>323</v>
      </c>
      <c r="I17" s="310"/>
      <c r="J17" s="310"/>
      <c r="K17" s="310"/>
      <c r="L17" s="310"/>
      <c r="M17" s="798">
        <f>+F21</f>
        <v>0</v>
      </c>
      <c r="R17" s="186"/>
      <c r="S17" s="186"/>
      <c r="T17" s="186"/>
      <c r="U17" s="186"/>
      <c r="V17" s="186"/>
    </row>
    <row r="18" spans="2:22" ht="13.5" customHeight="1">
      <c r="B18" s="487" t="s">
        <v>300</v>
      </c>
      <c r="C18" s="494" t="e">
        <f>+C16*C17</f>
        <v>#REF!</v>
      </c>
      <c r="E18" s="507" t="s">
        <v>300</v>
      </c>
      <c r="F18" s="506" t="e">
        <f>+F16*F17</f>
        <v>#REF!</v>
      </c>
      <c r="H18" s="309" t="s">
        <v>487</v>
      </c>
      <c r="I18" s="310"/>
      <c r="J18" s="310"/>
      <c r="K18" s="310"/>
      <c r="L18" s="310"/>
      <c r="M18" s="799" t="e">
        <f>+M16/M17</f>
        <v>#DIV/0!</v>
      </c>
      <c r="R18" s="448"/>
      <c r="S18" s="448"/>
      <c r="T18" s="448"/>
      <c r="U18" s="448"/>
      <c r="V18" s="448"/>
    </row>
    <row r="19" spans="2:22" ht="13.5" customHeight="1" thickBot="1">
      <c r="B19" s="487" t="s">
        <v>301</v>
      </c>
      <c r="C19" s="1030" t="e">
        <f>MIN(K30,M30)</f>
        <v>#REF!</v>
      </c>
      <c r="E19" s="507" t="s">
        <v>301</v>
      </c>
      <c r="F19" s="1029" t="e">
        <f>MIN(K30,M30)</f>
        <v>#REF!</v>
      </c>
      <c r="H19" s="309" t="s">
        <v>363</v>
      </c>
      <c r="I19" s="310"/>
      <c r="J19" s="310"/>
      <c r="K19" s="310"/>
      <c r="L19" s="310"/>
      <c r="M19" s="994" t="e">
        <f>MIN(K30,M30)</f>
        <v>#REF!</v>
      </c>
      <c r="R19" s="448"/>
      <c r="S19" s="448"/>
      <c r="T19" s="448"/>
      <c r="U19" s="448"/>
      <c r="V19" s="448"/>
    </row>
    <row r="20" spans="2:22" ht="13.5" customHeight="1">
      <c r="B20" s="487" t="s">
        <v>302</v>
      </c>
      <c r="C20" s="494" t="e">
        <f>+C18*C19</f>
        <v>#REF!</v>
      </c>
      <c r="E20" s="507" t="s">
        <v>302</v>
      </c>
      <c r="F20" s="506" t="e">
        <f>+F18*F19</f>
        <v>#REF!</v>
      </c>
      <c r="H20" s="309" t="s">
        <v>324</v>
      </c>
      <c r="I20" s="310"/>
      <c r="J20" s="310"/>
      <c r="K20" s="310"/>
      <c r="L20" s="310"/>
      <c r="M20" s="235" t="e">
        <f>+M18/M19</f>
        <v>#DIV/0!</v>
      </c>
      <c r="R20" s="448"/>
      <c r="S20" s="448"/>
      <c r="T20" s="448"/>
      <c r="U20" s="448"/>
      <c r="V20" s="448"/>
    </row>
    <row r="21" spans="2:22" ht="13.5" customHeight="1" thickBot="1">
      <c r="B21" s="464" t="s">
        <v>303</v>
      </c>
      <c r="C21" s="468">
        <v>0</v>
      </c>
      <c r="E21" s="466" t="s">
        <v>303</v>
      </c>
      <c r="F21" s="469"/>
      <c r="H21" s="309" t="s">
        <v>321</v>
      </c>
      <c r="I21" s="310"/>
      <c r="J21" s="310"/>
      <c r="K21" s="310"/>
      <c r="L21" s="310"/>
      <c r="M21" s="626" t="e">
        <f>+F16</f>
        <v>#REF!</v>
      </c>
      <c r="R21" s="448"/>
      <c r="S21" s="448"/>
      <c r="T21" s="448"/>
      <c r="U21" s="448"/>
      <c r="V21" s="448"/>
    </row>
    <row r="22" spans="2:22" ht="13.5" customHeight="1" thickBot="1">
      <c r="B22" s="496" t="s">
        <v>295</v>
      </c>
      <c r="C22" s="497" t="e">
        <f>+ROUND(C20*C21,0)</f>
        <v>#REF!</v>
      </c>
      <c r="E22" s="501" t="s">
        <v>295</v>
      </c>
      <c r="F22" s="502" t="e">
        <f>+ROUND(F20*F21,0)</f>
        <v>#REF!</v>
      </c>
      <c r="H22" s="634" t="s">
        <v>320</v>
      </c>
      <c r="I22" s="635"/>
      <c r="J22" s="635"/>
      <c r="K22" s="635"/>
      <c r="L22" s="635"/>
      <c r="M22" s="934" t="e">
        <f>+M20/M21</f>
        <v>#DIV/0!</v>
      </c>
      <c r="R22" s="448"/>
      <c r="S22" s="448"/>
      <c r="T22" s="448"/>
      <c r="U22" s="448"/>
      <c r="V22" s="448"/>
    </row>
    <row r="23" spans="2:22" ht="13.5" customHeight="1" thickBot="1">
      <c r="B23" s="18"/>
      <c r="E23" s="1559"/>
      <c r="F23" s="1560"/>
      <c r="G23" s="185"/>
      <c r="N23" s="185"/>
      <c r="O23" s="185"/>
      <c r="R23" s="448"/>
      <c r="S23" s="448"/>
      <c r="T23" s="448"/>
      <c r="U23" s="448"/>
      <c r="V23" s="448"/>
    </row>
    <row r="24" spans="2:22" ht="13.5" customHeight="1">
      <c r="B24" s="498" t="s">
        <v>295</v>
      </c>
      <c r="C24" s="499" t="e">
        <f>+C22</f>
        <v>#REF!</v>
      </c>
      <c r="E24" s="503" t="s">
        <v>295</v>
      </c>
      <c r="F24" s="504" t="e">
        <f>+F22</f>
        <v>#REF!</v>
      </c>
      <c r="G24" s="185"/>
      <c r="H24" s="1572" t="s">
        <v>363</v>
      </c>
      <c r="I24" s="1573"/>
      <c r="J24" s="1573"/>
      <c r="K24" s="1573"/>
      <c r="L24" s="1573"/>
      <c r="M24" s="1574"/>
      <c r="N24" s="185"/>
      <c r="O24" s="185"/>
      <c r="R24" s="448"/>
      <c r="S24" s="448"/>
      <c r="T24" s="448"/>
      <c r="U24" s="448"/>
      <c r="V24" s="448"/>
    </row>
    <row r="25" spans="2:22" ht="13.5" customHeight="1" thickBot="1">
      <c r="B25" s="500" t="s">
        <v>304</v>
      </c>
      <c r="C25" s="494" t="e">
        <f>+C24*10</f>
        <v>#REF!</v>
      </c>
      <c r="E25" s="505" t="s">
        <v>304</v>
      </c>
      <c r="F25" s="506" t="e">
        <f>+F24*10</f>
        <v>#REF!</v>
      </c>
      <c r="G25" s="185"/>
      <c r="H25" s="1575"/>
      <c r="I25" s="1576"/>
      <c r="J25" s="1576"/>
      <c r="K25" s="1576"/>
      <c r="L25" s="1576"/>
      <c r="M25" s="1577"/>
      <c r="N25" s="185"/>
      <c r="O25" s="185"/>
      <c r="R25" s="448"/>
      <c r="S25" s="448"/>
      <c r="T25" s="448"/>
      <c r="U25" s="448"/>
      <c r="V25" s="448"/>
    </row>
    <row r="26" spans="2:22" ht="13.5" customHeight="1">
      <c r="B26" s="500" t="s">
        <v>305</v>
      </c>
      <c r="C26" s="643" t="e">
        <f>+#REF!</f>
        <v>#REF!</v>
      </c>
      <c r="E26" s="505" t="s">
        <v>305</v>
      </c>
      <c r="F26" s="644" t="e">
        <f>+#REF!</f>
        <v>#REF!</v>
      </c>
      <c r="G26" s="185"/>
      <c r="H26" s="1038"/>
      <c r="I26" s="1039"/>
      <c r="J26" s="1039"/>
      <c r="K26" s="1040" t="s">
        <v>366</v>
      </c>
      <c r="L26" s="1040"/>
      <c r="M26" s="1041" t="s">
        <v>367</v>
      </c>
      <c r="N26" s="185"/>
      <c r="O26" s="185"/>
      <c r="R26" s="448"/>
      <c r="S26" s="448"/>
      <c r="T26" s="448"/>
      <c r="U26" s="448"/>
      <c r="V26" s="448"/>
    </row>
    <row r="27" spans="2:22" ht="13.5" customHeight="1">
      <c r="B27" s="464" t="s">
        <v>306</v>
      </c>
      <c r="C27" s="645"/>
      <c r="E27" s="466" t="s">
        <v>306</v>
      </c>
      <c r="F27" s="646"/>
      <c r="G27" s="185"/>
      <c r="H27" s="309" t="s">
        <v>450</v>
      </c>
      <c r="I27" s="310"/>
      <c r="J27" s="310"/>
      <c r="K27" s="919" t="e">
        <f>+#REF!</f>
        <v>#REF!</v>
      </c>
      <c r="L27" s="919"/>
      <c r="M27" s="510" t="e">
        <f>+#REF!</f>
        <v>#REF!</v>
      </c>
      <c r="N27" s="185"/>
      <c r="O27" s="185"/>
      <c r="R27" s="448"/>
      <c r="S27" s="448"/>
      <c r="T27" s="448"/>
      <c r="U27" s="448"/>
      <c r="V27" s="448"/>
    </row>
    <row r="28" spans="2:22" ht="13.5" customHeight="1">
      <c r="B28" s="496" t="s">
        <v>307</v>
      </c>
      <c r="C28" s="497" t="e">
        <f>+C26*C27*C25</f>
        <v>#REF!</v>
      </c>
      <c r="E28" s="501" t="s">
        <v>307</v>
      </c>
      <c r="F28" s="502" t="e">
        <f>+F26*F27*F25</f>
        <v>#REF!</v>
      </c>
      <c r="G28" s="185"/>
      <c r="H28" s="309" t="s">
        <v>364</v>
      </c>
      <c r="I28" s="310"/>
      <c r="J28" s="262"/>
      <c r="K28" s="919" t="e">
        <f>+#REF!+#REF!+#REF!+#REF!+#REF!+#REF!+#REF!</f>
        <v>#REF!</v>
      </c>
      <c r="L28" s="919"/>
      <c r="M28" s="510" t="e">
        <f>+#REF!+#REF!+#REF!+#REF!+#REF!+#REF!+#REF!</f>
        <v>#REF!</v>
      </c>
      <c r="N28" s="185"/>
      <c r="O28" s="185"/>
      <c r="R28" s="448"/>
      <c r="S28" s="448"/>
      <c r="T28" s="448"/>
      <c r="U28" s="448"/>
      <c r="V28" s="448"/>
    </row>
    <row r="29" spans="2:22" ht="13.5" customHeight="1" thickBot="1">
      <c r="B29" s="449"/>
      <c r="C29" s="472"/>
      <c r="D29" s="472"/>
      <c r="E29" s="186"/>
      <c r="F29" s="450"/>
      <c r="G29" s="185"/>
      <c r="H29" s="309" t="s">
        <v>365</v>
      </c>
      <c r="I29" s="310"/>
      <c r="J29" s="262"/>
      <c r="K29" s="920" t="e">
        <f>+#REF!</f>
        <v>#REF!</v>
      </c>
      <c r="L29" s="919"/>
      <c r="M29" s="897" t="e">
        <f>+#REF!</f>
        <v>#REF!</v>
      </c>
      <c r="N29" s="185"/>
      <c r="O29" s="185"/>
      <c r="R29" s="448"/>
      <c r="S29" s="448"/>
      <c r="T29" s="448"/>
      <c r="U29" s="448"/>
      <c r="V29" s="448"/>
    </row>
    <row r="30" spans="2:22" ht="13.5" customHeight="1" thickBot="1">
      <c r="B30" s="449"/>
      <c r="C30" s="1564" t="s">
        <v>308</v>
      </c>
      <c r="D30" s="1565"/>
      <c r="E30" s="509" t="e">
        <f>+C20+F20</f>
        <v>#REF!</v>
      </c>
      <c r="F30" s="473"/>
      <c r="G30" s="185"/>
      <c r="H30" s="634" t="s">
        <v>363</v>
      </c>
      <c r="I30" s="635"/>
      <c r="J30" s="635"/>
      <c r="K30" s="974" t="e">
        <f>+K28/K27</f>
        <v>#REF!</v>
      </c>
      <c r="L30" s="635"/>
      <c r="M30" s="975" t="e">
        <f>+M28/M27</f>
        <v>#REF!</v>
      </c>
      <c r="N30" s="185"/>
      <c r="O30" s="185"/>
    </row>
    <row r="31" spans="2:22" ht="13.5" customHeight="1" thickBot="1">
      <c r="B31" s="449"/>
      <c r="C31" s="1564" t="s">
        <v>325</v>
      </c>
      <c r="D31" s="1565"/>
      <c r="E31" s="509" t="e">
        <f>+C25+F25</f>
        <v>#REF!</v>
      </c>
      <c r="F31" s="474"/>
      <c r="G31" s="185"/>
      <c r="H31" s="185"/>
      <c r="I31" s="185"/>
      <c r="J31" s="185"/>
      <c r="K31" s="185"/>
      <c r="L31" s="185"/>
      <c r="M31" s="185"/>
      <c r="N31" s="185"/>
      <c r="O31" s="185"/>
    </row>
    <row r="32" spans="2:22" ht="13.5" customHeight="1" thickBot="1">
      <c r="B32" s="475"/>
      <c r="C32" s="1564" t="s">
        <v>309</v>
      </c>
      <c r="D32" s="1565"/>
      <c r="E32" s="509" t="e">
        <f>+ROUND(C28+F28,0)</f>
        <v>#REF!</v>
      </c>
      <c r="F32" s="476"/>
      <c r="G32" s="185"/>
      <c r="H32" s="185"/>
      <c r="I32" s="185"/>
      <c r="J32" s="185"/>
      <c r="K32" s="185"/>
      <c r="L32" s="185"/>
      <c r="M32" s="185"/>
      <c r="N32" s="185"/>
      <c r="O32" s="185"/>
    </row>
    <row r="33" spans="2:16" ht="15">
      <c r="B33" s="448"/>
      <c r="C33" s="448"/>
      <c r="D33" s="448"/>
      <c r="E33" s="1"/>
      <c r="F33" s="511" t="e">
        <f>+#REF!</f>
        <v>#REF!</v>
      </c>
      <c r="G33" s="185"/>
      <c r="H33" s="185"/>
      <c r="I33" s="185"/>
      <c r="J33" s="185"/>
      <c r="K33" s="185"/>
      <c r="L33" s="185"/>
      <c r="M33" s="185"/>
      <c r="N33" s="185"/>
      <c r="O33" s="185"/>
      <c r="P33" s="448"/>
    </row>
    <row r="34" spans="2:16" ht="15">
      <c r="B34" s="477" t="s">
        <v>314</v>
      </c>
      <c r="C34" s="477"/>
      <c r="D34" s="477"/>
      <c r="E34" s="511" t="s">
        <v>404</v>
      </c>
      <c r="F34" s="512">
        <f ca="1">TODAY()</f>
        <v>45330</v>
      </c>
      <c r="G34" s="185"/>
      <c r="H34" s="185"/>
      <c r="I34" s="185"/>
      <c r="J34" s="185"/>
      <c r="K34" s="185"/>
      <c r="L34" s="185"/>
      <c r="M34" s="185"/>
      <c r="N34" s="185"/>
      <c r="O34" s="185"/>
      <c r="P34" s="448"/>
    </row>
    <row r="35" spans="2:16" ht="15">
      <c r="B35" s="448" t="s">
        <v>310</v>
      </c>
      <c r="C35" s="448"/>
      <c r="D35" s="448"/>
      <c r="E35" s="479"/>
      <c r="F35" s="479"/>
      <c r="G35" s="185"/>
      <c r="H35" s="448"/>
      <c r="I35" s="448"/>
      <c r="J35" s="448"/>
      <c r="K35" s="448"/>
      <c r="L35" s="448"/>
      <c r="M35" s="448"/>
      <c r="N35" s="185"/>
      <c r="O35" s="185"/>
      <c r="P35" s="448"/>
    </row>
    <row r="36" spans="2:16" ht="15">
      <c r="B36" s="1563" t="s">
        <v>311</v>
      </c>
      <c r="C36" s="1563"/>
      <c r="D36" s="1563"/>
      <c r="E36" s="1563"/>
      <c r="F36" s="1563"/>
      <c r="G36" s="185"/>
      <c r="N36" s="185"/>
      <c r="O36" s="185"/>
      <c r="P36" s="448"/>
    </row>
    <row r="37" spans="2:16" ht="15">
      <c r="B37" s="1563" t="s">
        <v>312</v>
      </c>
      <c r="C37" s="1563"/>
      <c r="D37" s="1563"/>
      <c r="E37" s="1563"/>
      <c r="F37" s="1563"/>
      <c r="G37" s="185"/>
      <c r="N37" s="185"/>
      <c r="O37" s="185"/>
      <c r="P37" s="448"/>
    </row>
    <row r="38" spans="2:16">
      <c r="B38" s="448" t="s">
        <v>451</v>
      </c>
      <c r="C38" s="448"/>
      <c r="D38" s="448"/>
      <c r="E38" s="448"/>
      <c r="F38" s="448"/>
      <c r="G38" s="448"/>
      <c r="N38" s="448"/>
      <c r="O38" s="448"/>
      <c r="P38" s="448"/>
    </row>
    <row r="51" spans="6:8">
      <c r="H51" s="186"/>
    </row>
    <row r="52" spans="6:8">
      <c r="H52" s="186"/>
    </row>
    <row r="54" spans="6:8">
      <c r="F54" s="186"/>
      <c r="G54" s="448"/>
      <c r="H54" s="186"/>
    </row>
    <row r="55" spans="6:8">
      <c r="F55" s="448"/>
      <c r="G55" s="448"/>
    </row>
    <row r="57" spans="6:8">
      <c r="F57" s="186"/>
      <c r="G57" s="448"/>
    </row>
  </sheetData>
  <sheetProtection algorithmName="SHA-512" hashValue="Eziluf80bB5z750FOD/++NuBHe5sC4MByZN2N2/jRQkLzHi7BSJkVfQ8hQAkl1RGEd8NgZ7Yu1dTeOJ6hpuekw==" saltValue="2OYpqrmtIcAv09y7EvO3JQ==" spinCount="100000" sheet="1" objects="1" scenarios="1"/>
  <mergeCells count="29">
    <mergeCell ref="H24:M25"/>
    <mergeCell ref="H2:M2"/>
    <mergeCell ref="K3:L3"/>
    <mergeCell ref="H4:J4"/>
    <mergeCell ref="K4:L4"/>
    <mergeCell ref="H5:J5"/>
    <mergeCell ref="K5:L5"/>
    <mergeCell ref="H6:J6"/>
    <mergeCell ref="K6:L6"/>
    <mergeCell ref="H7:J7"/>
    <mergeCell ref="K7:L7"/>
    <mergeCell ref="H8:J8"/>
    <mergeCell ref="K8:L8"/>
    <mergeCell ref="H9:J9"/>
    <mergeCell ref="K9:L9"/>
    <mergeCell ref="H11:M13"/>
    <mergeCell ref="B1:F1"/>
    <mergeCell ref="B2:F2"/>
    <mergeCell ref="C9:D9"/>
    <mergeCell ref="B13:C13"/>
    <mergeCell ref="E13:F13"/>
    <mergeCell ref="E23:F23"/>
    <mergeCell ref="B4:C4"/>
    <mergeCell ref="E4:F4"/>
    <mergeCell ref="B37:F37"/>
    <mergeCell ref="C32:D32"/>
    <mergeCell ref="B36:F36"/>
    <mergeCell ref="C30:D30"/>
    <mergeCell ref="C31:D31"/>
  </mergeCells>
  <pageMargins left="0.7" right="0.7" top="0.75" bottom="0.75" header="0.3" footer="0.3"/>
  <pageSetup scale="66"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pageSetUpPr fitToPage="1"/>
  </sheetPr>
  <dimension ref="A1:W125"/>
  <sheetViews>
    <sheetView showGridLines="0" zoomScale="70" zoomScaleNormal="70" workbookViewId="0">
      <selection activeCell="B2" sqref="B2:S2"/>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1530" t="e">
        <f>#REF!</f>
        <v>#REF!</v>
      </c>
      <c r="C1" s="1531"/>
      <c r="D1" s="1531"/>
      <c r="E1" s="1531"/>
      <c r="F1" s="1531"/>
      <c r="G1" s="1531"/>
      <c r="H1" s="1531"/>
      <c r="I1" s="1531"/>
      <c r="J1" s="1531"/>
      <c r="K1" s="1531"/>
      <c r="L1" s="1531"/>
      <c r="M1" s="1531"/>
      <c r="N1" s="1531"/>
      <c r="O1" s="1532"/>
      <c r="P1" s="186"/>
      <c r="Q1" s="186"/>
      <c r="R1" s="186"/>
      <c r="S1" s="186"/>
      <c r="T1" s="186"/>
      <c r="U1" s="513"/>
      <c r="V1" s="513"/>
      <c r="W1" s="513"/>
    </row>
    <row r="2" spans="1:23" ht="34.5" customHeight="1" thickBot="1">
      <c r="A2" s="186"/>
      <c r="B2" s="1533" t="s">
        <v>346</v>
      </c>
      <c r="C2" s="1534"/>
      <c r="D2" s="1534"/>
      <c r="E2" s="1534"/>
      <c r="F2" s="1534"/>
      <c r="G2" s="1534"/>
      <c r="H2" s="1534"/>
      <c r="I2" s="1534"/>
      <c r="J2" s="1534"/>
      <c r="K2" s="1534"/>
      <c r="L2" s="1534"/>
      <c r="M2" s="1534"/>
      <c r="N2" s="1534"/>
      <c r="O2" s="1535"/>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1626" t="s">
        <v>48</v>
      </c>
      <c r="C4" s="1627"/>
      <c r="D4" s="1627"/>
      <c r="E4" s="1628"/>
      <c r="F4" s="575"/>
      <c r="G4" s="1553" t="s">
        <v>483</v>
      </c>
      <c r="H4" s="1554"/>
      <c r="I4" s="1555"/>
      <c r="J4" s="226"/>
      <c r="K4" s="1612" t="s">
        <v>350</v>
      </c>
      <c r="L4" s="1613"/>
      <c r="M4" s="1613"/>
      <c r="N4" s="1614"/>
      <c r="O4" s="266"/>
      <c r="P4" s="185"/>
      <c r="Q4" s="513"/>
      <c r="R4" s="513"/>
      <c r="S4" s="186"/>
      <c r="T4" s="186"/>
      <c r="U4" s="513"/>
      <c r="V4" s="513" t="e">
        <f>IF(N21&lt;31,22500,"")</f>
        <v>#REF!</v>
      </c>
      <c r="W4" s="513"/>
    </row>
    <row r="5" spans="1:23" ht="13.5" customHeight="1" thickBot="1">
      <c r="A5" s="197"/>
      <c r="B5" s="616" t="s">
        <v>327</v>
      </c>
      <c r="C5" s="616" t="s">
        <v>347</v>
      </c>
      <c r="D5" s="616" t="s">
        <v>328</v>
      </c>
      <c r="E5" s="616" t="s">
        <v>329</v>
      </c>
      <c r="F5" s="702"/>
      <c r="G5" s="1493" t="e">
        <f>+ROUND(C26,0)-ROUND(C9,0)</f>
        <v>#REF!</v>
      </c>
      <c r="H5" s="1617"/>
      <c r="I5" s="1618"/>
      <c r="J5" s="743"/>
      <c r="K5" s="592" t="s">
        <v>351</v>
      </c>
      <c r="L5" s="587"/>
      <c r="M5" s="588"/>
      <c r="N5" s="589" t="e">
        <f>+#REF!</f>
        <v>#REF!</v>
      </c>
      <c r="O5" s="266"/>
      <c r="P5" s="185"/>
      <c r="Q5" s="513"/>
      <c r="R5" s="513">
        <v>31</v>
      </c>
      <c r="S5" s="186"/>
      <c r="T5" s="186" t="e">
        <f>IF($N$21=R5,1,"")</f>
        <v>#REF!</v>
      </c>
      <c r="U5" s="513"/>
      <c r="V5" s="513" t="e">
        <f>IF(SUM(T5:T34)=1,21000,"")</f>
        <v>#REF!</v>
      </c>
      <c r="W5" s="513"/>
    </row>
    <row r="6" spans="1:23" ht="13.5" customHeight="1" thickBot="1">
      <c r="A6" s="197"/>
      <c r="B6" s="516"/>
      <c r="C6" s="576" t="e">
        <f>+#REF!+#REF!+#REF!-#REF!</f>
        <v>#REF!</v>
      </c>
      <c r="D6" s="576" t="e">
        <f>+C6-B6</f>
        <v>#REF!</v>
      </c>
      <c r="E6" s="677" t="s">
        <v>330</v>
      </c>
      <c r="F6" s="517"/>
      <c r="G6"/>
      <c r="H6"/>
      <c r="I6"/>
      <c r="J6"/>
      <c r="K6" s="753" t="s">
        <v>247</v>
      </c>
      <c r="L6" s="754"/>
      <c r="M6" s="755"/>
      <c r="N6" s="590" t="e">
        <f>+#REF!+#REF!</f>
        <v>#REF!</v>
      </c>
      <c r="O6" s="269"/>
      <c r="P6" s="185"/>
      <c r="Q6" s="513"/>
      <c r="R6" s="513">
        <v>32</v>
      </c>
      <c r="S6" s="186"/>
      <c r="T6" s="186" t="e">
        <f t="shared" ref="T6:T33" si="0">IF($N$21=R6,1,"")</f>
        <v>#REF!</v>
      </c>
      <c r="U6" s="513"/>
      <c r="V6" s="513" t="e">
        <f>IF(SUM(T36:T75)=2,19500,"")</f>
        <v>#REF!</v>
      </c>
      <c r="W6" s="513"/>
    </row>
    <row r="7" spans="1:23" ht="13.5" customHeight="1" thickBot="1">
      <c r="A7" s="197"/>
      <c r="B7" s="673"/>
      <c r="C7" s="694"/>
      <c r="D7" s="803">
        <f>+C7-B7</f>
        <v>0</v>
      </c>
      <c r="E7" s="678" t="s">
        <v>30</v>
      </c>
      <c r="F7" s="517"/>
      <c r="G7" s="1612" t="s">
        <v>280</v>
      </c>
      <c r="H7" s="1629"/>
      <c r="I7" s="1630"/>
      <c r="J7" s="687"/>
      <c r="K7" s="750" t="s">
        <v>357</v>
      </c>
      <c r="L7" s="597"/>
      <c r="M7" s="268"/>
      <c r="N7" s="591" t="e">
        <f>+N5/N6</f>
        <v>#REF!</v>
      </c>
      <c r="O7" s="269"/>
      <c r="P7" s="185"/>
      <c r="Q7" s="513"/>
      <c r="R7" s="513">
        <v>33</v>
      </c>
      <c r="S7" s="186"/>
      <c r="T7" s="186" t="e">
        <f t="shared" si="0"/>
        <v>#REF!</v>
      </c>
      <c r="U7" s="513"/>
      <c r="V7" s="513" t="e">
        <f>IF(N21&gt;100,15000,"")</f>
        <v>#REF!</v>
      </c>
      <c r="W7" s="513"/>
    </row>
    <row r="8" spans="1:23" ht="13.5" customHeight="1" thickBot="1">
      <c r="A8" s="197"/>
      <c r="B8" s="518"/>
      <c r="C8" s="577" t="e">
        <f>+#REF!</f>
        <v>#REF!</v>
      </c>
      <c r="D8" s="578" t="e">
        <f>+C8-B8</f>
        <v>#REF!</v>
      </c>
      <c r="E8" s="751" t="s">
        <v>33</v>
      </c>
      <c r="F8" s="517"/>
      <c r="G8" s="1493" t="e">
        <f>+#REF!</f>
        <v>#REF!</v>
      </c>
      <c r="H8" s="1617"/>
      <c r="I8" s="1618"/>
      <c r="J8" s="226"/>
      <c r="K8" s="593"/>
      <c r="L8" s="593"/>
      <c r="M8" s="593"/>
      <c r="N8" s="594" t="e">
        <f>IF(N7&gt;0.06,"VALUE!","")</f>
        <v>#REF!</v>
      </c>
      <c r="O8" s="269"/>
      <c r="P8" s="185"/>
      <c r="Q8" s="513"/>
      <c r="R8" s="513">
        <v>34</v>
      </c>
      <c r="S8" s="186"/>
      <c r="T8" s="186" t="e">
        <f t="shared" si="0"/>
        <v>#REF!</v>
      </c>
      <c r="U8" s="513"/>
      <c r="V8" s="513"/>
      <c r="W8" s="513"/>
    </row>
    <row r="9" spans="1:23" ht="13.5" customHeight="1" thickBot="1">
      <c r="A9" s="186"/>
      <c r="B9" s="617">
        <f>SUM(B6:B8)</f>
        <v>0</v>
      </c>
      <c r="C9" s="579" t="e">
        <f>+C6+C8+C7</f>
        <v>#REF!</v>
      </c>
      <c r="D9" s="700" t="e">
        <f>ROUND(C9,0)-ROUND(B9,0)</f>
        <v>#REF!</v>
      </c>
      <c r="E9" s="747" t="s">
        <v>39</v>
      </c>
      <c r="F9" s="185"/>
      <c r="G9"/>
      <c r="H9"/>
      <c r="I9"/>
      <c r="J9"/>
      <c r="K9" s="744" t="s">
        <v>352</v>
      </c>
      <c r="L9" s="745"/>
      <c r="M9" s="595"/>
      <c r="N9" s="596" t="e">
        <f>+#REF!</f>
        <v>#REF!</v>
      </c>
      <c r="O9" s="269"/>
      <c r="P9" s="185"/>
      <c r="Q9" s="513"/>
      <c r="R9" s="513">
        <v>35</v>
      </c>
      <c r="S9" s="186"/>
      <c r="T9" s="186" t="e">
        <f t="shared" si="0"/>
        <v>#REF!</v>
      </c>
      <c r="U9" s="513"/>
      <c r="V9" s="513"/>
      <c r="W9" s="513"/>
    </row>
    <row r="10" spans="1:23" ht="13.5" customHeight="1" thickBot="1">
      <c r="A10" s="197"/>
      <c r="B10" s="519"/>
      <c r="C10" s="580" t="e">
        <f>+#REF!</f>
        <v>#REF!</v>
      </c>
      <c r="D10" s="580" t="e">
        <f>C10-B10</f>
        <v>#REF!</v>
      </c>
      <c r="E10" s="680" t="s">
        <v>282</v>
      </c>
      <c r="F10" s="185"/>
      <c r="G10" s="1553" t="s">
        <v>342</v>
      </c>
      <c r="H10" s="1554"/>
      <c r="I10" s="1555"/>
      <c r="J10"/>
      <c r="K10" s="753" t="s">
        <v>247</v>
      </c>
      <c r="L10" s="754"/>
      <c r="M10" s="756"/>
      <c r="N10" s="590" t="e">
        <f>+#REF!+#REF!</f>
        <v>#REF!</v>
      </c>
      <c r="O10" s="269"/>
      <c r="P10" s="185"/>
      <c r="Q10" s="513"/>
      <c r="R10" s="513">
        <v>36</v>
      </c>
      <c r="S10" s="186"/>
      <c r="T10" s="186" t="e">
        <f t="shared" si="0"/>
        <v>#REF!</v>
      </c>
      <c r="U10" s="513"/>
      <c r="V10" s="513"/>
      <c r="W10" s="513"/>
    </row>
    <row r="11" spans="1:23" ht="13.5" customHeight="1" thickBot="1">
      <c r="A11" s="197"/>
      <c r="B11" s="703"/>
      <c r="C11" s="704"/>
      <c r="D11" s="705"/>
      <c r="E11" s="704"/>
      <c r="F11" s="185"/>
      <c r="G11" s="1493" t="e">
        <f>+(#REF!+#REF!+#REF!)*0.93</f>
        <v>#REF!</v>
      </c>
      <c r="H11" s="1617"/>
      <c r="I11" s="1618"/>
      <c r="J11" s="688"/>
      <c r="K11" s="750" t="s">
        <v>358</v>
      </c>
      <c r="L11" s="597"/>
      <c r="M11" s="268"/>
      <c r="N11" s="650" t="e">
        <f>+N9/N10</f>
        <v>#REF!</v>
      </c>
      <c r="O11" s="269"/>
      <c r="P11" s="185"/>
      <c r="Q11" s="513"/>
      <c r="R11" s="513">
        <v>37</v>
      </c>
      <c r="S11" s="186"/>
      <c r="T11" s="186" t="e">
        <f t="shared" si="0"/>
        <v>#REF!</v>
      </c>
      <c r="U11" s="513"/>
      <c r="V11" s="513"/>
      <c r="W11" s="513"/>
    </row>
    <row r="12" spans="1:23" ht="13.5" customHeight="1" thickBot="1">
      <c r="A12" s="197"/>
      <c r="B12" s="1624" t="s">
        <v>56</v>
      </c>
      <c r="C12" s="1625"/>
      <c r="D12" s="1625"/>
      <c r="E12" s="1625"/>
      <c r="F12" s="185"/>
      <c r="G12"/>
      <c r="H12"/>
      <c r="I12"/>
      <c r="J12"/>
      <c r="K12" s="226"/>
      <c r="L12" s="226"/>
      <c r="M12" s="598"/>
      <c r="N12" s="594" t="e">
        <f>IF(N11&gt;0.02,"VALUE!","")</f>
        <v>#REF!</v>
      </c>
      <c r="O12" s="269"/>
      <c r="P12" s="185"/>
      <c r="Q12" s="513"/>
      <c r="R12" s="513">
        <v>38</v>
      </c>
      <c r="S12" s="186"/>
      <c r="T12" s="186" t="e">
        <f t="shared" si="0"/>
        <v>#REF!</v>
      </c>
      <c r="U12" s="513"/>
      <c r="V12" s="513"/>
      <c r="W12" s="513"/>
    </row>
    <row r="13" spans="1:23" ht="13.5" customHeight="1" thickBot="1">
      <c r="A13" s="197"/>
      <c r="B13" s="1621" t="s">
        <v>331</v>
      </c>
      <c r="C13" s="1622"/>
      <c r="D13" s="1622"/>
      <c r="E13" s="1623"/>
      <c r="F13" s="185"/>
      <c r="G13" s="1553" t="s">
        <v>343</v>
      </c>
      <c r="H13" s="1554"/>
      <c r="I13" s="1555"/>
      <c r="J13"/>
      <c r="K13" s="744" t="s">
        <v>353</v>
      </c>
      <c r="L13" s="745"/>
      <c r="M13" s="595"/>
      <c r="N13" s="589" t="e">
        <f>+#REF!</f>
        <v>#REF!</v>
      </c>
      <c r="O13" s="269"/>
      <c r="P13" s="185"/>
      <c r="Q13" s="513"/>
      <c r="R13" s="513">
        <v>39</v>
      </c>
      <c r="S13" s="186"/>
      <c r="T13" s="186" t="e">
        <f t="shared" si="0"/>
        <v>#REF!</v>
      </c>
      <c r="U13" s="513"/>
      <c r="V13" s="513"/>
      <c r="W13" s="513"/>
    </row>
    <row r="14" spans="1:23" ht="13.5" customHeight="1" thickBot="1">
      <c r="A14" s="197"/>
      <c r="B14" s="581" t="s">
        <v>327</v>
      </c>
      <c r="C14" s="581" t="s">
        <v>347</v>
      </c>
      <c r="D14" s="581" t="s">
        <v>328</v>
      </c>
      <c r="E14" s="581" t="s">
        <v>329</v>
      </c>
      <c r="F14" s="185"/>
      <c r="G14" s="640" t="e">
        <f>+#REF!</f>
        <v>#REF!</v>
      </c>
      <c r="H14" s="1619" t="s">
        <v>344</v>
      </c>
      <c r="I14" s="1620"/>
      <c r="J14"/>
      <c r="K14" s="753" t="s">
        <v>356</v>
      </c>
      <c r="L14" s="754"/>
      <c r="M14" s="756"/>
      <c r="N14" s="590" t="e">
        <f>+#REF!+#REF!</f>
        <v>#REF!</v>
      </c>
      <c r="O14" s="269"/>
      <c r="P14" s="185"/>
      <c r="Q14" s="513"/>
      <c r="R14" s="513">
        <v>40</v>
      </c>
      <c r="S14" s="186"/>
      <c r="T14" s="186" t="e">
        <f t="shared" si="0"/>
        <v>#REF!</v>
      </c>
      <c r="U14" s="513"/>
      <c r="V14" s="513"/>
      <c r="W14" s="513"/>
    </row>
    <row r="15" spans="1:23" ht="13.5" customHeight="1" thickBot="1">
      <c r="A15" s="197"/>
      <c r="B15" s="520"/>
      <c r="C15" s="582" t="e">
        <f>+#REF!</f>
        <v>#REF!</v>
      </c>
      <c r="D15" s="582" t="e">
        <f>+C15-B15</f>
        <v>#REF!</v>
      </c>
      <c r="E15" s="681" t="s">
        <v>332</v>
      </c>
      <c r="F15" s="185"/>
      <c r="G15" s="689" t="e">
        <f>IF(#REF!="New Construction",IF(#REF!="Yes",-250,-300),-300)</f>
        <v>#REF!</v>
      </c>
      <c r="H15" s="1632" t="s">
        <v>466</v>
      </c>
      <c r="I15" s="1633"/>
      <c r="J15"/>
      <c r="K15" s="750" t="s">
        <v>359</v>
      </c>
      <c r="L15" s="597"/>
      <c r="M15" s="268"/>
      <c r="N15" s="650" t="e">
        <f>+N13/N14</f>
        <v>#REF!</v>
      </c>
      <c r="O15" s="269"/>
      <c r="P15" s="185"/>
      <c r="Q15" s="513"/>
      <c r="R15" s="513">
        <v>41</v>
      </c>
      <c r="S15" s="186"/>
      <c r="T15" s="186" t="e">
        <f t="shared" si="0"/>
        <v>#REF!</v>
      </c>
      <c r="U15" s="513"/>
      <c r="V15" s="513"/>
      <c r="W15" s="513"/>
    </row>
    <row r="16" spans="1:23" ht="13.5" customHeight="1" thickBot="1">
      <c r="A16" s="197"/>
      <c r="B16" s="521"/>
      <c r="C16" s="583" t="e">
        <f>+#REF!</f>
        <v>#REF!</v>
      </c>
      <c r="D16" s="584" t="e">
        <f>+C16-B16</f>
        <v>#REF!</v>
      </c>
      <c r="E16" s="682" t="s">
        <v>333</v>
      </c>
      <c r="F16" s="517"/>
      <c r="G16" s="686" t="e">
        <f>-SUM(#REF!)</f>
        <v>#REF!</v>
      </c>
      <c r="H16" s="1632" t="s">
        <v>467</v>
      </c>
      <c r="I16" s="1633"/>
      <c r="J16"/>
      <c r="K16" s="226"/>
      <c r="L16" s="226"/>
      <c r="M16" s="226"/>
      <c r="N16" s="594" t="e">
        <f>IF(N15&gt;0.06,"VALUE!","")</f>
        <v>#REF!</v>
      </c>
      <c r="O16" s="269"/>
      <c r="P16" s="185"/>
      <c r="Q16" s="513"/>
      <c r="R16" s="513">
        <v>42</v>
      </c>
      <c r="S16" s="186"/>
      <c r="T16" s="186" t="e">
        <f t="shared" si="0"/>
        <v>#REF!</v>
      </c>
      <c r="U16" s="513"/>
      <c r="V16" s="513"/>
      <c r="W16" s="513"/>
    </row>
    <row r="17" spans="1:23" ht="13.5" customHeight="1" thickBot="1">
      <c r="A17" s="197"/>
      <c r="B17" s="521"/>
      <c r="C17" s="583" t="e">
        <f>+#REF!</f>
        <v>#REF!</v>
      </c>
      <c r="D17" s="584" t="e">
        <f>+C17-B17</f>
        <v>#REF!</v>
      </c>
      <c r="E17" s="682" t="s">
        <v>608</v>
      </c>
      <c r="F17" s="186"/>
      <c r="G17" s="771" t="e">
        <f>+(-#REF!)</f>
        <v>#REF!</v>
      </c>
      <c r="H17" s="1600" t="s">
        <v>468</v>
      </c>
      <c r="I17" s="1631"/>
      <c r="J17"/>
      <c r="K17" s="1615" t="s">
        <v>354</v>
      </c>
      <c r="L17" s="1616"/>
      <c r="M17" s="588"/>
      <c r="N17" s="599" t="e">
        <f>+#REF!</f>
        <v>#REF!</v>
      </c>
      <c r="O17" s="269"/>
      <c r="P17" s="185"/>
      <c r="Q17" s="513"/>
      <c r="R17" s="513">
        <v>43</v>
      </c>
      <c r="S17" s="186"/>
      <c r="T17" s="186" t="e">
        <f>IF($N$21=R17,1,"")</f>
        <v>#REF!</v>
      </c>
      <c r="U17" s="513"/>
      <c r="V17" s="513"/>
      <c r="W17" s="513"/>
    </row>
    <row r="18" spans="1:23" ht="13.5" customHeight="1" thickBot="1">
      <c r="A18" s="197"/>
      <c r="B18" s="521"/>
      <c r="C18" s="583" t="e">
        <f>+#REF!+#REF!</f>
        <v>#REF!</v>
      </c>
      <c r="D18" s="584" t="e">
        <f t="shared" ref="D18:D24" si="1">+C18-B18</f>
        <v>#REF!</v>
      </c>
      <c r="E18" s="683" t="s">
        <v>334</v>
      </c>
      <c r="F18" s="186"/>
      <c r="G18" s="618" t="e">
        <f>+G14+G15+G17</f>
        <v>#REF!</v>
      </c>
      <c r="H18" s="1639" t="s">
        <v>345</v>
      </c>
      <c r="I18" s="1640"/>
      <c r="J18"/>
      <c r="K18" s="1599" t="s">
        <v>355</v>
      </c>
      <c r="L18" s="1600"/>
      <c r="M18" s="1600"/>
      <c r="N18" s="600" t="e">
        <f>+#REF!</f>
        <v>#REF!</v>
      </c>
      <c r="O18" s="269"/>
      <c r="P18" s="185"/>
      <c r="Q18" s="513"/>
      <c r="R18" s="513">
        <v>44</v>
      </c>
      <c r="S18" s="186"/>
      <c r="T18" s="186" t="e">
        <f t="shared" si="0"/>
        <v>#REF!</v>
      </c>
      <c r="U18" s="513"/>
      <c r="V18" s="513"/>
      <c r="W18" s="513"/>
    </row>
    <row r="19" spans="1:23" ht="13.5" customHeight="1" thickBot="1">
      <c r="A19" s="197"/>
      <c r="B19" s="521"/>
      <c r="C19" s="583" t="e">
        <f>+#REF!</f>
        <v>#REF!</v>
      </c>
      <c r="D19" s="584" t="e">
        <f t="shared" si="1"/>
        <v>#REF!</v>
      </c>
      <c r="E19" s="683" t="s">
        <v>335</v>
      </c>
      <c r="F19" s="186"/>
      <c r="G19" s="1601" t="s">
        <v>453</v>
      </c>
      <c r="H19" s="1602"/>
      <c r="I19" s="1603"/>
      <c r="J19"/>
      <c r="K19" s="203" t="s">
        <v>360</v>
      </c>
      <c r="L19" s="601"/>
      <c r="M19" s="268"/>
      <c r="N19" s="651" t="e">
        <f>+N17/N18</f>
        <v>#REF!</v>
      </c>
      <c r="O19" s="269"/>
      <c r="P19" s="185"/>
      <c r="Q19" s="513"/>
      <c r="R19" s="513">
        <v>45</v>
      </c>
      <c r="S19" s="186"/>
      <c r="T19" s="186" t="e">
        <f t="shared" si="0"/>
        <v>#REF!</v>
      </c>
      <c r="U19" s="513"/>
      <c r="V19" s="513"/>
      <c r="W19" s="513"/>
    </row>
    <row r="20" spans="1:23" ht="13.5" customHeight="1" thickBot="1">
      <c r="A20" s="197"/>
      <c r="B20" s="521"/>
      <c r="C20" s="583" t="e">
        <f>+#REF!</f>
        <v>#REF!</v>
      </c>
      <c r="D20" s="584" t="e">
        <f t="shared" si="1"/>
        <v>#REF!</v>
      </c>
      <c r="E20" s="679" t="s">
        <v>336</v>
      </c>
      <c r="F20" s="186"/>
      <c r="G20" s="1604"/>
      <c r="H20" s="1605"/>
      <c r="I20" s="1606"/>
      <c r="J20" s="691"/>
      <c r="K20" s="602"/>
      <c r="L20" s="602"/>
      <c r="M20" s="602"/>
      <c r="N20" s="603" t="e">
        <f>IF(N19&gt;0.1400001,"VALUE!","")</f>
        <v>#REF!</v>
      </c>
      <c r="O20" s="269"/>
      <c r="P20" s="185"/>
      <c r="Q20" s="513"/>
      <c r="R20" s="513">
        <v>46</v>
      </c>
      <c r="S20" s="186"/>
      <c r="T20" s="186" t="e">
        <f t="shared" si="0"/>
        <v>#REF!</v>
      </c>
      <c r="U20" s="513"/>
      <c r="V20" s="513"/>
      <c r="W20" s="513"/>
    </row>
    <row r="21" spans="1:23" ht="13.5" customHeight="1">
      <c r="A21" s="197"/>
      <c r="B21" s="521"/>
      <c r="C21" s="583" t="e">
        <f>+#REF!</f>
        <v>#REF!</v>
      </c>
      <c r="D21" s="584" t="e">
        <f t="shared" si="1"/>
        <v>#REF!</v>
      </c>
      <c r="E21" s="683" t="s">
        <v>337</v>
      </c>
      <c r="F21" s="186"/>
      <c r="G21" s="240" t="e">
        <f>IF(G18&lt;3300,"VALUE!",IF(G18&gt;4800,"VALUE!",""))</f>
        <v>#REF!</v>
      </c>
      <c r="H21" s="690"/>
      <c r="I21" s="690"/>
      <c r="J21" s="692"/>
      <c r="K21" s="604" t="s">
        <v>485</v>
      </c>
      <c r="L21" s="605"/>
      <c r="M21" s="605"/>
      <c r="N21" s="926" t="e">
        <f>+#REF!+#REF!+#REF!+#REF!+#REF!+#REF!+#REF!</f>
        <v>#REF!</v>
      </c>
      <c r="O21" s="269"/>
      <c r="P21" s="185"/>
      <c r="Q21" s="513"/>
      <c r="R21" s="513">
        <v>47</v>
      </c>
      <c r="S21" s="186"/>
      <c r="T21" s="186" t="e">
        <f t="shared" si="0"/>
        <v>#REF!</v>
      </c>
      <c r="U21" s="513"/>
      <c r="V21" s="513"/>
      <c r="W21" s="513"/>
    </row>
    <row r="22" spans="1:23" ht="13.5" customHeight="1" thickBot="1">
      <c r="A22" s="197"/>
      <c r="B22" s="521"/>
      <c r="C22" s="583" t="e">
        <f>+#REF!</f>
        <v>#REF!</v>
      </c>
      <c r="D22" s="584" t="e">
        <f t="shared" si="1"/>
        <v>#REF!</v>
      </c>
      <c r="E22" s="682" t="s">
        <v>460</v>
      </c>
      <c r="F22" s="186"/>
      <c r="G22" s="690"/>
      <c r="H22" s="690"/>
      <c r="I22" s="690"/>
      <c r="J22" s="693"/>
      <c r="K22" s="757" t="s">
        <v>361</v>
      </c>
      <c r="L22" s="758"/>
      <c r="M22" s="758"/>
      <c r="N22" s="607" t="e">
        <f>IF(V4=22500,22500, IF(V5=21000,21000, IF(V6=19500,19500, IF(V7=15000,15000,""))))</f>
        <v>#REF!</v>
      </c>
      <c r="O22" s="269"/>
      <c r="P22" s="185"/>
      <c r="Q22" s="513"/>
      <c r="R22" s="513">
        <v>48</v>
      </c>
      <c r="S22" s="186"/>
      <c r="T22" s="186" t="e">
        <f t="shared" si="0"/>
        <v>#REF!</v>
      </c>
      <c r="U22" s="513"/>
      <c r="V22" s="513"/>
      <c r="W22" s="513"/>
    </row>
    <row r="23" spans="1:23" ht="13.5" customHeight="1" thickBot="1">
      <c r="A23" s="524"/>
      <c r="B23" s="521"/>
      <c r="C23" s="583" t="e">
        <f>+#REF!</f>
        <v>#REF!</v>
      </c>
      <c r="D23" s="584" t="e">
        <f t="shared" si="1"/>
        <v>#REF!</v>
      </c>
      <c r="E23" s="682" t="s">
        <v>459</v>
      </c>
      <c r="F23" s="191"/>
      <c r="G23" s="690"/>
      <c r="H23" s="690"/>
      <c r="I23" s="690"/>
      <c r="J23" s="692"/>
      <c r="K23" s="267" t="s">
        <v>484</v>
      </c>
      <c r="L23" s="268"/>
      <c r="M23" s="268"/>
      <c r="N23" s="608" t="e">
        <f>+N22*N21</f>
        <v>#REF!</v>
      </c>
      <c r="O23" s="525"/>
      <c r="P23" s="526"/>
      <c r="Q23" s="191"/>
      <c r="R23" s="513">
        <v>49</v>
      </c>
      <c r="S23" s="191"/>
      <c r="T23" s="186" t="e">
        <f t="shared" si="0"/>
        <v>#REF!</v>
      </c>
      <c r="U23" s="513"/>
      <c r="V23" s="513"/>
      <c r="W23" s="513"/>
    </row>
    <row r="24" spans="1:23" ht="13.5" customHeight="1" thickBot="1">
      <c r="A24" s="524"/>
      <c r="B24" s="521"/>
      <c r="C24" s="773" t="e">
        <f>+#REF!</f>
        <v>#REF!</v>
      </c>
      <c r="D24" s="584" t="e">
        <f t="shared" si="1"/>
        <v>#REF!</v>
      </c>
      <c r="E24" s="774" t="s">
        <v>278</v>
      </c>
      <c r="F24" s="191"/>
      <c r="G24" s="690"/>
      <c r="H24" s="690"/>
      <c r="I24" s="690"/>
      <c r="J24" s="522"/>
      <c r="K24" s="185"/>
      <c r="L24" s="185"/>
      <c r="M24" s="185"/>
      <c r="N24" s="527"/>
      <c r="O24" s="525"/>
      <c r="P24" s="527"/>
      <c r="Q24" s="191"/>
      <c r="R24" s="513">
        <v>50</v>
      </c>
      <c r="S24" s="191"/>
      <c r="T24" s="186" t="e">
        <f t="shared" si="0"/>
        <v>#REF!</v>
      </c>
      <c r="U24" s="513"/>
      <c r="V24" s="513"/>
      <c r="W24" s="513"/>
    </row>
    <row r="25" spans="1:23" ht="13.5" customHeight="1" thickBot="1">
      <c r="A25" s="524"/>
      <c r="B25" s="523"/>
      <c r="C25" s="585" t="e">
        <f>+#REF!</f>
        <v>#REF!</v>
      </c>
      <c r="D25" s="775" t="e">
        <f>+C25-B25</f>
        <v>#REF!</v>
      </c>
      <c r="E25" s="776" t="s">
        <v>109</v>
      </c>
      <c r="F25" s="185"/>
      <c r="G25" s="185"/>
      <c r="H25" s="185"/>
      <c r="I25" s="185"/>
      <c r="J25" s="185"/>
      <c r="K25" s="1028" t="s">
        <v>625</v>
      </c>
      <c r="L25" s="1022"/>
      <c r="M25" s="1022"/>
      <c r="N25" s="1023" t="e">
        <f>+#REF!+#REF!+#REF!</f>
        <v>#REF!</v>
      </c>
      <c r="O25" s="525"/>
      <c r="P25" s="527"/>
      <c r="Q25" s="191"/>
      <c r="R25" s="513">
        <v>51</v>
      </c>
      <c r="S25" s="191"/>
      <c r="T25" s="186" t="e">
        <f t="shared" si="0"/>
        <v>#REF!</v>
      </c>
      <c r="U25" s="513"/>
      <c r="V25" s="513"/>
      <c r="W25" s="513"/>
    </row>
    <row r="26" spans="1:23" ht="13.5" customHeight="1" thickBot="1">
      <c r="A26" s="524"/>
      <c r="B26" s="618">
        <f>SUM(B15:B25)</f>
        <v>0</v>
      </c>
      <c r="C26" s="586" t="e">
        <f>SUM(C15:C25)</f>
        <v>#REF!</v>
      </c>
      <c r="D26" s="586" t="e">
        <f>+C26-B26</f>
        <v>#REF!</v>
      </c>
      <c r="E26" s="748" t="s">
        <v>39</v>
      </c>
      <c r="F26" s="185"/>
      <c r="G26" s="185"/>
      <c r="H26" s="185"/>
      <c r="I26" s="185"/>
      <c r="J26" s="185"/>
      <c r="K26" s="1031" t="s">
        <v>630</v>
      </c>
      <c r="L26" s="1032"/>
      <c r="M26" s="1032"/>
      <c r="N26" s="1033"/>
      <c r="O26" s="525"/>
      <c r="P26" s="527"/>
      <c r="Q26" s="191"/>
      <c r="R26" s="513">
        <v>52</v>
      </c>
      <c r="S26" s="191"/>
      <c r="T26" s="186" t="e">
        <f t="shared" si="0"/>
        <v>#REF!</v>
      </c>
      <c r="U26" s="513"/>
      <c r="V26" s="513"/>
      <c r="W26" s="513"/>
    </row>
    <row r="27" spans="1:23" ht="13.5" customHeight="1" thickBot="1">
      <c r="A27" s="524"/>
      <c r="B27" s="759">
        <f>+ROUND(B9,0)-ROUND(B26,0)</f>
        <v>0</v>
      </c>
      <c r="C27" s="706" t="e">
        <f>+ROUND(C9,0)-ROUND(C26,0)</f>
        <v>#REF!</v>
      </c>
      <c r="D27" s="706" t="e">
        <f>+ROUND(D9,0)-ROUND(D26,0)</f>
        <v>#REF!</v>
      </c>
      <c r="E27" s="707"/>
      <c r="F27" s="185"/>
      <c r="J27" s="185"/>
      <c r="K27" s="1024" t="s">
        <v>626</v>
      </c>
      <c r="L27" s="1025"/>
      <c r="M27" s="1025"/>
      <c r="N27" s="1026">
        <v>3.3000000000000002E-2</v>
      </c>
      <c r="O27" s="528"/>
      <c r="P27" s="191"/>
      <c r="Q27" s="191"/>
      <c r="R27" s="513">
        <v>53</v>
      </c>
      <c r="S27" s="459"/>
      <c r="T27" s="186" t="e">
        <f t="shared" si="0"/>
        <v>#REF!</v>
      </c>
      <c r="U27" s="513"/>
      <c r="V27" s="513"/>
      <c r="W27" s="513"/>
    </row>
    <row r="28" spans="1:23" ht="13.5" customHeight="1" thickBot="1">
      <c r="A28" s="524"/>
      <c r="B28" s="1634"/>
      <c r="C28" s="1635"/>
      <c r="D28" s="1635"/>
      <c r="E28" s="1635"/>
      <c r="F28" s="191"/>
      <c r="G28" s="185"/>
      <c r="H28" s="185"/>
      <c r="I28" s="185"/>
      <c r="J28" s="185"/>
      <c r="K28" s="203" t="s">
        <v>627</v>
      </c>
      <c r="L28" s="1027"/>
      <c r="M28" s="1027"/>
      <c r="N28" s="608">
        <f>+(N27*N26)</f>
        <v>0</v>
      </c>
      <c r="O28" s="529"/>
      <c r="P28" s="191"/>
      <c r="Q28" s="191"/>
      <c r="R28" s="513">
        <v>54</v>
      </c>
      <c r="S28" s="194"/>
      <c r="T28" s="186" t="e">
        <f t="shared" si="0"/>
        <v>#REF!</v>
      </c>
      <c r="U28" s="513"/>
      <c r="V28" s="513"/>
      <c r="W28" s="513"/>
    </row>
    <row r="29" spans="1:23" ht="13.5" customHeight="1" thickBot="1">
      <c r="A29" s="524"/>
      <c r="B29" s="1636" t="s">
        <v>338</v>
      </c>
      <c r="C29" s="1637"/>
      <c r="D29" s="1637"/>
      <c r="E29" s="1638"/>
      <c r="F29" s="191"/>
      <c r="G29" s="185"/>
      <c r="H29" s="185"/>
      <c r="I29" s="185"/>
      <c r="J29" s="185"/>
      <c r="K29" s="191"/>
      <c r="L29" s="191"/>
      <c r="N29" s="1015" t="e">
        <f>IF(N25&gt;N28,"VALUE!","")</f>
        <v>#REF!</v>
      </c>
      <c r="O29" s="529"/>
      <c r="P29" s="530"/>
      <c r="Q29" s="531"/>
      <c r="R29" s="532">
        <v>55</v>
      </c>
      <c r="S29" s="531"/>
      <c r="T29" s="533" t="e">
        <f t="shared" si="0"/>
        <v>#REF!</v>
      </c>
      <c r="U29" s="532"/>
      <c r="V29" s="532"/>
      <c r="W29" s="532"/>
    </row>
    <row r="30" spans="1:23" ht="13.5" customHeight="1" thickBot="1">
      <c r="A30" s="524"/>
      <c r="B30" s="581" t="s">
        <v>327</v>
      </c>
      <c r="C30" s="581" t="s">
        <v>347</v>
      </c>
      <c r="D30" s="581" t="s">
        <v>328</v>
      </c>
      <c r="E30" s="581" t="s">
        <v>329</v>
      </c>
      <c r="F30" s="191"/>
      <c r="G30" s="185"/>
      <c r="H30" s="185"/>
      <c r="I30" s="185"/>
      <c r="J30" s="185"/>
      <c r="K30" s="530"/>
      <c r="L30" s="530"/>
      <c r="N30" s="530"/>
      <c r="O30" s="534"/>
      <c r="P30" s="669"/>
      <c r="Q30" s="531"/>
      <c r="R30" s="532">
        <v>56</v>
      </c>
      <c r="S30" s="531"/>
      <c r="T30" s="533" t="e">
        <f t="shared" si="0"/>
        <v>#REF!</v>
      </c>
      <c r="U30" s="532"/>
      <c r="V30" s="532"/>
      <c r="W30" s="532"/>
    </row>
    <row r="31" spans="1:23" ht="13.5" customHeight="1">
      <c r="A31" s="524"/>
      <c r="B31" s="520"/>
      <c r="C31" s="582" t="e">
        <f>+#REF!</f>
        <v>#REF!</v>
      </c>
      <c r="D31" s="582" t="e">
        <f t="shared" ref="D31:D37" si="2">+C31-B31</f>
        <v>#REF!</v>
      </c>
      <c r="E31" s="684" t="s">
        <v>339</v>
      </c>
      <c r="F31" s="185"/>
      <c r="G31" s="185"/>
      <c r="H31" s="185"/>
      <c r="I31" s="185"/>
      <c r="J31" s="185"/>
      <c r="K31" s="669"/>
      <c r="L31" s="669"/>
      <c r="M31" s="669"/>
      <c r="N31" s="669"/>
      <c r="O31" s="525"/>
      <c r="P31" s="191"/>
      <c r="Q31" s="531"/>
      <c r="R31" s="532">
        <v>57</v>
      </c>
      <c r="S31" s="535"/>
      <c r="T31" s="533" t="e">
        <f t="shared" si="0"/>
        <v>#REF!</v>
      </c>
      <c r="U31" s="532"/>
      <c r="V31" s="532"/>
      <c r="W31" s="532"/>
    </row>
    <row r="32" spans="1:23" ht="13.5" customHeight="1">
      <c r="A32" s="524"/>
      <c r="B32" s="521"/>
      <c r="C32" s="583" t="e">
        <f>+#REF!+#REF!+#REF!</f>
        <v>#REF!</v>
      </c>
      <c r="D32" s="583" t="e">
        <f t="shared" si="2"/>
        <v>#REF!</v>
      </c>
      <c r="E32" s="685" t="s">
        <v>340</v>
      </c>
      <c r="F32" s="185"/>
      <c r="G32" s="185"/>
      <c r="H32" s="185"/>
      <c r="I32" s="185"/>
      <c r="J32" s="185"/>
      <c r="K32" s="527"/>
      <c r="L32" s="527"/>
      <c r="M32" s="527"/>
      <c r="N32" s="527"/>
      <c r="O32" s="525"/>
      <c r="P32" s="191"/>
      <c r="Q32" s="531"/>
      <c r="R32" s="532">
        <v>58</v>
      </c>
      <c r="S32" s="535"/>
      <c r="T32" s="533" t="e">
        <f t="shared" si="0"/>
        <v>#REF!</v>
      </c>
      <c r="U32" s="532"/>
      <c r="V32" s="532"/>
      <c r="W32" s="532"/>
    </row>
    <row r="33" spans="1:23" ht="13.5" customHeight="1">
      <c r="A33" s="524"/>
      <c r="B33" s="686">
        <f>+B31+B32</f>
        <v>0</v>
      </c>
      <c r="C33" s="583" t="e">
        <f>+C31+C32</f>
        <v>#REF!</v>
      </c>
      <c r="D33" s="583" t="e">
        <f t="shared" si="2"/>
        <v>#REF!</v>
      </c>
      <c r="E33" s="685" t="s">
        <v>348</v>
      </c>
      <c r="F33" s="185"/>
      <c r="G33" s="185"/>
      <c r="H33" s="185"/>
      <c r="I33" s="185"/>
      <c r="J33" s="185"/>
      <c r="K33" s="527"/>
      <c r="L33" s="527"/>
      <c r="M33" s="527"/>
      <c r="N33" s="527"/>
      <c r="O33" s="525"/>
      <c r="P33" s="191"/>
      <c r="Q33" s="531"/>
      <c r="R33" s="532">
        <v>59</v>
      </c>
      <c r="S33" s="535"/>
      <c r="T33" s="533" t="e">
        <f t="shared" si="0"/>
        <v>#REF!</v>
      </c>
      <c r="U33" s="532"/>
      <c r="V33" s="532"/>
      <c r="W33" s="532"/>
    </row>
    <row r="34" spans="1:23" ht="13.5" customHeight="1">
      <c r="A34" s="524"/>
      <c r="B34" s="686">
        <f>+B33*0.07</f>
        <v>0</v>
      </c>
      <c r="C34" s="583" t="e">
        <f>+C33*#REF!</f>
        <v>#REF!</v>
      </c>
      <c r="D34" s="583" t="e">
        <f t="shared" si="2"/>
        <v>#REF!</v>
      </c>
      <c r="E34" s="685" t="s">
        <v>341</v>
      </c>
      <c r="F34" s="185"/>
      <c r="G34" s="185"/>
      <c r="H34" s="185"/>
      <c r="I34" s="185"/>
      <c r="J34" s="185"/>
      <c r="K34" s="536"/>
      <c r="L34" s="536"/>
      <c r="M34" s="536"/>
      <c r="N34" s="536"/>
      <c r="O34" s="525"/>
      <c r="P34" s="191"/>
      <c r="Q34" s="531"/>
      <c r="R34" s="532">
        <v>60</v>
      </c>
      <c r="S34" s="537"/>
      <c r="T34" s="533" t="e">
        <f>IF($N$21=R34,1,"")</f>
        <v>#REF!</v>
      </c>
      <c r="U34" s="532"/>
      <c r="V34" s="532"/>
      <c r="W34" s="532"/>
    </row>
    <row r="35" spans="1:23" ht="13.5" customHeight="1">
      <c r="A35" s="524"/>
      <c r="B35" s="521"/>
      <c r="C35" s="583" t="e">
        <f>+#REF!</f>
        <v>#REF!</v>
      </c>
      <c r="D35" s="583" t="e">
        <f t="shared" si="2"/>
        <v>#REF!</v>
      </c>
      <c r="E35" s="685" t="s">
        <v>152</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t="e">
        <f>+C35*#REF!</f>
        <v>#REF!</v>
      </c>
      <c r="D36" s="585" t="e">
        <f t="shared" si="2"/>
        <v>#REF!</v>
      </c>
      <c r="E36" s="752" t="s">
        <v>341</v>
      </c>
      <c r="F36" s="185"/>
      <c r="G36" s="185"/>
      <c r="H36" s="185"/>
      <c r="I36" s="185"/>
      <c r="J36" s="185"/>
      <c r="K36" s="536"/>
      <c r="L36" s="536"/>
      <c r="M36" s="536"/>
      <c r="N36" s="536"/>
      <c r="O36" s="525"/>
      <c r="P36" s="191"/>
      <c r="Q36" s="543"/>
      <c r="R36" s="531">
        <v>61</v>
      </c>
      <c r="S36" s="531"/>
      <c r="T36" s="531" t="e">
        <f>IF($N$21=R36,2,"")</f>
        <v>#REF!</v>
      </c>
      <c r="U36" s="532"/>
      <c r="V36" s="532"/>
      <c r="W36" s="532"/>
    </row>
    <row r="37" spans="1:23" ht="13.5" customHeight="1" thickBot="1">
      <c r="A37" s="524"/>
      <c r="B37" s="618">
        <f>+(B33-B34)+(B35-B36)</f>
        <v>0</v>
      </c>
      <c r="C37" s="586" t="e">
        <f>(+C33-C34)+(C35-C36)</f>
        <v>#REF!</v>
      </c>
      <c r="D37" s="586" t="e">
        <f t="shared" si="2"/>
        <v>#REF!</v>
      </c>
      <c r="E37" s="749" t="s">
        <v>349</v>
      </c>
      <c r="F37" s="185"/>
      <c r="G37" s="185"/>
      <c r="H37" s="185"/>
      <c r="I37" s="185"/>
      <c r="J37" s="185"/>
      <c r="K37" s="536"/>
      <c r="L37" s="536"/>
      <c r="M37" s="536"/>
      <c r="N37" s="536"/>
      <c r="O37" s="525"/>
      <c r="P37" s="191"/>
      <c r="Q37" s="545"/>
      <c r="R37" s="531">
        <v>62</v>
      </c>
      <c r="S37" s="531"/>
      <c r="T37" s="531" t="e">
        <f t="shared" ref="T37:T74" si="3">IF($N$21=R37,2,"")</f>
        <v>#REF!</v>
      </c>
      <c r="U37" s="532"/>
      <c r="V37" s="532"/>
      <c r="W37" s="532"/>
    </row>
    <row r="38" spans="1:23" ht="13.5" customHeight="1" thickBot="1">
      <c r="A38" s="524"/>
      <c r="B38" s="611"/>
      <c r="C38" s="540"/>
      <c r="D38" s="540"/>
      <c r="E38" s="540"/>
      <c r="F38" s="540"/>
      <c r="G38" s="540"/>
      <c r="H38" s="540"/>
      <c r="I38" s="540"/>
      <c r="J38" s="540"/>
      <c r="K38" s="541"/>
      <c r="L38" s="541"/>
      <c r="M38" s="541"/>
      <c r="N38" s="541"/>
      <c r="O38" s="542"/>
      <c r="P38" s="191"/>
      <c r="Q38" s="531"/>
      <c r="R38" s="531">
        <v>63</v>
      </c>
      <c r="S38" s="531"/>
      <c r="T38" s="531" t="e">
        <f t="shared" si="3"/>
        <v>#REF!</v>
      </c>
      <c r="U38" s="532"/>
      <c r="V38" s="532"/>
      <c r="W38" s="532"/>
    </row>
    <row r="39" spans="1:23">
      <c r="A39" s="524"/>
      <c r="B39" s="527"/>
      <c r="C39" s="669"/>
      <c r="D39" s="669"/>
      <c r="E39" s="669"/>
      <c r="F39" s="544"/>
      <c r="G39" s="185"/>
      <c r="H39" s="185"/>
      <c r="I39" s="185"/>
      <c r="J39" s="185"/>
      <c r="K39" s="191"/>
      <c r="L39" s="191"/>
      <c r="M39" s="218"/>
      <c r="N39" s="609" t="e">
        <f>+#REF!</f>
        <v>#REF!</v>
      </c>
      <c r="O39" s="191"/>
      <c r="P39" s="530"/>
      <c r="Q39" s="531"/>
      <c r="R39" s="531">
        <v>64</v>
      </c>
      <c r="S39" s="531"/>
      <c r="T39" s="531" t="e">
        <f t="shared" si="3"/>
        <v>#REF!</v>
      </c>
      <c r="U39" s="532"/>
      <c r="V39" s="532"/>
      <c r="W39" s="532"/>
    </row>
    <row r="40" spans="1:23">
      <c r="A40" s="524"/>
      <c r="B40" s="527"/>
      <c r="C40" s="527"/>
      <c r="D40" s="527"/>
      <c r="E40" s="546"/>
      <c r="F40" s="191"/>
      <c r="G40" s="185"/>
      <c r="H40" s="185"/>
      <c r="I40" s="185"/>
      <c r="J40" s="185"/>
      <c r="K40" s="191"/>
      <c r="L40" s="191"/>
      <c r="M40" s="609" t="s">
        <v>404</v>
      </c>
      <c r="N40" s="610">
        <f ca="1">TODAY()</f>
        <v>45330</v>
      </c>
      <c r="O40" s="191"/>
      <c r="P40" s="669"/>
      <c r="Q40" s="531"/>
      <c r="R40" s="531">
        <v>65</v>
      </c>
      <c r="S40" s="531"/>
      <c r="T40" s="531" t="e">
        <f t="shared" si="3"/>
        <v>#REF!</v>
      </c>
      <c r="U40" s="532"/>
      <c r="V40" s="532"/>
      <c r="W40" s="532"/>
    </row>
    <row r="41" spans="1:23">
      <c r="A41" s="524"/>
      <c r="B41" s="536"/>
      <c r="C41" s="536"/>
      <c r="D41" s="527"/>
      <c r="E41" s="668"/>
      <c r="F41" s="191"/>
      <c r="G41" s="185"/>
      <c r="H41" s="185"/>
      <c r="I41" s="185"/>
      <c r="J41" s="185"/>
      <c r="K41" s="530"/>
      <c r="L41" s="530"/>
      <c r="M41" s="530"/>
      <c r="N41" s="530"/>
      <c r="O41" s="530"/>
      <c r="P41" s="191"/>
      <c r="Q41" s="548"/>
      <c r="R41" s="531">
        <v>66</v>
      </c>
      <c r="S41" s="549"/>
      <c r="T41" s="531" t="e">
        <f t="shared" si="3"/>
        <v>#REF!</v>
      </c>
      <c r="U41" s="532"/>
      <c r="V41" s="532"/>
      <c r="W41" s="532"/>
    </row>
    <row r="42" spans="1:23">
      <c r="A42" s="191"/>
      <c r="B42" s="527"/>
      <c r="C42" s="527"/>
      <c r="D42" s="527"/>
      <c r="E42" s="649"/>
      <c r="F42" s="191"/>
      <c r="G42" s="185"/>
      <c r="H42" s="185"/>
      <c r="I42" s="185"/>
      <c r="J42" s="185"/>
      <c r="K42" s="669"/>
      <c r="L42" s="669"/>
      <c r="M42" s="669"/>
      <c r="N42" s="669"/>
      <c r="O42" s="669"/>
      <c r="P42" s="191"/>
      <c r="Q42" s="551"/>
      <c r="R42" s="531">
        <v>67</v>
      </c>
      <c r="S42" s="552"/>
      <c r="T42" s="531" t="e">
        <f t="shared" si="3"/>
        <v>#REF!</v>
      </c>
      <c r="U42" s="532"/>
      <c r="V42" s="532"/>
      <c r="W42" s="532"/>
    </row>
    <row r="43" spans="1:23">
      <c r="A43" s="191"/>
      <c r="B43" s="527"/>
      <c r="C43" s="527"/>
      <c r="D43" s="527"/>
      <c r="E43" s="191"/>
      <c r="F43" s="669"/>
      <c r="G43" s="185"/>
      <c r="H43" s="185"/>
      <c r="I43" s="185"/>
      <c r="J43" s="185"/>
      <c r="K43" s="522"/>
      <c r="L43" s="527"/>
      <c r="M43" s="527"/>
      <c r="N43" s="527"/>
      <c r="O43" s="527"/>
      <c r="P43" s="191"/>
      <c r="Q43" s="551"/>
      <c r="R43" s="531">
        <v>68</v>
      </c>
      <c r="S43" s="552"/>
      <c r="T43" s="531" t="e">
        <f t="shared" si="3"/>
        <v>#REF!</v>
      </c>
      <c r="U43" s="532"/>
      <c r="V43" s="532"/>
      <c r="W43" s="532"/>
    </row>
    <row r="44" spans="1:23">
      <c r="A44" s="524"/>
      <c r="B44" s="536"/>
      <c r="C44" s="536"/>
      <c r="D44" s="527"/>
      <c r="E44" s="550"/>
      <c r="F44" s="527"/>
      <c r="G44" s="186"/>
      <c r="H44" s="186"/>
      <c r="I44" s="186"/>
      <c r="J44" s="522"/>
      <c r="K44" s="536"/>
      <c r="L44" s="536"/>
      <c r="M44" s="536"/>
      <c r="N44" s="536"/>
      <c r="O44" s="527"/>
      <c r="P44" s="191"/>
      <c r="Q44" s="531"/>
      <c r="R44" s="531">
        <v>69</v>
      </c>
      <c r="S44" s="531"/>
      <c r="T44" s="531" t="e">
        <f t="shared" si="3"/>
        <v>#REF!</v>
      </c>
      <c r="U44" s="532"/>
      <c r="V44" s="532"/>
      <c r="W44" s="532"/>
    </row>
    <row r="45" spans="1:23">
      <c r="A45" s="524"/>
      <c r="B45" s="536"/>
      <c r="C45" s="536"/>
      <c r="D45" s="527"/>
      <c r="E45" s="191"/>
      <c r="F45" s="527"/>
      <c r="G45" s="186"/>
      <c r="H45" s="186"/>
      <c r="I45" s="186"/>
      <c r="J45" s="522"/>
      <c r="K45" s="527"/>
      <c r="L45" s="527"/>
      <c r="M45" s="527"/>
      <c r="N45" s="527"/>
      <c r="O45" s="527"/>
      <c r="P45" s="186"/>
      <c r="Q45" s="531"/>
      <c r="R45" s="531">
        <v>70</v>
      </c>
      <c r="S45" s="552"/>
      <c r="T45" s="531" t="e">
        <f t="shared" si="3"/>
        <v>#REF!</v>
      </c>
      <c r="U45" s="532"/>
      <c r="V45" s="532"/>
      <c r="W45" s="532"/>
    </row>
    <row r="46" spans="1:23">
      <c r="A46" s="197"/>
      <c r="B46" s="527"/>
      <c r="C46" s="527"/>
      <c r="D46" s="527"/>
      <c r="E46" s="547"/>
      <c r="F46" s="191"/>
      <c r="G46" s="186"/>
      <c r="H46" s="553"/>
      <c r="I46" s="553"/>
      <c r="J46" s="522"/>
      <c r="K46" s="527"/>
      <c r="L46" s="527"/>
      <c r="M46" s="527"/>
      <c r="N46" s="527"/>
      <c r="O46" s="527"/>
      <c r="P46" s="186"/>
      <c r="Q46" s="533"/>
      <c r="R46" s="531">
        <v>71</v>
      </c>
      <c r="S46" s="556"/>
      <c r="T46" s="531" t="e">
        <f t="shared" si="3"/>
        <v>#REF!</v>
      </c>
      <c r="U46" s="532"/>
      <c r="V46" s="532"/>
      <c r="W46" s="532"/>
    </row>
    <row r="47" spans="1:23" ht="16.5">
      <c r="A47" s="197"/>
      <c r="B47" s="554"/>
      <c r="C47" s="554"/>
      <c r="D47" s="527"/>
      <c r="E47" s="191"/>
      <c r="F47" s="191"/>
      <c r="G47" s="186"/>
      <c r="H47" s="196"/>
      <c r="I47" s="196"/>
      <c r="J47" s="522"/>
      <c r="K47" s="555"/>
      <c r="L47" s="555"/>
      <c r="M47" s="555"/>
      <c r="N47" s="555"/>
      <c r="O47" s="517"/>
      <c r="P47" s="186"/>
      <c r="Q47" s="556"/>
      <c r="R47" s="531">
        <v>72</v>
      </c>
      <c r="S47" s="533"/>
      <c r="T47" s="531" t="e">
        <f t="shared" si="3"/>
        <v>#REF!</v>
      </c>
      <c r="U47" s="532"/>
      <c r="V47" s="532"/>
      <c r="W47" s="532"/>
    </row>
    <row r="48" spans="1:23" ht="16.5">
      <c r="A48" s="197"/>
      <c r="B48" s="194"/>
      <c r="C48" s="194"/>
      <c r="D48" s="527"/>
      <c r="E48" s="547"/>
      <c r="F48" s="186"/>
      <c r="G48" s="186"/>
      <c r="H48" s="186"/>
      <c r="I48" s="186"/>
      <c r="J48" s="186"/>
      <c r="K48" s="555"/>
      <c r="L48" s="555"/>
      <c r="M48" s="517"/>
      <c r="N48" s="186"/>
      <c r="O48" s="186"/>
      <c r="P48" s="186"/>
      <c r="Q48" s="556"/>
      <c r="R48" s="531">
        <v>73</v>
      </c>
      <c r="S48" s="533"/>
      <c r="T48" s="531" t="e">
        <f t="shared" si="3"/>
        <v>#REF!</v>
      </c>
      <c r="U48" s="532"/>
      <c r="V48" s="532"/>
      <c r="W48" s="532"/>
    </row>
    <row r="49" spans="1:23">
      <c r="A49" s="197"/>
      <c r="B49" s="557"/>
      <c r="C49" s="557"/>
      <c r="D49" s="527"/>
      <c r="E49" s="558"/>
      <c r="F49" s="186"/>
      <c r="G49" s="186"/>
      <c r="H49" s="186"/>
      <c r="I49" s="186"/>
      <c r="J49" s="186"/>
      <c r="K49" s="517"/>
      <c r="L49" s="517"/>
      <c r="M49" s="517"/>
      <c r="N49" s="186"/>
      <c r="O49" s="186"/>
      <c r="P49" s="186"/>
      <c r="Q49" s="556"/>
      <c r="R49" s="531">
        <v>74</v>
      </c>
      <c r="S49" s="533"/>
      <c r="T49" s="531" t="e">
        <f t="shared" si="3"/>
        <v>#REF!</v>
      </c>
      <c r="U49" s="532"/>
      <c r="V49" s="532"/>
      <c r="W49" s="532"/>
    </row>
    <row r="50" spans="1:23">
      <c r="B50" s="553"/>
      <c r="C50" s="186"/>
      <c r="D50" s="186"/>
      <c r="E50" s="186"/>
      <c r="F50" s="186"/>
      <c r="G50" s="186"/>
      <c r="H50" s="186"/>
      <c r="I50" s="186"/>
      <c r="J50" s="186"/>
      <c r="K50" s="517"/>
      <c r="L50" s="517"/>
      <c r="M50" s="517"/>
      <c r="N50" s="186"/>
      <c r="O50" s="186"/>
      <c r="P50" s="186"/>
      <c r="Q50" s="532"/>
      <c r="R50" s="531">
        <v>75</v>
      </c>
      <c r="S50" s="532"/>
      <c r="T50" s="531" t="e">
        <f t="shared" si="3"/>
        <v>#REF!</v>
      </c>
      <c r="U50" s="532"/>
      <c r="V50" s="532"/>
      <c r="W50" s="532"/>
    </row>
    <row r="51" spans="1:23">
      <c r="B51" s="186"/>
      <c r="C51" s="186"/>
      <c r="D51" s="186"/>
      <c r="E51" s="559"/>
      <c r="F51" s="186"/>
      <c r="G51" s="186"/>
      <c r="H51" s="186"/>
      <c r="I51" s="186"/>
      <c r="J51" s="186"/>
      <c r="K51" s="517"/>
      <c r="L51" s="186"/>
      <c r="M51" s="186"/>
      <c r="N51" s="186"/>
      <c r="O51" s="186"/>
      <c r="P51" s="186"/>
      <c r="Q51" s="532"/>
      <c r="R51" s="531">
        <v>76</v>
      </c>
      <c r="S51" s="532"/>
      <c r="T51" s="531" t="e">
        <f t="shared" si="3"/>
        <v>#REF!</v>
      </c>
      <c r="U51" s="532"/>
      <c r="V51" s="532"/>
      <c r="W51" s="532"/>
    </row>
    <row r="52" spans="1:23">
      <c r="B52" s="668"/>
      <c r="C52" s="668"/>
      <c r="D52" s="186"/>
      <c r="E52" s="559"/>
      <c r="F52" s="186"/>
      <c r="G52" s="186"/>
      <c r="H52" s="186"/>
      <c r="I52" s="186"/>
      <c r="J52" s="553"/>
      <c r="K52" s="517"/>
      <c r="L52" s="560"/>
      <c r="M52" s="186"/>
      <c r="N52" s="186"/>
      <c r="O52" s="186"/>
      <c r="P52" s="186"/>
      <c r="Q52" s="532"/>
      <c r="R52" s="531">
        <v>77</v>
      </c>
      <c r="S52" s="532"/>
      <c r="T52" s="531" t="e">
        <f t="shared" si="3"/>
        <v>#REF!</v>
      </c>
      <c r="U52" s="532"/>
      <c r="V52" s="532"/>
      <c r="W52" s="532"/>
    </row>
    <row r="53" spans="1:23">
      <c r="B53" s="668"/>
      <c r="C53" s="668"/>
      <c r="D53" s="186"/>
      <c r="E53" s="196"/>
      <c r="F53" s="186"/>
      <c r="G53" s="186"/>
      <c r="H53" s="186"/>
      <c r="I53" s="186"/>
      <c r="J53" s="196"/>
      <c r="K53" s="186"/>
      <c r="L53" s="186"/>
      <c r="M53" s="186"/>
      <c r="N53" s="186"/>
      <c r="O53" s="186"/>
      <c r="P53" s="186"/>
      <c r="Q53" s="532"/>
      <c r="R53" s="531">
        <v>78</v>
      </c>
      <c r="S53" s="532"/>
      <c r="T53" s="531" t="e">
        <f t="shared" si="3"/>
        <v>#REF!</v>
      </c>
      <c r="U53" s="532"/>
      <c r="V53" s="532"/>
      <c r="W53" s="532"/>
    </row>
    <row r="54" spans="1:23">
      <c r="B54" s="459"/>
      <c r="C54" s="459"/>
      <c r="D54" s="186"/>
      <c r="E54" s="553"/>
      <c r="F54" s="186"/>
      <c r="G54" s="186"/>
      <c r="H54" s="186"/>
      <c r="I54" s="186"/>
      <c r="J54" s="186"/>
      <c r="K54" s="186"/>
      <c r="L54" s="186"/>
      <c r="M54" s="186"/>
      <c r="N54" s="186"/>
      <c r="O54" s="186"/>
      <c r="P54" s="186"/>
      <c r="Q54" s="532"/>
      <c r="R54" s="531">
        <v>79</v>
      </c>
      <c r="S54" s="532"/>
      <c r="T54" s="531" t="e">
        <f t="shared" si="3"/>
        <v>#REF!</v>
      </c>
      <c r="U54" s="532"/>
      <c r="V54" s="532"/>
      <c r="W54" s="532"/>
    </row>
    <row r="55" spans="1:23">
      <c r="B55" s="667"/>
      <c r="C55" s="667"/>
      <c r="D55" s="186"/>
      <c r="E55" s="553"/>
      <c r="F55" s="186"/>
      <c r="G55" s="186"/>
      <c r="H55" s="186"/>
      <c r="I55" s="186"/>
      <c r="J55" s="186"/>
      <c r="K55" s="186"/>
      <c r="L55" s="186"/>
      <c r="M55" s="186"/>
      <c r="N55" s="186"/>
      <c r="O55" s="186"/>
      <c r="P55" s="186"/>
      <c r="Q55" s="532"/>
      <c r="R55" s="531">
        <v>80</v>
      </c>
      <c r="S55" s="532"/>
      <c r="T55" s="531" t="e">
        <f t="shared" si="3"/>
        <v>#REF!</v>
      </c>
      <c r="U55" s="532"/>
      <c r="V55" s="532"/>
      <c r="W55" s="532"/>
    </row>
    <row r="56" spans="1:23">
      <c r="B56" s="668"/>
      <c r="C56" s="668"/>
      <c r="D56" s="186"/>
      <c r="E56" s="553"/>
      <c r="F56" s="186"/>
      <c r="G56" s="186"/>
      <c r="H56" s="186"/>
      <c r="I56" s="186"/>
      <c r="J56" s="186"/>
      <c r="K56" s="186"/>
      <c r="L56" s="186"/>
      <c r="M56" s="186"/>
      <c r="N56" s="186"/>
      <c r="O56" s="186"/>
      <c r="P56" s="186"/>
      <c r="Q56" s="532"/>
      <c r="R56" s="531">
        <v>81</v>
      </c>
      <c r="S56" s="532"/>
      <c r="T56" s="531" t="e">
        <f t="shared" si="3"/>
        <v>#REF!</v>
      </c>
      <c r="U56" s="532"/>
      <c r="V56" s="532"/>
      <c r="W56" s="532"/>
    </row>
    <row r="57" spans="1:23">
      <c r="B57" s="668"/>
      <c r="C57" s="668"/>
      <c r="D57" s="186"/>
      <c r="E57" s="553"/>
      <c r="F57" s="186"/>
      <c r="G57" s="186"/>
      <c r="H57" s="186"/>
      <c r="I57" s="186"/>
      <c r="J57" s="186"/>
      <c r="K57" s="186"/>
      <c r="L57" s="186"/>
      <c r="M57" s="186"/>
      <c r="N57" s="186"/>
      <c r="O57" s="186"/>
      <c r="P57" s="186"/>
      <c r="Q57" s="532"/>
      <c r="R57" s="531">
        <v>82</v>
      </c>
      <c r="S57" s="532"/>
      <c r="T57" s="531" t="e">
        <f t="shared" si="3"/>
        <v>#REF!</v>
      </c>
      <c r="U57" s="532"/>
      <c r="V57" s="532"/>
      <c r="W57" s="532"/>
    </row>
    <row r="58" spans="1:23">
      <c r="B58" s="459"/>
      <c r="C58" s="459"/>
      <c r="D58" s="186"/>
      <c r="E58" s="186"/>
      <c r="F58" s="186"/>
      <c r="G58" s="186"/>
      <c r="H58" s="186"/>
      <c r="I58" s="186"/>
      <c r="J58" s="186"/>
      <c r="K58" s="186"/>
      <c r="L58" s="186"/>
      <c r="M58" s="186"/>
      <c r="N58" s="186"/>
      <c r="O58" s="186"/>
      <c r="P58" s="186"/>
      <c r="Q58" s="532"/>
      <c r="R58" s="531">
        <v>83</v>
      </c>
      <c r="S58" s="532"/>
      <c r="T58" s="531" t="e">
        <f t="shared" si="3"/>
        <v>#REF!</v>
      </c>
      <c r="U58" s="532"/>
      <c r="V58" s="532"/>
      <c r="W58" s="532"/>
    </row>
    <row r="59" spans="1:23">
      <c r="B59" s="186"/>
      <c r="C59" s="186"/>
      <c r="D59" s="186"/>
      <c r="E59" s="186"/>
      <c r="F59" s="186"/>
      <c r="G59" s="186"/>
      <c r="H59" s="186"/>
      <c r="I59" s="186"/>
      <c r="J59" s="186"/>
      <c r="K59" s="186"/>
      <c r="L59" s="186"/>
      <c r="M59" s="186"/>
      <c r="N59" s="186"/>
      <c r="O59" s="186"/>
      <c r="P59" s="186"/>
      <c r="Q59" s="532"/>
      <c r="R59" s="531">
        <v>84</v>
      </c>
      <c r="S59" s="532"/>
      <c r="T59" s="531" t="e">
        <f t="shared" si="3"/>
        <v>#REF!</v>
      </c>
      <c r="U59" s="532"/>
      <c r="V59" s="532"/>
      <c r="W59" s="532"/>
    </row>
    <row r="60" spans="1:23">
      <c r="B60" s="668"/>
      <c r="C60" s="668"/>
      <c r="D60" s="186"/>
      <c r="E60" s="186"/>
      <c r="F60" s="186"/>
      <c r="G60" s="186"/>
      <c r="H60" s="186"/>
      <c r="I60" s="186"/>
      <c r="J60" s="186"/>
      <c r="K60" s="186"/>
      <c r="L60" s="186"/>
      <c r="M60" s="186"/>
      <c r="N60" s="186"/>
      <c r="O60" s="186"/>
      <c r="P60" s="186"/>
      <c r="Q60" s="532"/>
      <c r="R60" s="531">
        <v>85</v>
      </c>
      <c r="S60" s="532"/>
      <c r="T60" s="531" t="e">
        <f t="shared" si="3"/>
        <v>#REF!</v>
      </c>
      <c r="U60" s="532"/>
      <c r="V60" s="532"/>
      <c r="W60" s="532"/>
    </row>
    <row r="61" spans="1:23">
      <c r="B61" s="668"/>
      <c r="C61" s="668"/>
      <c r="D61" s="186"/>
      <c r="E61" s="186"/>
      <c r="F61" s="186"/>
      <c r="G61" s="186"/>
      <c r="H61" s="186"/>
      <c r="I61" s="186"/>
      <c r="J61" s="186"/>
      <c r="K61" s="186"/>
      <c r="L61" s="186"/>
      <c r="M61" s="186"/>
      <c r="N61" s="186"/>
      <c r="O61" s="186"/>
      <c r="P61" s="186"/>
      <c r="Q61" s="532"/>
      <c r="R61" s="531">
        <v>86</v>
      </c>
      <c r="S61" s="532"/>
      <c r="T61" s="531" t="e">
        <f t="shared" si="3"/>
        <v>#REF!</v>
      </c>
      <c r="U61" s="532"/>
      <c r="V61" s="532"/>
      <c r="W61" s="532"/>
    </row>
    <row r="62" spans="1:23">
      <c r="B62" s="459"/>
      <c r="C62" s="459"/>
      <c r="D62" s="186"/>
      <c r="E62" s="186"/>
      <c r="F62" s="186"/>
      <c r="G62" s="186"/>
      <c r="H62" s="186"/>
      <c r="I62" s="186"/>
      <c r="J62" s="186"/>
      <c r="K62" s="186"/>
      <c r="L62" s="186"/>
      <c r="M62" s="186"/>
      <c r="N62" s="186"/>
      <c r="O62" s="186"/>
      <c r="P62" s="186"/>
      <c r="Q62" s="532"/>
      <c r="R62" s="531">
        <v>87</v>
      </c>
      <c r="S62" s="532"/>
      <c r="T62" s="531" t="e">
        <f t="shared" si="3"/>
        <v>#REF!</v>
      </c>
      <c r="U62" s="532"/>
      <c r="V62" s="532"/>
      <c r="W62" s="532"/>
    </row>
    <row r="63" spans="1:23">
      <c r="B63" s="186"/>
      <c r="C63" s="186"/>
      <c r="D63" s="186"/>
      <c r="E63" s="186"/>
      <c r="F63" s="186"/>
      <c r="G63" s="186"/>
      <c r="H63" s="186"/>
      <c r="I63" s="186"/>
      <c r="J63" s="186"/>
      <c r="K63" s="186"/>
      <c r="L63" s="186"/>
      <c r="M63" s="186"/>
      <c r="N63" s="186"/>
      <c r="O63" s="186"/>
      <c r="P63" s="186"/>
      <c r="Q63" s="532"/>
      <c r="R63" s="531">
        <v>88</v>
      </c>
      <c r="S63" s="532"/>
      <c r="T63" s="531" t="e">
        <f t="shared" si="3"/>
        <v>#REF!</v>
      </c>
      <c r="U63" s="532"/>
      <c r="V63" s="532"/>
      <c r="W63" s="532"/>
    </row>
    <row r="64" spans="1:23">
      <c r="B64" s="1609"/>
      <c r="C64" s="1609"/>
      <c r="D64" s="186"/>
      <c r="E64" s="186"/>
      <c r="F64" s="186"/>
      <c r="G64" s="186"/>
      <c r="H64" s="186"/>
      <c r="I64" s="186"/>
      <c r="J64" s="186"/>
      <c r="K64" s="186"/>
      <c r="L64" s="186"/>
      <c r="M64" s="186"/>
      <c r="N64" s="186"/>
      <c r="O64" s="186"/>
      <c r="P64" s="186"/>
      <c r="Q64" s="532"/>
      <c r="R64" s="531">
        <v>89</v>
      </c>
      <c r="S64" s="532"/>
      <c r="T64" s="531" t="e">
        <f t="shared" si="3"/>
        <v>#REF!</v>
      </c>
      <c r="U64" s="532"/>
      <c r="V64" s="532"/>
      <c r="W64" s="532"/>
    </row>
    <row r="65" spans="2:23">
      <c r="B65" s="1610"/>
      <c r="C65" s="1610"/>
      <c r="D65" s="186"/>
      <c r="E65" s="186"/>
      <c r="F65" s="186"/>
      <c r="G65" s="186"/>
      <c r="H65" s="186"/>
      <c r="I65" s="186"/>
      <c r="J65" s="186"/>
      <c r="K65" s="186"/>
      <c r="L65" s="186"/>
      <c r="M65" s="186"/>
      <c r="N65" s="186"/>
      <c r="O65" s="186"/>
      <c r="P65" s="186"/>
      <c r="Q65" s="532"/>
      <c r="R65" s="531">
        <v>90</v>
      </c>
      <c r="S65" s="532"/>
      <c r="T65" s="531" t="e">
        <f t="shared" si="3"/>
        <v>#REF!</v>
      </c>
      <c r="U65" s="532"/>
      <c r="V65" s="532"/>
      <c r="W65" s="532"/>
    </row>
    <row r="66" spans="2:23">
      <c r="B66" s="1611"/>
      <c r="C66" s="1611"/>
      <c r="D66" s="186"/>
      <c r="E66" s="186"/>
      <c r="F66" s="186"/>
      <c r="G66" s="517"/>
      <c r="H66" s="186"/>
      <c r="I66" s="186"/>
      <c r="J66" s="186"/>
      <c r="K66" s="186"/>
      <c r="L66" s="186"/>
      <c r="M66" s="186"/>
      <c r="N66" s="186"/>
      <c r="O66" s="186"/>
      <c r="Q66" s="532"/>
      <c r="R66" s="531">
        <v>91</v>
      </c>
      <c r="S66" s="532"/>
      <c r="T66" s="531" t="e">
        <f t="shared" si="3"/>
        <v>#REF!</v>
      </c>
      <c r="U66" s="532"/>
      <c r="V66" s="532"/>
      <c r="W66" s="532"/>
    </row>
    <row r="67" spans="2:23">
      <c r="B67" s="186"/>
      <c r="C67" s="186"/>
      <c r="D67" s="186"/>
      <c r="E67" s="186"/>
      <c r="F67" s="186"/>
      <c r="G67" s="186"/>
      <c r="H67" s="186"/>
      <c r="I67" s="186"/>
      <c r="J67" s="186"/>
      <c r="K67" s="186"/>
      <c r="L67" s="186"/>
      <c r="M67" s="186"/>
      <c r="N67" s="186"/>
      <c r="O67" s="186"/>
      <c r="Q67" s="532"/>
      <c r="R67" s="531">
        <v>92</v>
      </c>
      <c r="S67" s="532"/>
      <c r="T67" s="531" t="e">
        <f t="shared" si="3"/>
        <v>#REF!</v>
      </c>
      <c r="U67" s="532"/>
      <c r="V67" s="532"/>
      <c r="W67" s="532"/>
    </row>
    <row r="68" spans="2:23">
      <c r="B68" s="186"/>
      <c r="C68" s="186"/>
      <c r="D68" s="186"/>
      <c r="E68" s="186"/>
      <c r="F68" s="186"/>
      <c r="G68" s="1607"/>
      <c r="H68" s="1607"/>
      <c r="I68" s="1607"/>
      <c r="J68" s="186"/>
      <c r="Q68" s="532"/>
      <c r="R68" s="531">
        <v>93</v>
      </c>
      <c r="S68" s="532"/>
      <c r="T68" s="531" t="e">
        <f t="shared" si="3"/>
        <v>#REF!</v>
      </c>
      <c r="U68" s="532"/>
      <c r="V68" s="532"/>
      <c r="W68" s="532"/>
    </row>
    <row r="69" spans="2:23">
      <c r="B69" s="186"/>
      <c r="C69" s="186"/>
      <c r="D69" s="186"/>
      <c r="E69" s="186"/>
      <c r="F69" s="186"/>
      <c r="G69" s="667"/>
      <c r="H69" s="667"/>
      <c r="I69" s="667"/>
      <c r="J69" s="186"/>
      <c r="Q69" s="532"/>
      <c r="R69" s="531">
        <v>94</v>
      </c>
      <c r="S69" s="532"/>
      <c r="T69" s="531" t="e">
        <f t="shared" si="3"/>
        <v>#REF!</v>
      </c>
      <c r="U69" s="532"/>
      <c r="V69" s="532"/>
      <c r="W69" s="532"/>
    </row>
    <row r="70" spans="2:23">
      <c r="B70" s="517"/>
      <c r="C70" s="517"/>
      <c r="D70" s="517"/>
      <c r="E70" s="517"/>
      <c r="F70" s="186"/>
      <c r="G70" s="553"/>
      <c r="H70" s="553"/>
      <c r="I70" s="553"/>
      <c r="J70" s="186"/>
      <c r="Q70" s="532"/>
      <c r="R70" s="531">
        <v>95</v>
      </c>
      <c r="S70" s="532"/>
      <c r="T70" s="531" t="e">
        <f t="shared" si="3"/>
        <v>#REF!</v>
      </c>
      <c r="U70" s="532"/>
      <c r="V70" s="532"/>
      <c r="W70" s="532"/>
    </row>
    <row r="71" spans="2:23">
      <c r="B71" s="517"/>
      <c r="C71" s="517"/>
      <c r="D71" s="517"/>
      <c r="E71" s="517"/>
      <c r="F71" s="186"/>
      <c r="G71" s="186"/>
      <c r="H71" s="186"/>
      <c r="I71" s="186"/>
      <c r="J71" s="186"/>
      <c r="Q71" s="532"/>
      <c r="R71" s="531">
        <v>96</v>
      </c>
      <c r="S71" s="532"/>
      <c r="T71" s="531" t="e">
        <f t="shared" si="3"/>
        <v>#REF!</v>
      </c>
      <c r="U71" s="532"/>
      <c r="V71" s="532"/>
      <c r="W71" s="532"/>
    </row>
    <row r="72" spans="2:23">
      <c r="B72" s="517"/>
      <c r="C72" s="517"/>
      <c r="D72" s="517"/>
      <c r="E72" s="517"/>
      <c r="F72" s="186"/>
      <c r="G72" s="1607"/>
      <c r="H72" s="1607"/>
      <c r="I72" s="1607"/>
      <c r="J72" s="186"/>
      <c r="Q72" s="532"/>
      <c r="R72" s="531">
        <v>97</v>
      </c>
      <c r="S72" s="532"/>
      <c r="T72" s="531" t="e">
        <f t="shared" si="3"/>
        <v>#REF!</v>
      </c>
      <c r="U72" s="532"/>
      <c r="V72" s="532"/>
      <c r="W72" s="532"/>
    </row>
    <row r="73" spans="2:23">
      <c r="B73" s="517"/>
      <c r="C73" s="517"/>
      <c r="D73" s="517"/>
      <c r="E73" s="561"/>
      <c r="F73" s="186"/>
      <c r="G73" s="667"/>
      <c r="H73" s="667"/>
      <c r="I73" s="667"/>
      <c r="J73" s="186"/>
      <c r="Q73" s="532"/>
      <c r="R73" s="531">
        <v>98</v>
      </c>
      <c r="S73" s="532"/>
      <c r="T73" s="531" t="e">
        <f>IF($N$21=R73,2,"")</f>
        <v>#REF!</v>
      </c>
      <c r="U73" s="532"/>
      <c r="V73" s="532"/>
      <c r="W73" s="532"/>
    </row>
    <row r="74" spans="2:23">
      <c r="B74" s="517"/>
      <c r="C74" s="517"/>
      <c r="D74" s="517"/>
      <c r="E74" s="517"/>
      <c r="F74" s="186"/>
      <c r="G74" s="196"/>
      <c r="H74" s="196"/>
      <c r="I74" s="196"/>
      <c r="J74" s="667"/>
      <c r="Q74" s="532"/>
      <c r="R74" s="531">
        <v>99</v>
      </c>
      <c r="S74" s="532"/>
      <c r="T74" s="531" t="e">
        <f t="shared" si="3"/>
        <v>#REF!</v>
      </c>
      <c r="U74" s="532"/>
      <c r="V74" s="532"/>
      <c r="W74" s="532"/>
    </row>
    <row r="75" spans="2:23" ht="16.5">
      <c r="B75" s="555"/>
      <c r="C75" s="562"/>
      <c r="D75" s="517"/>
      <c r="E75" s="517"/>
      <c r="F75" s="186"/>
      <c r="G75" s="186"/>
      <c r="H75" s="186"/>
      <c r="I75" s="186"/>
      <c r="J75" s="667"/>
      <c r="Q75" s="532"/>
      <c r="R75" s="531">
        <v>100</v>
      </c>
      <c r="S75" s="532"/>
      <c r="T75" s="531" t="e">
        <f>IF($N$21=R75,2,"")</f>
        <v>#REF!</v>
      </c>
      <c r="U75" s="532"/>
      <c r="V75" s="532"/>
      <c r="W75" s="532"/>
    </row>
    <row r="76" spans="2:23">
      <c r="B76" s="517"/>
      <c r="C76" s="517"/>
      <c r="D76" s="517"/>
      <c r="E76" s="517"/>
      <c r="F76" s="186"/>
      <c r="G76" s="186"/>
      <c r="H76" s="186"/>
      <c r="I76" s="186"/>
      <c r="J76" s="553"/>
    </row>
    <row r="77" spans="2:23">
      <c r="B77" s="517"/>
      <c r="C77" s="186"/>
      <c r="D77" s="186"/>
      <c r="E77" s="186"/>
      <c r="F77" s="186"/>
      <c r="G77" s="186"/>
      <c r="H77" s="186"/>
      <c r="I77" s="186"/>
      <c r="J77" s="186"/>
    </row>
    <row r="78" spans="2:23">
      <c r="B78" s="517"/>
      <c r="C78" s="186"/>
      <c r="D78" s="186"/>
      <c r="E78" s="186"/>
      <c r="F78" s="186"/>
      <c r="G78" s="186"/>
      <c r="H78" s="186"/>
      <c r="I78" s="186"/>
      <c r="J78" s="667"/>
    </row>
    <row r="79" spans="2:23">
      <c r="B79" s="1608"/>
      <c r="C79" s="1608"/>
      <c r="D79" s="1608"/>
      <c r="E79" s="1608"/>
      <c r="F79" s="186"/>
      <c r="G79" s="186"/>
      <c r="H79" s="186"/>
      <c r="I79" s="186"/>
      <c r="J79" s="667"/>
    </row>
    <row r="80" spans="2:23">
      <c r="B80" s="517"/>
      <c r="C80" s="563"/>
      <c r="D80" s="563"/>
      <c r="E80" s="563"/>
      <c r="F80" s="186"/>
      <c r="G80" s="186"/>
      <c r="H80" s="186"/>
      <c r="I80" s="186"/>
      <c r="J80" s="196"/>
    </row>
    <row r="81" spans="2:10">
      <c r="B81" s="517"/>
      <c r="C81" s="517"/>
      <c r="D81" s="517"/>
      <c r="E81" s="186"/>
      <c r="F81" s="186"/>
      <c r="G81" s="564"/>
      <c r="H81" s="186"/>
      <c r="I81" s="186"/>
      <c r="J81" s="186"/>
    </row>
    <row r="82" spans="2:10" ht="16.5">
      <c r="B82" s="555"/>
      <c r="C82" s="555"/>
      <c r="D82" s="517"/>
      <c r="E82" s="186"/>
      <c r="F82" s="186"/>
      <c r="G82" s="563"/>
      <c r="H82" s="563"/>
      <c r="I82" s="186"/>
      <c r="J82" s="186"/>
    </row>
    <row r="83" spans="2:10">
      <c r="B83" s="517"/>
      <c r="C83" s="517"/>
      <c r="D83" s="517"/>
      <c r="E83" s="186"/>
      <c r="F83" s="186"/>
      <c r="G83" s="559"/>
      <c r="H83" s="553"/>
      <c r="I83" s="186"/>
      <c r="J83" s="186"/>
    </row>
    <row r="84" spans="2:10" ht="16.5">
      <c r="B84" s="555"/>
      <c r="C84" s="555"/>
      <c r="D84" s="517"/>
      <c r="E84" s="186"/>
      <c r="F84" s="186"/>
      <c r="G84" s="559"/>
      <c r="H84" s="553"/>
      <c r="I84" s="186"/>
      <c r="J84" s="186"/>
    </row>
    <row r="85" spans="2:10">
      <c r="B85" s="517"/>
      <c r="C85" s="517"/>
      <c r="D85" s="517"/>
      <c r="E85" s="186"/>
      <c r="F85" s="186"/>
      <c r="G85" s="553"/>
      <c r="H85" s="186"/>
      <c r="I85" s="186"/>
      <c r="J85" s="186"/>
    </row>
    <row r="86" spans="2:10">
      <c r="B86" s="186"/>
      <c r="C86" s="186"/>
      <c r="D86" s="186"/>
      <c r="E86" s="186"/>
      <c r="F86" s="186"/>
      <c r="G86" s="553"/>
      <c r="H86" s="553"/>
      <c r="I86" s="186"/>
      <c r="J86" s="186"/>
    </row>
    <row r="87" spans="2:10">
      <c r="B87" s="186"/>
      <c r="C87" s="186"/>
      <c r="D87" s="186"/>
      <c r="E87" s="186"/>
      <c r="F87" s="186"/>
      <c r="G87" s="186"/>
      <c r="H87" s="553"/>
      <c r="I87" s="186"/>
      <c r="J87" s="186"/>
    </row>
    <row r="88" spans="2:10">
      <c r="B88" s="1608"/>
      <c r="C88" s="1608"/>
      <c r="D88" s="1608"/>
      <c r="E88" s="1608"/>
      <c r="F88" s="565"/>
      <c r="G88" s="186"/>
      <c r="H88" s="553"/>
      <c r="I88" s="186"/>
      <c r="J88" s="186"/>
    </row>
    <row r="89" spans="2:10">
      <c r="B89" s="517"/>
      <c r="C89" s="563"/>
      <c r="D89" s="563"/>
      <c r="E89" s="563"/>
      <c r="F89" s="566"/>
      <c r="G89" s="186"/>
      <c r="H89" s="553"/>
      <c r="I89" s="186"/>
      <c r="J89" s="186"/>
    </row>
    <row r="90" spans="2:10">
      <c r="B90" s="517"/>
      <c r="C90" s="517"/>
      <c r="D90" s="517"/>
      <c r="E90" s="186"/>
      <c r="F90" s="186"/>
      <c r="G90" s="186"/>
      <c r="H90" s="553"/>
      <c r="I90" s="186"/>
      <c r="J90" s="186"/>
    </row>
    <row r="91" spans="2:10" ht="16.5">
      <c r="B91" s="555"/>
      <c r="C91" s="555"/>
      <c r="D91" s="517"/>
      <c r="E91" s="186"/>
      <c r="F91" s="186"/>
      <c r="G91" s="186"/>
      <c r="H91" s="186"/>
      <c r="I91" s="186"/>
      <c r="J91" s="186"/>
    </row>
    <row r="92" spans="2:10">
      <c r="B92" s="517"/>
      <c r="C92" s="517"/>
      <c r="D92" s="517"/>
      <c r="E92" s="186"/>
      <c r="F92" s="186"/>
      <c r="G92" s="186"/>
      <c r="H92" s="186"/>
      <c r="I92" s="186"/>
      <c r="J92" s="186"/>
    </row>
    <row r="93" spans="2:10">
      <c r="B93" s="517"/>
      <c r="C93" s="517"/>
      <c r="D93" s="517"/>
      <c r="E93" s="186"/>
      <c r="F93" s="567"/>
      <c r="G93" s="186"/>
      <c r="H93" s="186"/>
      <c r="I93" s="186"/>
      <c r="J93" s="186"/>
    </row>
    <row r="94" spans="2:10" ht="16.5">
      <c r="B94" s="555"/>
      <c r="C94" s="555"/>
      <c r="D94" s="517"/>
      <c r="E94" s="186"/>
      <c r="F94" s="517"/>
      <c r="G94" s="186"/>
      <c r="H94" s="186"/>
      <c r="I94" s="186"/>
      <c r="J94" s="186"/>
    </row>
    <row r="95" spans="2:10" ht="16.5">
      <c r="B95" s="555"/>
      <c r="C95" s="555"/>
      <c r="D95" s="517"/>
      <c r="E95" s="186"/>
      <c r="F95" s="517"/>
      <c r="G95" s="186"/>
      <c r="H95" s="186"/>
      <c r="I95" s="186"/>
      <c r="J95" s="186"/>
    </row>
    <row r="96" spans="2:10">
      <c r="B96" s="553"/>
      <c r="C96" s="517"/>
      <c r="D96" s="517"/>
      <c r="E96" s="186"/>
      <c r="F96" s="186"/>
      <c r="G96" s="186"/>
      <c r="H96" s="186"/>
      <c r="I96" s="186"/>
      <c r="J96" s="186"/>
    </row>
    <row r="97" spans="2:10" ht="16.5">
      <c r="B97" s="568"/>
      <c r="C97" s="568"/>
      <c r="D97" s="517"/>
      <c r="E97" s="186"/>
      <c r="F97" s="186"/>
      <c r="G97" s="186"/>
      <c r="H97" s="186"/>
      <c r="I97" s="186"/>
      <c r="J97" s="186"/>
    </row>
    <row r="98" spans="2:10">
      <c r="B98" s="553"/>
      <c r="C98" s="553"/>
      <c r="D98" s="517"/>
      <c r="E98" s="186"/>
      <c r="F98" s="186"/>
      <c r="G98" s="186"/>
      <c r="H98" s="186"/>
      <c r="I98" s="186"/>
      <c r="J98" s="186"/>
    </row>
    <row r="99" spans="2:10">
      <c r="B99" s="196"/>
      <c r="C99" s="196"/>
      <c r="D99" s="517"/>
      <c r="E99" s="560"/>
      <c r="F99" s="186"/>
      <c r="G99" s="186"/>
      <c r="H99" s="186"/>
      <c r="I99" s="186"/>
      <c r="J99" s="186"/>
    </row>
    <row r="100" spans="2:10">
      <c r="F100" s="186"/>
    </row>
    <row r="101" spans="2:10">
      <c r="F101" s="186"/>
    </row>
    <row r="102" spans="2:10">
      <c r="F102" s="186"/>
    </row>
    <row r="103" spans="2:10">
      <c r="F103" s="186"/>
    </row>
    <row r="125" spans="1:1">
      <c r="A125" s="569"/>
    </row>
  </sheetData>
  <sheetProtection algorithmName="SHA-512" hashValue="e310DdSGMCePSy/RABPUnpg+vRzyIENduGwHp2zkG2Jf8WBo2X0+PCokZ8ftOztOtnWi0MvFzSMtByMmX3eWPQ==" saltValue="vsH7GqdRDl0iS7jUS1OSSQ==" spinCount="100000" sheet="1" objects="1" scenarios="1"/>
  <mergeCells count="30">
    <mergeCell ref="H15:I15"/>
    <mergeCell ref="G72:I72"/>
    <mergeCell ref="B28:E28"/>
    <mergeCell ref="B29:E29"/>
    <mergeCell ref="H16:I16"/>
    <mergeCell ref="H18:I18"/>
    <mergeCell ref="K4:N4"/>
    <mergeCell ref="B1:O1"/>
    <mergeCell ref="B2:O2"/>
    <mergeCell ref="K17:L17"/>
    <mergeCell ref="G11:I11"/>
    <mergeCell ref="H14:I14"/>
    <mergeCell ref="B13:E13"/>
    <mergeCell ref="B12:E12"/>
    <mergeCell ref="B4:E4"/>
    <mergeCell ref="G4:I4"/>
    <mergeCell ref="G7:I7"/>
    <mergeCell ref="G13:I13"/>
    <mergeCell ref="G5:I5"/>
    <mergeCell ref="H17:I17"/>
    <mergeCell ref="G8:I8"/>
    <mergeCell ref="G10:I10"/>
    <mergeCell ref="K18:M18"/>
    <mergeCell ref="G19:I20"/>
    <mergeCell ref="G68:I68"/>
    <mergeCell ref="B88:E88"/>
    <mergeCell ref="B64:C64"/>
    <mergeCell ref="B65:C65"/>
    <mergeCell ref="B66:C66"/>
    <mergeCell ref="B79:E79"/>
  </mergeCells>
  <pageMargins left="0.7" right="0.7" top="0.75" bottom="0.75" header="0.3" footer="0.3"/>
  <pageSetup scale="68"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tabColor theme="3" tint="0.39997558519241921"/>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1530" t="e">
        <f>#REF!</f>
        <v>#REF!</v>
      </c>
      <c r="C1" s="1531"/>
      <c r="D1" s="1531"/>
      <c r="E1" s="1531"/>
      <c r="F1" s="1531"/>
      <c r="G1" s="1531"/>
      <c r="H1" s="1532"/>
      <c r="I1"/>
      <c r="J1"/>
      <c r="K1"/>
      <c r="L1"/>
      <c r="M1"/>
      <c r="N1"/>
      <c r="O1"/>
      <c r="P1"/>
      <c r="Q1"/>
      <c r="R1"/>
      <c r="S1"/>
      <c r="T1"/>
    </row>
    <row r="2" spans="2:20" ht="34.5" customHeight="1" thickBot="1">
      <c r="B2" s="1533" t="s">
        <v>458</v>
      </c>
      <c r="C2" s="1534"/>
      <c r="D2" s="1534"/>
      <c r="E2" s="1534"/>
      <c r="F2" s="1534"/>
      <c r="G2" s="1534"/>
      <c r="H2" s="1535"/>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455</v>
      </c>
      <c r="H54" s="671">
        <f ca="1">TODAY()</f>
        <v>45330</v>
      </c>
    </row>
    <row r="55" spans="2:8">
      <c r="H55" s="672" t="s">
        <v>405</v>
      </c>
    </row>
    <row r="56" spans="2:8" ht="15">
      <c r="B56" s="656" t="s">
        <v>456</v>
      </c>
    </row>
    <row r="58" spans="2:8">
      <c r="B58" s="655" t="s">
        <v>457</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theme="3" tint="0.39997558519241921"/>
    <pageSetUpPr fitToPage="1"/>
  </sheetPr>
  <dimension ref="B1:M45"/>
  <sheetViews>
    <sheetView showGridLines="0" zoomScale="70" zoomScaleNormal="70" workbookViewId="0">
      <selection activeCell="J18" sqref="J18"/>
    </sheetView>
  </sheetViews>
  <sheetFormatPr defaultColWidth="9.140625" defaultRowHeight="12.75"/>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c r="B1" s="1530" t="e">
        <f>#REF!</f>
        <v>#REF!</v>
      </c>
      <c r="C1" s="1531"/>
      <c r="D1" s="1531"/>
      <c r="E1" s="1531"/>
      <c r="F1" s="1531"/>
      <c r="G1" s="1531"/>
      <c r="H1" s="1531"/>
      <c r="I1" s="1531"/>
      <c r="J1" s="1531"/>
      <c r="K1" s="1532"/>
    </row>
    <row r="2" spans="2:13" ht="34.5" customHeight="1" thickBot="1">
      <c r="B2" s="1533" t="s">
        <v>48</v>
      </c>
      <c r="C2" s="1534"/>
      <c r="D2" s="1534"/>
      <c r="E2" s="1534"/>
      <c r="F2" s="1534"/>
      <c r="G2" s="1534"/>
      <c r="H2" s="1534"/>
      <c r="I2" s="1534"/>
      <c r="J2" s="1534"/>
      <c r="K2" s="1535"/>
    </row>
    <row r="3" spans="2:13" ht="13.5" thickBot="1">
      <c r="B3" s="247"/>
      <c r="C3" s="709"/>
      <c r="D3" s="709"/>
      <c r="E3" s="709"/>
      <c r="F3" s="709"/>
      <c r="G3" s="709"/>
      <c r="H3" s="709"/>
      <c r="I3" s="709"/>
      <c r="J3" s="709"/>
      <c r="K3" s="710"/>
      <c r="L3" s="6"/>
      <c r="M3" s="30"/>
    </row>
    <row r="4" spans="2:13" ht="13.5" thickBot="1">
      <c r="B4" s="1646" t="s">
        <v>20</v>
      </c>
      <c r="C4" s="1646" t="s">
        <v>21</v>
      </c>
      <c r="D4" s="1648" t="s">
        <v>47</v>
      </c>
      <c r="E4" s="1650" t="s">
        <v>45</v>
      </c>
      <c r="F4" s="1650" t="s">
        <v>46</v>
      </c>
      <c r="G4" s="1646" t="s">
        <v>17</v>
      </c>
      <c r="H4" s="1652" t="s">
        <v>18</v>
      </c>
      <c r="I4" s="1653"/>
      <c r="J4" s="1652" t="s">
        <v>19</v>
      </c>
      <c r="K4" s="1653"/>
      <c r="L4" s="6"/>
      <c r="M4" s="30"/>
    </row>
    <row r="5" spans="2:13" ht="13.5" thickBot="1">
      <c r="B5" s="1647"/>
      <c r="C5" s="1647"/>
      <c r="D5" s="1649"/>
      <c r="E5" s="1651"/>
      <c r="F5" s="1651"/>
      <c r="G5" s="1647"/>
      <c r="H5" s="243" t="s">
        <v>22</v>
      </c>
      <c r="I5" s="243" t="s">
        <v>23</v>
      </c>
      <c r="J5" s="243" t="s">
        <v>24</v>
      </c>
      <c r="K5" s="243" t="s">
        <v>25</v>
      </c>
      <c r="L5" s="6"/>
      <c r="M5" s="30"/>
    </row>
    <row r="6" spans="2:13">
      <c r="B6" s="886" t="s">
        <v>26</v>
      </c>
      <c r="C6" s="39"/>
      <c r="D6" s="39"/>
      <c r="E6" s="172"/>
      <c r="F6" s="172"/>
      <c r="G6" s="628"/>
      <c r="H6" s="258" t="str">
        <f>IF((G6&gt;0),((PMT((G6/12),(J6*12),F6,0,0)*12)*-1),"")</f>
        <v/>
      </c>
      <c r="I6" s="170" t="s">
        <v>288</v>
      </c>
      <c r="J6" s="43"/>
      <c r="K6" s="46"/>
      <c r="L6" s="2"/>
      <c r="M6" s="30"/>
    </row>
    <row r="7" spans="2:13">
      <c r="B7" s="887" t="s">
        <v>27</v>
      </c>
      <c r="C7" s="890"/>
      <c r="D7" s="890"/>
      <c r="E7" s="41"/>
      <c r="F7" s="41"/>
      <c r="G7" s="629"/>
      <c r="H7" s="24"/>
      <c r="I7" s="52" t="s">
        <v>288</v>
      </c>
      <c r="J7" s="169"/>
      <c r="K7" s="47"/>
      <c r="L7" s="2"/>
      <c r="M7" s="30"/>
    </row>
    <row r="8" spans="2:13">
      <c r="B8" s="887" t="s">
        <v>28</v>
      </c>
      <c r="C8" s="890"/>
      <c r="D8" s="890"/>
      <c r="E8" s="41"/>
      <c r="F8" s="41"/>
      <c r="G8" s="629"/>
      <c r="H8" s="24"/>
      <c r="I8" s="171" t="s">
        <v>288</v>
      </c>
      <c r="J8" s="44"/>
      <c r="K8" s="47"/>
      <c r="L8" s="2"/>
      <c r="M8" s="30"/>
    </row>
    <row r="9" spans="2:13">
      <c r="B9" s="7" t="s">
        <v>461</v>
      </c>
      <c r="C9" s="890"/>
      <c r="D9" s="890"/>
      <c r="E9" s="41"/>
      <c r="F9" s="41"/>
      <c r="G9" s="629"/>
      <c r="H9" s="24"/>
      <c r="I9" s="44"/>
      <c r="J9" s="44"/>
      <c r="K9" s="47"/>
      <c r="L9" s="2"/>
      <c r="M9" s="30"/>
    </row>
    <row r="10" spans="2:13">
      <c r="B10" s="7" t="s">
        <v>16</v>
      </c>
      <c r="C10" s="890"/>
      <c r="D10" s="890"/>
      <c r="E10" s="41"/>
      <c r="F10" s="41"/>
      <c r="G10" s="629"/>
      <c r="H10" s="24"/>
      <c r="I10" s="44"/>
      <c r="J10" s="44"/>
      <c r="K10" s="47"/>
      <c r="L10" s="2"/>
      <c r="M10" s="30"/>
    </row>
    <row r="11" spans="2:13">
      <c r="B11" s="7" t="s">
        <v>16</v>
      </c>
      <c r="C11" s="890"/>
      <c r="D11" s="890"/>
      <c r="E11" s="41"/>
      <c r="F11" s="41"/>
      <c r="G11" s="629"/>
      <c r="H11" s="24"/>
      <c r="I11" s="44"/>
      <c r="J11" s="44"/>
      <c r="K11" s="47"/>
      <c r="L11" s="2"/>
      <c r="M11" s="30"/>
    </row>
    <row r="12" spans="2:13">
      <c r="B12" s="7" t="s">
        <v>29</v>
      </c>
      <c r="C12" s="890"/>
      <c r="D12" s="890"/>
      <c r="E12" s="41"/>
      <c r="F12" s="41"/>
      <c r="G12" s="629"/>
      <c r="H12" s="24"/>
      <c r="I12" s="44"/>
      <c r="J12" s="44"/>
      <c r="K12" s="47"/>
      <c r="L12" s="2"/>
      <c r="M12" s="31" t="s">
        <v>5</v>
      </c>
    </row>
    <row r="13" spans="2:13" ht="13.5" thickBot="1">
      <c r="B13" s="892" t="s">
        <v>30</v>
      </c>
      <c r="C13" s="40"/>
      <c r="D13" s="40"/>
      <c r="E13" s="41"/>
      <c r="F13" s="712">
        <f>+'Comparative Summary (CO)'!C7</f>
        <v>0</v>
      </c>
      <c r="G13" s="630"/>
      <c r="H13" s="42"/>
      <c r="I13" s="45"/>
      <c r="J13" s="45"/>
      <c r="K13" s="48"/>
      <c r="L13" s="2"/>
      <c r="M13" s="31" t="s">
        <v>6</v>
      </c>
    </row>
    <row r="14" spans="2:13" ht="13.5" thickBot="1">
      <c r="B14" s="5"/>
      <c r="C14" s="9"/>
      <c r="D14" s="9" t="s">
        <v>31</v>
      </c>
      <c r="E14" s="231">
        <f>SUM(E6:E13)</f>
        <v>0</v>
      </c>
      <c r="F14" s="231">
        <f>SUM(F6:F13)</f>
        <v>0</v>
      </c>
      <c r="G14" s="3"/>
      <c r="H14" s="3"/>
      <c r="I14" s="3"/>
      <c r="J14" s="3"/>
      <c r="K14" s="4"/>
      <c r="L14" s="2"/>
      <c r="M14" s="31"/>
    </row>
    <row r="15" spans="2:13">
      <c r="B15" s="5"/>
      <c r="C15" s="9"/>
      <c r="D15" s="9"/>
      <c r="G15" s="3"/>
      <c r="H15" s="3"/>
      <c r="I15" s="3"/>
      <c r="J15" s="3"/>
      <c r="K15" s="4"/>
      <c r="L15" s="2"/>
      <c r="M15" s="31"/>
    </row>
    <row r="16" spans="2:13">
      <c r="B16" s="10" t="s">
        <v>32</v>
      </c>
      <c r="C16" s="49"/>
      <c r="D16" s="49"/>
      <c r="E16" s="50"/>
      <c r="F16" s="50"/>
      <c r="G16" s="51"/>
      <c r="H16" s="50"/>
      <c r="I16" s="52"/>
      <c r="J16" s="52"/>
      <c r="K16" s="53"/>
      <c r="L16" s="2"/>
    </row>
    <row r="17" spans="2:12">
      <c r="B17" s="10" t="s">
        <v>32</v>
      </c>
      <c r="C17" s="49"/>
      <c r="D17" s="49"/>
      <c r="E17" s="50"/>
      <c r="F17" s="50"/>
      <c r="G17" s="51"/>
      <c r="H17" s="50"/>
      <c r="I17" s="52"/>
      <c r="J17" s="52"/>
      <c r="K17" s="53"/>
      <c r="L17" s="2"/>
    </row>
    <row r="18" spans="2:12" ht="13.5" thickBot="1">
      <c r="B18" s="889" t="s">
        <v>33</v>
      </c>
      <c r="C18" s="49"/>
      <c r="D18" s="49"/>
      <c r="E18" s="173"/>
      <c r="F18" s="711" t="e">
        <f>+ROUND(D30,0)</f>
        <v>#REF!</v>
      </c>
      <c r="G18" s="51"/>
      <c r="H18" s="50"/>
      <c r="I18" s="52"/>
      <c r="J18" s="52"/>
      <c r="K18" s="53"/>
      <c r="L18" s="2"/>
    </row>
    <row r="19" spans="2:12" ht="13.5" thickBot="1">
      <c r="B19" s="5"/>
      <c r="C19" s="9"/>
      <c r="D19" s="9" t="s">
        <v>34</v>
      </c>
      <c r="E19" s="231">
        <f>+E14+SUM(E16:E18)</f>
        <v>0</v>
      </c>
      <c r="F19" s="231" t="e">
        <f>+F14+SUM(F16:F18)</f>
        <v>#REF!</v>
      </c>
      <c r="G19" s="3"/>
      <c r="H19" s="3"/>
      <c r="I19" s="3"/>
      <c r="J19" s="3"/>
      <c r="K19" s="4"/>
      <c r="L19" s="2"/>
    </row>
    <row r="20" spans="2:12" ht="13.5" thickBot="1">
      <c r="B20" s="14"/>
      <c r="C20" s="3"/>
      <c r="D20" s="3"/>
      <c r="E20" s="3"/>
      <c r="F20" s="713" t="e">
        <f>IF((ROUND(F19,0))=ROUND('Cost-Basis (CO)'!D90,0),"","VALUE!")</f>
        <v>#REF!</v>
      </c>
      <c r="G20" s="3"/>
      <c r="H20" s="3"/>
      <c r="I20" s="3"/>
      <c r="J20" s="3"/>
      <c r="K20" s="4"/>
      <c r="L20" s="2"/>
    </row>
    <row r="21" spans="2:12" ht="13.5" thickBot="1">
      <c r="B21" s="5" t="s">
        <v>44</v>
      </c>
      <c r="C21" s="631"/>
      <c r="D21" s="3" t="s">
        <v>482</v>
      </c>
      <c r="E21" s="3" t="s">
        <v>43</v>
      </c>
      <c r="I21" s="11"/>
      <c r="K21" s="17"/>
      <c r="L21" s="2"/>
    </row>
    <row r="22" spans="2:12" ht="13.5" thickBot="1">
      <c r="B22" s="5"/>
      <c r="C22" s="631"/>
      <c r="D22" s="3" t="s">
        <v>480</v>
      </c>
      <c r="E22" s="3"/>
      <c r="K22" s="17"/>
      <c r="L22" s="2"/>
    </row>
    <row r="23" spans="2:12">
      <c r="B23" s="18"/>
      <c r="E23" s="3"/>
      <c r="K23" s="17"/>
      <c r="L23" s="2"/>
    </row>
    <row r="24" spans="2:12">
      <c r="B24" s="18"/>
      <c r="E24" s="3"/>
      <c r="G24" s="12" t="s">
        <v>35</v>
      </c>
      <c r="H24" s="12"/>
      <c r="I24" s="12"/>
      <c r="K24" s="17"/>
      <c r="L24" s="2"/>
    </row>
    <row r="25" spans="2:12" ht="13.5" thickBot="1">
      <c r="B25" s="18"/>
      <c r="E25" s="3"/>
      <c r="G25" s="1642" t="s">
        <v>51</v>
      </c>
      <c r="H25" s="1643"/>
      <c r="I25" s="13" t="s">
        <v>22</v>
      </c>
      <c r="K25" s="17"/>
      <c r="L25" s="2"/>
    </row>
    <row r="26" spans="2:12">
      <c r="B26" s="18"/>
      <c r="C26" s="232" t="s">
        <v>326</v>
      </c>
      <c r="D26" s="233" t="e">
        <f>+'Tax Credit Eligibility (CO)'!E32</f>
        <v>#REF!</v>
      </c>
      <c r="E26" s="3"/>
      <c r="G26" s="1644" t="s">
        <v>443</v>
      </c>
      <c r="H26" s="1645"/>
      <c r="I26" s="8"/>
      <c r="K26" s="17"/>
      <c r="L26" s="2"/>
    </row>
    <row r="27" spans="2:12">
      <c r="B27" s="18"/>
      <c r="C27" s="234" t="s">
        <v>444</v>
      </c>
      <c r="D27" s="647" t="e">
        <f>+#REF!</f>
        <v>#REF!</v>
      </c>
      <c r="E27" s="16"/>
      <c r="G27" s="1644" t="s">
        <v>36</v>
      </c>
      <c r="H27" s="1645"/>
      <c r="I27" s="8"/>
      <c r="K27" s="17"/>
      <c r="L27" s="2"/>
    </row>
    <row r="28" spans="2:12">
      <c r="B28" s="18"/>
      <c r="C28" s="234" t="s">
        <v>40</v>
      </c>
      <c r="D28" s="235" t="e">
        <f>+D26*D27</f>
        <v>#REF!</v>
      </c>
      <c r="G28" s="1644" t="s">
        <v>445</v>
      </c>
      <c r="H28" s="1645"/>
      <c r="I28" s="8"/>
      <c r="K28" s="17"/>
      <c r="L28" s="2"/>
    </row>
    <row r="29" spans="2:12">
      <c r="B29" s="18"/>
      <c r="C29" s="234" t="s">
        <v>41</v>
      </c>
      <c r="D29" s="236">
        <f>+'Tax Credit Eligibility (CO)'!F28</f>
        <v>0</v>
      </c>
      <c r="G29" s="1644" t="s">
        <v>37</v>
      </c>
      <c r="H29" s="1645"/>
      <c r="I29" s="8"/>
      <c r="K29" s="4"/>
      <c r="L29" s="30"/>
    </row>
    <row r="30" spans="2:12" ht="13.5" thickBot="1">
      <c r="B30" s="18"/>
      <c r="C30" s="237" t="s">
        <v>42</v>
      </c>
      <c r="D30" s="238" t="e">
        <f>+D28*D29</f>
        <v>#REF!</v>
      </c>
      <c r="G30" s="1644" t="s">
        <v>38</v>
      </c>
      <c r="H30" s="1645"/>
      <c r="I30" s="8"/>
      <c r="K30" s="17"/>
    </row>
    <row r="31" spans="2:12">
      <c r="B31" s="18"/>
      <c r="C31" s="239"/>
      <c r="D31" s="240" t="e">
        <f>IF(F18=(ROUND(D30,0)),"","VALUE!")</f>
        <v>#REF!</v>
      </c>
      <c r="G31" s="1641" t="s">
        <v>49</v>
      </c>
      <c r="H31" s="1641"/>
      <c r="I31" s="19"/>
      <c r="K31" s="17"/>
    </row>
    <row r="32" spans="2:12">
      <c r="B32" s="18"/>
      <c r="C32" s="2"/>
      <c r="G32" s="1641" t="s">
        <v>50</v>
      </c>
      <c r="H32" s="1641"/>
      <c r="I32" s="19"/>
      <c r="K32" s="17"/>
    </row>
    <row r="33" spans="2:11">
      <c r="B33" s="18"/>
      <c r="D33" s="2"/>
      <c r="G33" s="3"/>
      <c r="H33" s="15" t="s">
        <v>39</v>
      </c>
      <c r="I33" s="321">
        <f>SUM(I26:I32)</f>
        <v>0</v>
      </c>
      <c r="J33" s="241" t="e">
        <f>IF((ROUND(D30,0)=ROUND(I33,0)),"","VALUE!")</f>
        <v>#REF!</v>
      </c>
      <c r="K33" s="17"/>
    </row>
    <row r="34" spans="2:11" ht="13.5" thickBot="1">
      <c r="B34" s="32"/>
      <c r="C34" s="33"/>
      <c r="D34" s="20"/>
      <c r="E34" s="33"/>
      <c r="F34" s="33"/>
      <c r="G34" s="33"/>
      <c r="H34" s="33"/>
      <c r="I34" s="33"/>
      <c r="J34" s="33"/>
      <c r="K34" s="180"/>
    </row>
    <row r="35" spans="2:11" ht="15.75" customHeight="1">
      <c r="D35" s="2"/>
      <c r="E35" s="2"/>
      <c r="F35" s="2"/>
      <c r="G35" s="2"/>
      <c r="J35" s="1"/>
      <c r="K35" s="612" t="e">
        <f>+#REF!</f>
        <v>#REF!</v>
      </c>
    </row>
    <row r="36" spans="2:11">
      <c r="D36" s="2"/>
      <c r="E36" s="2"/>
      <c r="F36" s="2"/>
      <c r="G36" s="2"/>
      <c r="H36" s="2"/>
      <c r="J36" s="612" t="s">
        <v>405</v>
      </c>
      <c r="K36" s="242">
        <f ca="1">TODAY()</f>
        <v>45330</v>
      </c>
    </row>
    <row r="37" spans="2:11">
      <c r="D37" s="2"/>
      <c r="E37" s="2"/>
      <c r="F37" s="2"/>
      <c r="G37" s="2"/>
      <c r="H37" s="2"/>
      <c r="J37" s="1"/>
      <c r="K37" s="1"/>
    </row>
    <row r="38" spans="2:11">
      <c r="D38" s="2"/>
      <c r="E38" s="2"/>
      <c r="F38" s="2"/>
      <c r="G38" s="2"/>
      <c r="H38" s="2"/>
    </row>
    <row r="39" spans="2:11">
      <c r="D39" s="2"/>
      <c r="E39" s="2"/>
      <c r="F39" s="2"/>
      <c r="G39" s="2"/>
      <c r="H39" s="2"/>
    </row>
    <row r="40" spans="2:11">
      <c r="D40" s="2"/>
      <c r="E40" s="2"/>
      <c r="F40" s="2"/>
      <c r="G40" s="2"/>
      <c r="H40" s="2"/>
    </row>
    <row r="41" spans="2:11">
      <c r="D41" s="2"/>
      <c r="E41" s="2"/>
      <c r="F41" s="2"/>
      <c r="G41" s="2"/>
      <c r="H41" s="2"/>
    </row>
    <row r="42" spans="2:11">
      <c r="D42" s="2"/>
      <c r="E42" s="2"/>
      <c r="F42" s="2"/>
      <c r="G42" s="2"/>
      <c r="H42" s="2"/>
    </row>
    <row r="43" spans="2:11">
      <c r="E43" s="2"/>
      <c r="F43" s="2"/>
      <c r="G43" s="2"/>
      <c r="H43" s="2"/>
    </row>
    <row r="44" spans="2:11">
      <c r="E44" s="2"/>
      <c r="F44" s="2"/>
      <c r="G44" s="2"/>
      <c r="H44" s="2"/>
    </row>
    <row r="45" spans="2:11">
      <c r="F45" s="2"/>
      <c r="G45" s="2"/>
      <c r="H45" s="2"/>
    </row>
  </sheetData>
  <sheetProtection algorithmName="SHA-512" hashValue="Zwn0QQzdeH4YVI53H2x2VP2FCLw6LMSCd8wHveZLzgCf5oK4Ee0YJEGY3C5pKxw+4WLANSUQIQF0yXBtpvGpjA==" saltValue="TSCWVDnlQuJrP8+nFwiTOA==" spinCount="100000" sheet="1" objects="1" scenarios="1"/>
  <mergeCells count="18">
    <mergeCell ref="B1:K1"/>
    <mergeCell ref="B2:K2"/>
    <mergeCell ref="B4:B5"/>
    <mergeCell ref="C4:C5"/>
    <mergeCell ref="D4:D5"/>
    <mergeCell ref="E4:E5"/>
    <mergeCell ref="F4:F5"/>
    <mergeCell ref="G4:G5"/>
    <mergeCell ref="H4:I4"/>
    <mergeCell ref="J4:K4"/>
    <mergeCell ref="G31:H31"/>
    <mergeCell ref="G32:H32"/>
    <mergeCell ref="G25:H25"/>
    <mergeCell ref="G26:H26"/>
    <mergeCell ref="G27:H27"/>
    <mergeCell ref="G28:H28"/>
    <mergeCell ref="G29:H29"/>
    <mergeCell ref="G30:H30"/>
  </mergeCells>
  <dataValidations count="1">
    <dataValidation type="list" allowBlank="1" showInputMessage="1" showErrorMessage="1" sqref="I21" xr:uid="{00000000-0002-0000-0E00-000000000000}">
      <formula1>$M$12:$M$13</formula1>
    </dataValidation>
  </dataValidations>
  <pageMargins left="0.7" right="0.7" top="0.75" bottom="0.75" header="0.3" footer="0.3"/>
  <pageSetup scale="68"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tabColor theme="3" tint="0.39997558519241921"/>
    <pageSetUpPr fitToPage="1"/>
  </sheetPr>
  <dimension ref="B1:Q93"/>
  <sheetViews>
    <sheetView showGridLines="0" topLeftCell="A82" zoomScale="70" zoomScaleNormal="70" workbookViewId="0">
      <selection activeCell="J18" sqref="J18"/>
    </sheetView>
  </sheetViews>
  <sheetFormatPr defaultColWidth="9.140625" defaultRowHeight="12.75"/>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c r="B1" s="1530" t="e">
        <f>#REF!</f>
        <v>#REF!</v>
      </c>
      <c r="C1" s="1531"/>
      <c r="D1" s="1531"/>
      <c r="E1" s="1531"/>
      <c r="F1" s="1531"/>
      <c r="G1" s="1531"/>
      <c r="H1" s="1532"/>
    </row>
    <row r="2" spans="2:17" ht="16.5" customHeight="1">
      <c r="B2" s="1705" t="s">
        <v>111</v>
      </c>
      <c r="C2" s="1706"/>
      <c r="D2" s="1706"/>
      <c r="E2" s="1706"/>
      <c r="F2" s="1706"/>
      <c r="G2" s="1706"/>
      <c r="H2" s="1707"/>
    </row>
    <row r="3" spans="2:17" ht="17.25" customHeight="1" thickBot="1">
      <c r="B3" s="1708"/>
      <c r="C3" s="1709"/>
      <c r="D3" s="1709"/>
      <c r="E3" s="1709"/>
      <c r="F3" s="1709"/>
      <c r="G3" s="1709"/>
      <c r="H3" s="1710"/>
    </row>
    <row r="4" spans="2:17" ht="13.5" thickBot="1">
      <c r="B4" s="244"/>
      <c r="C4" s="245"/>
      <c r="D4" s="245"/>
      <c r="E4" s="245"/>
      <c r="F4" s="245"/>
      <c r="G4" s="1"/>
      <c r="H4" s="246"/>
    </row>
    <row r="5" spans="2:17" ht="13.5" customHeight="1">
      <c r="B5" s="247"/>
      <c r="C5" s="248"/>
      <c r="D5" s="1699" t="s">
        <v>112</v>
      </c>
      <c r="E5" s="1701" t="s">
        <v>52</v>
      </c>
      <c r="F5" s="1701" t="s">
        <v>53</v>
      </c>
      <c r="G5" s="1701" t="s">
        <v>462</v>
      </c>
      <c r="H5" s="1699" t="s">
        <v>463</v>
      </c>
    </row>
    <row r="6" spans="2:17" ht="13.5" customHeight="1" thickBot="1">
      <c r="B6" s="249"/>
      <c r="C6" s="245"/>
      <c r="D6" s="1700"/>
      <c r="E6" s="1702"/>
      <c r="F6" s="1702"/>
      <c r="G6" s="1702"/>
      <c r="H6" s="1700"/>
    </row>
    <row r="7" spans="2:17" ht="13.5" customHeight="1" thickBot="1">
      <c r="B7" s="996" t="s">
        <v>54</v>
      </c>
      <c r="C7" s="746"/>
      <c r="D7" s="746"/>
      <c r="E7" s="746"/>
      <c r="F7" s="746"/>
      <c r="G7" s="746"/>
      <c r="H7" s="999"/>
      <c r="J7" s="1664" t="s">
        <v>602</v>
      </c>
      <c r="K7" s="1665"/>
      <c r="L7" s="1665"/>
      <c r="M7" s="1665"/>
      <c r="N7" s="1665"/>
      <c r="O7" s="1665"/>
      <c r="P7" s="1665"/>
      <c r="Q7" s="1666"/>
    </row>
    <row r="8" spans="2:17" ht="13.5" customHeight="1" thickBot="1">
      <c r="B8" s="1676" t="s">
        <v>55</v>
      </c>
      <c r="C8" s="1677"/>
      <c r="D8" s="22"/>
      <c r="E8" s="23"/>
      <c r="F8" s="54">
        <f>D8</f>
        <v>0</v>
      </c>
      <c r="G8" s="57" t="s">
        <v>56</v>
      </c>
      <c r="H8" s="58" t="s">
        <v>56</v>
      </c>
      <c r="J8" s="985" t="s">
        <v>593</v>
      </c>
      <c r="K8" s="461"/>
      <c r="L8" s="461"/>
      <c r="M8" s="461"/>
      <c r="N8" s="461"/>
      <c r="O8" s="461"/>
      <c r="P8" s="1656" t="s">
        <v>594</v>
      </c>
      <c r="Q8" s="1657"/>
    </row>
    <row r="9" spans="2:17" ht="13.5" customHeight="1">
      <c r="B9" s="1680" t="s">
        <v>57</v>
      </c>
      <c r="C9" s="1681"/>
      <c r="D9" s="24"/>
      <c r="E9" s="25"/>
      <c r="F9" s="55">
        <f>D9</f>
        <v>0</v>
      </c>
      <c r="G9" s="59"/>
      <c r="H9" s="34">
        <f>F9</f>
        <v>0</v>
      </c>
      <c r="J9" s="982"/>
      <c r="K9" s="983"/>
      <c r="L9" s="983"/>
      <c r="M9" s="983"/>
      <c r="N9" s="983"/>
      <c r="O9" s="983"/>
      <c r="P9" s="1662"/>
      <c r="Q9" s="1663"/>
    </row>
    <row r="10" spans="2:17" ht="13.5" customHeight="1" thickBot="1">
      <c r="B10" s="1703" t="s">
        <v>585</v>
      </c>
      <c r="C10" s="1704"/>
      <c r="D10" s="712">
        <f>P13</f>
        <v>0</v>
      </c>
      <c r="E10" s="38"/>
      <c r="F10" s="56">
        <f>D10</f>
        <v>0</v>
      </c>
      <c r="G10" s="60"/>
      <c r="H10" s="61">
        <f>F10</f>
        <v>0</v>
      </c>
      <c r="J10" s="982"/>
      <c r="K10" s="983"/>
      <c r="L10" s="983"/>
      <c r="M10" s="983"/>
      <c r="N10" s="983"/>
      <c r="O10" s="983"/>
      <c r="P10" s="1660"/>
      <c r="Q10" s="1661"/>
    </row>
    <row r="11" spans="2:17" ht="13.5" customHeight="1" thickBot="1">
      <c r="B11" s="1669" t="s">
        <v>59</v>
      </c>
      <c r="C11" s="1670"/>
      <c r="D11" s="250">
        <f>SUM(D8:D10)</f>
        <v>0</v>
      </c>
      <c r="E11" s="250">
        <f>SUM(E8:E10)</f>
        <v>0</v>
      </c>
      <c r="F11" s="251">
        <f>SUM(F8:F10)</f>
        <v>0</v>
      </c>
      <c r="G11" s="252">
        <f>SUM(G8:G10)</f>
        <v>0</v>
      </c>
      <c r="H11" s="253">
        <f>SUM(H8:H10)</f>
        <v>0</v>
      </c>
      <c r="J11" s="982"/>
      <c r="K11" s="983"/>
      <c r="L11" s="983"/>
      <c r="M11" s="983"/>
      <c r="N11" s="983"/>
      <c r="O11" s="983"/>
      <c r="P11" s="1660"/>
      <c r="Q11" s="1661"/>
    </row>
    <row r="12" spans="2:17" ht="13.5" customHeight="1" thickBot="1">
      <c r="B12" s="995" t="s">
        <v>60</v>
      </c>
      <c r="C12" s="997"/>
      <c r="D12" s="997"/>
      <c r="E12" s="997"/>
      <c r="F12" s="997"/>
      <c r="G12" s="997"/>
      <c r="H12" s="998"/>
      <c r="J12" s="18"/>
      <c r="P12" s="1654"/>
      <c r="Q12" s="1655"/>
    </row>
    <row r="13" spans="2:17" ht="13.5" customHeight="1" thickBot="1">
      <c r="B13" s="1676" t="s">
        <v>61</v>
      </c>
      <c r="C13" s="1677"/>
      <c r="D13" s="254">
        <f>+'Construction Costs (CO)'!E9</f>
        <v>0</v>
      </c>
      <c r="E13" s="255">
        <f>+'Construction Costs (CO)'!F9</f>
        <v>0</v>
      </c>
      <c r="F13" s="101">
        <f>+'Construction Costs (CO)'!G9</f>
        <v>0</v>
      </c>
      <c r="G13" s="256">
        <f>+'Construction Costs (CO)'!H9</f>
        <v>0</v>
      </c>
      <c r="H13" s="257">
        <f>+'Construction Costs (CO)'!I9</f>
        <v>0</v>
      </c>
      <c r="J13" s="460"/>
      <c r="K13" s="461"/>
      <c r="L13" s="461"/>
      <c r="M13" s="461"/>
      <c r="N13" s="461"/>
      <c r="O13" s="986" t="s">
        <v>369</v>
      </c>
      <c r="P13" s="1658">
        <f>SUM(P9:Q12)</f>
        <v>0</v>
      </c>
      <c r="Q13" s="1659"/>
    </row>
    <row r="14" spans="2:17" ht="13.5" customHeight="1" thickBot="1">
      <c r="B14" s="1680" t="s">
        <v>62</v>
      </c>
      <c r="C14" s="1681"/>
      <c r="D14" s="258">
        <f>+'Construction Costs (CO)'!E10</f>
        <v>0</v>
      </c>
      <c r="E14" s="179">
        <f>+'Construction Costs (CO)'!F10</f>
        <v>0</v>
      </c>
      <c r="F14" s="178">
        <f>+'Construction Costs (CO)'!G10</f>
        <v>0</v>
      </c>
      <c r="G14" s="259">
        <f>+'Construction Costs (CO)'!H10</f>
        <v>0</v>
      </c>
      <c r="H14" s="260">
        <f>+'Construction Costs (CO)'!I10</f>
        <v>0</v>
      </c>
    </row>
    <row r="15" spans="2:17" ht="13.5" customHeight="1" thickBot="1">
      <c r="B15" s="1680" t="s">
        <v>63</v>
      </c>
      <c r="C15" s="1681"/>
      <c r="D15" s="258">
        <f>+'Construction Costs (CO)'!E18</f>
        <v>0</v>
      </c>
      <c r="E15" s="179">
        <f>+'Construction Costs (CO)'!F18</f>
        <v>0</v>
      </c>
      <c r="F15" s="178">
        <f>+'Construction Costs (CO)'!G18</f>
        <v>0</v>
      </c>
      <c r="G15" s="259">
        <f>+'Construction Costs (CO)'!H18</f>
        <v>0</v>
      </c>
      <c r="H15" s="260">
        <f>+'Construction Costs (CO)'!I18</f>
        <v>0</v>
      </c>
      <c r="J15" s="1664" t="s">
        <v>595</v>
      </c>
      <c r="K15" s="1665"/>
      <c r="L15" s="1665"/>
      <c r="M15" s="1665"/>
      <c r="N15" s="1665"/>
      <c r="O15" s="1665"/>
      <c r="P15" s="1665"/>
      <c r="Q15" s="1666"/>
    </row>
    <row r="16" spans="2:17" ht="13.5" customHeight="1" thickBot="1">
      <c r="B16" s="1680" t="s">
        <v>64</v>
      </c>
      <c r="C16" s="1681"/>
      <c r="D16" s="258">
        <f>+'Construction Costs (CO)'!E34</f>
        <v>0</v>
      </c>
      <c r="E16" s="179">
        <f>+'Construction Costs (CO)'!F34</f>
        <v>0</v>
      </c>
      <c r="F16" s="178">
        <f>+'Construction Costs (CO)'!G34</f>
        <v>0</v>
      </c>
      <c r="G16" s="259">
        <f>+'Construction Costs (CO)'!H34</f>
        <v>0</v>
      </c>
      <c r="H16" s="260">
        <f>+'Construction Costs (CO)'!I34</f>
        <v>0</v>
      </c>
      <c r="J16" s="985" t="s">
        <v>603</v>
      </c>
      <c r="K16" s="461"/>
      <c r="L16" s="461"/>
      <c r="M16" s="461"/>
      <c r="N16" s="461"/>
      <c r="O16" s="461"/>
      <c r="P16" s="1656" t="s">
        <v>594</v>
      </c>
      <c r="Q16" s="1657"/>
    </row>
    <row r="17" spans="2:17" ht="13.5" customHeight="1">
      <c r="B17" s="1680" t="s">
        <v>65</v>
      </c>
      <c r="C17" s="1681"/>
      <c r="D17" s="258">
        <f>+'Construction Costs (CO)'!E39</f>
        <v>0</v>
      </c>
      <c r="E17" s="179">
        <f>+'Construction Costs (CO)'!F39</f>
        <v>0</v>
      </c>
      <c r="F17" s="178">
        <f>+'Construction Costs (CO)'!G39</f>
        <v>0</v>
      </c>
      <c r="G17" s="70"/>
      <c r="H17" s="36"/>
      <c r="J17" s="982"/>
      <c r="K17" s="983"/>
      <c r="L17" s="983"/>
      <c r="M17" s="983"/>
      <c r="N17" s="983"/>
      <c r="O17" s="983"/>
      <c r="P17" s="1662"/>
      <c r="Q17" s="1663"/>
    </row>
    <row r="18" spans="2:17" ht="13.5" customHeight="1" thickBot="1">
      <c r="B18" s="1671" t="s">
        <v>66</v>
      </c>
      <c r="C18" s="1672"/>
      <c r="D18" s="258">
        <f>+'Construction Costs (CO)'!E44</f>
        <v>0</v>
      </c>
      <c r="E18" s="179">
        <f>+'Construction Costs (CO)'!F44</f>
        <v>0</v>
      </c>
      <c r="F18" s="178">
        <f>+'Construction Costs (CO)'!G44</f>
        <v>0</v>
      </c>
      <c r="G18" s="259">
        <f>+'Construction Costs (CO)'!H44</f>
        <v>0</v>
      </c>
      <c r="H18" s="260">
        <f>+'Construction Costs (CO)'!I44</f>
        <v>0</v>
      </c>
      <c r="J18" s="982"/>
      <c r="K18" s="983"/>
      <c r="L18" s="983"/>
      <c r="M18" s="983"/>
      <c r="N18" s="983"/>
      <c r="O18" s="983"/>
      <c r="P18" s="1660"/>
      <c r="Q18" s="1661"/>
    </row>
    <row r="19" spans="2:17" ht="13.5" customHeight="1" thickBot="1">
      <c r="B19" s="1669" t="s">
        <v>67</v>
      </c>
      <c r="C19" s="1670"/>
      <c r="D19" s="250">
        <f>SUM(D13:D18)</f>
        <v>0</v>
      </c>
      <c r="E19" s="250">
        <f>SUM(E13:E18)</f>
        <v>0</v>
      </c>
      <c r="F19" s="251">
        <f>SUM(F13:F18)</f>
        <v>0</v>
      </c>
      <c r="G19" s="252">
        <f>SUM(G13:G18)</f>
        <v>0</v>
      </c>
      <c r="H19" s="253">
        <f>SUM(H13:H18)</f>
        <v>0</v>
      </c>
      <c r="J19" s="982"/>
      <c r="K19" s="983"/>
      <c r="L19" s="983"/>
      <c r="M19" s="983"/>
      <c r="N19" s="983"/>
      <c r="O19" s="983"/>
      <c r="P19" s="1660"/>
      <c r="Q19" s="1661"/>
    </row>
    <row r="20" spans="2:17" ht="13.5" customHeight="1" thickBot="1">
      <c r="B20" s="996" t="s">
        <v>68</v>
      </c>
      <c r="C20" s="997"/>
      <c r="D20" s="997"/>
      <c r="E20" s="997"/>
      <c r="F20" s="997"/>
      <c r="G20" s="997"/>
      <c r="H20" s="998"/>
      <c r="J20" s="18"/>
      <c r="P20" s="1654"/>
      <c r="Q20" s="1655"/>
    </row>
    <row r="21" spans="2:17" ht="13.5" customHeight="1" thickBot="1">
      <c r="B21" s="1676" t="s">
        <v>69</v>
      </c>
      <c r="C21" s="1677"/>
      <c r="D21" s="22"/>
      <c r="E21" s="27"/>
      <c r="F21" s="62">
        <f>D21</f>
        <v>0</v>
      </c>
      <c r="G21" s="64"/>
      <c r="H21" s="34">
        <f>F21</f>
        <v>0</v>
      </c>
      <c r="J21" s="460"/>
      <c r="K21" s="461"/>
      <c r="L21" s="461"/>
      <c r="M21" s="461"/>
      <c r="N21" s="461"/>
      <c r="O21" s="986" t="s">
        <v>369</v>
      </c>
      <c r="P21" s="1658">
        <f>SUM(P17:Q20)</f>
        <v>0</v>
      </c>
      <c r="Q21" s="1659"/>
    </row>
    <row r="22" spans="2:17" ht="13.5" customHeight="1" thickBot="1">
      <c r="B22" s="1680" t="s">
        <v>70</v>
      </c>
      <c r="C22" s="1681"/>
      <c r="D22" s="24"/>
      <c r="E22" s="26"/>
      <c r="F22" s="62">
        <f t="shared" ref="F22:F28" si="0">D22</f>
        <v>0</v>
      </c>
      <c r="G22" s="59"/>
      <c r="H22" s="34">
        <f>F22</f>
        <v>0</v>
      </c>
    </row>
    <row r="23" spans="2:17" ht="13.5" customHeight="1" thickBot="1">
      <c r="B23" s="1680" t="s">
        <v>71</v>
      </c>
      <c r="C23" s="1681"/>
      <c r="D23" s="24"/>
      <c r="E23" s="26"/>
      <c r="F23" s="62">
        <f t="shared" si="0"/>
        <v>0</v>
      </c>
      <c r="G23" s="59"/>
      <c r="H23" s="34">
        <f>F23</f>
        <v>0</v>
      </c>
      <c r="J23" s="1664" t="s">
        <v>596</v>
      </c>
      <c r="K23" s="1665"/>
      <c r="L23" s="1665"/>
      <c r="M23" s="1665"/>
      <c r="N23" s="1665"/>
      <c r="O23" s="1665"/>
      <c r="P23" s="1665"/>
      <c r="Q23" s="1666"/>
    </row>
    <row r="24" spans="2:17" ht="13.5" customHeight="1" thickBot="1">
      <c r="B24" s="1680" t="s">
        <v>72</v>
      </c>
      <c r="C24" s="1681"/>
      <c r="D24" s="258" t="e">
        <f>MAX('Construction Costs (CO)'!N12,'Construction Costs (CO)'!N15)</f>
        <v>#REF!</v>
      </c>
      <c r="E24" s="26"/>
      <c r="F24" s="62" t="e">
        <f t="shared" si="0"/>
        <v>#REF!</v>
      </c>
      <c r="G24" s="59"/>
      <c r="H24" s="258" t="e">
        <f>+D24</f>
        <v>#REF!</v>
      </c>
      <c r="J24" s="985" t="s">
        <v>603</v>
      </c>
      <c r="K24" s="461"/>
      <c r="L24" s="461"/>
      <c r="M24" s="461"/>
      <c r="N24" s="461"/>
      <c r="O24" s="461"/>
      <c r="P24" s="1656" t="s">
        <v>594</v>
      </c>
      <c r="Q24" s="1657"/>
    </row>
    <row r="25" spans="2:17" ht="13.5" customHeight="1">
      <c r="B25" s="1671" t="s">
        <v>73</v>
      </c>
      <c r="C25" s="1672"/>
      <c r="D25" s="28"/>
      <c r="E25" s="29"/>
      <c r="F25" s="62">
        <f t="shared" si="0"/>
        <v>0</v>
      </c>
      <c r="G25" s="67"/>
      <c r="H25" s="35">
        <f>F25</f>
        <v>0</v>
      </c>
      <c r="J25" s="982"/>
      <c r="K25" s="983"/>
      <c r="L25" s="983"/>
      <c r="M25" s="983"/>
      <c r="N25" s="983"/>
      <c r="O25" s="983"/>
      <c r="P25" s="1662"/>
      <c r="Q25" s="1663"/>
    </row>
    <row r="26" spans="2:17" ht="13.5" customHeight="1">
      <c r="B26" s="976" t="s">
        <v>604</v>
      </c>
      <c r="C26" s="977"/>
      <c r="D26" s="28"/>
      <c r="E26" s="29"/>
      <c r="F26" s="62">
        <f t="shared" si="0"/>
        <v>0</v>
      </c>
      <c r="G26" s="67"/>
      <c r="H26" s="35">
        <f>F26</f>
        <v>0</v>
      </c>
      <c r="J26" s="982"/>
      <c r="K26" s="983"/>
      <c r="L26" s="983"/>
      <c r="M26" s="983"/>
      <c r="N26" s="983"/>
      <c r="O26" s="983"/>
      <c r="P26" s="1660"/>
      <c r="Q26" s="1661"/>
    </row>
    <row r="27" spans="2:17" ht="13.5" customHeight="1">
      <c r="B27" s="976" t="s">
        <v>605</v>
      </c>
      <c r="C27" s="977"/>
      <c r="D27" s="28"/>
      <c r="E27" s="29"/>
      <c r="F27" s="62">
        <f t="shared" si="0"/>
        <v>0</v>
      </c>
      <c r="G27" s="67"/>
      <c r="H27" s="35">
        <f>F27</f>
        <v>0</v>
      </c>
      <c r="J27" s="982"/>
      <c r="K27" s="983"/>
      <c r="L27" s="983"/>
      <c r="M27" s="983"/>
      <c r="N27" s="983"/>
      <c r="O27" s="983"/>
      <c r="P27" s="1660"/>
      <c r="Q27" s="1661"/>
    </row>
    <row r="28" spans="2:17" ht="13.5" customHeight="1" thickBot="1">
      <c r="B28" s="980" t="s">
        <v>586</v>
      </c>
      <c r="C28" s="981"/>
      <c r="D28" s="990">
        <f>P21</f>
        <v>0</v>
      </c>
      <c r="E28" s="984"/>
      <c r="F28" s="62">
        <f t="shared" si="0"/>
        <v>0</v>
      </c>
      <c r="G28" s="60"/>
      <c r="H28" s="35">
        <f>F28</f>
        <v>0</v>
      </c>
      <c r="J28" s="18"/>
      <c r="P28" s="1654"/>
      <c r="Q28" s="1655"/>
    </row>
    <row r="29" spans="2:17" ht="13.5" customHeight="1" thickBot="1">
      <c r="B29" s="1669" t="s">
        <v>59</v>
      </c>
      <c r="C29" s="1670"/>
      <c r="D29" s="250" t="e">
        <f>SUM(D21:D28)</f>
        <v>#REF!</v>
      </c>
      <c r="E29" s="250">
        <f>SUM(E21:E28)</f>
        <v>0</v>
      </c>
      <c r="F29" s="251" t="e">
        <f>SUM(F21:F28)</f>
        <v>#REF!</v>
      </c>
      <c r="G29" s="252">
        <f>SUM(G21:G28)</f>
        <v>0</v>
      </c>
      <c r="H29" s="253" t="e">
        <f>SUM(H21:H28)</f>
        <v>#REF!</v>
      </c>
      <c r="J29" s="460"/>
      <c r="K29" s="461"/>
      <c r="L29" s="461"/>
      <c r="M29" s="461"/>
      <c r="N29" s="461"/>
      <c r="O29" s="986" t="s">
        <v>369</v>
      </c>
      <c r="P29" s="1658">
        <f>SUM(P25:Q28)</f>
        <v>0</v>
      </c>
      <c r="Q29" s="1659"/>
    </row>
    <row r="30" spans="2:17" ht="13.5" customHeight="1" thickBot="1">
      <c r="B30" s="995" t="s">
        <v>74</v>
      </c>
      <c r="C30" s="997"/>
      <c r="D30" s="997"/>
      <c r="E30" s="997"/>
      <c r="F30" s="997"/>
      <c r="G30" s="997"/>
      <c r="H30" s="998"/>
    </row>
    <row r="31" spans="2:17" ht="13.5" customHeight="1" thickBot="1">
      <c r="B31" s="1676" t="s">
        <v>75</v>
      </c>
      <c r="C31" s="1677"/>
      <c r="D31" s="22"/>
      <c r="E31" s="27"/>
      <c r="F31" s="62">
        <f>D31</f>
        <v>0</v>
      </c>
      <c r="G31" s="64"/>
      <c r="H31" s="35">
        <f>F31</f>
        <v>0</v>
      </c>
      <c r="J31" s="1664" t="s">
        <v>597</v>
      </c>
      <c r="K31" s="1665"/>
      <c r="L31" s="1665"/>
      <c r="M31" s="1665"/>
      <c r="N31" s="1665"/>
      <c r="O31" s="1665"/>
      <c r="P31" s="1665"/>
      <c r="Q31" s="1666"/>
    </row>
    <row r="32" spans="2:17" ht="13.5" customHeight="1" thickBot="1">
      <c r="B32" s="1680" t="s">
        <v>76</v>
      </c>
      <c r="C32" s="1681"/>
      <c r="D32" s="24"/>
      <c r="E32" s="26"/>
      <c r="F32" s="62">
        <f>D32</f>
        <v>0</v>
      </c>
      <c r="G32" s="59"/>
      <c r="H32" s="35">
        <f>F32</f>
        <v>0</v>
      </c>
      <c r="J32" s="985" t="s">
        <v>603</v>
      </c>
      <c r="K32" s="461"/>
      <c r="L32" s="461"/>
      <c r="M32" s="461"/>
      <c r="N32" s="461"/>
      <c r="O32" s="461"/>
      <c r="P32" s="1656" t="s">
        <v>594</v>
      </c>
      <c r="Q32" s="1657"/>
    </row>
    <row r="33" spans="2:17" ht="13.5" customHeight="1">
      <c r="B33" s="1680" t="s">
        <v>77</v>
      </c>
      <c r="C33" s="1681"/>
      <c r="D33" s="24"/>
      <c r="E33" s="26"/>
      <c r="F33" s="62">
        <f>D33</f>
        <v>0</v>
      </c>
      <c r="G33" s="59"/>
      <c r="H33" s="35">
        <f>F33</f>
        <v>0</v>
      </c>
      <c r="J33" s="982"/>
      <c r="K33" s="983"/>
      <c r="L33" s="983"/>
      <c r="M33" s="983"/>
      <c r="N33" s="983"/>
      <c r="O33" s="983"/>
      <c r="P33" s="1662"/>
      <c r="Q33" s="1663"/>
    </row>
    <row r="34" spans="2:17" ht="13.5" customHeight="1">
      <c r="B34" s="1680" t="s">
        <v>78</v>
      </c>
      <c r="C34" s="1681"/>
      <c r="D34" s="24"/>
      <c r="E34" s="26"/>
      <c r="F34" s="62">
        <f>D34</f>
        <v>0</v>
      </c>
      <c r="G34" s="59"/>
      <c r="H34" s="35">
        <f>F34</f>
        <v>0</v>
      </c>
      <c r="J34" s="982"/>
      <c r="K34" s="983"/>
      <c r="L34" s="983"/>
      <c r="M34" s="983"/>
      <c r="N34" s="983"/>
      <c r="O34" s="983"/>
      <c r="P34" s="1660"/>
      <c r="Q34" s="1661"/>
    </row>
    <row r="35" spans="2:17" ht="13.5" customHeight="1" thickBot="1">
      <c r="B35" s="1680" t="s">
        <v>587</v>
      </c>
      <c r="C35" s="1681"/>
      <c r="D35" s="258">
        <f>P29</f>
        <v>0</v>
      </c>
      <c r="E35" s="26"/>
      <c r="F35" s="62">
        <f>D35</f>
        <v>0</v>
      </c>
      <c r="G35" s="59"/>
      <c r="H35" s="35">
        <f>F35</f>
        <v>0</v>
      </c>
      <c r="J35" s="982"/>
      <c r="K35" s="983"/>
      <c r="L35" s="983"/>
      <c r="M35" s="983"/>
      <c r="N35" s="983"/>
      <c r="O35" s="983"/>
      <c r="P35" s="1660"/>
      <c r="Q35" s="1661"/>
    </row>
    <row r="36" spans="2:17" ht="13.5" customHeight="1" thickBot="1">
      <c r="B36" s="1669" t="s">
        <v>59</v>
      </c>
      <c r="C36" s="1670"/>
      <c r="D36" s="250">
        <f>SUM(D31:D35)</f>
        <v>0</v>
      </c>
      <c r="E36" s="250">
        <f>SUM(E31:E35)</f>
        <v>0</v>
      </c>
      <c r="F36" s="251">
        <f>SUM(F31:F35)</f>
        <v>0</v>
      </c>
      <c r="G36" s="252">
        <f>SUM(G31:G35)</f>
        <v>0</v>
      </c>
      <c r="H36" s="253">
        <f>SUM(H31:H35)</f>
        <v>0</v>
      </c>
      <c r="J36" s="18"/>
      <c r="P36" s="1654"/>
      <c r="Q36" s="1655"/>
    </row>
    <row r="37" spans="2:17" ht="13.5" customHeight="1" thickBot="1">
      <c r="B37" s="995" t="s">
        <v>79</v>
      </c>
      <c r="C37" s="997"/>
      <c r="D37" s="997"/>
      <c r="E37" s="997"/>
      <c r="F37" s="997"/>
      <c r="G37" s="997"/>
      <c r="H37" s="998"/>
      <c r="J37" s="460"/>
      <c r="K37" s="461"/>
      <c r="L37" s="461"/>
      <c r="M37" s="461"/>
      <c r="N37" s="461"/>
      <c r="O37" s="986" t="s">
        <v>369</v>
      </c>
      <c r="P37" s="1658">
        <f>SUM(P33:Q36)</f>
        <v>0</v>
      </c>
      <c r="Q37" s="1659"/>
    </row>
    <row r="38" spans="2:17" ht="13.5" customHeight="1" thickBot="1">
      <c r="B38" s="1676" t="s">
        <v>80</v>
      </c>
      <c r="C38" s="1677"/>
      <c r="D38" s="22"/>
      <c r="E38" s="27"/>
      <c r="F38" s="62">
        <f>D38</f>
        <v>0</v>
      </c>
      <c r="G38" s="64"/>
      <c r="H38" s="35">
        <f>F38</f>
        <v>0</v>
      </c>
    </row>
    <row r="39" spans="2:17" ht="13.5" customHeight="1" thickBot="1">
      <c r="B39" s="1680" t="s">
        <v>81</v>
      </c>
      <c r="C39" s="1681"/>
      <c r="D39" s="24"/>
      <c r="E39" s="26"/>
      <c r="F39" s="62">
        <f t="shared" ref="F39:F48" si="1">D39</f>
        <v>0</v>
      </c>
      <c r="G39" s="59"/>
      <c r="H39" s="35">
        <f t="shared" ref="H39:H48" si="2">F39</f>
        <v>0</v>
      </c>
      <c r="J39" s="1664" t="s">
        <v>598</v>
      </c>
      <c r="K39" s="1665"/>
      <c r="L39" s="1665"/>
      <c r="M39" s="1665"/>
      <c r="N39" s="1665"/>
      <c r="O39" s="1665"/>
      <c r="P39" s="1665"/>
      <c r="Q39" s="1666"/>
    </row>
    <row r="40" spans="2:17" ht="13.5" customHeight="1" thickBot="1">
      <c r="B40" s="1680" t="s">
        <v>82</v>
      </c>
      <c r="C40" s="1681"/>
      <c r="D40" s="24"/>
      <c r="E40" s="26"/>
      <c r="F40" s="62">
        <f t="shared" si="1"/>
        <v>0</v>
      </c>
      <c r="G40" s="59"/>
      <c r="H40" s="35">
        <f t="shared" si="2"/>
        <v>0</v>
      </c>
      <c r="J40" s="985" t="s">
        <v>603</v>
      </c>
      <c r="K40" s="461"/>
      <c r="L40" s="461"/>
      <c r="M40" s="461"/>
      <c r="N40" s="461"/>
      <c r="O40" s="461"/>
      <c r="P40" s="1656" t="s">
        <v>594</v>
      </c>
      <c r="Q40" s="1657"/>
    </row>
    <row r="41" spans="2:17" ht="13.5" customHeight="1">
      <c r="B41" s="1680" t="s">
        <v>17</v>
      </c>
      <c r="C41" s="1681"/>
      <c r="D41" s="24"/>
      <c r="E41" s="26"/>
      <c r="F41" s="62">
        <f t="shared" si="1"/>
        <v>0</v>
      </c>
      <c r="G41" s="59"/>
      <c r="H41" s="35">
        <f t="shared" si="2"/>
        <v>0</v>
      </c>
      <c r="J41" s="982"/>
      <c r="K41" s="983"/>
      <c r="L41" s="983"/>
      <c r="M41" s="983"/>
      <c r="N41" s="983"/>
      <c r="O41" s="983"/>
      <c r="P41" s="1662"/>
      <c r="Q41" s="1663"/>
    </row>
    <row r="42" spans="2:17" ht="13.5" customHeight="1">
      <c r="B42" s="1680" t="s">
        <v>83</v>
      </c>
      <c r="C42" s="1681"/>
      <c r="D42" s="24"/>
      <c r="E42" s="26"/>
      <c r="F42" s="62">
        <f t="shared" si="1"/>
        <v>0</v>
      </c>
      <c r="G42" s="59"/>
      <c r="H42" s="35">
        <f t="shared" si="2"/>
        <v>0</v>
      </c>
      <c r="J42" s="982"/>
      <c r="K42" s="983"/>
      <c r="L42" s="983"/>
      <c r="M42" s="983"/>
      <c r="N42" s="983"/>
      <c r="O42" s="983"/>
      <c r="P42" s="1660"/>
      <c r="Q42" s="1661"/>
    </row>
    <row r="43" spans="2:17" ht="13.5" customHeight="1">
      <c r="B43" s="1680" t="s">
        <v>84</v>
      </c>
      <c r="C43" s="1681"/>
      <c r="D43" s="24"/>
      <c r="E43" s="26"/>
      <c r="F43" s="62">
        <f t="shared" si="1"/>
        <v>0</v>
      </c>
      <c r="G43" s="59"/>
      <c r="H43" s="35">
        <f t="shared" si="2"/>
        <v>0</v>
      </c>
      <c r="J43" s="982"/>
      <c r="K43" s="983"/>
      <c r="L43" s="983"/>
      <c r="M43" s="983"/>
      <c r="N43" s="983"/>
      <c r="O43" s="983"/>
      <c r="P43" s="1660"/>
      <c r="Q43" s="1661"/>
    </row>
    <row r="44" spans="2:17" ht="13.5" customHeight="1" thickBot="1">
      <c r="B44" s="1680" t="s">
        <v>85</v>
      </c>
      <c r="C44" s="1681"/>
      <c r="D44" s="24"/>
      <c r="E44" s="26"/>
      <c r="F44" s="62">
        <f t="shared" si="1"/>
        <v>0</v>
      </c>
      <c r="G44" s="59"/>
      <c r="H44" s="35">
        <f t="shared" si="2"/>
        <v>0</v>
      </c>
      <c r="J44" s="18"/>
      <c r="P44" s="1654"/>
      <c r="Q44" s="1655"/>
    </row>
    <row r="45" spans="2:17" ht="13.5" customHeight="1" thickBot="1">
      <c r="B45" s="1680" t="s">
        <v>86</v>
      </c>
      <c r="C45" s="1681"/>
      <c r="D45" s="24"/>
      <c r="E45" s="26"/>
      <c r="F45" s="62">
        <f t="shared" si="1"/>
        <v>0</v>
      </c>
      <c r="G45" s="59"/>
      <c r="H45" s="35">
        <f t="shared" si="2"/>
        <v>0</v>
      </c>
      <c r="J45" s="460"/>
      <c r="K45" s="461"/>
      <c r="L45" s="461"/>
      <c r="M45" s="461"/>
      <c r="N45" s="461"/>
      <c r="O45" s="986" t="s">
        <v>369</v>
      </c>
      <c r="P45" s="1658">
        <f>SUM(P41:Q44)</f>
        <v>0</v>
      </c>
      <c r="Q45" s="1659"/>
    </row>
    <row r="46" spans="2:17" ht="13.5" customHeight="1" thickBot="1">
      <c r="B46" s="1680" t="s">
        <v>9</v>
      </c>
      <c r="C46" s="1681"/>
      <c r="D46" s="24"/>
      <c r="E46" s="26"/>
      <c r="F46" s="62">
        <f t="shared" si="1"/>
        <v>0</v>
      </c>
      <c r="G46" s="59"/>
      <c r="H46" s="35">
        <f t="shared" si="2"/>
        <v>0</v>
      </c>
    </row>
    <row r="47" spans="2:17" ht="13.5" customHeight="1" thickBot="1">
      <c r="B47" s="1671" t="s">
        <v>87</v>
      </c>
      <c r="C47" s="1672"/>
      <c r="D47" s="28"/>
      <c r="E47" s="29"/>
      <c r="F47" s="62">
        <f t="shared" si="1"/>
        <v>0</v>
      </c>
      <c r="G47" s="67"/>
      <c r="H47" s="35">
        <f t="shared" si="2"/>
        <v>0</v>
      </c>
      <c r="J47" s="1664" t="s">
        <v>599</v>
      </c>
      <c r="K47" s="1665"/>
      <c r="L47" s="1665"/>
      <c r="M47" s="1665"/>
      <c r="N47" s="1665"/>
      <c r="O47" s="1665"/>
      <c r="P47" s="1665"/>
      <c r="Q47" s="1666"/>
    </row>
    <row r="48" spans="2:17" ht="13.5" customHeight="1" thickBot="1">
      <c r="B48" s="980" t="s">
        <v>588</v>
      </c>
      <c r="C48" s="981"/>
      <c r="D48" s="990">
        <f>P37</f>
        <v>0</v>
      </c>
      <c r="E48" s="984"/>
      <c r="F48" s="62">
        <f t="shared" si="1"/>
        <v>0</v>
      </c>
      <c r="G48" s="60"/>
      <c r="H48" s="35">
        <f t="shared" si="2"/>
        <v>0</v>
      </c>
      <c r="J48" s="985" t="s">
        <v>603</v>
      </c>
      <c r="K48" s="461"/>
      <c r="L48" s="461"/>
      <c r="M48" s="461"/>
      <c r="N48" s="461"/>
      <c r="O48" s="461"/>
      <c r="P48" s="1656" t="s">
        <v>594</v>
      </c>
      <c r="Q48" s="1657"/>
    </row>
    <row r="49" spans="2:17" ht="13.5" customHeight="1" thickBot="1">
      <c r="B49" s="1669" t="s">
        <v>59</v>
      </c>
      <c r="C49" s="1670"/>
      <c r="D49" s="250">
        <f>SUM(D38:D48)</f>
        <v>0</v>
      </c>
      <c r="E49" s="250">
        <f>SUM(E38:E48)</f>
        <v>0</v>
      </c>
      <c r="F49" s="251">
        <f>SUM(F38:F48)</f>
        <v>0</v>
      </c>
      <c r="G49" s="252">
        <f>SUM(G38:G48)</f>
        <v>0</v>
      </c>
      <c r="H49" s="253">
        <f>SUM(H38:H48)</f>
        <v>0</v>
      </c>
      <c r="J49" s="982"/>
      <c r="K49" s="983"/>
      <c r="L49" s="983"/>
      <c r="M49" s="983"/>
      <c r="N49" s="983"/>
      <c r="O49" s="983"/>
      <c r="P49" s="1662"/>
      <c r="Q49" s="1663"/>
    </row>
    <row r="50" spans="2:17" ht="13.5" customHeight="1" thickBot="1">
      <c r="B50" s="995" t="s">
        <v>88</v>
      </c>
      <c r="C50" s="997"/>
      <c r="D50" s="997"/>
      <c r="E50" s="997"/>
      <c r="F50" s="997"/>
      <c r="G50" s="997"/>
      <c r="H50" s="998"/>
      <c r="J50" s="982"/>
      <c r="K50" s="983"/>
      <c r="L50" s="983"/>
      <c r="M50" s="983"/>
      <c r="N50" s="983"/>
      <c r="O50" s="983"/>
      <c r="P50" s="1660"/>
      <c r="Q50" s="1661"/>
    </row>
    <row r="51" spans="2:17" ht="13.5" customHeight="1">
      <c r="B51" s="1676" t="s">
        <v>89</v>
      </c>
      <c r="C51" s="1677"/>
      <c r="D51" s="22"/>
      <c r="E51" s="27"/>
      <c r="F51" s="62">
        <f>D51</f>
        <v>0</v>
      </c>
      <c r="G51" s="68"/>
      <c r="H51" s="69"/>
      <c r="J51" s="982"/>
      <c r="K51" s="983"/>
      <c r="L51" s="983"/>
      <c r="M51" s="983"/>
      <c r="N51" s="983"/>
      <c r="O51" s="983"/>
      <c r="P51" s="1660"/>
      <c r="Q51" s="1661"/>
    </row>
    <row r="52" spans="2:17" ht="13.5" customHeight="1" thickBot="1">
      <c r="B52" s="1680" t="s">
        <v>90</v>
      </c>
      <c r="C52" s="1681"/>
      <c r="D52" s="24"/>
      <c r="E52" s="26"/>
      <c r="F52" s="62">
        <f t="shared" ref="F52:F60" si="3">D52</f>
        <v>0</v>
      </c>
      <c r="G52" s="70"/>
      <c r="H52" s="36"/>
      <c r="J52" s="18"/>
      <c r="P52" s="1654"/>
      <c r="Q52" s="1655"/>
    </row>
    <row r="53" spans="2:17" ht="13.5" customHeight="1" thickBot="1">
      <c r="B53" s="1680" t="s">
        <v>83</v>
      </c>
      <c r="C53" s="1681"/>
      <c r="D53" s="24"/>
      <c r="E53" s="26"/>
      <c r="F53" s="62">
        <f t="shared" si="3"/>
        <v>0</v>
      </c>
      <c r="G53" s="70"/>
      <c r="H53" s="36"/>
      <c r="J53" s="460"/>
      <c r="K53" s="461"/>
      <c r="L53" s="461"/>
      <c r="M53" s="461"/>
      <c r="N53" s="461"/>
      <c r="O53" s="986" t="s">
        <v>369</v>
      </c>
      <c r="P53" s="1658">
        <f>SUM(P49:Q52)</f>
        <v>0</v>
      </c>
      <c r="Q53" s="1659"/>
    </row>
    <row r="54" spans="2:17" ht="13.5" customHeight="1" thickBot="1">
      <c r="B54" s="1680" t="s">
        <v>84</v>
      </c>
      <c r="C54" s="1681"/>
      <c r="D54" s="24"/>
      <c r="E54" s="26"/>
      <c r="F54" s="62">
        <f t="shared" si="3"/>
        <v>0</v>
      </c>
      <c r="G54" s="70"/>
      <c r="H54" s="36"/>
    </row>
    <row r="55" spans="2:17" ht="13.5" customHeight="1" thickBot="1">
      <c r="B55" s="1680" t="s">
        <v>86</v>
      </c>
      <c r="C55" s="1681"/>
      <c r="D55" s="24"/>
      <c r="E55" s="26"/>
      <c r="F55" s="62">
        <f t="shared" si="3"/>
        <v>0</v>
      </c>
      <c r="G55" s="70"/>
      <c r="H55" s="36"/>
      <c r="J55" s="1664" t="s">
        <v>600</v>
      </c>
      <c r="K55" s="1665"/>
      <c r="L55" s="1665"/>
      <c r="M55" s="1665"/>
      <c r="N55" s="1665"/>
      <c r="O55" s="1665"/>
      <c r="P55" s="1665"/>
      <c r="Q55" s="1666"/>
    </row>
    <row r="56" spans="2:17" ht="13.5" customHeight="1" thickBot="1">
      <c r="B56" s="1680" t="s">
        <v>9</v>
      </c>
      <c r="C56" s="1681"/>
      <c r="D56" s="24"/>
      <c r="E56" s="26"/>
      <c r="F56" s="62">
        <f t="shared" si="3"/>
        <v>0</v>
      </c>
      <c r="G56" s="70"/>
      <c r="H56" s="36"/>
      <c r="J56" s="985" t="s">
        <v>603</v>
      </c>
      <c r="K56" s="461"/>
      <c r="L56" s="461"/>
      <c r="M56" s="461"/>
      <c r="N56" s="461"/>
      <c r="O56" s="461"/>
      <c r="P56" s="1656" t="s">
        <v>594</v>
      </c>
      <c r="Q56" s="1657"/>
    </row>
    <row r="57" spans="2:17" ht="13.5" customHeight="1">
      <c r="B57" s="991" t="s">
        <v>613</v>
      </c>
      <c r="C57" s="992"/>
      <c r="D57" s="24"/>
      <c r="E57" s="26"/>
      <c r="F57" s="62">
        <f t="shared" si="3"/>
        <v>0</v>
      </c>
      <c r="G57" s="70"/>
      <c r="H57" s="36"/>
      <c r="J57" s="1042"/>
      <c r="K57" s="988"/>
      <c r="L57" s="988"/>
      <c r="M57" s="988"/>
      <c r="N57" s="988"/>
      <c r="O57" s="1043"/>
      <c r="P57" s="1667"/>
      <c r="Q57" s="1668"/>
    </row>
    <row r="58" spans="2:17" ht="13.5" customHeight="1">
      <c r="B58" s="1697" t="s">
        <v>91</v>
      </c>
      <c r="C58" s="1698"/>
      <c r="D58" s="24"/>
      <c r="E58" s="26"/>
      <c r="F58" s="62">
        <f t="shared" si="3"/>
        <v>0</v>
      </c>
      <c r="G58" s="70"/>
      <c r="H58" s="36"/>
      <c r="J58" s="982"/>
      <c r="K58" s="983"/>
      <c r="L58" s="983"/>
      <c r="M58" s="983"/>
      <c r="N58" s="983"/>
      <c r="O58" s="983"/>
      <c r="P58" s="1660"/>
      <c r="Q58" s="1661"/>
    </row>
    <row r="59" spans="2:17" ht="13.5" customHeight="1">
      <c r="B59" s="1693" t="s">
        <v>92</v>
      </c>
      <c r="C59" s="1694"/>
      <c r="D59" s="28"/>
      <c r="E59" s="29"/>
      <c r="F59" s="62">
        <f t="shared" si="3"/>
        <v>0</v>
      </c>
      <c r="G59" s="73"/>
      <c r="H59" s="37"/>
      <c r="J59" s="982"/>
      <c r="K59" s="983"/>
      <c r="L59" s="983"/>
      <c r="M59" s="983"/>
      <c r="N59" s="983"/>
      <c r="O59" s="983"/>
      <c r="P59" s="1660"/>
      <c r="Q59" s="1661"/>
    </row>
    <row r="60" spans="2:17" ht="13.5" customHeight="1" thickBot="1">
      <c r="B60" s="978" t="s">
        <v>589</v>
      </c>
      <c r="C60" s="979"/>
      <c r="D60" s="712">
        <f>P45</f>
        <v>0</v>
      </c>
      <c r="E60" s="29"/>
      <c r="F60" s="62">
        <f t="shared" si="3"/>
        <v>0</v>
      </c>
      <c r="G60" s="73"/>
      <c r="H60" s="37"/>
      <c r="J60" s="18"/>
      <c r="P60" s="1654"/>
      <c r="Q60" s="1655"/>
    </row>
    <row r="61" spans="2:17" ht="13.5" customHeight="1" thickBot="1">
      <c r="B61" s="1695" t="s">
        <v>59</v>
      </c>
      <c r="C61" s="1696"/>
      <c r="D61" s="250">
        <f>SUM(D51:D60)</f>
        <v>0</v>
      </c>
      <c r="E61" s="250">
        <f>SUM(E51:E60)</f>
        <v>0</v>
      </c>
      <c r="F61" s="251">
        <f>SUM(F51:F60)</f>
        <v>0</v>
      </c>
      <c r="G61" s="71"/>
      <c r="H61" s="72"/>
      <c r="J61" s="460"/>
      <c r="K61" s="461"/>
      <c r="L61" s="461"/>
      <c r="M61" s="461"/>
      <c r="N61" s="461"/>
      <c r="O61" s="986" t="s">
        <v>369</v>
      </c>
      <c r="P61" s="1658">
        <f>SUM(P58:Q60)</f>
        <v>0</v>
      </c>
      <c r="Q61" s="1659"/>
    </row>
    <row r="62" spans="2:17" ht="13.5" customHeight="1" thickBot="1">
      <c r="B62" s="995" t="s">
        <v>93</v>
      </c>
      <c r="C62" s="997"/>
      <c r="D62" s="997"/>
      <c r="E62" s="997"/>
      <c r="F62" s="997"/>
      <c r="G62" s="997"/>
      <c r="H62" s="998"/>
    </row>
    <row r="63" spans="2:17" ht="13.5" customHeight="1" thickBot="1">
      <c r="B63" s="1676" t="s">
        <v>94</v>
      </c>
      <c r="C63" s="1677"/>
      <c r="D63" s="22"/>
      <c r="E63" s="27"/>
      <c r="F63" s="62">
        <f>D63</f>
        <v>0</v>
      </c>
      <c r="G63" s="64"/>
      <c r="H63" s="65">
        <f>F63</f>
        <v>0</v>
      </c>
      <c r="J63" s="1664" t="s">
        <v>601</v>
      </c>
      <c r="K63" s="1665"/>
      <c r="L63" s="1665"/>
      <c r="M63" s="1665"/>
      <c r="N63" s="1665"/>
      <c r="O63" s="1665"/>
      <c r="P63" s="1665"/>
      <c r="Q63" s="1666"/>
    </row>
    <row r="64" spans="2:17" ht="13.5" customHeight="1" thickBot="1">
      <c r="B64" s="1680" t="s">
        <v>446</v>
      </c>
      <c r="C64" s="1681"/>
      <c r="D64" s="24"/>
      <c r="E64" s="26"/>
      <c r="F64" s="62">
        <f t="shared" ref="F64:F69" si="4">D64</f>
        <v>0</v>
      </c>
      <c r="G64" s="59"/>
      <c r="H64" s="34">
        <f>F64</f>
        <v>0</v>
      </c>
      <c r="J64" s="985" t="s">
        <v>603</v>
      </c>
      <c r="K64" s="461"/>
      <c r="L64" s="461"/>
      <c r="M64" s="461"/>
      <c r="N64" s="461"/>
      <c r="O64" s="461"/>
      <c r="P64" s="1656" t="s">
        <v>594</v>
      </c>
      <c r="Q64" s="1657"/>
    </row>
    <row r="65" spans="2:17" ht="13.5" customHeight="1">
      <c r="B65" s="1680" t="s">
        <v>95</v>
      </c>
      <c r="C65" s="1681"/>
      <c r="D65" s="24"/>
      <c r="E65" s="26"/>
      <c r="F65" s="62">
        <f t="shared" si="4"/>
        <v>0</v>
      </c>
      <c r="G65" s="70" t="s">
        <v>56</v>
      </c>
      <c r="H65" s="36" t="s">
        <v>56</v>
      </c>
      <c r="J65" s="982"/>
      <c r="K65" s="983"/>
      <c r="L65" s="983"/>
      <c r="M65" s="983"/>
      <c r="N65" s="983"/>
      <c r="O65" s="983"/>
      <c r="P65" s="1662"/>
      <c r="Q65" s="1663"/>
    </row>
    <row r="66" spans="2:17" ht="13.5" customHeight="1">
      <c r="B66" s="1680" t="s">
        <v>96</v>
      </c>
      <c r="C66" s="1681"/>
      <c r="D66" s="24"/>
      <c r="E66" s="26"/>
      <c r="F66" s="62">
        <f t="shared" si="4"/>
        <v>0</v>
      </c>
      <c r="G66" s="59"/>
      <c r="H66" s="34">
        <f>F66</f>
        <v>0</v>
      </c>
      <c r="J66" s="982"/>
      <c r="K66" s="983"/>
      <c r="L66" s="983"/>
      <c r="M66" s="983"/>
      <c r="N66" s="983"/>
      <c r="O66" s="983"/>
      <c r="P66" s="1660"/>
      <c r="Q66" s="1661"/>
    </row>
    <row r="67" spans="2:17" ht="13.5" customHeight="1">
      <c r="B67" s="991" t="s">
        <v>606</v>
      </c>
      <c r="C67" s="992"/>
      <c r="D67" s="24"/>
      <c r="E67" s="26"/>
      <c r="F67" s="62">
        <f t="shared" si="4"/>
        <v>0</v>
      </c>
      <c r="G67" s="70"/>
      <c r="H67" s="36"/>
      <c r="J67" s="982"/>
      <c r="K67" s="983"/>
      <c r="L67" s="983"/>
      <c r="M67" s="983"/>
      <c r="N67" s="983"/>
      <c r="O67" s="983"/>
      <c r="P67" s="1660"/>
      <c r="Q67" s="1661"/>
    </row>
    <row r="68" spans="2:17" ht="13.5" customHeight="1" thickBot="1">
      <c r="B68" s="1680" t="s">
        <v>97</v>
      </c>
      <c r="C68" s="1681"/>
      <c r="D68" s="24"/>
      <c r="E68" s="26"/>
      <c r="F68" s="62">
        <f t="shared" si="4"/>
        <v>0</v>
      </c>
      <c r="G68" s="70"/>
      <c r="H68" s="36"/>
      <c r="J68" s="18"/>
      <c r="P68" s="1654"/>
      <c r="Q68" s="1655"/>
    </row>
    <row r="69" spans="2:17" ht="13.5" customHeight="1" thickBot="1">
      <c r="B69" s="1693" t="s">
        <v>590</v>
      </c>
      <c r="C69" s="1694"/>
      <c r="D69" s="712">
        <f>P53</f>
        <v>0</v>
      </c>
      <c r="E69" s="29"/>
      <c r="F69" s="62">
        <f t="shared" si="4"/>
        <v>0</v>
      </c>
      <c r="G69" s="67"/>
      <c r="H69" s="35">
        <f>F69</f>
        <v>0</v>
      </c>
      <c r="J69" s="460"/>
      <c r="K69" s="461"/>
      <c r="L69" s="461"/>
      <c r="M69" s="461"/>
      <c r="N69" s="461"/>
      <c r="O69" s="986" t="s">
        <v>369</v>
      </c>
      <c r="P69" s="1658">
        <f>SUM(P65:Q68)</f>
        <v>0</v>
      </c>
      <c r="Q69" s="1659"/>
    </row>
    <row r="70" spans="2:17" ht="13.5" customHeight="1" thickBot="1">
      <c r="B70" s="1695" t="s">
        <v>59</v>
      </c>
      <c r="C70" s="1696"/>
      <c r="D70" s="250">
        <f>SUM(D63:D69)</f>
        <v>0</v>
      </c>
      <c r="E70" s="250">
        <f>SUM(E63:E69)</f>
        <v>0</v>
      </c>
      <c r="F70" s="251">
        <f>SUM(F63:F69)</f>
        <v>0</v>
      </c>
      <c r="G70" s="252">
        <f>SUM(G63:G69)</f>
        <v>0</v>
      </c>
      <c r="H70" s="253">
        <f>SUM(H63:H69)</f>
        <v>0</v>
      </c>
    </row>
    <row r="71" spans="2:17" ht="13.5" customHeight="1" thickBot="1">
      <c r="B71" s="995" t="s">
        <v>98</v>
      </c>
      <c r="C71" s="997"/>
      <c r="D71" s="997"/>
      <c r="E71" s="997"/>
      <c r="F71" s="997"/>
      <c r="G71" s="997"/>
      <c r="H71" s="998"/>
      <c r="J71" s="1495" t="s">
        <v>254</v>
      </c>
      <c r="K71" s="1496"/>
      <c r="L71" s="1496"/>
      <c r="M71" s="1496"/>
      <c r="N71" s="1496"/>
      <c r="O71" s="1496"/>
      <c r="P71" s="1496"/>
      <c r="Q71" s="1497"/>
    </row>
    <row r="72" spans="2:17" ht="13.5" customHeight="1" thickBot="1">
      <c r="B72" s="1676" t="s">
        <v>99</v>
      </c>
      <c r="C72" s="1677"/>
      <c r="D72" s="22"/>
      <c r="E72" s="27"/>
      <c r="F72" s="62">
        <f>D72</f>
        <v>0</v>
      </c>
      <c r="G72" s="68" t="s">
        <v>56</v>
      </c>
      <c r="H72" s="69" t="s">
        <v>56</v>
      </c>
      <c r="J72" s="1495" t="s">
        <v>255</v>
      </c>
      <c r="K72" s="1496"/>
      <c r="L72" s="1496"/>
      <c r="M72" s="1495" t="s">
        <v>256</v>
      </c>
      <c r="N72" s="1496"/>
      <c r="O72" s="1496"/>
      <c r="P72" s="1496"/>
      <c r="Q72" s="1497"/>
    </row>
    <row r="73" spans="2:17" ht="13.5" customHeight="1">
      <c r="B73" s="1680" t="s">
        <v>100</v>
      </c>
      <c r="C73" s="1681"/>
      <c r="D73" s="24"/>
      <c r="E73" s="26"/>
      <c r="F73" s="62">
        <f>D73</f>
        <v>0</v>
      </c>
      <c r="G73" s="70" t="s">
        <v>56</v>
      </c>
      <c r="H73" s="36" t="s">
        <v>56</v>
      </c>
      <c r="J73" s="632" t="s">
        <v>258</v>
      </c>
      <c r="K73" s="633"/>
      <c r="L73" s="913" t="e">
        <f>+'Operating Exps (CO)'!G62</f>
        <v>#REF!</v>
      </c>
      <c r="M73" s="633" t="s">
        <v>282</v>
      </c>
      <c r="N73" s="261"/>
      <c r="O73" s="261"/>
      <c r="P73" s="1689">
        <f>+SUM('Sources (CO)'!H6:H13)</f>
        <v>0</v>
      </c>
      <c r="Q73" s="1690"/>
    </row>
    <row r="74" spans="2:17" ht="13.5" customHeight="1" thickBot="1">
      <c r="B74" s="1680" t="s">
        <v>101</v>
      </c>
      <c r="C74" s="1681"/>
      <c r="D74" s="24"/>
      <c r="E74" s="26"/>
      <c r="F74" s="62">
        <f>D74</f>
        <v>0</v>
      </c>
      <c r="G74" s="70" t="s">
        <v>56</v>
      </c>
      <c r="H74" s="36" t="s">
        <v>56</v>
      </c>
      <c r="J74" s="309" t="s">
        <v>259</v>
      </c>
      <c r="K74" s="310"/>
      <c r="L74" s="917">
        <v>0.5</v>
      </c>
      <c r="M74" s="309" t="s">
        <v>259</v>
      </c>
      <c r="N74" s="314"/>
      <c r="O74" s="314"/>
      <c r="P74" s="1685">
        <v>0.5</v>
      </c>
      <c r="Q74" s="1686"/>
    </row>
    <row r="75" spans="2:17" ht="13.5" customHeight="1" thickBot="1">
      <c r="B75" s="1671" t="s">
        <v>591</v>
      </c>
      <c r="C75" s="1672"/>
      <c r="D75" s="712">
        <f>P61</f>
        <v>0</v>
      </c>
      <c r="E75" s="29"/>
      <c r="F75" s="62">
        <f>D75</f>
        <v>0</v>
      </c>
      <c r="G75" s="70" t="s">
        <v>56</v>
      </c>
      <c r="H75" s="36" t="s">
        <v>56</v>
      </c>
      <c r="J75" s="1687" t="s">
        <v>261</v>
      </c>
      <c r="K75" s="1688"/>
      <c r="L75" s="912" t="e">
        <f>+L73*L74</f>
        <v>#REF!</v>
      </c>
      <c r="M75" s="1687" t="s">
        <v>479</v>
      </c>
      <c r="N75" s="1688"/>
      <c r="O75" s="1688"/>
      <c r="P75" s="1691">
        <f>+P73*P74</f>
        <v>0</v>
      </c>
      <c r="Q75" s="1692"/>
    </row>
    <row r="76" spans="2:17" ht="13.5" customHeight="1" thickBot="1">
      <c r="B76" s="1669" t="s">
        <v>59</v>
      </c>
      <c r="C76" s="1670"/>
      <c r="D76" s="250">
        <f>SUM(D72:D75)</f>
        <v>0</v>
      </c>
      <c r="E76" s="250">
        <f>SUM(E72:E75)</f>
        <v>0</v>
      </c>
      <c r="F76" s="251">
        <f>SUM(F72:F75)</f>
        <v>0</v>
      </c>
      <c r="G76" s="73"/>
      <c r="H76" s="37"/>
      <c r="J76" s="1687"/>
      <c r="K76" s="1688"/>
      <c r="L76" s="636"/>
      <c r="M76" s="1687"/>
      <c r="N76" s="1688"/>
      <c r="O76" s="1688"/>
      <c r="P76" s="915"/>
      <c r="Q76" s="916"/>
    </row>
    <row r="77" spans="2:17" ht="13.5" customHeight="1" thickBot="1">
      <c r="B77" s="1669" t="s">
        <v>102</v>
      </c>
      <c r="C77" s="1670"/>
      <c r="D77" s="250" t="e">
        <f>+D11+D19+D29+D36+D49+D61+D70+D76</f>
        <v>#REF!</v>
      </c>
      <c r="E77" s="250">
        <f>+E11+E19+E29+E36+E49+E61+E70+E76</f>
        <v>0</v>
      </c>
      <c r="F77" s="251" t="e">
        <f>+F11+F19+F29+F36+F49+F61+F70+F76</f>
        <v>#REF!</v>
      </c>
      <c r="G77" s="252">
        <f>+G11+G19+G29+G36+G49+G70+G76</f>
        <v>0</v>
      </c>
      <c r="H77" s="253" t="e">
        <f>+H11+H19+H29+H36+H49+H70+H76</f>
        <v>#REF!</v>
      </c>
      <c r="J77" s="318"/>
      <c r="K77" s="319"/>
      <c r="L77" s="320"/>
      <c r="M77" s="1682" t="s">
        <v>478</v>
      </c>
      <c r="N77" s="1683"/>
      <c r="O77" s="1683"/>
      <c r="P77" s="1683"/>
      <c r="Q77" s="1684"/>
    </row>
    <row r="78" spans="2:17" ht="13.5" customHeight="1" thickBot="1">
      <c r="B78" s="995" t="s">
        <v>103</v>
      </c>
      <c r="C78" s="997"/>
      <c r="D78" s="997"/>
      <c r="E78" s="997"/>
      <c r="F78" s="997"/>
      <c r="G78" s="997"/>
      <c r="H78" s="998"/>
      <c r="J78" s="914" t="s">
        <v>257</v>
      </c>
      <c r="K78" s="783"/>
      <c r="L78" s="784"/>
      <c r="M78" s="1"/>
      <c r="N78" s="1"/>
      <c r="O78" s="1"/>
      <c r="P78" s="1"/>
      <c r="Q78" s="246"/>
    </row>
    <row r="79" spans="2:17" ht="13.5" customHeight="1" thickBot="1">
      <c r="B79" s="1676" t="s">
        <v>104</v>
      </c>
      <c r="C79" s="1677"/>
      <c r="D79" s="22"/>
      <c r="E79" s="27"/>
      <c r="F79" s="62">
        <f>D79</f>
        <v>0</v>
      </c>
      <c r="G79" s="68" t="s">
        <v>56</v>
      </c>
      <c r="H79" s="69" t="s">
        <v>56</v>
      </c>
      <c r="J79" s="208" t="s">
        <v>263</v>
      </c>
      <c r="K79" s="1"/>
      <c r="L79" s="1"/>
      <c r="M79" s="1678"/>
      <c r="N79" s="1679"/>
      <c r="Q79" s="17"/>
    </row>
    <row r="80" spans="2:17" ht="13.5" customHeight="1">
      <c r="B80" s="1680" t="s">
        <v>105</v>
      </c>
      <c r="C80" s="1681"/>
      <c r="D80" s="258" t="e">
        <f>MAX(M79,M80)</f>
        <v>#REF!</v>
      </c>
      <c r="E80" s="26"/>
      <c r="F80" s="62" t="e">
        <f>D80</f>
        <v>#REF!</v>
      </c>
      <c r="G80" s="70" t="s">
        <v>56</v>
      </c>
      <c r="H80" s="36" t="s">
        <v>56</v>
      </c>
      <c r="J80" s="309" t="s">
        <v>262</v>
      </c>
      <c r="K80" s="310"/>
      <c r="L80" s="310"/>
      <c r="M80" s="637" t="e">
        <f>+L75+P75</f>
        <v>#REF!</v>
      </c>
      <c r="N80" s="637"/>
      <c r="O80" s="638"/>
      <c r="P80" s="310"/>
      <c r="Q80" s="627"/>
    </row>
    <row r="81" spans="2:17" ht="13.5" customHeight="1">
      <c r="B81" s="1680" t="s">
        <v>106</v>
      </c>
      <c r="C81" s="1681"/>
      <c r="D81" s="24"/>
      <c r="E81" s="26"/>
      <c r="F81" s="62">
        <f>D81</f>
        <v>0</v>
      </c>
      <c r="G81" s="70" t="s">
        <v>56</v>
      </c>
      <c r="H81" s="36" t="s">
        <v>56</v>
      </c>
      <c r="J81" s="309" t="s">
        <v>253</v>
      </c>
      <c r="K81" s="310"/>
      <c r="L81" s="310"/>
      <c r="M81" s="648" t="e">
        <f>+M79-M80</f>
        <v>#REF!</v>
      </c>
      <c r="N81" s="648"/>
      <c r="O81" s="310"/>
      <c r="P81" s="310"/>
      <c r="Q81" s="627"/>
    </row>
    <row r="82" spans="2:17" ht="13.5" customHeight="1" thickBot="1">
      <c r="B82" s="1671" t="s">
        <v>107</v>
      </c>
      <c r="C82" s="1672"/>
      <c r="D82" s="28"/>
      <c r="E82" s="29"/>
      <c r="F82" s="62">
        <f>D82</f>
        <v>0</v>
      </c>
      <c r="G82" s="73" t="s">
        <v>56</v>
      </c>
      <c r="H82" s="37" t="s">
        <v>56</v>
      </c>
      <c r="J82" s="263"/>
      <c r="K82" s="264"/>
      <c r="L82" s="264"/>
      <c r="M82" s="264"/>
      <c r="N82" s="264"/>
      <c r="O82" s="264"/>
      <c r="P82" s="264"/>
      <c r="Q82" s="265"/>
    </row>
    <row r="83" spans="2:17" ht="13.5" customHeight="1" thickBot="1">
      <c r="B83" s="976" t="s">
        <v>592</v>
      </c>
      <c r="C83" s="977"/>
      <c r="D83" s="712">
        <f>P69</f>
        <v>0</v>
      </c>
      <c r="E83" s="29"/>
      <c r="F83" s="62">
        <f>D83</f>
        <v>0</v>
      </c>
      <c r="G83" s="73"/>
      <c r="H83" s="37"/>
      <c r="J83" s="193"/>
      <c r="K83" s="193"/>
      <c r="L83" s="185"/>
      <c r="M83" s="185"/>
      <c r="Q83" s="185"/>
    </row>
    <row r="84" spans="2:17" ht="13.5" customHeight="1" thickBot="1">
      <c r="B84" s="1669" t="s">
        <v>59</v>
      </c>
      <c r="C84" s="1670"/>
      <c r="D84" s="250" t="e">
        <f>SUM(D79:D83)</f>
        <v>#REF!</v>
      </c>
      <c r="E84" s="250">
        <f>SUM(E79:E83)</f>
        <v>0</v>
      </c>
      <c r="F84" s="251" t="e">
        <f>SUM(F79:F83)</f>
        <v>#REF!</v>
      </c>
      <c r="G84" s="74"/>
      <c r="H84" s="75"/>
      <c r="J84" s="1673" t="s">
        <v>421</v>
      </c>
      <c r="K84" s="1674"/>
      <c r="L84" s="1675"/>
      <c r="M84" s="185"/>
      <c r="N84" s="185"/>
      <c r="O84" s="185"/>
      <c r="P84" s="185"/>
      <c r="Q84" s="185"/>
    </row>
    <row r="85" spans="2:17" ht="13.5" customHeight="1" thickBot="1">
      <c r="B85" s="995" t="s">
        <v>108</v>
      </c>
      <c r="C85" s="997"/>
      <c r="D85" s="997"/>
      <c r="E85" s="997"/>
      <c r="F85" s="997"/>
      <c r="G85" s="997"/>
      <c r="H85" s="998"/>
      <c r="J85" s="632" t="s">
        <v>315</v>
      </c>
      <c r="K85" s="633"/>
      <c r="L85" s="233" t="e">
        <f>+D90</f>
        <v>#REF!</v>
      </c>
    </row>
    <row r="86" spans="2:17" ht="13.5" customHeight="1" thickBot="1">
      <c r="B86" s="1676" t="s">
        <v>109</v>
      </c>
      <c r="C86" s="1677"/>
      <c r="D86" s="22"/>
      <c r="E86" s="27"/>
      <c r="F86" s="62">
        <f>D86</f>
        <v>0</v>
      </c>
      <c r="G86" s="256" t="e">
        <f>IF(D77&gt;0,L89,0)</f>
        <v>#REF!</v>
      </c>
      <c r="H86" s="772" t="e">
        <f>IF(G86&gt;0,D86-G86,D86)</f>
        <v>#REF!</v>
      </c>
      <c r="I86" s="174" t="str">
        <f>IF(D86&gt;1800000,"VALUE!","")</f>
        <v/>
      </c>
      <c r="J86" s="309" t="s">
        <v>399</v>
      </c>
      <c r="K86" s="310"/>
      <c r="L86" s="626">
        <f>+D11</f>
        <v>0</v>
      </c>
    </row>
    <row r="87" spans="2:17" ht="13.5" customHeight="1">
      <c r="B87" s="1671" t="s">
        <v>110</v>
      </c>
      <c r="C87" s="1672"/>
      <c r="D87" s="28"/>
      <c r="E87" s="29"/>
      <c r="F87" s="62">
        <f>D87</f>
        <v>0</v>
      </c>
      <c r="G87" s="67"/>
      <c r="H87" s="35">
        <f>F87</f>
        <v>0</v>
      </c>
      <c r="J87" s="309" t="s">
        <v>400</v>
      </c>
      <c r="K87" s="310"/>
      <c r="L87" s="627" t="e">
        <f>+L86/L85</f>
        <v>#REF!</v>
      </c>
    </row>
    <row r="88" spans="2:17" ht="13.5" customHeight="1" thickBot="1">
      <c r="B88" s="980" t="s">
        <v>607</v>
      </c>
      <c r="C88" s="981"/>
      <c r="D88" s="993"/>
      <c r="E88" s="984"/>
      <c r="F88" s="62">
        <f>D88</f>
        <v>0</v>
      </c>
      <c r="G88" s="60"/>
      <c r="H88" s="61">
        <f>F88</f>
        <v>0</v>
      </c>
      <c r="J88" s="309" t="s">
        <v>401</v>
      </c>
      <c r="K88" s="310"/>
      <c r="L88" s="626">
        <f>+D86</f>
        <v>0</v>
      </c>
    </row>
    <row r="89" spans="2:17" ht="13.5" customHeight="1" thickBot="1">
      <c r="B89" s="1669" t="s">
        <v>59</v>
      </c>
      <c r="C89" s="1670"/>
      <c r="D89" s="250">
        <f>SUM(D86:D88)</f>
        <v>0</v>
      </c>
      <c r="E89" s="250">
        <f>SUM(E86:E88)</f>
        <v>0</v>
      </c>
      <c r="F89" s="251">
        <f>SUM(F86:F88)</f>
        <v>0</v>
      </c>
      <c r="G89" s="252" t="e">
        <f>SUM(G86:G88)</f>
        <v>#REF!</v>
      </c>
      <c r="H89" s="253" t="e">
        <f>SUM(H86:H88)</f>
        <v>#REF!</v>
      </c>
      <c r="J89" s="634" t="s">
        <v>402</v>
      </c>
      <c r="K89" s="635"/>
      <c r="L89" s="625" t="e">
        <f>+L88*L87</f>
        <v>#REF!</v>
      </c>
    </row>
    <row r="90" spans="2:17" ht="13.5" customHeight="1" thickBot="1">
      <c r="B90" s="1669" t="s">
        <v>113</v>
      </c>
      <c r="C90" s="1670"/>
      <c r="D90" s="250" t="e">
        <f>+D89+D84+D77</f>
        <v>#REF!</v>
      </c>
      <c r="E90" s="250">
        <f>+E89+E84+E77</f>
        <v>0</v>
      </c>
      <c r="F90" s="251" t="e">
        <f>+F89+F84+F77</f>
        <v>#REF!</v>
      </c>
      <c r="G90" s="252" t="e">
        <f>+G89+G77</f>
        <v>#REF!</v>
      </c>
      <c r="H90" s="253" t="e">
        <f>+H89+H77</f>
        <v>#REF!</v>
      </c>
      <c r="J90" s="185"/>
      <c r="K90" s="185"/>
      <c r="L90" s="185"/>
    </row>
    <row r="91" spans="2:17" ht="15">
      <c r="H91" s="612" t="e">
        <f>+#REF!</f>
        <v>#REF!</v>
      </c>
      <c r="J91" s="185"/>
      <c r="K91" s="185"/>
      <c r="L91" s="185"/>
    </row>
    <row r="92" spans="2:17" ht="15.75" customHeight="1">
      <c r="G92" s="735" t="s">
        <v>405</v>
      </c>
      <c r="H92" s="242">
        <f ca="1">+TODAY()</f>
        <v>45330</v>
      </c>
      <c r="J92" s="185"/>
      <c r="K92" s="185"/>
      <c r="L92" s="185"/>
    </row>
    <row r="93" spans="2:17" ht="15">
      <c r="J93" s="185"/>
      <c r="K93" s="185"/>
      <c r="L93" s="185"/>
    </row>
  </sheetData>
  <sheetProtection algorithmName="SHA-512" hashValue="/ar2RIcD6A4ghcVci4BKohTqiOcrTqE3kSkuvahsM8o9d+dYoHUzZNY/nl52wsK+DFiCX4Hyo3m+GTtTm5K9Hg==" saltValue="OTVKCU2fbSCt191RS+yzAg==" spinCount="100000" sheet="1" objects="1" scenarios="1"/>
  <mergeCells count="139">
    <mergeCell ref="B1:H1"/>
    <mergeCell ref="D5:D6"/>
    <mergeCell ref="E5:E6"/>
    <mergeCell ref="F5:F6"/>
    <mergeCell ref="G5:G6"/>
    <mergeCell ref="H5:H6"/>
    <mergeCell ref="B18:C18"/>
    <mergeCell ref="B8:C8"/>
    <mergeCell ref="B9:C9"/>
    <mergeCell ref="B10:C10"/>
    <mergeCell ref="B11:C11"/>
    <mergeCell ref="B13:C13"/>
    <mergeCell ref="B14:C14"/>
    <mergeCell ref="B15:C15"/>
    <mergeCell ref="B16:C16"/>
    <mergeCell ref="B17:C17"/>
    <mergeCell ref="B2:H3"/>
    <mergeCell ref="B33:C33"/>
    <mergeCell ref="B19:C19"/>
    <mergeCell ref="B21:C21"/>
    <mergeCell ref="B22:C22"/>
    <mergeCell ref="B23:C23"/>
    <mergeCell ref="B24:C24"/>
    <mergeCell ref="B25:C25"/>
    <mergeCell ref="B29:C29"/>
    <mergeCell ref="B31:C31"/>
    <mergeCell ref="B32:C32"/>
    <mergeCell ref="B44:C44"/>
    <mergeCell ref="B34:C34"/>
    <mergeCell ref="B35:C35"/>
    <mergeCell ref="B36:C36"/>
    <mergeCell ref="B38:C38"/>
    <mergeCell ref="B39:C39"/>
    <mergeCell ref="B40:C40"/>
    <mergeCell ref="B41:C41"/>
    <mergeCell ref="B42:C42"/>
    <mergeCell ref="B43:C43"/>
    <mergeCell ref="J71:Q71"/>
    <mergeCell ref="B69:C69"/>
    <mergeCell ref="B70:C70"/>
    <mergeCell ref="B58:C58"/>
    <mergeCell ref="B45:C45"/>
    <mergeCell ref="B46:C46"/>
    <mergeCell ref="B47:C47"/>
    <mergeCell ref="B49:C49"/>
    <mergeCell ref="B51:C51"/>
    <mergeCell ref="B52:C52"/>
    <mergeCell ref="B53:C53"/>
    <mergeCell ref="B54:C54"/>
    <mergeCell ref="B55:C55"/>
    <mergeCell ref="B56:C56"/>
    <mergeCell ref="B59:C59"/>
    <mergeCell ref="B61:C61"/>
    <mergeCell ref="B63:C63"/>
    <mergeCell ref="B64:C64"/>
    <mergeCell ref="B65:C65"/>
    <mergeCell ref="B66:C66"/>
    <mergeCell ref="B68:C68"/>
    <mergeCell ref="P52:Q52"/>
    <mergeCell ref="P51:Q51"/>
    <mergeCell ref="P50:Q50"/>
    <mergeCell ref="B76:C76"/>
    <mergeCell ref="J72:L72"/>
    <mergeCell ref="M72:Q72"/>
    <mergeCell ref="B72:C72"/>
    <mergeCell ref="B73:C73"/>
    <mergeCell ref="P74:Q74"/>
    <mergeCell ref="B74:C74"/>
    <mergeCell ref="J75:K76"/>
    <mergeCell ref="B75:C75"/>
    <mergeCell ref="M75:O76"/>
    <mergeCell ref="P73:Q73"/>
    <mergeCell ref="P75:Q75"/>
    <mergeCell ref="B90:C90"/>
    <mergeCell ref="B82:C82"/>
    <mergeCell ref="B84:C84"/>
    <mergeCell ref="J84:L84"/>
    <mergeCell ref="B86:C86"/>
    <mergeCell ref="B87:C87"/>
    <mergeCell ref="B77:C77"/>
    <mergeCell ref="M79:N79"/>
    <mergeCell ref="B79:C79"/>
    <mergeCell ref="B80:C80"/>
    <mergeCell ref="B89:C89"/>
    <mergeCell ref="B81:C81"/>
    <mergeCell ref="M77:Q77"/>
    <mergeCell ref="J7:Q7"/>
    <mergeCell ref="J15:Q15"/>
    <mergeCell ref="J23:Q23"/>
    <mergeCell ref="J31:Q31"/>
    <mergeCell ref="J39:Q39"/>
    <mergeCell ref="P33:Q33"/>
    <mergeCell ref="P32:Q32"/>
    <mergeCell ref="P29:Q29"/>
    <mergeCell ref="P28:Q28"/>
    <mergeCell ref="P27:Q27"/>
    <mergeCell ref="P26:Q26"/>
    <mergeCell ref="P25:Q25"/>
    <mergeCell ref="P24:Q24"/>
    <mergeCell ref="P21:Q21"/>
    <mergeCell ref="P20:Q20"/>
    <mergeCell ref="P19:Q19"/>
    <mergeCell ref="P11:Q11"/>
    <mergeCell ref="P10:Q10"/>
    <mergeCell ref="P9:Q9"/>
    <mergeCell ref="P8:Q8"/>
    <mergeCell ref="P18:Q18"/>
    <mergeCell ref="P17:Q17"/>
    <mergeCell ref="P16:Q16"/>
    <mergeCell ref="P13:Q13"/>
    <mergeCell ref="P49:Q49"/>
    <mergeCell ref="P48:Q48"/>
    <mergeCell ref="J47:Q47"/>
    <mergeCell ref="J55:Q55"/>
    <mergeCell ref="J63:Q63"/>
    <mergeCell ref="P69:Q69"/>
    <mergeCell ref="P68:Q68"/>
    <mergeCell ref="P67:Q67"/>
    <mergeCell ref="P66:Q66"/>
    <mergeCell ref="P65:Q65"/>
    <mergeCell ref="P64:Q64"/>
    <mergeCell ref="P61:Q61"/>
    <mergeCell ref="P60:Q60"/>
    <mergeCell ref="P59:Q59"/>
    <mergeCell ref="P58:Q58"/>
    <mergeCell ref="P56:Q56"/>
    <mergeCell ref="P53:Q53"/>
    <mergeCell ref="P57:Q57"/>
    <mergeCell ref="P12:Q12"/>
    <mergeCell ref="P40:Q40"/>
    <mergeCell ref="P37:Q37"/>
    <mergeCell ref="P36:Q36"/>
    <mergeCell ref="P35:Q35"/>
    <mergeCell ref="P34:Q34"/>
    <mergeCell ref="P45:Q45"/>
    <mergeCell ref="P44:Q44"/>
    <mergeCell ref="P43:Q43"/>
    <mergeCell ref="P42:Q42"/>
    <mergeCell ref="P41:Q4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theme="3" tint="0.39997558519241921"/>
    <pageSetUpPr fitToPage="1"/>
  </sheetPr>
  <dimension ref="B1:T69"/>
  <sheetViews>
    <sheetView showGridLines="0" zoomScale="70" zoomScaleNormal="70" workbookViewId="0">
      <selection activeCell="J18" sqref="J18"/>
    </sheetView>
  </sheetViews>
  <sheetFormatPr defaultColWidth="9.140625" defaultRowHeight="12.75"/>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0" ht="13.5" thickBot="1">
      <c r="B1" s="1530" t="e">
        <f>#REF!</f>
        <v>#REF!</v>
      </c>
      <c r="C1" s="1531"/>
      <c r="D1" s="1531"/>
      <c r="E1" s="1531"/>
      <c r="F1" s="1531"/>
      <c r="G1" s="1531"/>
      <c r="H1" s="1531"/>
      <c r="I1" s="1532"/>
    </row>
    <row r="2" spans="2:20" ht="33.75" customHeight="1" thickBot="1">
      <c r="B2" s="1533" t="s">
        <v>247</v>
      </c>
      <c r="C2" s="1534"/>
      <c r="D2" s="1534"/>
      <c r="E2" s="1534"/>
      <c r="F2" s="1534"/>
      <c r="G2" s="1534"/>
      <c r="H2" s="1534"/>
      <c r="I2" s="1535"/>
    </row>
    <row r="3" spans="2:20">
      <c r="B3" s="5"/>
      <c r="C3" s="270"/>
      <c r="D3" s="270"/>
      <c r="E3" s="270"/>
      <c r="F3" s="270"/>
      <c r="G3" s="271"/>
      <c r="H3" s="3"/>
      <c r="I3" s="4"/>
    </row>
    <row r="4" spans="2:20" ht="15">
      <c r="B4" s="5"/>
      <c r="C4" s="3"/>
      <c r="D4" s="15"/>
      <c r="E4" s="185"/>
      <c r="F4" s="185"/>
      <c r="G4" s="185"/>
      <c r="H4" s="272" t="s">
        <v>201</v>
      </c>
      <c r="I4" s="273"/>
    </row>
    <row r="5" spans="2:20" ht="15">
      <c r="B5" s="5"/>
      <c r="C5" s="271"/>
      <c r="D5" s="271"/>
      <c r="E5" s="185"/>
      <c r="F5" s="185"/>
      <c r="G5" s="185"/>
      <c r="H5" s="274"/>
      <c r="I5" s="275"/>
      <c r="P5"/>
      <c r="Q5"/>
      <c r="R5"/>
      <c r="S5"/>
      <c r="T5"/>
    </row>
    <row r="6" spans="2:20" ht="15">
      <c r="B6" s="5"/>
      <c r="C6" s="3"/>
      <c r="D6" s="15" t="s">
        <v>202</v>
      </c>
      <c r="E6" s="140"/>
      <c r="F6" s="276" t="s">
        <v>203</v>
      </c>
      <c r="G6" s="140"/>
      <c r="H6" s="277" t="s">
        <v>204</v>
      </c>
      <c r="I6" s="278"/>
      <c r="P6"/>
      <c r="Q6"/>
      <c r="R6"/>
      <c r="S6"/>
      <c r="T6"/>
    </row>
    <row r="7" spans="2:20" ht="15.75" thickBot="1">
      <c r="B7" s="5"/>
      <c r="C7" s="270" t="s">
        <v>56</v>
      </c>
      <c r="D7" s="3"/>
      <c r="E7" s="270"/>
      <c r="F7" s="270"/>
      <c r="G7" s="271"/>
      <c r="H7" s="279"/>
      <c r="I7" s="4"/>
      <c r="P7"/>
      <c r="Q7"/>
      <c r="R7"/>
      <c r="S7"/>
      <c r="T7"/>
    </row>
    <row r="8" spans="2:20" ht="29.25" customHeight="1" thickBot="1">
      <c r="B8" s="5"/>
      <c r="C8" s="1717" t="s">
        <v>205</v>
      </c>
      <c r="D8" s="1718"/>
      <c r="E8" s="779" t="s">
        <v>244</v>
      </c>
      <c r="F8" s="779" t="s">
        <v>245</v>
      </c>
      <c r="G8" s="779" t="s">
        <v>246</v>
      </c>
      <c r="H8" s="779" t="s">
        <v>464</v>
      </c>
      <c r="I8" s="779" t="s">
        <v>465</v>
      </c>
      <c r="K8" s="1719" t="s">
        <v>249</v>
      </c>
      <c r="L8" s="1720"/>
      <c r="M8" s="1720"/>
      <c r="N8" s="1720"/>
      <c r="O8" s="1721"/>
      <c r="P8"/>
      <c r="Q8"/>
      <c r="R8"/>
      <c r="S8"/>
      <c r="T8"/>
    </row>
    <row r="9" spans="2:20" ht="13.5" customHeight="1">
      <c r="B9" s="879" t="s">
        <v>206</v>
      </c>
      <c r="C9" s="880" t="s">
        <v>207</v>
      </c>
      <c r="D9" s="881"/>
      <c r="E9" s="882"/>
      <c r="F9" s="882"/>
      <c r="G9" s="883">
        <f>E9</f>
        <v>0</v>
      </c>
      <c r="H9" s="149"/>
      <c r="I9" s="150">
        <f>G9</f>
        <v>0</v>
      </c>
      <c r="K9" s="306"/>
      <c r="L9" s="307"/>
      <c r="M9" s="307"/>
      <c r="N9" s="307"/>
      <c r="O9" s="308"/>
      <c r="P9"/>
      <c r="Q9"/>
      <c r="R9"/>
      <c r="S9"/>
      <c r="T9"/>
    </row>
    <row r="10" spans="2:20" ht="13.5" customHeight="1">
      <c r="B10" s="7" t="s">
        <v>208</v>
      </c>
      <c r="C10" s="282" t="s">
        <v>209</v>
      </c>
      <c r="D10" s="144"/>
      <c r="E10" s="157"/>
      <c r="F10" s="157"/>
      <c r="G10" s="158">
        <f>E10</f>
        <v>0</v>
      </c>
      <c r="H10" s="159"/>
      <c r="I10" s="160">
        <f>G10</f>
        <v>0</v>
      </c>
      <c r="K10" s="309" t="s">
        <v>248</v>
      </c>
      <c r="L10" s="310"/>
      <c r="M10" s="310"/>
      <c r="N10" s="1713">
        <f>+E45</f>
        <v>0</v>
      </c>
      <c r="O10" s="1714"/>
      <c r="P10"/>
      <c r="Q10"/>
      <c r="R10"/>
      <c r="S10"/>
      <c r="T10"/>
    </row>
    <row r="11" spans="2:20" ht="13.5" customHeight="1">
      <c r="B11" s="283" t="s">
        <v>210</v>
      </c>
      <c r="C11" s="327" t="s">
        <v>211</v>
      </c>
      <c r="D11" s="322"/>
      <c r="E11" s="145"/>
      <c r="F11" s="323"/>
      <c r="G11" s="324"/>
      <c r="H11" s="325"/>
      <c r="I11" s="326"/>
      <c r="K11" s="309" t="s">
        <v>250</v>
      </c>
      <c r="L11" s="310"/>
      <c r="M11" s="310"/>
      <c r="N11" s="311"/>
      <c r="O11" s="312" t="e">
        <f>IF(#REF!="New Construction",5%,10%)</f>
        <v>#REF!</v>
      </c>
      <c r="P11"/>
      <c r="Q11"/>
      <c r="R11"/>
      <c r="S11"/>
      <c r="T11"/>
    </row>
    <row r="12" spans="2:20" ht="13.5" customHeight="1">
      <c r="B12" s="284"/>
      <c r="C12" s="282"/>
      <c r="D12" s="285" t="s">
        <v>212</v>
      </c>
      <c r="E12" s="286"/>
      <c r="F12" s="157"/>
      <c r="G12" s="158">
        <f t="shared" ref="G12:G17" si="0">E12</f>
        <v>0</v>
      </c>
      <c r="H12" s="159"/>
      <c r="I12" s="160">
        <f t="shared" ref="I12:I17" si="1">G12</f>
        <v>0</v>
      </c>
      <c r="K12" s="313" t="s">
        <v>251</v>
      </c>
      <c r="L12" s="314"/>
      <c r="M12" s="314"/>
      <c r="N12" s="1715" t="e">
        <f>+N10*O11</f>
        <v>#REF!</v>
      </c>
      <c r="O12" s="1716"/>
      <c r="P12"/>
      <c r="Q12"/>
      <c r="R12"/>
      <c r="S12"/>
      <c r="T12"/>
    </row>
    <row r="13" spans="2:20" ht="13.5" customHeight="1">
      <c r="B13" s="284"/>
      <c r="C13" s="282"/>
      <c r="D13" s="141" t="s">
        <v>213</v>
      </c>
      <c r="E13" s="286"/>
      <c r="F13" s="157"/>
      <c r="G13" s="158">
        <f t="shared" si="0"/>
        <v>0</v>
      </c>
      <c r="H13" s="159"/>
      <c r="I13" s="160">
        <f t="shared" si="1"/>
        <v>0</v>
      </c>
      <c r="K13" s="315"/>
      <c r="L13" s="316"/>
      <c r="M13" s="316"/>
      <c r="N13" s="316"/>
      <c r="O13" s="317"/>
      <c r="P13"/>
      <c r="Q13"/>
      <c r="R13"/>
      <c r="S13"/>
      <c r="T13"/>
    </row>
    <row r="14" spans="2:20" ht="13.5" customHeight="1" thickBot="1">
      <c r="B14" s="284"/>
      <c r="C14" s="282"/>
      <c r="D14" s="141" t="s">
        <v>214</v>
      </c>
      <c r="E14" s="286"/>
      <c r="F14" s="157"/>
      <c r="G14" s="158">
        <f t="shared" si="0"/>
        <v>0</v>
      </c>
      <c r="H14" s="159"/>
      <c r="I14" s="160">
        <f t="shared" si="1"/>
        <v>0</v>
      </c>
      <c r="K14" s="208"/>
      <c r="L14" s="1"/>
      <c r="M14" s="1"/>
      <c r="N14" s="1"/>
      <c r="O14" s="246"/>
      <c r="P14"/>
      <c r="Q14"/>
      <c r="R14"/>
      <c r="S14"/>
      <c r="T14"/>
    </row>
    <row r="15" spans="2:20" ht="13.5" customHeight="1" thickBot="1">
      <c r="B15" s="284"/>
      <c r="C15" s="282"/>
      <c r="D15" s="141" t="s">
        <v>215</v>
      </c>
      <c r="E15" s="286"/>
      <c r="F15" s="157"/>
      <c r="G15" s="158">
        <f t="shared" si="0"/>
        <v>0</v>
      </c>
      <c r="H15" s="159"/>
      <c r="I15" s="160">
        <f t="shared" si="1"/>
        <v>0</v>
      </c>
      <c r="K15" s="18" t="s">
        <v>252</v>
      </c>
      <c r="N15" s="1678"/>
      <c r="O15" s="1679"/>
      <c r="P15"/>
      <c r="Q15"/>
      <c r="R15"/>
      <c r="S15"/>
      <c r="T15"/>
    </row>
    <row r="16" spans="2:20" ht="13.5" customHeight="1">
      <c r="B16" s="284"/>
      <c r="C16" s="282"/>
      <c r="D16" s="141" t="s">
        <v>216</v>
      </c>
      <c r="E16" s="286"/>
      <c r="F16" s="157"/>
      <c r="G16" s="158">
        <f t="shared" si="0"/>
        <v>0</v>
      </c>
      <c r="H16" s="159"/>
      <c r="I16" s="160">
        <f t="shared" si="1"/>
        <v>0</v>
      </c>
      <c r="K16" s="309" t="s">
        <v>251</v>
      </c>
      <c r="L16" s="310"/>
      <c r="M16" s="310"/>
      <c r="N16" s="1722" t="e">
        <f>+N12</f>
        <v>#REF!</v>
      </c>
      <c r="O16" s="1723"/>
      <c r="P16"/>
      <c r="Q16"/>
      <c r="R16"/>
      <c r="S16"/>
      <c r="T16"/>
    </row>
    <row r="17" spans="2:20" ht="13.5" customHeight="1" thickBot="1">
      <c r="B17" s="284"/>
      <c r="C17" s="287"/>
      <c r="D17" s="144" t="s">
        <v>217</v>
      </c>
      <c r="E17" s="288"/>
      <c r="F17" s="161"/>
      <c r="G17" s="158">
        <f t="shared" si="0"/>
        <v>0</v>
      </c>
      <c r="H17" s="163"/>
      <c r="I17" s="160">
        <f t="shared" si="1"/>
        <v>0</v>
      </c>
      <c r="K17" s="309" t="s">
        <v>253</v>
      </c>
      <c r="L17" s="310"/>
      <c r="M17" s="310"/>
      <c r="N17" s="1711" t="e">
        <f>+N15-N16</f>
        <v>#REF!</v>
      </c>
      <c r="O17" s="1712"/>
      <c r="P17"/>
      <c r="Q17"/>
      <c r="R17"/>
      <c r="S17"/>
      <c r="T17"/>
    </row>
    <row r="18" spans="2:20" ht="13.5" customHeight="1" thickBot="1">
      <c r="B18" s="289"/>
      <c r="C18" s="113"/>
      <c r="D18" s="294" t="s">
        <v>447</v>
      </c>
      <c r="E18" s="152">
        <f>SUM(E12:E17)</f>
        <v>0</v>
      </c>
      <c r="F18" s="152">
        <f>SUM(F12:F17)</f>
        <v>0</v>
      </c>
      <c r="G18" s="777">
        <f>SUM(G12:G17)</f>
        <v>0</v>
      </c>
      <c r="H18" s="884">
        <f>SUM(H12:H17)</f>
        <v>0</v>
      </c>
      <c r="I18" s="878">
        <f>SUM(I12:I17)</f>
        <v>0</v>
      </c>
      <c r="K18" s="318"/>
      <c r="L18" s="319"/>
      <c r="M18" s="319"/>
      <c r="N18" s="319"/>
      <c r="O18" s="320"/>
      <c r="P18"/>
      <c r="Q18"/>
      <c r="R18"/>
      <c r="S18"/>
      <c r="T18"/>
    </row>
    <row r="19" spans="2:20" ht="13.5" customHeight="1">
      <c r="B19" s="283" t="s">
        <v>218</v>
      </c>
      <c r="C19" s="295" t="s">
        <v>219</v>
      </c>
      <c r="D19" s="296"/>
      <c r="E19" s="146"/>
      <c r="F19" s="146"/>
      <c r="G19" s="297"/>
      <c r="H19" s="298"/>
      <c r="I19" s="299"/>
      <c r="O19" s="290"/>
      <c r="P19"/>
      <c r="Q19"/>
      <c r="R19"/>
      <c r="S19"/>
      <c r="T19"/>
    </row>
    <row r="20" spans="2:20" ht="13.5" customHeight="1">
      <c r="B20" s="284"/>
      <c r="C20" s="141"/>
      <c r="D20" s="141" t="s">
        <v>220</v>
      </c>
      <c r="E20" s="147"/>
      <c r="F20" s="153"/>
      <c r="G20" s="154">
        <f>E20</f>
        <v>0</v>
      </c>
      <c r="H20" s="155"/>
      <c r="I20" s="156">
        <f>G20</f>
        <v>0</v>
      </c>
      <c r="P20"/>
      <c r="Q20"/>
      <c r="R20"/>
      <c r="S20"/>
      <c r="T20"/>
    </row>
    <row r="21" spans="2:20" ht="13.5" customHeight="1">
      <c r="B21" s="284"/>
      <c r="C21" s="141"/>
      <c r="D21" s="141" t="s">
        <v>221</v>
      </c>
      <c r="E21" s="291"/>
      <c r="F21" s="157"/>
      <c r="G21" s="154">
        <f t="shared" ref="G21:G33" si="2">E21</f>
        <v>0</v>
      </c>
      <c r="H21" s="159"/>
      <c r="I21" s="156">
        <f t="shared" ref="I21:I33" si="3">G21</f>
        <v>0</v>
      </c>
      <c r="P21"/>
      <c r="Q21"/>
      <c r="R21"/>
      <c r="S21"/>
      <c r="T21"/>
    </row>
    <row r="22" spans="2:20" ht="13.5" customHeight="1">
      <c r="B22" s="284"/>
      <c r="C22" s="141"/>
      <c r="D22" s="141" t="s">
        <v>222</v>
      </c>
      <c r="E22" s="291"/>
      <c r="F22" s="157"/>
      <c r="G22" s="154">
        <f t="shared" si="2"/>
        <v>0</v>
      </c>
      <c r="H22" s="159"/>
      <c r="I22" s="156">
        <f t="shared" si="3"/>
        <v>0</v>
      </c>
    </row>
    <row r="23" spans="2:20" ht="13.5" customHeight="1">
      <c r="B23" s="284"/>
      <c r="C23" s="141"/>
      <c r="D23" s="141" t="s">
        <v>223</v>
      </c>
      <c r="E23" s="291"/>
      <c r="F23" s="157"/>
      <c r="G23" s="154">
        <f t="shared" si="2"/>
        <v>0</v>
      </c>
      <c r="H23" s="159"/>
      <c r="I23" s="156">
        <f t="shared" si="3"/>
        <v>0</v>
      </c>
    </row>
    <row r="24" spans="2:20" ht="13.5" customHeight="1">
      <c r="B24" s="284"/>
      <c r="C24" s="141"/>
      <c r="D24" s="141" t="s">
        <v>224</v>
      </c>
      <c r="E24" s="291"/>
      <c r="F24" s="157"/>
      <c r="G24" s="154">
        <f t="shared" si="2"/>
        <v>0</v>
      </c>
      <c r="H24" s="159"/>
      <c r="I24" s="156">
        <f t="shared" si="3"/>
        <v>0</v>
      </c>
    </row>
    <row r="25" spans="2:20" ht="13.5" customHeight="1">
      <c r="B25" s="284"/>
      <c r="C25" s="141"/>
      <c r="D25" s="141" t="s">
        <v>225</v>
      </c>
      <c r="E25" s="291"/>
      <c r="F25" s="157"/>
      <c r="G25" s="154">
        <f t="shared" si="2"/>
        <v>0</v>
      </c>
      <c r="H25" s="159"/>
      <c r="I25" s="156">
        <f t="shared" si="3"/>
        <v>0</v>
      </c>
    </row>
    <row r="26" spans="2:20" ht="13.5" customHeight="1">
      <c r="B26" s="284"/>
      <c r="C26" s="141"/>
      <c r="D26" s="141" t="s">
        <v>226</v>
      </c>
      <c r="E26" s="291"/>
      <c r="F26" s="157"/>
      <c r="G26" s="154">
        <f t="shared" si="2"/>
        <v>0</v>
      </c>
      <c r="H26" s="159"/>
      <c r="I26" s="156">
        <f t="shared" si="3"/>
        <v>0</v>
      </c>
    </row>
    <row r="27" spans="2:20" ht="13.5" customHeight="1">
      <c r="B27" s="284"/>
      <c r="C27" s="141"/>
      <c r="D27" s="141" t="s">
        <v>227</v>
      </c>
      <c r="E27" s="291"/>
      <c r="F27" s="157"/>
      <c r="G27" s="154">
        <f t="shared" si="2"/>
        <v>0</v>
      </c>
      <c r="H27" s="159"/>
      <c r="I27" s="156">
        <f t="shared" si="3"/>
        <v>0</v>
      </c>
    </row>
    <row r="28" spans="2:20" ht="13.5" customHeight="1">
      <c r="B28" s="284"/>
      <c r="C28" s="141"/>
      <c r="D28" s="141" t="s">
        <v>228</v>
      </c>
      <c r="E28" s="291"/>
      <c r="F28" s="157"/>
      <c r="G28" s="154">
        <f t="shared" si="2"/>
        <v>0</v>
      </c>
      <c r="H28" s="159"/>
      <c r="I28" s="156">
        <f t="shared" si="3"/>
        <v>0</v>
      </c>
    </row>
    <row r="29" spans="2:20" ht="13.5" customHeight="1">
      <c r="B29" s="284"/>
      <c r="C29" s="141"/>
      <c r="D29" s="141" t="s">
        <v>229</v>
      </c>
      <c r="E29" s="291"/>
      <c r="F29" s="157"/>
      <c r="G29" s="154">
        <f t="shared" si="2"/>
        <v>0</v>
      </c>
      <c r="H29" s="159"/>
      <c r="I29" s="156">
        <f t="shared" si="3"/>
        <v>0</v>
      </c>
    </row>
    <row r="30" spans="2:20" ht="13.5" customHeight="1">
      <c r="B30" s="284"/>
      <c r="C30" s="141"/>
      <c r="D30" s="141" t="s">
        <v>230</v>
      </c>
      <c r="E30" s="291"/>
      <c r="F30" s="157"/>
      <c r="G30" s="154">
        <f t="shared" si="2"/>
        <v>0</v>
      </c>
      <c r="H30" s="159"/>
      <c r="I30" s="156">
        <f t="shared" si="3"/>
        <v>0</v>
      </c>
    </row>
    <row r="31" spans="2:20" ht="13.5" customHeight="1">
      <c r="B31" s="284"/>
      <c r="C31" s="141"/>
      <c r="D31" s="141" t="s">
        <v>486</v>
      </c>
      <c r="E31" s="291"/>
      <c r="F31" s="157"/>
      <c r="G31" s="154">
        <f t="shared" si="2"/>
        <v>0</v>
      </c>
      <c r="H31" s="159"/>
      <c r="I31" s="156">
        <f t="shared" si="3"/>
        <v>0</v>
      </c>
    </row>
    <row r="32" spans="2:20" ht="13.5" customHeight="1">
      <c r="B32" s="284"/>
      <c r="C32" s="141"/>
      <c r="D32" s="141" t="s">
        <v>231</v>
      </c>
      <c r="E32" s="291"/>
      <c r="F32" s="157"/>
      <c r="G32" s="154">
        <f t="shared" si="2"/>
        <v>0</v>
      </c>
      <c r="H32" s="159"/>
      <c r="I32" s="156">
        <f t="shared" si="3"/>
        <v>0</v>
      </c>
    </row>
    <row r="33" spans="2:9" ht="13.5" customHeight="1" thickBot="1">
      <c r="B33" s="284"/>
      <c r="C33" s="144"/>
      <c r="D33" s="144" t="s">
        <v>232</v>
      </c>
      <c r="E33" s="292"/>
      <c r="F33" s="161"/>
      <c r="G33" s="154">
        <f t="shared" si="2"/>
        <v>0</v>
      </c>
      <c r="H33" s="163"/>
      <c r="I33" s="156">
        <f t="shared" si="3"/>
        <v>0</v>
      </c>
    </row>
    <row r="34" spans="2:9" ht="13.5" customHeight="1" thickBot="1">
      <c r="B34" s="289"/>
      <c r="C34" s="300"/>
      <c r="D34" s="301" t="s">
        <v>233</v>
      </c>
      <c r="E34" s="152">
        <f>SUM(E20:E33)</f>
        <v>0</v>
      </c>
      <c r="F34" s="152">
        <f>SUM(F20:F33)</f>
        <v>0</v>
      </c>
      <c r="G34" s="777">
        <f>SUM(G20:G33)</f>
        <v>0</v>
      </c>
      <c r="H34" s="884">
        <f>SUM(H20:H33)</f>
        <v>0</v>
      </c>
      <c r="I34" s="878">
        <f>SUM(I20:I33)</f>
        <v>0</v>
      </c>
    </row>
    <row r="35" spans="2:9" ht="13.5" customHeight="1">
      <c r="B35" s="283" t="s">
        <v>234</v>
      </c>
      <c r="C35" s="302" t="s">
        <v>235</v>
      </c>
      <c r="D35" s="303"/>
      <c r="E35" s="146"/>
      <c r="F35" s="146"/>
      <c r="G35" s="297"/>
      <c r="H35" s="298"/>
      <c r="I35" s="299"/>
    </row>
    <row r="36" spans="2:9" ht="13.5" customHeight="1">
      <c r="B36" s="284"/>
      <c r="C36" s="141"/>
      <c r="D36" s="141"/>
      <c r="E36" s="291"/>
      <c r="F36" s="157"/>
      <c r="G36" s="158">
        <f>E36</f>
        <v>0</v>
      </c>
      <c r="H36" s="930"/>
      <c r="I36" s="931"/>
    </row>
    <row r="37" spans="2:9" ht="13.5" customHeight="1">
      <c r="B37" s="284"/>
      <c r="C37" s="141"/>
      <c r="D37" s="141"/>
      <c r="E37" s="291"/>
      <c r="F37" s="157"/>
      <c r="G37" s="158">
        <f>E37</f>
        <v>0</v>
      </c>
      <c r="H37" s="930"/>
      <c r="I37" s="931"/>
    </row>
    <row r="38" spans="2:9" ht="13.5" customHeight="1" thickBot="1">
      <c r="B38" s="284"/>
      <c r="C38" s="144"/>
      <c r="D38" s="144"/>
      <c r="E38" s="292"/>
      <c r="F38" s="161"/>
      <c r="G38" s="162">
        <f>E38</f>
        <v>0</v>
      </c>
      <c r="H38" s="932"/>
      <c r="I38" s="933"/>
    </row>
    <row r="39" spans="2:9" ht="13.5" customHeight="1" thickBot="1">
      <c r="B39" s="289"/>
      <c r="C39" s="300"/>
      <c r="D39" s="301" t="s">
        <v>236</v>
      </c>
      <c r="E39" s="152">
        <f>SUM(E36:E38)</f>
        <v>0</v>
      </c>
      <c r="F39" s="152">
        <f>SUM(F36:F38)</f>
        <v>0</v>
      </c>
      <c r="G39" s="777">
        <f>SUM(G36:G38)</f>
        <v>0</v>
      </c>
      <c r="H39" s="884">
        <f>SUM(H36:H38)</f>
        <v>0</v>
      </c>
      <c r="I39" s="878">
        <f>SUM(I36:I38)</f>
        <v>0</v>
      </c>
    </row>
    <row r="40" spans="2:9" ht="13.5" customHeight="1">
      <c r="B40" s="283" t="s">
        <v>237</v>
      </c>
      <c r="C40" s="302" t="s">
        <v>238</v>
      </c>
      <c r="D40" s="303"/>
      <c r="E40" s="146"/>
      <c r="F40" s="146"/>
      <c r="G40" s="297"/>
      <c r="H40" s="298"/>
      <c r="I40" s="299"/>
    </row>
    <row r="41" spans="2:9" ht="13.5" customHeight="1">
      <c r="B41" s="284"/>
      <c r="C41" s="141"/>
      <c r="D41" s="142" t="s">
        <v>239</v>
      </c>
      <c r="E41" s="291"/>
      <c r="F41" s="157"/>
      <c r="G41" s="158">
        <f>E41</f>
        <v>0</v>
      </c>
      <c r="H41" s="159"/>
      <c r="I41" s="160">
        <f>G41</f>
        <v>0</v>
      </c>
    </row>
    <row r="42" spans="2:9" ht="13.5" customHeight="1">
      <c r="B42" s="284"/>
      <c r="C42" s="141"/>
      <c r="D42" s="142" t="s">
        <v>240</v>
      </c>
      <c r="E42" s="291"/>
      <c r="F42" s="157"/>
      <c r="G42" s="158">
        <f>E42</f>
        <v>0</v>
      </c>
      <c r="H42" s="159"/>
      <c r="I42" s="160">
        <f>G42</f>
        <v>0</v>
      </c>
    </row>
    <row r="43" spans="2:9" ht="13.5" customHeight="1" thickBot="1">
      <c r="B43" s="284"/>
      <c r="C43" s="144"/>
      <c r="D43" s="144"/>
      <c r="E43" s="292"/>
      <c r="F43" s="161"/>
      <c r="G43" s="162">
        <f>E43</f>
        <v>0</v>
      </c>
      <c r="H43" s="163"/>
      <c r="I43" s="164">
        <f>G43</f>
        <v>0</v>
      </c>
    </row>
    <row r="44" spans="2:9" ht="13.5" customHeight="1" thickBot="1">
      <c r="B44" s="289"/>
      <c r="C44" s="300"/>
      <c r="D44" s="301" t="s">
        <v>241</v>
      </c>
      <c r="E44" s="152">
        <f>SUM(E41:E43)</f>
        <v>0</v>
      </c>
      <c r="F44" s="152">
        <f>SUM(F41:F43)</f>
        <v>0</v>
      </c>
      <c r="G44" s="777">
        <f>SUM(G41:G43)</f>
        <v>0</v>
      </c>
      <c r="H44" s="884">
        <f>SUM(H41:H43)</f>
        <v>0</v>
      </c>
      <c r="I44" s="878">
        <f>SUM(I41:I43)</f>
        <v>0</v>
      </c>
    </row>
    <row r="45" spans="2:9" ht="13.5" customHeight="1" thickBot="1">
      <c r="B45" s="293" t="s">
        <v>242</v>
      </c>
      <c r="C45" s="304" t="s">
        <v>243</v>
      </c>
      <c r="D45" s="403"/>
      <c r="E45" s="777">
        <f>+E44+E39+E34+E18+E10+E9</f>
        <v>0</v>
      </c>
      <c r="F45" s="777">
        <f>+F44+F39+F34+F18+F10+F9</f>
        <v>0</v>
      </c>
      <c r="G45" s="777">
        <f>+G44+G39+G34+G18+G10+G9</f>
        <v>0</v>
      </c>
      <c r="H45" s="885">
        <f>+H44+H39+H34+H18+H10+H9</f>
        <v>0</v>
      </c>
      <c r="I45" s="878">
        <f>+I44+I39+I34+I18+I10+I9</f>
        <v>0</v>
      </c>
    </row>
    <row r="46" spans="2:9" ht="13.5" customHeight="1">
      <c r="B46" s="3"/>
      <c r="C46" s="3"/>
      <c r="D46" s="3"/>
      <c r="E46" s="3"/>
      <c r="F46" s="3"/>
      <c r="G46" s="3"/>
      <c r="H46" s="3"/>
      <c r="I46" s="739" t="e">
        <f>+#REF!</f>
        <v>#REF!</v>
      </c>
    </row>
    <row r="47" spans="2:9">
      <c r="B47" s="3"/>
      <c r="C47" s="281"/>
      <c r="D47" s="281"/>
      <c r="E47" s="3"/>
      <c r="F47" s="3"/>
      <c r="G47" s="3"/>
      <c r="H47" s="15" t="s">
        <v>405</v>
      </c>
      <c r="I47" s="305">
        <f ca="1">TODAY()</f>
        <v>45330</v>
      </c>
    </row>
    <row r="48" spans="2:9">
      <c r="B48" s="3"/>
      <c r="C48" s="281"/>
      <c r="D48" s="281"/>
      <c r="E48" s="3"/>
      <c r="F48" s="3"/>
      <c r="G48" s="3"/>
      <c r="H48" s="3"/>
      <c r="I48" s="3"/>
    </row>
    <row r="49" spans="2:9">
      <c r="B49" s="3"/>
      <c r="C49" s="281"/>
      <c r="D49" s="281"/>
      <c r="E49" s="3"/>
      <c r="F49" s="3"/>
      <c r="G49" s="3"/>
      <c r="H49" s="3"/>
      <c r="I49" s="3"/>
    </row>
    <row r="50" spans="2:9">
      <c r="B50" s="3"/>
      <c r="C50" s="281"/>
      <c r="D50" s="281"/>
      <c r="E50" s="3"/>
      <c r="F50" s="3"/>
      <c r="G50" s="3"/>
      <c r="H50" s="3"/>
      <c r="I50" s="3"/>
    </row>
    <row r="51" spans="2:9">
      <c r="B51" s="3"/>
      <c r="C51" s="281"/>
      <c r="D51" s="281"/>
      <c r="E51" s="3"/>
      <c r="F51" s="3"/>
      <c r="G51" s="3"/>
      <c r="H51" s="3"/>
      <c r="I51" s="3"/>
    </row>
    <row r="52" spans="2:9">
      <c r="B52" s="3"/>
      <c r="C52" s="281"/>
      <c r="D52" s="281"/>
      <c r="E52" s="3"/>
      <c r="F52" s="3"/>
      <c r="G52" s="3"/>
      <c r="H52" s="3"/>
      <c r="I52" s="3"/>
    </row>
    <row r="53" spans="2:9">
      <c r="B53" s="3"/>
      <c r="C53" s="281"/>
      <c r="D53" s="281"/>
      <c r="E53" s="3"/>
      <c r="F53" s="3"/>
      <c r="G53" s="3"/>
      <c r="H53" s="3"/>
      <c r="I53" s="3"/>
    </row>
    <row r="54" spans="2:9">
      <c r="B54" s="3"/>
      <c r="C54" s="281"/>
      <c r="D54" s="281"/>
      <c r="E54" s="3"/>
      <c r="F54" s="3"/>
      <c r="G54" s="3"/>
      <c r="H54" s="3"/>
      <c r="I54" s="3"/>
    </row>
    <row r="55" spans="2:9">
      <c r="B55" s="3"/>
      <c r="C55" s="281"/>
      <c r="D55" s="281"/>
      <c r="E55" s="3"/>
      <c r="F55" s="3"/>
      <c r="G55" s="3"/>
      <c r="H55" s="3"/>
      <c r="I55" s="3"/>
    </row>
    <row r="56" spans="2:9">
      <c r="B56" s="3"/>
      <c r="C56" s="281"/>
      <c r="D56" s="281"/>
      <c r="E56" s="3"/>
      <c r="F56" s="3"/>
      <c r="G56" s="3"/>
      <c r="H56" s="3"/>
      <c r="I56" s="3"/>
    </row>
    <row r="57" spans="2:9">
      <c r="B57" s="3"/>
      <c r="C57" s="281"/>
      <c r="D57" s="281"/>
      <c r="E57" s="3"/>
      <c r="F57" s="3"/>
      <c r="G57" s="3"/>
      <c r="H57" s="3"/>
      <c r="I57" s="3"/>
    </row>
    <row r="58" spans="2:9">
      <c r="B58" s="3"/>
      <c r="C58" s="281"/>
      <c r="D58" s="281"/>
      <c r="E58" s="3"/>
      <c r="F58" s="3"/>
      <c r="G58" s="3"/>
      <c r="H58" s="3"/>
      <c r="I58" s="3"/>
    </row>
    <row r="59" spans="2:9">
      <c r="B59" s="3"/>
      <c r="C59" s="281"/>
      <c r="D59" s="281"/>
      <c r="E59" s="3"/>
      <c r="F59" s="3"/>
      <c r="G59" s="3"/>
      <c r="H59" s="3"/>
      <c r="I59" s="3"/>
    </row>
    <row r="60" spans="2:9">
      <c r="B60" s="3"/>
      <c r="C60" s="281"/>
      <c r="D60" s="281"/>
      <c r="E60" s="3"/>
      <c r="F60" s="3"/>
      <c r="G60" s="3"/>
      <c r="H60" s="3"/>
      <c r="I60" s="3"/>
    </row>
    <row r="61" spans="2:9">
      <c r="C61" s="281"/>
      <c r="D61" s="281"/>
    </row>
    <row r="62" spans="2:9">
      <c r="C62" s="281"/>
      <c r="D62" s="281"/>
    </row>
    <row r="63" spans="2:9">
      <c r="C63" s="281"/>
      <c r="D63" s="281"/>
    </row>
    <row r="64" spans="2:9">
      <c r="C64" s="281"/>
      <c r="D64" s="281"/>
    </row>
    <row r="65" spans="3:4">
      <c r="C65" s="281"/>
      <c r="D65" s="281"/>
    </row>
    <row r="66" spans="3:4">
      <c r="C66" s="281"/>
      <c r="D66" s="281"/>
    </row>
    <row r="67" spans="3:4">
      <c r="C67" s="281"/>
      <c r="D67" s="281"/>
    </row>
    <row r="68" spans="3:4">
      <c r="C68" s="281"/>
      <c r="D68" s="281"/>
    </row>
    <row r="69" spans="3:4">
      <c r="C69" s="281"/>
      <c r="D69" s="281"/>
    </row>
  </sheetData>
  <sheetProtection algorithmName="SHA-512" hashValue="CwlhRCqxJ9/RlM3gMgZrsgU/q0/1MxSvCiHGsUsQpLCACP+e53DiiNHOhquEg9sCpFwEPQDYXEp7h14ympTVYw==" saltValue="sV0VDDP9FUg2/g4HjruqOA==" spinCount="100000" sheet="1" objects="1" scenarios="1"/>
  <mergeCells count="9">
    <mergeCell ref="N17:O17"/>
    <mergeCell ref="N10:O10"/>
    <mergeCell ref="N12:O12"/>
    <mergeCell ref="N15:O15"/>
    <mergeCell ref="B1:I1"/>
    <mergeCell ref="B2:I2"/>
    <mergeCell ref="C8:D8"/>
    <mergeCell ref="K8:O8"/>
    <mergeCell ref="N16:O16"/>
  </mergeCells>
  <pageMargins left="0.7" right="0.7" top="0.75" bottom="0.75" header="0.3" footer="0.3"/>
  <pageSetup scale="5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theme="3" tint="0.39997558519241921"/>
    <pageSetUpPr fitToPage="1"/>
  </sheetPr>
  <dimension ref="B1:U129"/>
  <sheetViews>
    <sheetView showGridLines="0" zoomScale="70" zoomScaleNormal="70" workbookViewId="0">
      <selection activeCell="J18" sqref="J18"/>
    </sheetView>
  </sheetViews>
  <sheetFormatPr defaultColWidth="9.140625" defaultRowHeight="12.75"/>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c r="B1" s="1530" t="e">
        <f>#REF!</f>
        <v>#REF!</v>
      </c>
      <c r="C1" s="1531"/>
      <c r="D1" s="1531"/>
      <c r="E1" s="1531"/>
      <c r="F1" s="1531"/>
      <c r="G1" s="1531"/>
      <c r="H1" s="1532"/>
      <c r="I1" s="328"/>
      <c r="J1" s="328"/>
      <c r="K1" s="328"/>
      <c r="L1" s="81"/>
      <c r="M1" s="3"/>
      <c r="N1" s="3"/>
      <c r="O1" s="3"/>
      <c r="P1" s="3"/>
      <c r="Q1" s="3"/>
      <c r="R1" s="3"/>
      <c r="S1" s="3"/>
      <c r="T1" s="81"/>
    </row>
    <row r="2" spans="2:20" ht="34.5" customHeight="1" thickBot="1">
      <c r="B2" s="1533" t="s">
        <v>132</v>
      </c>
      <c r="C2" s="1534"/>
      <c r="D2" s="1534"/>
      <c r="E2" s="1534"/>
      <c r="F2" s="1534"/>
      <c r="G2" s="1534"/>
      <c r="H2" s="1535"/>
      <c r="I2" s="328"/>
      <c r="J2" s="328"/>
      <c r="K2" s="328"/>
      <c r="L2" s="3"/>
      <c r="M2" s="3"/>
      <c r="N2" s="3"/>
      <c r="O2" s="3"/>
      <c r="P2" s="3"/>
      <c r="Q2" s="3"/>
      <c r="R2" s="3"/>
      <c r="S2" s="3"/>
      <c r="T2" s="81"/>
    </row>
    <row r="3" spans="2:20" ht="13.5" thickBot="1">
      <c r="B3" s="5"/>
      <c r="C3" s="81"/>
      <c r="D3" s="81"/>
      <c r="E3" s="81"/>
      <c r="F3" s="81"/>
      <c r="G3" s="81"/>
      <c r="H3" s="329"/>
      <c r="I3" s="81"/>
      <c r="J3" s="81"/>
      <c r="K3" s="81"/>
      <c r="L3" s="81"/>
      <c r="M3" s="81"/>
      <c r="N3" s="81"/>
      <c r="O3" s="81"/>
      <c r="P3" s="81"/>
      <c r="Q3" s="81"/>
      <c r="R3" s="81"/>
      <c r="S3" s="81"/>
      <c r="T3" s="81"/>
    </row>
    <row r="4" spans="2:20" ht="13.5" thickBot="1">
      <c r="B4" s="352" t="s">
        <v>137</v>
      </c>
      <c r="C4" s="1035"/>
      <c r="D4" s="81"/>
      <c r="E4" s="81"/>
      <c r="F4" s="81"/>
      <c r="G4" s="81"/>
      <c r="H4" s="329"/>
      <c r="I4" s="81"/>
      <c r="J4" s="81"/>
      <c r="K4" s="81"/>
      <c r="L4" s="81"/>
      <c r="M4" s="81"/>
      <c r="N4" s="81"/>
      <c r="O4" s="81"/>
      <c r="P4" s="81"/>
      <c r="Q4" s="81"/>
      <c r="R4" s="81"/>
      <c r="S4" s="81"/>
      <c r="T4" s="81"/>
    </row>
    <row r="5" spans="2:20" ht="13.5" thickBot="1">
      <c r="B5" s="1036"/>
      <c r="C5" s="1037"/>
      <c r="D5" s="81"/>
      <c r="E5" s="81"/>
      <c r="F5" s="81"/>
      <c r="G5" s="81"/>
      <c r="H5" s="329"/>
      <c r="I5" s="81"/>
      <c r="J5" s="81"/>
      <c r="K5" s="81"/>
      <c r="L5" s="81"/>
      <c r="M5" s="81"/>
      <c r="N5" s="81"/>
      <c r="O5" s="81"/>
      <c r="P5" s="81"/>
      <c r="Q5" s="81"/>
      <c r="R5" s="81"/>
      <c r="S5" s="81"/>
      <c r="T5" s="81"/>
    </row>
    <row r="6" spans="2:20" ht="13.5" thickBot="1">
      <c r="B6" s="353" t="s">
        <v>114</v>
      </c>
      <c r="C6" s="354" t="s">
        <v>639</v>
      </c>
      <c r="D6" s="354"/>
      <c r="E6" s="354"/>
      <c r="F6" s="354"/>
      <c r="G6" s="354"/>
      <c r="H6" s="355"/>
      <c r="I6" s="81"/>
      <c r="J6" s="81"/>
      <c r="K6" s="81"/>
      <c r="L6" s="81"/>
      <c r="M6" s="81"/>
      <c r="N6" s="81"/>
      <c r="O6" s="81"/>
      <c r="P6" s="81"/>
      <c r="Q6" s="81"/>
      <c r="R6" s="81"/>
      <c r="S6" s="81"/>
      <c r="T6" s="81"/>
    </row>
    <row r="7" spans="2:20" ht="13.5" thickBot="1">
      <c r="B7" s="82" t="s">
        <v>115</v>
      </c>
      <c r="C7" s="82" t="s">
        <v>116</v>
      </c>
      <c r="D7" s="83" t="s">
        <v>117</v>
      </c>
      <c r="E7" s="83" t="s">
        <v>118</v>
      </c>
      <c r="F7" s="83" t="s">
        <v>119</v>
      </c>
      <c r="G7" s="330" t="s">
        <v>120</v>
      </c>
      <c r="H7" s="83" t="s">
        <v>121</v>
      </c>
      <c r="I7" s="81"/>
      <c r="J7" s="81"/>
      <c r="K7" s="81"/>
      <c r="L7" s="81"/>
      <c r="M7" s="81"/>
      <c r="N7" s="81"/>
      <c r="O7" s="81"/>
      <c r="P7" s="81"/>
      <c r="Q7" s="81"/>
      <c r="R7" s="81"/>
      <c r="S7" s="81"/>
      <c r="T7" s="81"/>
    </row>
    <row r="8" spans="2:20">
      <c r="B8" s="331" t="s">
        <v>448</v>
      </c>
      <c r="C8" s="94"/>
      <c r="D8" s="95"/>
      <c r="E8" s="95"/>
      <c r="F8" s="95"/>
      <c r="G8" s="95"/>
      <c r="H8" s="183">
        <f>+(C9*C8)+(D9*D8)+(E9*E8)+(F9*F8)+(G9*G8)</f>
        <v>0</v>
      </c>
      <c r="I8" s="81"/>
      <c r="J8" s="81"/>
      <c r="K8" s="81"/>
      <c r="L8" s="81"/>
      <c r="M8" s="81"/>
      <c r="N8" s="81"/>
      <c r="O8" s="81"/>
      <c r="P8" s="81"/>
      <c r="Q8" s="81"/>
      <c r="R8" s="81"/>
      <c r="S8" s="81"/>
      <c r="T8" s="81"/>
    </row>
    <row r="9" spans="2:20">
      <c r="B9" s="332" t="s">
        <v>122</v>
      </c>
      <c r="C9" s="76"/>
      <c r="D9" s="77"/>
      <c r="E9" s="77"/>
      <c r="F9" s="77"/>
      <c r="G9" s="77"/>
      <c r="H9" s="184">
        <f>SUM(C9:G9)</f>
        <v>0</v>
      </c>
      <c r="I9" s="81"/>
      <c r="J9" s="81"/>
      <c r="K9" s="81"/>
      <c r="L9" s="81"/>
      <c r="M9" s="81"/>
      <c r="N9" s="81"/>
      <c r="O9" s="81"/>
      <c r="P9" s="81"/>
      <c r="Q9" s="81"/>
      <c r="R9" s="81"/>
      <c r="S9" s="81"/>
      <c r="T9" s="81"/>
    </row>
    <row r="10" spans="2:20" ht="15">
      <c r="B10" s="333" t="s">
        <v>133</v>
      </c>
      <c r="C10" s="92"/>
      <c r="D10" s="66"/>
      <c r="E10" s="66"/>
      <c r="F10" s="66"/>
      <c r="G10" s="66"/>
      <c r="H10" s="98"/>
      <c r="I10" s="81"/>
      <c r="J10" s="81"/>
      <c r="K10" s="81"/>
      <c r="L10" s="81"/>
      <c r="M10" s="81"/>
      <c r="N10" s="81"/>
      <c r="O10" s="81"/>
      <c r="P10" s="81"/>
      <c r="Q10" s="81"/>
      <c r="R10" s="81"/>
      <c r="S10" s="81"/>
      <c r="T10" s="81"/>
    </row>
    <row r="11" spans="2:20">
      <c r="B11" s="334" t="s">
        <v>123</v>
      </c>
      <c r="C11" s="93"/>
      <c r="D11" s="63"/>
      <c r="E11" s="63"/>
      <c r="F11" s="63"/>
      <c r="G11" s="63"/>
      <c r="H11" s="98"/>
      <c r="I11" s="81"/>
      <c r="J11" s="81"/>
      <c r="K11" s="81"/>
      <c r="L11" s="81"/>
      <c r="M11" s="81"/>
      <c r="N11" s="81"/>
      <c r="O11" s="81"/>
      <c r="P11" s="81"/>
      <c r="Q11" s="81"/>
      <c r="R11" s="81"/>
      <c r="S11" s="81"/>
      <c r="T11" s="81"/>
    </row>
    <row r="12" spans="2:20">
      <c r="B12" s="177" t="s">
        <v>124</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c r="B13" s="332" t="s">
        <v>140</v>
      </c>
      <c r="C13" s="26"/>
      <c r="D13" s="26"/>
      <c r="E13" s="26"/>
      <c r="F13" s="26"/>
      <c r="G13" s="63"/>
      <c r="H13" s="98"/>
      <c r="I13" s="81"/>
      <c r="J13" s="81"/>
      <c r="K13" s="81"/>
      <c r="L13" s="81"/>
      <c r="M13" s="81"/>
      <c r="N13" s="81"/>
      <c r="O13" s="81"/>
      <c r="P13" s="81"/>
      <c r="Q13" s="81"/>
      <c r="R13" s="81"/>
      <c r="S13" s="81"/>
      <c r="T13" s="81"/>
    </row>
    <row r="14" spans="2:20" ht="13.5" thickBot="1">
      <c r="B14" s="176" t="s">
        <v>141</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c r="B15" s="89" t="s">
        <v>125</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c r="B16" s="1036"/>
      <c r="C16" s="1037"/>
      <c r="D16" s="81"/>
      <c r="E16" s="81"/>
      <c r="F16" s="81"/>
      <c r="G16" s="81"/>
      <c r="H16" s="329"/>
      <c r="I16" s="81"/>
      <c r="J16" s="81"/>
      <c r="K16" s="81"/>
      <c r="L16" s="81"/>
      <c r="M16" s="81"/>
      <c r="N16" s="81"/>
      <c r="O16" s="81"/>
      <c r="P16" s="81"/>
      <c r="Q16" s="81"/>
      <c r="R16" s="81"/>
      <c r="S16" s="81"/>
      <c r="T16" s="81"/>
    </row>
    <row r="17" spans="2:20" ht="13.5" thickBot="1">
      <c r="B17" s="353" t="s">
        <v>126</v>
      </c>
      <c r="C17" s="354" t="s">
        <v>638</v>
      </c>
      <c r="D17" s="354"/>
      <c r="E17" s="354"/>
      <c r="F17" s="354"/>
      <c r="G17" s="354"/>
      <c r="H17" s="355"/>
      <c r="I17" s="81"/>
      <c r="J17" s="81"/>
      <c r="K17" s="81"/>
      <c r="L17" s="81"/>
      <c r="M17" s="81"/>
      <c r="N17" s="81"/>
      <c r="O17" s="81"/>
      <c r="P17" s="81"/>
      <c r="Q17" s="81"/>
      <c r="R17" s="81"/>
      <c r="S17" s="81"/>
      <c r="T17" s="81"/>
    </row>
    <row r="18" spans="2:20" ht="13.5" thickBot="1">
      <c r="B18" s="82" t="s">
        <v>115</v>
      </c>
      <c r="C18" s="82" t="s">
        <v>116</v>
      </c>
      <c r="D18" s="83" t="s">
        <v>117</v>
      </c>
      <c r="E18" s="83" t="s">
        <v>118</v>
      </c>
      <c r="F18" s="83" t="s">
        <v>119</v>
      </c>
      <c r="G18" s="330" t="s">
        <v>120</v>
      </c>
      <c r="H18" s="83" t="s">
        <v>121</v>
      </c>
      <c r="I18" s="81"/>
      <c r="J18" s="81"/>
      <c r="K18" s="81"/>
      <c r="L18" s="81"/>
      <c r="M18" s="81"/>
      <c r="N18" s="81"/>
      <c r="O18" s="81"/>
      <c r="P18" s="81"/>
      <c r="Q18" s="81"/>
      <c r="R18" s="81"/>
      <c r="S18" s="81"/>
      <c r="T18" s="81"/>
    </row>
    <row r="19" spans="2:20">
      <c r="B19" s="331" t="s">
        <v>448</v>
      </c>
      <c r="C19" s="94"/>
      <c r="D19" s="95"/>
      <c r="E19" s="95"/>
      <c r="F19" s="95"/>
      <c r="G19" s="95"/>
      <c r="H19" s="183">
        <f>+(C20*C19)+(D20*D19)+(E20*E19)+(F20*F19)+(G20*G19)</f>
        <v>0</v>
      </c>
      <c r="I19" s="81"/>
      <c r="J19" s="81"/>
      <c r="K19" s="81"/>
      <c r="L19" s="81"/>
      <c r="M19" s="81"/>
      <c r="N19" s="81"/>
      <c r="O19" s="81"/>
      <c r="P19" s="81"/>
      <c r="Q19" s="81"/>
      <c r="R19" s="81"/>
      <c r="S19" s="81"/>
      <c r="T19" s="81"/>
    </row>
    <row r="20" spans="2:20">
      <c r="B20" s="332" t="s">
        <v>122</v>
      </c>
      <c r="C20" s="76"/>
      <c r="D20" s="77"/>
      <c r="E20" s="77"/>
      <c r="F20" s="77"/>
      <c r="G20" s="77"/>
      <c r="H20" s="184">
        <f>SUM(C20:G20)</f>
        <v>0</v>
      </c>
      <c r="I20" s="81"/>
      <c r="J20" s="81"/>
      <c r="K20" s="81"/>
      <c r="L20" s="81"/>
      <c r="M20" s="81"/>
      <c r="N20" s="81"/>
      <c r="O20" s="81"/>
      <c r="P20" s="81"/>
      <c r="Q20" s="81"/>
      <c r="R20" s="81"/>
      <c r="S20" s="81"/>
      <c r="T20" s="81"/>
    </row>
    <row r="21" spans="2:20" ht="15">
      <c r="B21" s="333" t="s">
        <v>133</v>
      </c>
      <c r="C21" s="92"/>
      <c r="D21" s="66"/>
      <c r="E21" s="66"/>
      <c r="F21" s="66"/>
      <c r="G21" s="66"/>
      <c r="H21" s="98"/>
      <c r="I21" s="81"/>
      <c r="J21" s="81"/>
      <c r="K21" s="81"/>
      <c r="L21" s="81"/>
      <c r="M21" s="81"/>
      <c r="N21" s="81"/>
      <c r="O21" s="81"/>
      <c r="P21" s="81"/>
      <c r="Q21" s="81"/>
      <c r="R21" s="81"/>
      <c r="S21" s="81"/>
      <c r="T21" s="81"/>
    </row>
    <row r="22" spans="2:20">
      <c r="B22" s="334" t="s">
        <v>123</v>
      </c>
      <c r="C22" s="93"/>
      <c r="D22" s="63"/>
      <c r="E22" s="63"/>
      <c r="F22" s="63"/>
      <c r="G22" s="63"/>
      <c r="H22" s="98"/>
      <c r="I22" s="81"/>
      <c r="J22" s="81"/>
      <c r="K22" s="81"/>
      <c r="L22" s="81"/>
      <c r="M22" s="81"/>
      <c r="N22" s="81"/>
      <c r="O22" s="81"/>
      <c r="P22" s="81"/>
      <c r="Q22" s="81"/>
      <c r="R22" s="81"/>
      <c r="S22" s="81"/>
      <c r="T22" s="81"/>
    </row>
    <row r="23" spans="2:20">
      <c r="B23" s="177" t="s">
        <v>124</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c r="B24" s="332" t="s">
        <v>140</v>
      </c>
      <c r="C24" s="26"/>
      <c r="D24" s="26"/>
      <c r="E24" s="26"/>
      <c r="F24" s="26"/>
      <c r="G24" s="63"/>
      <c r="H24" s="98"/>
      <c r="I24" s="81"/>
      <c r="J24" s="81"/>
      <c r="K24" s="81"/>
      <c r="L24" s="81"/>
      <c r="M24" s="81"/>
      <c r="N24" s="81"/>
      <c r="O24" s="81"/>
      <c r="P24" s="81"/>
      <c r="Q24" s="81"/>
      <c r="R24" s="81"/>
      <c r="S24" s="81"/>
      <c r="T24" s="81"/>
    </row>
    <row r="25" spans="2:20" ht="13.5" thickBot="1">
      <c r="B25" s="176" t="s">
        <v>141</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c r="B26" s="89" t="s">
        <v>125</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c r="B27" s="1036"/>
      <c r="C27" s="1037"/>
      <c r="D27" s="81"/>
      <c r="E27" s="81"/>
      <c r="F27" s="81"/>
      <c r="G27" s="81"/>
      <c r="H27" s="329"/>
      <c r="I27" s="81"/>
      <c r="J27" s="81"/>
      <c r="K27" s="81"/>
      <c r="L27" s="81"/>
      <c r="M27" s="81"/>
      <c r="N27" s="81"/>
      <c r="O27" s="81"/>
      <c r="P27" s="81"/>
      <c r="Q27" s="81"/>
      <c r="R27" s="81"/>
      <c r="S27" s="81"/>
      <c r="T27" s="81"/>
    </row>
    <row r="28" spans="2:20" ht="13.5" thickBot="1">
      <c r="B28" s="353" t="s">
        <v>127</v>
      </c>
      <c r="C28" s="354" t="s">
        <v>138</v>
      </c>
      <c r="D28" s="354"/>
      <c r="E28" s="354"/>
      <c r="F28" s="354"/>
      <c r="G28" s="354"/>
      <c r="H28" s="355"/>
      <c r="I28" s="81"/>
      <c r="J28" s="81"/>
      <c r="K28" s="81"/>
      <c r="L28" s="81"/>
      <c r="M28" s="81"/>
      <c r="N28" s="81"/>
      <c r="O28" s="81"/>
      <c r="P28" s="81"/>
      <c r="Q28" s="81"/>
      <c r="R28" s="81"/>
      <c r="S28" s="81"/>
      <c r="T28" s="81"/>
    </row>
    <row r="29" spans="2:20" ht="13.5" thickBot="1">
      <c r="B29" s="82" t="s">
        <v>115</v>
      </c>
      <c r="C29" s="82" t="s">
        <v>116</v>
      </c>
      <c r="D29" s="83" t="s">
        <v>117</v>
      </c>
      <c r="E29" s="83" t="s">
        <v>118</v>
      </c>
      <c r="F29" s="83" t="s">
        <v>119</v>
      </c>
      <c r="G29" s="330" t="s">
        <v>120</v>
      </c>
      <c r="H29" s="83" t="s">
        <v>121</v>
      </c>
      <c r="I29" s="81"/>
      <c r="J29" s="81"/>
      <c r="K29" s="81"/>
      <c r="L29" s="81"/>
      <c r="M29" s="81"/>
      <c r="N29" s="81"/>
      <c r="O29" s="81"/>
      <c r="P29" s="81"/>
      <c r="Q29" s="81"/>
      <c r="R29" s="81"/>
      <c r="S29" s="81"/>
      <c r="T29" s="81"/>
    </row>
    <row r="30" spans="2:20">
      <c r="B30" s="331" t="s">
        <v>448</v>
      </c>
      <c r="C30" s="94"/>
      <c r="D30" s="95"/>
      <c r="E30" s="95"/>
      <c r="F30" s="95"/>
      <c r="G30" s="95"/>
      <c r="H30" s="183">
        <f>+(C31*C30)+(D31*D30)+(E31*E30)+(F31*F30)+(G31*G30)</f>
        <v>0</v>
      </c>
      <c r="I30" s="81"/>
      <c r="J30" s="81"/>
      <c r="K30" s="81"/>
      <c r="L30" s="81"/>
      <c r="M30" s="81"/>
      <c r="N30" s="81"/>
      <c r="O30" s="81"/>
      <c r="P30" s="81"/>
      <c r="Q30" s="81"/>
      <c r="R30" s="81"/>
      <c r="S30" s="81"/>
      <c r="T30" s="81"/>
    </row>
    <row r="31" spans="2:20">
      <c r="B31" s="332" t="s">
        <v>122</v>
      </c>
      <c r="C31" s="76"/>
      <c r="D31" s="77"/>
      <c r="E31" s="77"/>
      <c r="F31" s="77"/>
      <c r="G31" s="77"/>
      <c r="H31" s="184">
        <f>SUM(C31:G31)</f>
        <v>0</v>
      </c>
      <c r="I31" s="81"/>
      <c r="J31" s="81"/>
      <c r="K31" s="81"/>
      <c r="L31" s="81"/>
      <c r="M31" s="81"/>
      <c r="N31" s="81"/>
      <c r="O31" s="81"/>
      <c r="P31" s="81"/>
      <c r="Q31" s="81"/>
      <c r="R31" s="81"/>
      <c r="S31" s="81"/>
      <c r="T31" s="81"/>
    </row>
    <row r="32" spans="2:20" ht="15">
      <c r="B32" s="333" t="s">
        <v>133</v>
      </c>
      <c r="C32" s="92"/>
      <c r="D32" s="66"/>
      <c r="E32" s="66"/>
      <c r="F32" s="66"/>
      <c r="G32" s="66"/>
      <c r="H32" s="98"/>
      <c r="I32" s="81"/>
      <c r="J32" s="81"/>
      <c r="K32" s="81"/>
      <c r="L32" s="81"/>
      <c r="M32" s="81"/>
      <c r="N32" s="81"/>
      <c r="O32" s="81"/>
      <c r="P32" s="81"/>
      <c r="Q32" s="81"/>
      <c r="R32" s="81"/>
      <c r="S32" s="81"/>
      <c r="T32" s="81"/>
    </row>
    <row r="33" spans="2:20">
      <c r="B33" s="334" t="s">
        <v>123</v>
      </c>
      <c r="C33" s="93"/>
      <c r="D33" s="63"/>
      <c r="E33" s="63"/>
      <c r="F33" s="63"/>
      <c r="G33" s="63"/>
      <c r="H33" s="98"/>
      <c r="I33" s="81"/>
      <c r="J33" s="81"/>
      <c r="K33" s="81"/>
      <c r="L33" s="81"/>
      <c r="M33" s="81"/>
      <c r="N33" s="81"/>
      <c r="O33" s="81"/>
      <c r="P33" s="81"/>
      <c r="Q33" s="81"/>
      <c r="R33" s="81"/>
      <c r="S33" s="81"/>
      <c r="T33" s="81"/>
    </row>
    <row r="34" spans="2:20">
      <c r="B34" s="177" t="s">
        <v>124</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c r="B35" s="332" t="s">
        <v>140</v>
      </c>
      <c r="C35" s="26"/>
      <c r="D35" s="26"/>
      <c r="E35" s="26"/>
      <c r="F35" s="26"/>
      <c r="G35" s="63"/>
      <c r="H35" s="98"/>
      <c r="I35" s="81"/>
      <c r="J35" s="81"/>
      <c r="K35" s="81"/>
      <c r="L35" s="81"/>
      <c r="M35" s="81"/>
      <c r="N35" s="81"/>
      <c r="O35" s="81"/>
      <c r="P35" s="81"/>
      <c r="Q35" s="81"/>
      <c r="R35" s="81"/>
      <c r="S35" s="81"/>
      <c r="T35" s="81"/>
    </row>
    <row r="36" spans="2:20" ht="13.5" thickBot="1">
      <c r="B36" s="176" t="s">
        <v>141</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c r="B37" s="89" t="s">
        <v>125</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c r="B38" s="1036"/>
      <c r="C38" s="1037"/>
      <c r="D38" s="81"/>
      <c r="E38" s="81"/>
      <c r="F38" s="81"/>
      <c r="G38" s="81"/>
      <c r="H38" s="329"/>
      <c r="I38" s="81"/>
      <c r="J38" s="81"/>
      <c r="K38" s="81"/>
      <c r="L38" s="81"/>
      <c r="M38" s="81"/>
      <c r="N38" s="81"/>
      <c r="O38" s="81"/>
      <c r="P38" s="81"/>
      <c r="Q38" s="81"/>
      <c r="R38" s="81"/>
      <c r="S38" s="81"/>
      <c r="T38" s="81"/>
    </row>
    <row r="39" spans="2:20" ht="13.5" thickBot="1">
      <c r="B39" s="353" t="s">
        <v>128</v>
      </c>
      <c r="C39" s="354" t="s">
        <v>139</v>
      </c>
      <c r="D39" s="354"/>
      <c r="E39" s="354"/>
      <c r="F39" s="354"/>
      <c r="G39" s="354"/>
      <c r="H39" s="355"/>
      <c r="I39" s="80"/>
      <c r="J39" s="3"/>
      <c r="K39" s="3"/>
      <c r="L39" s="3"/>
      <c r="M39" s="3"/>
      <c r="N39" s="3"/>
      <c r="O39" s="3"/>
      <c r="P39" s="3"/>
      <c r="Q39" s="3"/>
      <c r="R39" s="3"/>
      <c r="S39" s="3"/>
      <c r="T39" s="81"/>
    </row>
    <row r="40" spans="2:20" ht="13.5" thickBot="1">
      <c r="B40" s="82" t="s">
        <v>115</v>
      </c>
      <c r="C40" s="82" t="s">
        <v>116</v>
      </c>
      <c r="D40" s="83" t="s">
        <v>117</v>
      </c>
      <c r="E40" s="83" t="s">
        <v>118</v>
      </c>
      <c r="F40" s="83" t="s">
        <v>119</v>
      </c>
      <c r="G40" s="330" t="s">
        <v>120</v>
      </c>
      <c r="H40" s="83" t="s">
        <v>121</v>
      </c>
      <c r="I40" s="80"/>
      <c r="J40" s="3"/>
      <c r="K40" s="3"/>
      <c r="L40" s="3"/>
      <c r="M40" s="3"/>
      <c r="N40" s="3"/>
      <c r="O40" s="3"/>
      <c r="P40" s="3"/>
      <c r="Q40" s="3"/>
      <c r="R40" s="3"/>
      <c r="S40" s="3"/>
      <c r="T40" s="3"/>
    </row>
    <row r="41" spans="2:20">
      <c r="B41" s="331" t="s">
        <v>448</v>
      </c>
      <c r="C41" s="94"/>
      <c r="D41" s="95"/>
      <c r="E41" s="95"/>
      <c r="F41" s="95"/>
      <c r="G41" s="95"/>
      <c r="H41" s="183">
        <f>+(C42*C41)+(D42*D41)+(E42*E41)+(F42*F41)+(G42*G41)</f>
        <v>0</v>
      </c>
      <c r="I41" s="80"/>
      <c r="J41" s="3"/>
      <c r="K41" s="3"/>
      <c r="L41" s="3"/>
      <c r="M41" s="3"/>
      <c r="N41" s="3"/>
      <c r="O41" s="3"/>
      <c r="P41" s="3"/>
      <c r="Q41" s="3"/>
      <c r="R41" s="3"/>
      <c r="S41" s="3"/>
      <c r="T41" s="3"/>
    </row>
    <row r="42" spans="2:20">
      <c r="B42" s="332" t="s">
        <v>122</v>
      </c>
      <c r="C42" s="76"/>
      <c r="D42" s="77"/>
      <c r="E42" s="77"/>
      <c r="F42" s="77"/>
      <c r="G42" s="77"/>
      <c r="H42" s="184">
        <f>SUM(C42:G42)</f>
        <v>0</v>
      </c>
      <c r="I42" s="80"/>
      <c r="J42" s="3"/>
      <c r="K42" s="3"/>
      <c r="L42" s="3"/>
      <c r="M42" s="3"/>
      <c r="N42" s="3"/>
      <c r="O42" s="3"/>
      <c r="P42" s="3"/>
      <c r="Q42" s="3"/>
      <c r="R42" s="3"/>
      <c r="S42" s="3"/>
      <c r="T42" s="3"/>
    </row>
    <row r="43" spans="2:20" ht="15">
      <c r="B43" s="333" t="s">
        <v>133</v>
      </c>
      <c r="C43" s="92"/>
      <c r="D43" s="66"/>
      <c r="E43" s="66"/>
      <c r="F43" s="66"/>
      <c r="G43" s="66"/>
      <c r="H43" s="98"/>
      <c r="I43" s="80"/>
      <c r="J43" s="3"/>
      <c r="K43" s="3"/>
      <c r="L43" s="3"/>
      <c r="M43" s="3"/>
      <c r="N43" s="3"/>
      <c r="O43" s="3"/>
      <c r="P43" s="3"/>
      <c r="Q43" s="3"/>
      <c r="R43" s="3"/>
      <c r="S43" s="3"/>
      <c r="T43" s="3"/>
    </row>
    <row r="44" spans="2:20">
      <c r="B44" s="334" t="s">
        <v>123</v>
      </c>
      <c r="C44" s="93"/>
      <c r="D44" s="63"/>
      <c r="E44" s="63"/>
      <c r="F44" s="63"/>
      <c r="G44" s="63"/>
      <c r="H44" s="98"/>
      <c r="I44" s="80"/>
      <c r="J44" s="3"/>
      <c r="K44" s="3"/>
      <c r="L44" s="3"/>
      <c r="M44" s="3"/>
      <c r="N44" s="3"/>
      <c r="O44" s="3"/>
      <c r="P44" s="3"/>
      <c r="Q44" s="3"/>
      <c r="R44" s="3"/>
      <c r="S44" s="3"/>
      <c r="T44" s="3"/>
    </row>
    <row r="45" spans="2:20">
      <c r="B45" s="177" t="s">
        <v>124</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c r="B46" s="332" t="s">
        <v>140</v>
      </c>
      <c r="C46" s="26"/>
      <c r="D46" s="26"/>
      <c r="E46" s="26"/>
      <c r="F46" s="26"/>
      <c r="G46" s="63"/>
      <c r="H46" s="98"/>
      <c r="I46" s="80"/>
      <c r="J46" s="3"/>
      <c r="K46" s="3"/>
      <c r="L46" s="3"/>
      <c r="M46" s="3"/>
      <c r="N46" s="3"/>
      <c r="O46" s="3"/>
      <c r="P46" s="3"/>
      <c r="Q46" s="3"/>
      <c r="R46" s="3"/>
      <c r="S46" s="3"/>
      <c r="T46" s="3"/>
    </row>
    <row r="47" spans="2:20" ht="13.5" thickBot="1">
      <c r="B47" s="176" t="s">
        <v>141</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c r="B48" s="89" t="s">
        <v>125</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c r="B49" s="335" t="s">
        <v>56</v>
      </c>
      <c r="C49" s="78"/>
      <c r="D49" s="276"/>
      <c r="E49" s="3"/>
      <c r="F49" s="3"/>
      <c r="G49" s="3"/>
      <c r="H49" s="336"/>
      <c r="I49" s="80"/>
      <c r="J49" s="3"/>
      <c r="K49" s="3"/>
      <c r="L49" s="3"/>
      <c r="M49" s="3"/>
      <c r="N49" s="3"/>
      <c r="O49" s="3"/>
      <c r="P49" s="3"/>
      <c r="Q49" s="3"/>
      <c r="R49" s="3"/>
      <c r="S49" s="3"/>
      <c r="T49" s="3"/>
    </row>
    <row r="50" spans="2:20" ht="13.5" thickBot="1">
      <c r="B50" s="356" t="s">
        <v>129</v>
      </c>
      <c r="C50" s="357" t="s">
        <v>637</v>
      </c>
      <c r="D50" s="357"/>
      <c r="E50" s="357"/>
      <c r="F50" s="357"/>
      <c r="G50" s="357"/>
      <c r="H50" s="87"/>
      <c r="I50" s="80"/>
      <c r="J50" s="3"/>
      <c r="K50" s="3"/>
      <c r="L50" s="3"/>
      <c r="M50" s="3"/>
      <c r="N50" s="3"/>
      <c r="O50" s="3"/>
      <c r="P50" s="3"/>
      <c r="Q50" s="3"/>
      <c r="R50" s="3"/>
      <c r="S50" s="3"/>
      <c r="T50" s="3"/>
    </row>
    <row r="51" spans="2:20" ht="13.5" thickBot="1">
      <c r="B51" s="82" t="s">
        <v>115</v>
      </c>
      <c r="C51" s="82" t="s">
        <v>116</v>
      </c>
      <c r="D51" s="83" t="s">
        <v>117</v>
      </c>
      <c r="E51" s="83" t="s">
        <v>118</v>
      </c>
      <c r="F51" s="83" t="s">
        <v>119</v>
      </c>
      <c r="G51" s="330" t="s">
        <v>120</v>
      </c>
      <c r="H51" s="83" t="s">
        <v>121</v>
      </c>
      <c r="I51" s="80"/>
      <c r="J51" s="3"/>
      <c r="K51" s="3"/>
      <c r="L51" s="3"/>
      <c r="M51" s="3"/>
      <c r="N51" s="3"/>
      <c r="O51" s="3"/>
      <c r="P51" s="3"/>
      <c r="Q51" s="3"/>
      <c r="R51" s="3"/>
      <c r="S51" s="3"/>
      <c r="T51" s="3"/>
    </row>
    <row r="52" spans="2:20">
      <c r="B52" s="337" t="s">
        <v>448</v>
      </c>
      <c r="C52" s="94"/>
      <c r="D52" s="95"/>
      <c r="E52" s="95"/>
      <c r="F52" s="95"/>
      <c r="G52" s="95"/>
      <c r="H52" s="183">
        <f>+(C53*C52)+(D53*D52)+(E53*E52)+(F53*F52)+(G53*G52)</f>
        <v>0</v>
      </c>
      <c r="I52" s="80"/>
      <c r="J52" s="3"/>
      <c r="K52" s="3"/>
      <c r="L52" s="3"/>
      <c r="M52" s="3"/>
      <c r="N52" s="3"/>
      <c r="O52" s="3"/>
      <c r="P52" s="3"/>
      <c r="Q52" s="3"/>
      <c r="R52" s="3"/>
      <c r="S52" s="3"/>
      <c r="T52" s="3"/>
    </row>
    <row r="53" spans="2:20">
      <c r="B53" s="332" t="s">
        <v>122</v>
      </c>
      <c r="C53" s="76"/>
      <c r="D53" s="77"/>
      <c r="E53" s="77"/>
      <c r="F53" s="77"/>
      <c r="G53" s="77"/>
      <c r="H53" s="184">
        <f>SUM(C53:G53)</f>
        <v>0</v>
      </c>
      <c r="I53" s="80"/>
      <c r="J53" s="3"/>
      <c r="K53" s="3"/>
      <c r="L53" s="3"/>
      <c r="M53" s="3"/>
      <c r="N53" s="3"/>
      <c r="O53" s="3"/>
      <c r="P53" s="3"/>
      <c r="Q53" s="3"/>
      <c r="R53" s="3"/>
      <c r="S53" s="3"/>
      <c r="T53" s="3"/>
    </row>
    <row r="54" spans="2:20" ht="15">
      <c r="B54" s="333" t="s">
        <v>133</v>
      </c>
      <c r="C54" s="92"/>
      <c r="D54" s="66"/>
      <c r="E54" s="66"/>
      <c r="F54" s="66"/>
      <c r="G54" s="66"/>
      <c r="H54" s="98"/>
      <c r="I54" s="80"/>
      <c r="J54" s="3"/>
      <c r="K54" s="3"/>
      <c r="L54" s="3"/>
      <c r="M54" s="3"/>
      <c r="N54" s="3"/>
      <c r="O54" s="3"/>
      <c r="P54" s="3"/>
      <c r="Q54" s="3"/>
      <c r="R54" s="3"/>
      <c r="S54" s="3"/>
      <c r="T54" s="3"/>
    </row>
    <row r="55" spans="2:20">
      <c r="B55" s="334" t="s">
        <v>123</v>
      </c>
      <c r="C55" s="93"/>
      <c r="D55" s="63"/>
      <c r="E55" s="63"/>
      <c r="F55" s="63"/>
      <c r="G55" s="63"/>
      <c r="H55" s="98"/>
      <c r="I55" s="80"/>
      <c r="J55" s="3"/>
      <c r="K55" s="3"/>
      <c r="L55" s="3"/>
      <c r="M55" s="3"/>
      <c r="N55" s="3"/>
      <c r="O55" s="3"/>
      <c r="P55" s="3"/>
      <c r="Q55" s="3"/>
      <c r="R55" s="3"/>
      <c r="S55" s="3"/>
      <c r="T55" s="3"/>
    </row>
    <row r="56" spans="2:20">
      <c r="B56" s="177" t="s">
        <v>124</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c r="B57" s="332" t="s">
        <v>140</v>
      </c>
      <c r="C57" s="26"/>
      <c r="D57" s="26"/>
      <c r="E57" s="26"/>
      <c r="F57" s="26"/>
      <c r="G57" s="63"/>
      <c r="H57" s="98"/>
      <c r="I57" s="80"/>
      <c r="J57" s="3"/>
      <c r="K57" s="3"/>
      <c r="L57" s="3"/>
      <c r="M57" s="3"/>
      <c r="N57" s="3"/>
      <c r="O57" s="3"/>
      <c r="P57" s="3"/>
      <c r="Q57" s="3"/>
      <c r="R57" s="3"/>
      <c r="S57" s="3"/>
      <c r="T57" s="3"/>
    </row>
    <row r="58" spans="2:20" ht="13.5" thickBot="1">
      <c r="B58" s="176" t="s">
        <v>141</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c r="B59" s="90" t="s">
        <v>125</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c r="B60" s="338"/>
      <c r="C60" s="79"/>
      <c r="D60" s="339"/>
      <c r="E60" s="15"/>
      <c r="F60" s="15"/>
      <c r="G60" s="15"/>
      <c r="H60" s="340"/>
      <c r="I60" s="80"/>
      <c r="J60" s="3"/>
      <c r="K60" s="3"/>
      <c r="L60" s="3"/>
      <c r="M60" s="3"/>
      <c r="N60" s="3"/>
      <c r="O60" s="3"/>
      <c r="P60" s="3"/>
      <c r="Q60" s="3"/>
      <c r="R60" s="3"/>
      <c r="S60" s="3"/>
      <c r="T60" s="3"/>
    </row>
    <row r="61" spans="2:20" ht="13.5" thickBot="1">
      <c r="B61" s="356" t="s">
        <v>131</v>
      </c>
      <c r="C61" s="84" t="s">
        <v>636</v>
      </c>
      <c r="D61" s="358"/>
      <c r="E61" s="358"/>
      <c r="F61" s="358"/>
      <c r="G61" s="358"/>
      <c r="H61" s="359"/>
      <c r="I61" s="81"/>
      <c r="J61" s="3"/>
      <c r="K61" s="3"/>
      <c r="L61" s="3"/>
      <c r="M61" s="3"/>
      <c r="N61" s="3"/>
      <c r="O61" s="3"/>
      <c r="P61" s="3"/>
      <c r="Q61" s="3"/>
      <c r="R61" s="3"/>
      <c r="S61" s="3"/>
      <c r="T61" s="3"/>
    </row>
    <row r="62" spans="2:20" ht="13.5" thickBot="1">
      <c r="B62" s="82" t="s">
        <v>115</v>
      </c>
      <c r="C62" s="82" t="s">
        <v>116</v>
      </c>
      <c r="D62" s="83" t="s">
        <v>117</v>
      </c>
      <c r="E62" s="83" t="s">
        <v>118</v>
      </c>
      <c r="F62" s="83" t="s">
        <v>119</v>
      </c>
      <c r="G62" s="330" t="s">
        <v>120</v>
      </c>
      <c r="H62" s="83" t="s">
        <v>121</v>
      </c>
      <c r="I62" s="80"/>
      <c r="J62" s="3"/>
      <c r="K62" s="3"/>
      <c r="L62" s="3"/>
      <c r="M62" s="3"/>
      <c r="N62" s="3"/>
      <c r="O62" s="3"/>
      <c r="P62" s="3"/>
      <c r="Q62" s="3"/>
      <c r="R62" s="3"/>
      <c r="S62" s="3"/>
      <c r="T62" s="3"/>
    </row>
    <row r="63" spans="2:20">
      <c r="B63" s="337" t="s">
        <v>448</v>
      </c>
      <c r="C63" s="94"/>
      <c r="D63" s="95"/>
      <c r="E63" s="95"/>
      <c r="F63" s="95"/>
      <c r="G63" s="95"/>
      <c r="H63" s="183">
        <f>+(C64*C63)+(D64*D63)+(E64*E63)+(F64*F63)+(G64*G63)</f>
        <v>0</v>
      </c>
      <c r="I63" s="80"/>
      <c r="J63" s="3"/>
      <c r="K63" s="3"/>
      <c r="L63" s="3"/>
      <c r="M63" s="3"/>
      <c r="N63" s="3"/>
      <c r="O63" s="3"/>
      <c r="P63" s="3"/>
      <c r="Q63" s="3"/>
      <c r="R63" s="3"/>
      <c r="S63" s="3"/>
      <c r="T63" s="3"/>
    </row>
    <row r="64" spans="2:20">
      <c r="B64" s="332" t="s">
        <v>122</v>
      </c>
      <c r="C64" s="76"/>
      <c r="D64" s="77"/>
      <c r="E64" s="77"/>
      <c r="F64" s="77"/>
      <c r="G64" s="77"/>
      <c r="H64" s="184">
        <f>SUM(C64:G64)</f>
        <v>0</v>
      </c>
      <c r="I64" s="80"/>
      <c r="J64" s="3"/>
      <c r="K64" s="3"/>
      <c r="L64" s="3"/>
      <c r="M64" s="3"/>
      <c r="N64" s="3"/>
      <c r="O64" s="3"/>
      <c r="P64" s="3"/>
      <c r="Q64" s="3"/>
      <c r="R64" s="3"/>
      <c r="S64" s="3"/>
      <c r="T64" s="3"/>
    </row>
    <row r="65" spans="2:21" ht="15">
      <c r="B65" s="333" t="s">
        <v>133</v>
      </c>
      <c r="C65" s="92"/>
      <c r="D65" s="66"/>
      <c r="E65" s="66"/>
      <c r="F65" s="66"/>
      <c r="G65" s="66"/>
      <c r="H65" s="98"/>
      <c r="I65" s="80"/>
      <c r="J65" s="3"/>
      <c r="K65" s="3"/>
      <c r="L65" s="3"/>
      <c r="M65" s="3"/>
      <c r="N65" s="3"/>
      <c r="O65" s="3"/>
      <c r="P65" s="3"/>
      <c r="Q65" s="3"/>
      <c r="R65" s="3"/>
      <c r="S65" s="3"/>
      <c r="T65" s="3"/>
    </row>
    <row r="66" spans="2:21">
      <c r="B66" s="334" t="s">
        <v>123</v>
      </c>
      <c r="C66" s="93"/>
      <c r="D66" s="63"/>
      <c r="E66" s="63"/>
      <c r="F66" s="63"/>
      <c r="G66" s="63"/>
      <c r="H66" s="98"/>
      <c r="I66" s="80"/>
      <c r="J66" s="3"/>
      <c r="K66" s="3"/>
      <c r="L66" s="3"/>
      <c r="M66" s="3"/>
      <c r="N66" s="3"/>
      <c r="O66" s="3"/>
      <c r="P66" s="3"/>
      <c r="Q66" s="3"/>
      <c r="R66" s="3"/>
      <c r="S66" s="3"/>
      <c r="T66" s="3"/>
    </row>
    <row r="67" spans="2:21">
      <c r="B67" s="177" t="s">
        <v>124</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c r="B68" s="332" t="s">
        <v>140</v>
      </c>
      <c r="C68" s="26"/>
      <c r="D68" s="26"/>
      <c r="E68" s="26"/>
      <c r="F68" s="26"/>
      <c r="G68" s="63"/>
      <c r="H68" s="98"/>
      <c r="I68" s="80"/>
      <c r="J68" s="3"/>
      <c r="K68" s="3"/>
      <c r="L68" s="3"/>
      <c r="M68" s="3"/>
      <c r="N68" s="3"/>
      <c r="O68" s="3"/>
      <c r="P68" s="3"/>
      <c r="Q68" s="3"/>
      <c r="R68" s="3"/>
      <c r="S68" s="3"/>
      <c r="T68" s="3"/>
    </row>
    <row r="69" spans="2:21" ht="13.5" thickBot="1">
      <c r="B69" s="176" t="s">
        <v>141</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c r="B70" s="90" t="s">
        <v>125</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c r="B71" s="338"/>
      <c r="C71" s="79"/>
      <c r="D71" s="339"/>
      <c r="E71" s="15"/>
      <c r="F71" s="15"/>
      <c r="G71" s="15"/>
      <c r="H71" s="340"/>
      <c r="I71" s="80"/>
      <c r="J71" s="3"/>
      <c r="K71" s="3"/>
      <c r="L71" s="3"/>
      <c r="M71" s="3"/>
      <c r="N71" s="3"/>
      <c r="O71" s="3"/>
      <c r="P71" s="3"/>
      <c r="Q71" s="3"/>
      <c r="R71" s="3"/>
      <c r="S71" s="3"/>
      <c r="T71" s="3"/>
      <c r="U71" s="3"/>
    </row>
    <row r="72" spans="2:21" ht="13.5" thickBot="1">
      <c r="B72" s="356" t="s">
        <v>634</v>
      </c>
      <c r="C72" s="84" t="s">
        <v>635</v>
      </c>
      <c r="D72" s="358"/>
      <c r="E72" s="358"/>
      <c r="F72" s="358"/>
      <c r="G72" s="358"/>
      <c r="H72" s="359"/>
      <c r="I72" s="81"/>
      <c r="J72" s="3"/>
      <c r="K72" s="3"/>
      <c r="L72" s="3"/>
      <c r="M72" s="3"/>
      <c r="N72" s="3"/>
      <c r="O72" s="3"/>
      <c r="P72" s="3"/>
      <c r="Q72" s="3"/>
      <c r="R72" s="3"/>
      <c r="S72" s="3"/>
      <c r="T72" s="3"/>
      <c r="U72" s="3"/>
    </row>
    <row r="73" spans="2:21" ht="13.5" thickBot="1">
      <c r="B73" s="82" t="s">
        <v>115</v>
      </c>
      <c r="C73" s="82" t="s">
        <v>116</v>
      </c>
      <c r="D73" s="83" t="s">
        <v>117</v>
      </c>
      <c r="E73" s="83" t="s">
        <v>118</v>
      </c>
      <c r="F73" s="83" t="s">
        <v>119</v>
      </c>
      <c r="G73" s="330" t="s">
        <v>120</v>
      </c>
      <c r="H73" s="83" t="s">
        <v>121</v>
      </c>
      <c r="I73" s="81"/>
      <c r="J73" s="3"/>
      <c r="K73" s="3"/>
      <c r="L73" s="3"/>
      <c r="M73" s="3"/>
      <c r="N73" s="3"/>
      <c r="O73" s="3"/>
      <c r="P73" s="3"/>
      <c r="Q73" s="3"/>
      <c r="R73" s="3"/>
      <c r="S73" s="3"/>
      <c r="T73" s="3"/>
      <c r="U73" s="3"/>
    </row>
    <row r="74" spans="2:21">
      <c r="B74" s="337" t="s">
        <v>448</v>
      </c>
      <c r="C74" s="94"/>
      <c r="D74" s="95"/>
      <c r="E74" s="95"/>
      <c r="F74" s="95"/>
      <c r="G74" s="95"/>
      <c r="H74" s="183">
        <f>+(C75*C74)+(D75*D74)+(E75*E74)+(F75*F74)+(G75*G74)</f>
        <v>0</v>
      </c>
      <c r="I74" s="80"/>
      <c r="J74" s="3"/>
      <c r="K74" s="3"/>
      <c r="L74" s="3"/>
      <c r="M74" s="3"/>
      <c r="N74" s="3"/>
      <c r="O74" s="3"/>
      <c r="P74" s="3"/>
      <c r="Q74" s="3"/>
      <c r="R74" s="3"/>
      <c r="S74" s="3"/>
      <c r="T74" s="3"/>
      <c r="U74" s="3"/>
    </row>
    <row r="75" spans="2:21">
      <c r="B75" s="332" t="s">
        <v>122</v>
      </c>
      <c r="C75" s="76"/>
      <c r="D75" s="77"/>
      <c r="E75" s="77"/>
      <c r="F75" s="77"/>
      <c r="G75" s="77"/>
      <c r="H75" s="184">
        <f>SUM(C75:G75)</f>
        <v>0</v>
      </c>
      <c r="I75" s="80"/>
      <c r="J75" s="3"/>
      <c r="K75" s="3"/>
      <c r="L75" s="3"/>
      <c r="M75" s="3"/>
      <c r="N75" s="3"/>
      <c r="O75" s="3"/>
      <c r="P75" s="3"/>
      <c r="Q75" s="3"/>
      <c r="R75" s="3"/>
      <c r="S75" s="3"/>
      <c r="T75" s="3"/>
      <c r="U75" s="3"/>
    </row>
    <row r="76" spans="2:21" ht="15">
      <c r="B76" s="333" t="s">
        <v>133</v>
      </c>
      <c r="C76" s="92"/>
      <c r="D76" s="66"/>
      <c r="E76" s="66"/>
      <c r="F76" s="66"/>
      <c r="G76" s="66"/>
      <c r="H76" s="98"/>
      <c r="I76" s="80"/>
      <c r="J76" s="3"/>
      <c r="K76" s="3"/>
      <c r="L76" s="3"/>
      <c r="M76" s="3"/>
      <c r="N76" s="3"/>
      <c r="O76" s="3"/>
      <c r="P76" s="3"/>
      <c r="Q76" s="3"/>
      <c r="R76" s="3"/>
      <c r="S76" s="3"/>
      <c r="T76" s="3"/>
      <c r="U76" s="3"/>
    </row>
    <row r="77" spans="2:21">
      <c r="B77" s="334" t="s">
        <v>123</v>
      </c>
      <c r="C77" s="93"/>
      <c r="D77" s="63"/>
      <c r="E77" s="63"/>
      <c r="F77" s="63"/>
      <c r="G77" s="63"/>
      <c r="H77" s="98"/>
      <c r="I77" s="80"/>
      <c r="J77" s="3"/>
      <c r="K77" s="3"/>
      <c r="L77" s="3"/>
      <c r="M77" s="3"/>
      <c r="N77" s="3"/>
      <c r="O77" s="3"/>
      <c r="P77" s="3"/>
      <c r="Q77" s="3"/>
      <c r="R77" s="3"/>
      <c r="S77" s="3"/>
      <c r="T77" s="3"/>
      <c r="U77" s="3"/>
    </row>
    <row r="78" spans="2:21">
      <c r="B78" s="177" t="s">
        <v>124</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c r="B79" s="332" t="s">
        <v>140</v>
      </c>
      <c r="C79" s="26"/>
      <c r="D79" s="26"/>
      <c r="E79" s="26"/>
      <c r="F79" s="26"/>
      <c r="G79" s="63"/>
      <c r="H79" s="98"/>
      <c r="I79" s="80"/>
      <c r="J79" s="3"/>
      <c r="K79" s="3"/>
      <c r="L79" s="3"/>
      <c r="M79" s="3"/>
      <c r="N79" s="3"/>
      <c r="O79" s="3"/>
      <c r="P79" s="3"/>
      <c r="Q79" s="3"/>
      <c r="R79" s="3"/>
      <c r="S79" s="3"/>
      <c r="T79" s="3"/>
      <c r="U79" s="3"/>
    </row>
    <row r="80" spans="2:21" ht="13.5" thickBot="1">
      <c r="B80" s="176" t="s">
        <v>141</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c r="B81" s="90" t="s">
        <v>125</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c r="B82" s="338"/>
      <c r="C82" s="79"/>
      <c r="D82" s="339"/>
      <c r="E82" s="15"/>
      <c r="F82" s="15"/>
      <c r="G82" s="15"/>
      <c r="H82" s="340"/>
      <c r="I82" s="80"/>
      <c r="J82" s="3"/>
      <c r="K82" s="3"/>
      <c r="L82" s="3"/>
      <c r="M82" s="3"/>
      <c r="N82" s="3"/>
      <c r="O82" s="3"/>
      <c r="P82" s="3"/>
      <c r="Q82" s="3"/>
      <c r="R82" s="3"/>
      <c r="S82" s="3"/>
      <c r="T82" s="3"/>
      <c r="U82" s="3"/>
    </row>
    <row r="83" spans="2:21" ht="13.5" thickBot="1">
      <c r="B83" s="356" t="s">
        <v>633</v>
      </c>
      <c r="C83" s="86" t="s">
        <v>130</v>
      </c>
      <c r="D83" s="357"/>
      <c r="E83" s="357"/>
      <c r="F83" s="357"/>
      <c r="G83" s="357"/>
      <c r="H83" s="85"/>
      <c r="I83" s="3"/>
      <c r="J83" s="3"/>
      <c r="K83" s="3"/>
      <c r="L83" s="3"/>
      <c r="M83" s="3"/>
      <c r="N83" s="3"/>
      <c r="O83" s="3"/>
      <c r="P83" s="3"/>
      <c r="Q83" s="3"/>
      <c r="R83" s="3"/>
      <c r="S83" s="3"/>
      <c r="T83" s="3"/>
      <c r="U83" s="3"/>
    </row>
    <row r="84" spans="2:21" ht="13.5" thickBot="1">
      <c r="B84" s="82" t="s">
        <v>115</v>
      </c>
      <c r="C84" s="83" t="s">
        <v>116</v>
      </c>
      <c r="D84" s="83" t="s">
        <v>117</v>
      </c>
      <c r="E84" s="83" t="s">
        <v>118</v>
      </c>
      <c r="F84" s="83" t="s">
        <v>119</v>
      </c>
      <c r="G84" s="330" t="s">
        <v>120</v>
      </c>
      <c r="H84" s="83" t="s">
        <v>121</v>
      </c>
      <c r="I84" s="3"/>
      <c r="J84" s="3"/>
      <c r="K84" s="3"/>
      <c r="L84" s="3"/>
      <c r="M84" s="3"/>
      <c r="N84" s="3"/>
      <c r="O84" s="3"/>
      <c r="P84" s="3"/>
      <c r="Q84" s="3"/>
      <c r="R84" s="3"/>
      <c r="S84" s="3"/>
      <c r="T84" s="3"/>
      <c r="U84" s="3"/>
    </row>
    <row r="85" spans="2:21">
      <c r="B85" s="341" t="s">
        <v>448</v>
      </c>
      <c r="C85" s="94"/>
      <c r="D85" s="95"/>
      <c r="E85" s="95"/>
      <c r="F85" s="95"/>
      <c r="G85" s="95"/>
      <c r="H85" s="183">
        <f>+(C86*C85)+(D86*D85)+(E86*E85)+(F86*F85)+(G86*G85)</f>
        <v>0</v>
      </c>
      <c r="I85" s="3"/>
      <c r="J85" s="3"/>
      <c r="K85" s="3"/>
      <c r="L85" s="3"/>
      <c r="M85" s="3"/>
      <c r="N85" s="3"/>
      <c r="O85" s="3"/>
      <c r="P85" s="3"/>
      <c r="Q85" s="3"/>
      <c r="R85" s="3"/>
      <c r="S85" s="3"/>
      <c r="T85" s="3"/>
      <c r="U85" s="3"/>
    </row>
    <row r="86" spans="2:21">
      <c r="B86" s="342" t="s">
        <v>122</v>
      </c>
      <c r="C86" s="76"/>
      <c r="D86" s="77"/>
      <c r="E86" s="77"/>
      <c r="F86" s="77"/>
      <c r="G86" s="77"/>
      <c r="H86" s="184">
        <f>SUM(C86:G86)</f>
        <v>0</v>
      </c>
      <c r="I86" s="3"/>
      <c r="J86" s="3"/>
      <c r="K86" s="3"/>
      <c r="L86" s="3"/>
      <c r="M86" s="3"/>
      <c r="N86" s="3"/>
      <c r="O86" s="3"/>
      <c r="P86" s="3"/>
      <c r="Q86" s="3"/>
      <c r="R86" s="3"/>
      <c r="S86" s="3"/>
      <c r="T86" s="3"/>
      <c r="U86" s="3"/>
    </row>
    <row r="87" spans="2:21" ht="15">
      <c r="B87" s="333" t="s">
        <v>133</v>
      </c>
      <c r="C87" s="92"/>
      <c r="D87" s="66"/>
      <c r="E87" s="66"/>
      <c r="F87" s="66"/>
      <c r="G87" s="66"/>
      <c r="H87" s="98"/>
      <c r="I87" s="3"/>
      <c r="J87" s="3"/>
      <c r="K87" s="3"/>
      <c r="L87" s="3"/>
      <c r="M87" s="3"/>
      <c r="N87" s="3"/>
      <c r="O87" s="3"/>
      <c r="P87" s="3"/>
      <c r="Q87" s="3"/>
      <c r="R87" s="3"/>
      <c r="S87" s="3"/>
      <c r="T87" s="3"/>
      <c r="U87" s="3"/>
    </row>
    <row r="88" spans="2:21">
      <c r="B88" s="334" t="s">
        <v>123</v>
      </c>
      <c r="C88" s="93"/>
      <c r="D88" s="63"/>
      <c r="E88" s="63"/>
      <c r="F88" s="63"/>
      <c r="G88" s="63"/>
      <c r="H88" s="98"/>
      <c r="I88" s="3"/>
      <c r="J88" s="3"/>
      <c r="K88" s="3"/>
      <c r="L88" s="3"/>
      <c r="M88" s="3"/>
      <c r="N88" s="3"/>
      <c r="O88" s="3"/>
      <c r="P88" s="3"/>
      <c r="Q88" s="3"/>
      <c r="R88" s="3"/>
      <c r="S88" s="3"/>
      <c r="T88" s="3"/>
      <c r="U88" s="3"/>
    </row>
    <row r="89" spans="2:21">
      <c r="B89" s="177" t="s">
        <v>124</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c r="B90" s="332" t="s">
        <v>140</v>
      </c>
      <c r="C90" s="26"/>
      <c r="D90" s="26"/>
      <c r="E90" s="26"/>
      <c r="F90" s="26"/>
      <c r="G90" s="63"/>
      <c r="H90" s="98"/>
      <c r="I90" s="3"/>
      <c r="J90" s="3"/>
      <c r="K90" s="3"/>
      <c r="L90" s="3"/>
      <c r="M90" s="3"/>
      <c r="N90" s="3"/>
      <c r="O90" s="3"/>
      <c r="P90" s="3"/>
      <c r="Q90" s="3"/>
      <c r="R90" s="3"/>
      <c r="S90" s="3"/>
      <c r="T90" s="3"/>
      <c r="U90" s="3"/>
    </row>
    <row r="91" spans="2:21" ht="13.5" thickBot="1">
      <c r="B91" s="176" t="s">
        <v>141</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c r="B92" s="90" t="s">
        <v>125</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c r="B93" s="343"/>
      <c r="C93" s="78"/>
      <c r="D93" s="276"/>
      <c r="E93" s="3"/>
      <c r="F93" s="3"/>
      <c r="G93" s="3"/>
      <c r="H93" s="336"/>
      <c r="I93" s="3"/>
      <c r="J93" s="3"/>
      <c r="K93" s="3"/>
      <c r="L93" s="3"/>
      <c r="M93" s="3"/>
      <c r="N93" s="3"/>
      <c r="O93" s="3"/>
      <c r="P93" s="3"/>
      <c r="Q93" s="3"/>
      <c r="R93" s="3"/>
      <c r="S93" s="3"/>
      <c r="T93" s="3"/>
      <c r="U93" s="3"/>
    </row>
    <row r="94" spans="2:21" ht="13.5" thickBot="1">
      <c r="B94" s="356" t="s">
        <v>632</v>
      </c>
      <c r="C94" s="86" t="s">
        <v>631</v>
      </c>
      <c r="D94" s="357"/>
      <c r="E94" s="357"/>
      <c r="F94" s="357"/>
      <c r="G94" s="357"/>
      <c r="H94" s="87"/>
      <c r="I94" s="3"/>
      <c r="J94" s="3"/>
      <c r="K94" s="3"/>
      <c r="L94" s="3"/>
      <c r="M94" s="3"/>
      <c r="N94" s="3"/>
      <c r="O94" s="3"/>
      <c r="P94" s="3"/>
      <c r="Q94" s="3"/>
      <c r="R94" s="3"/>
      <c r="S94" s="3"/>
      <c r="T94" s="3"/>
      <c r="U94" s="3"/>
    </row>
    <row r="95" spans="2:21" ht="13.5" thickBot="1">
      <c r="B95" s="82" t="s">
        <v>115</v>
      </c>
      <c r="C95" s="83" t="s">
        <v>116</v>
      </c>
      <c r="D95" s="83" t="s">
        <v>117</v>
      </c>
      <c r="E95" s="83" t="s">
        <v>118</v>
      </c>
      <c r="F95" s="83" t="s">
        <v>119</v>
      </c>
      <c r="G95" s="330" t="s">
        <v>120</v>
      </c>
      <c r="H95" s="83" t="s">
        <v>121</v>
      </c>
      <c r="I95" s="3"/>
      <c r="J95" s="3"/>
      <c r="K95" s="3"/>
      <c r="L95" s="3"/>
      <c r="M95" s="3"/>
      <c r="N95" s="3"/>
      <c r="O95" s="3"/>
      <c r="P95" s="3"/>
      <c r="Q95" s="3"/>
      <c r="R95" s="3"/>
      <c r="S95" s="3"/>
      <c r="T95" s="3"/>
      <c r="U95" s="3"/>
    </row>
    <row r="96" spans="2:21">
      <c r="B96" s="613" t="s">
        <v>448</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c r="B97" s="177" t="s">
        <v>122</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c r="B98" s="333" t="s">
        <v>133</v>
      </c>
      <c r="C98" s="362">
        <v>0</v>
      </c>
      <c r="D98" s="363"/>
      <c r="E98" s="363"/>
      <c r="F98" s="363"/>
      <c r="G98" s="363">
        <v>0</v>
      </c>
      <c r="H98" s="100" t="s">
        <v>56</v>
      </c>
      <c r="I98" s="345"/>
      <c r="J98" s="344"/>
      <c r="K98" s="3"/>
      <c r="L98" s="3"/>
      <c r="M98" s="3"/>
      <c r="N98" s="3"/>
      <c r="O98" s="3"/>
      <c r="P98" s="3"/>
      <c r="Q98" s="3"/>
      <c r="R98" s="3"/>
      <c r="S98" s="3"/>
      <c r="T98" s="3"/>
      <c r="U98" s="3"/>
    </row>
    <row r="99" spans="2:21">
      <c r="B99" s="334" t="s">
        <v>123</v>
      </c>
      <c r="C99" s="364">
        <v>0</v>
      </c>
      <c r="D99" s="365">
        <v>0</v>
      </c>
      <c r="E99" s="365">
        <v>0</v>
      </c>
      <c r="F99" s="365"/>
      <c r="G99" s="365">
        <v>0</v>
      </c>
      <c r="H99" s="100" t="s">
        <v>56</v>
      </c>
      <c r="I99" s="345"/>
      <c r="J99" s="344"/>
      <c r="K99" s="3"/>
      <c r="L99" s="3"/>
      <c r="M99" s="3"/>
      <c r="N99" s="3"/>
      <c r="O99" s="3"/>
      <c r="P99" s="3"/>
      <c r="Q99" s="3"/>
      <c r="R99" s="3"/>
      <c r="S99" s="3"/>
      <c r="T99" s="3"/>
      <c r="U99" s="3"/>
    </row>
    <row r="100" spans="2:21" ht="13.5" thickBot="1">
      <c r="B100" s="346" t="s">
        <v>124</v>
      </c>
      <c r="C100" s="88">
        <v>0</v>
      </c>
      <c r="D100" s="88">
        <v>0</v>
      </c>
      <c r="E100" s="88">
        <v>0</v>
      </c>
      <c r="F100" s="88">
        <v>0</v>
      </c>
      <c r="G100" s="88">
        <v>0</v>
      </c>
      <c r="H100" s="100" t="s">
        <v>56</v>
      </c>
      <c r="I100" s="345"/>
      <c r="J100" s="344"/>
      <c r="K100" s="3"/>
      <c r="L100" s="3"/>
      <c r="M100" s="3"/>
      <c r="N100" s="3"/>
      <c r="O100" s="3"/>
      <c r="P100" s="3"/>
      <c r="Q100" s="3"/>
      <c r="R100" s="3"/>
      <c r="S100" s="3"/>
      <c r="T100" s="3"/>
      <c r="U100" s="3"/>
    </row>
    <row r="101" spans="2:21" ht="13.5" thickBot="1">
      <c r="B101" s="91" t="s">
        <v>125</v>
      </c>
      <c r="C101" s="101">
        <f>+C92+C81+C70+C59+C48+C37+C26+C15</f>
        <v>0</v>
      </c>
      <c r="D101" s="101">
        <f>+D92+D81+D70+D59+D48+D37+D26+D15</f>
        <v>0</v>
      </c>
      <c r="E101" s="101">
        <f>+E92+E81+E70+E59+E48+E37+E26+E15</f>
        <v>0</v>
      </c>
      <c r="F101" s="101">
        <f>+F92+F81+F70+F59+F48+F37+F26+F15</f>
        <v>0</v>
      </c>
      <c r="G101" s="101">
        <f>+G92+G81+G70+G59+G48+G37+G26+G15</f>
        <v>0</v>
      </c>
      <c r="H101" s="102">
        <f>SUM(C101:G101)</f>
        <v>0</v>
      </c>
      <c r="I101" s="345"/>
      <c r="J101" s="344"/>
      <c r="K101" s="3"/>
      <c r="L101" s="3"/>
      <c r="M101" s="3"/>
      <c r="N101" s="3"/>
      <c r="O101" s="3"/>
      <c r="P101" s="3"/>
      <c r="Q101" s="3"/>
      <c r="R101" s="3"/>
      <c r="S101" s="3"/>
      <c r="T101" s="81"/>
      <c r="U101" s="3"/>
    </row>
    <row r="102" spans="2:21" ht="15.75" thickBot="1">
      <c r="B102" s="347" t="s">
        <v>134</v>
      </c>
      <c r="C102" s="936"/>
      <c r="D102" s="937"/>
      <c r="E102" s="937"/>
      <c r="F102" s="937"/>
      <c r="G102" s="938"/>
      <c r="H102" s="939">
        <f>SUM(C102:G102)</f>
        <v>0</v>
      </c>
      <c r="I102" s="81"/>
      <c r="J102" s="81"/>
      <c r="K102" s="81"/>
      <c r="L102" s="81"/>
      <c r="M102" s="81"/>
      <c r="N102" s="81"/>
      <c r="O102" s="81"/>
      <c r="P102" s="81"/>
      <c r="Q102" s="81"/>
      <c r="R102" s="81"/>
      <c r="S102" s="81"/>
      <c r="T102" s="81"/>
    </row>
    <row r="103" spans="2:21">
      <c r="B103" s="21" t="s">
        <v>135</v>
      </c>
      <c r="G103" s="1"/>
      <c r="H103" s="612" t="e">
        <f>+#REF!</f>
        <v>#REF!</v>
      </c>
      <c r="J103" s="3"/>
      <c r="K103" s="81"/>
      <c r="L103" s="81"/>
      <c r="M103" s="81"/>
      <c r="N103" s="81"/>
      <c r="O103" s="81"/>
      <c r="P103" s="81"/>
      <c r="Q103" s="81"/>
      <c r="R103" s="81"/>
      <c r="S103" s="81"/>
      <c r="T103" s="81"/>
    </row>
    <row r="104" spans="2:21">
      <c r="B104" s="21" t="s">
        <v>136</v>
      </c>
      <c r="G104" s="612" t="s">
        <v>405</v>
      </c>
      <c r="H104" s="242">
        <f ca="1">+TODAY()</f>
        <v>45330</v>
      </c>
      <c r="J104" s="3"/>
      <c r="K104" s="81"/>
      <c r="L104" s="81"/>
      <c r="M104" s="81"/>
      <c r="N104" s="81"/>
      <c r="O104" s="81"/>
      <c r="P104" s="81"/>
      <c r="Q104" s="81"/>
      <c r="R104" s="81"/>
      <c r="S104" s="81"/>
      <c r="T104" s="81"/>
    </row>
    <row r="105" spans="2:21">
      <c r="J105" s="3"/>
      <c r="K105" s="81"/>
      <c r="L105" s="81"/>
      <c r="M105" s="81"/>
      <c r="N105" s="81"/>
      <c r="O105" s="81"/>
      <c r="P105" s="81"/>
      <c r="Q105" s="81"/>
      <c r="R105" s="81"/>
      <c r="S105" s="81"/>
      <c r="T105" s="81"/>
    </row>
    <row r="106" spans="2:21" ht="15">
      <c r="B106" s="185"/>
      <c r="C106" s="185"/>
      <c r="D106" s="185"/>
      <c r="E106" s="185"/>
      <c r="F106" s="185"/>
      <c r="G106" s="185"/>
      <c r="H106" s="185"/>
      <c r="I106" s="185"/>
      <c r="J106" s="3"/>
      <c r="K106" s="80"/>
      <c r="L106" s="81"/>
      <c r="M106" s="81"/>
      <c r="N106" s="81"/>
      <c r="O106" s="81"/>
      <c r="P106" s="81"/>
      <c r="Q106" s="81"/>
      <c r="R106" s="81"/>
      <c r="S106" s="81"/>
      <c r="T106" s="81"/>
    </row>
    <row r="107" spans="2:21">
      <c r="B107" s="348"/>
      <c r="C107" s="349"/>
      <c r="D107" s="349"/>
      <c r="E107" s="349"/>
      <c r="F107" s="81"/>
      <c r="G107" s="3"/>
      <c r="H107" s="3"/>
      <c r="I107" s="3"/>
      <c r="J107" s="3"/>
      <c r="K107" s="81"/>
      <c r="L107" s="80"/>
      <c r="M107" s="81"/>
      <c r="N107" s="81"/>
      <c r="O107" s="81"/>
      <c r="P107" s="81"/>
      <c r="Q107" s="81"/>
      <c r="R107" s="81"/>
      <c r="S107" s="81"/>
      <c r="T107" s="81"/>
    </row>
    <row r="108" spans="2:21">
      <c r="B108" s="80"/>
      <c r="C108" s="80"/>
      <c r="D108" s="80"/>
      <c r="E108" s="350"/>
      <c r="F108" s="81"/>
      <c r="G108" s="3"/>
      <c r="H108" s="3"/>
      <c r="I108" s="3"/>
      <c r="J108" s="3"/>
      <c r="K108" s="3"/>
      <c r="L108" s="81"/>
      <c r="M108" s="81"/>
      <c r="N108" s="81"/>
      <c r="O108" s="81"/>
      <c r="P108" s="81"/>
      <c r="Q108" s="81"/>
      <c r="R108" s="81"/>
      <c r="S108" s="81"/>
      <c r="T108" s="81"/>
    </row>
    <row r="109" spans="2:21">
      <c r="B109" s="80"/>
      <c r="C109" s="80"/>
      <c r="D109" s="80"/>
      <c r="E109" s="350"/>
      <c r="F109" s="80"/>
      <c r="G109" s="281"/>
      <c r="H109" s="3"/>
      <c r="I109" s="3"/>
      <c r="J109" s="3"/>
      <c r="K109" s="3"/>
      <c r="L109" s="3"/>
      <c r="M109" s="81"/>
      <c r="N109" s="81"/>
      <c r="O109" s="81"/>
      <c r="P109" s="81"/>
      <c r="Q109" s="81"/>
      <c r="R109" s="81"/>
      <c r="S109" s="81"/>
      <c r="T109" s="81"/>
    </row>
    <row r="110" spans="2:21">
      <c r="B110" s="80"/>
      <c r="C110" s="80"/>
      <c r="D110" s="80"/>
      <c r="E110" s="350"/>
      <c r="F110" s="351"/>
      <c r="G110" s="81"/>
      <c r="H110" s="3"/>
      <c r="I110" s="3"/>
      <c r="J110" s="3"/>
      <c r="K110" s="3"/>
      <c r="L110" s="3"/>
      <c r="M110" s="81"/>
      <c r="N110" s="81"/>
      <c r="O110" s="81"/>
      <c r="P110" s="81"/>
      <c r="Q110" s="81"/>
      <c r="R110" s="81"/>
      <c r="S110" s="81"/>
      <c r="T110" s="81"/>
    </row>
    <row r="111" spans="2:21">
      <c r="B111" s="80"/>
      <c r="C111" s="80"/>
      <c r="D111" s="80"/>
      <c r="E111" s="350"/>
      <c r="F111" s="351"/>
      <c r="G111" s="81"/>
      <c r="H111" s="3"/>
      <c r="I111" s="3"/>
      <c r="J111" s="3"/>
      <c r="K111" s="3"/>
      <c r="L111" s="3"/>
      <c r="M111" s="81"/>
      <c r="N111" s="81"/>
      <c r="O111" s="81"/>
      <c r="P111" s="81"/>
      <c r="Q111" s="81"/>
      <c r="R111" s="81"/>
      <c r="S111" s="81"/>
      <c r="T111" s="81"/>
    </row>
    <row r="112" spans="2:21">
      <c r="B112" s="80"/>
      <c r="C112" s="350"/>
      <c r="D112" s="350"/>
      <c r="E112" s="350"/>
      <c r="F112" s="80"/>
      <c r="G112" s="281"/>
      <c r="H112" s="3"/>
      <c r="I112" s="3"/>
      <c r="J112" s="3"/>
      <c r="K112" s="3"/>
      <c r="L112" s="3"/>
      <c r="M112" s="81"/>
      <c r="N112" s="81"/>
      <c r="O112" s="81"/>
      <c r="P112" s="81"/>
      <c r="Q112" s="81"/>
      <c r="R112" s="81"/>
      <c r="S112" s="81"/>
      <c r="T112" s="81"/>
    </row>
    <row r="113" spans="2:20">
      <c r="B113" s="80"/>
      <c r="C113" s="80"/>
      <c r="D113" s="80"/>
      <c r="E113" s="80"/>
      <c r="F113" s="80"/>
      <c r="G113" s="281"/>
      <c r="H113" s="3"/>
      <c r="I113" s="3"/>
      <c r="J113" s="3"/>
      <c r="K113" s="3"/>
      <c r="L113" s="3"/>
      <c r="M113" s="81"/>
      <c r="N113" s="81"/>
      <c r="O113" s="81"/>
      <c r="P113" s="81"/>
      <c r="Q113" s="81"/>
      <c r="R113" s="81"/>
      <c r="S113" s="81"/>
      <c r="T113" s="81"/>
    </row>
    <row r="114" spans="2:20">
      <c r="B114" s="3"/>
      <c r="C114" s="3"/>
      <c r="D114" s="81"/>
      <c r="E114" s="81"/>
      <c r="F114" s="81"/>
      <c r="G114" s="281"/>
      <c r="H114" s="3"/>
      <c r="I114" s="3"/>
      <c r="J114" s="3"/>
      <c r="K114" s="3"/>
      <c r="L114" s="3"/>
      <c r="M114" s="3"/>
      <c r="N114" s="3"/>
      <c r="O114" s="3"/>
      <c r="P114" s="3"/>
      <c r="Q114" s="3"/>
      <c r="R114" s="3"/>
      <c r="S114" s="3"/>
      <c r="T114" s="3"/>
    </row>
    <row r="115" spans="2:20">
      <c r="B115" s="3"/>
      <c r="C115" s="3"/>
      <c r="D115" s="81"/>
      <c r="E115" s="81"/>
      <c r="F115" s="81"/>
      <c r="G115" s="81"/>
      <c r="H115" s="3"/>
      <c r="I115" s="3"/>
      <c r="J115" s="3"/>
      <c r="K115" s="3"/>
      <c r="L115" s="3"/>
      <c r="M115" s="3"/>
      <c r="N115" s="3"/>
      <c r="O115" s="3"/>
      <c r="P115" s="3"/>
      <c r="Q115" s="3"/>
      <c r="R115" s="3"/>
      <c r="S115" s="3"/>
      <c r="T115" s="3"/>
    </row>
    <row r="116" spans="2:20">
      <c r="B116" s="3"/>
      <c r="C116" s="3"/>
      <c r="D116" s="3"/>
      <c r="E116" s="3"/>
      <c r="F116" s="3"/>
      <c r="G116" s="3"/>
      <c r="H116" s="3"/>
      <c r="I116" s="3"/>
      <c r="J116" s="3"/>
      <c r="K116" s="3"/>
      <c r="L116" s="3"/>
      <c r="M116" s="3"/>
      <c r="N116" s="3"/>
      <c r="O116" s="3"/>
      <c r="P116" s="3"/>
      <c r="Q116" s="3"/>
      <c r="R116" s="3"/>
      <c r="S116" s="3"/>
      <c r="T116" s="3"/>
    </row>
    <row r="117" spans="2:20">
      <c r="B117" s="3"/>
      <c r="C117" s="3"/>
      <c r="D117" s="3"/>
      <c r="E117" s="3"/>
      <c r="F117" s="3"/>
      <c r="G117" s="3"/>
      <c r="H117" s="3"/>
      <c r="I117" s="3"/>
      <c r="J117" s="3"/>
      <c r="K117" s="3"/>
      <c r="L117" s="3"/>
      <c r="M117" s="3"/>
      <c r="N117" s="3"/>
      <c r="O117" s="3"/>
      <c r="P117" s="3"/>
      <c r="Q117" s="3"/>
    </row>
    <row r="118" spans="2:20">
      <c r="B118" s="3"/>
      <c r="C118" s="3"/>
      <c r="D118" s="3"/>
      <c r="E118" s="3"/>
      <c r="F118" s="3"/>
      <c r="G118" s="3"/>
      <c r="H118" s="3"/>
      <c r="I118" s="3"/>
      <c r="J118" s="3"/>
      <c r="K118" s="3"/>
      <c r="L118" s="3"/>
      <c r="M118" s="3"/>
      <c r="N118" s="3"/>
      <c r="O118" s="3"/>
      <c r="P118" s="3"/>
      <c r="Q118" s="3"/>
    </row>
    <row r="119" spans="2:20">
      <c r="B119" s="3"/>
      <c r="C119" s="3"/>
      <c r="D119" s="3"/>
      <c r="E119" s="3"/>
      <c r="F119" s="3"/>
      <c r="G119" s="3"/>
      <c r="H119" s="3"/>
      <c r="I119" s="3"/>
      <c r="J119" s="3"/>
      <c r="K119" s="3"/>
      <c r="L119" s="3"/>
      <c r="M119" s="3"/>
      <c r="N119" s="3"/>
      <c r="O119" s="3"/>
      <c r="P119" s="3"/>
      <c r="Q119" s="3"/>
    </row>
    <row r="120" spans="2:20">
      <c r="B120" s="3"/>
      <c r="C120" s="3"/>
      <c r="D120" s="3"/>
      <c r="E120" s="3"/>
      <c r="F120" s="3"/>
      <c r="G120" s="3"/>
      <c r="H120" s="3"/>
      <c r="I120" s="3"/>
      <c r="J120" s="3"/>
      <c r="K120" s="3"/>
      <c r="L120" s="3"/>
      <c r="M120" s="3"/>
      <c r="N120" s="3"/>
      <c r="O120" s="3"/>
      <c r="P120" s="3"/>
      <c r="Q120" s="3"/>
    </row>
    <row r="121" spans="2:20">
      <c r="B121" s="3"/>
      <c r="C121" s="3"/>
      <c r="D121" s="3"/>
      <c r="E121" s="3"/>
      <c r="F121" s="3"/>
      <c r="G121" s="3"/>
      <c r="H121" s="3"/>
      <c r="I121" s="3"/>
      <c r="J121" s="3"/>
      <c r="K121" s="3"/>
      <c r="L121" s="3"/>
      <c r="M121" s="3"/>
      <c r="N121" s="3"/>
      <c r="O121" s="3"/>
      <c r="P121" s="3"/>
      <c r="Q121" s="3"/>
    </row>
    <row r="122" spans="2:20">
      <c r="B122" s="3"/>
      <c r="C122" s="3"/>
      <c r="D122" s="3"/>
      <c r="E122" s="3"/>
      <c r="F122" s="3"/>
      <c r="G122" s="3"/>
      <c r="H122" s="81"/>
      <c r="I122" s="3"/>
      <c r="J122" s="3"/>
      <c r="K122" s="3"/>
      <c r="L122" s="3"/>
      <c r="M122" s="3"/>
      <c r="N122" s="3"/>
      <c r="O122" s="3"/>
      <c r="P122" s="3"/>
      <c r="Q122" s="3"/>
    </row>
    <row r="123" spans="2:20">
      <c r="B123" s="3"/>
      <c r="C123" s="3"/>
      <c r="D123" s="3"/>
      <c r="E123" s="3"/>
      <c r="F123" s="3"/>
      <c r="G123" s="3"/>
      <c r="H123" s="81"/>
      <c r="I123" s="3"/>
      <c r="J123" s="3"/>
      <c r="K123" s="3"/>
      <c r="L123" s="3"/>
      <c r="M123" s="3"/>
      <c r="N123" s="3"/>
      <c r="O123" s="3"/>
      <c r="P123" s="3"/>
      <c r="Q123" s="3"/>
    </row>
    <row r="124" spans="2:20">
      <c r="B124" s="3"/>
      <c r="C124" s="3"/>
      <c r="D124" s="3"/>
      <c r="E124" s="3"/>
      <c r="F124" s="3"/>
      <c r="G124" s="3"/>
      <c r="H124" s="81"/>
      <c r="I124" s="3"/>
      <c r="J124" s="3"/>
      <c r="K124" s="3"/>
      <c r="L124" s="3"/>
      <c r="M124" s="3"/>
      <c r="N124" s="3"/>
      <c r="O124" s="3"/>
      <c r="P124" s="3"/>
      <c r="Q124" s="3"/>
    </row>
    <row r="125" spans="2:20">
      <c r="B125" s="3"/>
      <c r="C125" s="3"/>
      <c r="D125" s="3"/>
      <c r="E125" s="3"/>
      <c r="F125" s="3"/>
      <c r="G125" s="3"/>
      <c r="H125" s="81"/>
      <c r="I125" s="3"/>
      <c r="J125" s="3"/>
      <c r="K125" s="3"/>
      <c r="L125" s="3"/>
      <c r="M125" s="3"/>
      <c r="N125" s="3"/>
      <c r="O125" s="3"/>
      <c r="P125" s="3"/>
      <c r="Q125" s="3"/>
    </row>
    <row r="126" spans="2:20">
      <c r="B126" s="3"/>
      <c r="C126" s="3"/>
      <c r="D126" s="3"/>
      <c r="E126" s="3"/>
      <c r="F126" s="3"/>
      <c r="G126" s="3"/>
      <c r="H126" s="81"/>
      <c r="I126" s="3"/>
      <c r="J126" s="3"/>
      <c r="K126" s="3"/>
      <c r="L126" s="3"/>
      <c r="M126" s="3"/>
      <c r="N126" s="3"/>
      <c r="O126" s="3"/>
      <c r="P126" s="3"/>
      <c r="Q126" s="3"/>
    </row>
    <row r="127" spans="2:20">
      <c r="B127" s="3"/>
      <c r="C127" s="3"/>
      <c r="D127" s="3"/>
      <c r="E127" s="3"/>
      <c r="F127" s="3"/>
      <c r="G127" s="3"/>
      <c r="H127" s="81"/>
      <c r="I127" s="3"/>
      <c r="J127" s="3"/>
      <c r="K127" s="3"/>
      <c r="L127" s="3"/>
      <c r="M127" s="3"/>
      <c r="N127" s="3"/>
      <c r="O127" s="3"/>
      <c r="P127" s="3"/>
      <c r="Q127" s="3"/>
    </row>
    <row r="128" spans="2:20">
      <c r="B128" s="3"/>
      <c r="C128" s="3"/>
      <c r="D128" s="3"/>
      <c r="E128" s="3"/>
      <c r="F128" s="3"/>
      <c r="G128" s="81"/>
      <c r="H128" s="81"/>
      <c r="I128" s="3"/>
      <c r="J128" s="3"/>
      <c r="K128" s="3"/>
      <c r="L128" s="3"/>
      <c r="M128" s="3"/>
      <c r="N128" s="3"/>
      <c r="O128" s="3"/>
      <c r="P128" s="3"/>
      <c r="Q128" s="3"/>
    </row>
    <row r="129" spans="2:17">
      <c r="B129" s="81"/>
      <c r="C129" s="81"/>
      <c r="D129" s="81"/>
      <c r="E129" s="81"/>
      <c r="F129" s="81"/>
      <c r="G129" s="81"/>
      <c r="H129" s="81"/>
      <c r="I129" s="3"/>
      <c r="J129" s="3"/>
      <c r="K129" s="3"/>
      <c r="L129" s="3"/>
      <c r="M129" s="3"/>
      <c r="N129" s="3"/>
      <c r="O129" s="3"/>
      <c r="P129" s="3"/>
      <c r="Q129" s="3"/>
    </row>
  </sheetData>
  <sheetProtection algorithmName="SHA-512" hashValue="taRktLL6BHv4VIzKdgpCnsiRHgFyzK66FOHVR9lLFGYWrFeL2uPQWhxaEIOnxHIEXIhiVHTsSemGX+GCeX1+/A==" saltValue="PxR+d+5ilD8udh+I0ArqRw==" spinCount="100000" sheet="1" objects="1" scenarios="1"/>
  <mergeCells count="2">
    <mergeCell ref="B1:H1"/>
    <mergeCell ref="B2:H2"/>
  </mergeCells>
  <pageMargins left="0.7" right="0.7" top="0.75" bottom="0.75" header="0.3" footer="0.3"/>
  <pageSetup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tabColor theme="3" tint="0.39997558519241921"/>
    <pageSetUpPr fitToPage="1"/>
  </sheetPr>
  <dimension ref="A1:L632"/>
  <sheetViews>
    <sheetView showGridLines="0" zoomScale="70" zoomScaleNormal="70" workbookViewId="0">
      <selection activeCell="J18" sqref="J18"/>
    </sheetView>
  </sheetViews>
  <sheetFormatPr defaultColWidth="9.140625" defaultRowHeight="12.75"/>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c r="B1" s="1530" t="e">
        <f>#REF!</f>
        <v>#REF!</v>
      </c>
      <c r="C1" s="1531"/>
      <c r="D1" s="1531"/>
      <c r="E1" s="1531"/>
      <c r="F1" s="1531"/>
      <c r="G1" s="1531"/>
      <c r="H1" s="1532"/>
      <c r="I1" s="3"/>
    </row>
    <row r="2" spans="2:9" ht="34.5" customHeight="1" thickBot="1">
      <c r="B2" s="1533" t="s">
        <v>260</v>
      </c>
      <c r="C2" s="1534"/>
      <c r="D2" s="1534"/>
      <c r="E2" s="1534"/>
      <c r="F2" s="1534"/>
      <c r="G2" s="1534"/>
      <c r="H2" s="1535"/>
      <c r="I2" s="3"/>
    </row>
    <row r="3" spans="2:9" ht="13.5" thickBot="1">
      <c r="B3" s="105"/>
      <c r="C3" s="381"/>
      <c r="D3" s="381"/>
      <c r="E3" s="239"/>
      <c r="F3" s="761"/>
      <c r="G3" s="762"/>
      <c r="H3" s="763"/>
      <c r="I3" s="3"/>
    </row>
    <row r="4" spans="2:9" ht="13.5" thickBot="1">
      <c r="B4" s="1724" t="s">
        <v>142</v>
      </c>
      <c r="C4" s="1725"/>
      <c r="D4" s="382">
        <f>+'Rent Summary (CO)'!H97+'Rent Summary (CO)'!H102</f>
        <v>0</v>
      </c>
      <c r="E4" s="1"/>
      <c r="F4" s="1"/>
      <c r="G4" s="764" t="s">
        <v>143</v>
      </c>
      <c r="H4" s="765" t="s">
        <v>144</v>
      </c>
      <c r="I4" s="3"/>
    </row>
    <row r="5" spans="2:9" ht="13.5" thickBot="1">
      <c r="B5" s="106" t="s">
        <v>145</v>
      </c>
      <c r="C5" s="383"/>
      <c r="D5" s="107"/>
      <c r="E5" s="107"/>
      <c r="F5" s="384"/>
      <c r="G5" s="385"/>
      <c r="H5" s="121"/>
      <c r="I5" s="3"/>
    </row>
    <row r="6" spans="2:9">
      <c r="B6" s="366">
        <v>1</v>
      </c>
      <c r="C6" s="367"/>
      <c r="D6" s="281" t="s">
        <v>146</v>
      </c>
      <c r="E6" s="281"/>
      <c r="F6" s="368"/>
      <c r="G6" s="168">
        <f>+'Rent Summary (CO)'!H101</f>
        <v>0</v>
      </c>
      <c r="H6" s="619" t="e">
        <f>+G6/D4</f>
        <v>#DIV/0!</v>
      </c>
      <c r="I6" s="3"/>
    </row>
    <row r="7" spans="2:9">
      <c r="B7" s="369">
        <v>2</v>
      </c>
      <c r="C7" s="370"/>
      <c r="D7" s="371" t="s">
        <v>147</v>
      </c>
      <c r="E7" s="371"/>
      <c r="F7" s="371"/>
      <c r="G7" s="122"/>
      <c r="H7" s="620" t="e">
        <f>+G7/D4</f>
        <v>#DIV/0!</v>
      </c>
      <c r="I7" s="3"/>
    </row>
    <row r="8" spans="2:9">
      <c r="B8" s="369">
        <v>3</v>
      </c>
      <c r="C8" s="370"/>
      <c r="D8" s="371" t="s">
        <v>148</v>
      </c>
      <c r="E8" s="371"/>
      <c r="F8" s="371"/>
      <c r="G8" s="122"/>
      <c r="H8" s="620" t="e">
        <f>+G8/D4</f>
        <v>#DIV/0!</v>
      </c>
      <c r="I8" s="3"/>
    </row>
    <row r="9" spans="2:9">
      <c r="B9" s="369">
        <v>4</v>
      </c>
      <c r="C9" s="370"/>
      <c r="D9" s="371" t="s">
        <v>149</v>
      </c>
      <c r="E9" s="371"/>
      <c r="F9" s="372"/>
      <c r="G9" s="122"/>
      <c r="H9" s="620" t="e">
        <f>+G9/D4</f>
        <v>#DIV/0!</v>
      </c>
      <c r="I9" s="3"/>
    </row>
    <row r="10" spans="2:9">
      <c r="B10" s="369"/>
      <c r="C10" s="370"/>
      <c r="D10" s="371"/>
      <c r="E10" s="371" t="s">
        <v>150</v>
      </c>
      <c r="F10" s="372"/>
      <c r="G10" s="138">
        <f>SUM(G6:G9)</f>
        <v>0</v>
      </c>
      <c r="H10" s="620" t="e">
        <f>+G10/D4</f>
        <v>#DIV/0!</v>
      </c>
      <c r="I10" s="3"/>
    </row>
    <row r="11" spans="2:9">
      <c r="B11" s="369">
        <v>5</v>
      </c>
      <c r="C11" s="370"/>
      <c r="D11" s="371" t="s">
        <v>151</v>
      </c>
      <c r="E11" s="371"/>
      <c r="F11" s="615">
        <f>+'Rent Summary (CO)'!C4</f>
        <v>0</v>
      </c>
      <c r="G11" s="138">
        <f>-(G10*F11)</f>
        <v>0</v>
      </c>
      <c r="H11" s="620" t="e">
        <f>+G11/D4</f>
        <v>#DIV/0!</v>
      </c>
      <c r="I11" s="3"/>
    </row>
    <row r="12" spans="2:9">
      <c r="B12" s="369">
        <v>6</v>
      </c>
      <c r="C12" s="370"/>
      <c r="D12" s="371" t="s">
        <v>152</v>
      </c>
      <c r="E12" s="371"/>
      <c r="F12" s="372"/>
      <c r="G12" s="122"/>
      <c r="H12" s="620" t="e">
        <f>+G12/D4</f>
        <v>#DIV/0!</v>
      </c>
      <c r="I12" s="3"/>
    </row>
    <row r="13" spans="2:9" ht="13.5" thickBot="1">
      <c r="B13" s="369">
        <v>7</v>
      </c>
      <c r="C13" s="370"/>
      <c r="D13" s="371" t="s">
        <v>151</v>
      </c>
      <c r="E13" s="371"/>
      <c r="F13" s="614">
        <v>0.5</v>
      </c>
      <c r="G13" s="138">
        <f>-(G12*F13)</f>
        <v>0</v>
      </c>
      <c r="H13" s="620" t="e">
        <f>+G13/D4</f>
        <v>#DIV/0!</v>
      </c>
      <c r="I13" s="3"/>
    </row>
    <row r="14" spans="2:9" ht="13.5" thickBot="1">
      <c r="B14" s="108">
        <v>8</v>
      </c>
      <c r="C14" s="389"/>
      <c r="D14" s="109" t="s">
        <v>153</v>
      </c>
      <c r="E14" s="109"/>
      <c r="F14" s="109"/>
      <c r="G14" s="128">
        <f>+SUM(G10:G11)+SUM(G12:G13)</f>
        <v>0</v>
      </c>
      <c r="H14" s="129" t="e">
        <f>+G14/D4</f>
        <v>#DIV/0!</v>
      </c>
      <c r="I14" s="3"/>
    </row>
    <row r="15" spans="2:9" ht="13.5" thickBot="1">
      <c r="B15" s="115" t="s">
        <v>154</v>
      </c>
      <c r="C15" s="390"/>
      <c r="D15" s="116" t="s">
        <v>155</v>
      </c>
      <c r="E15" s="116"/>
      <c r="F15" s="391"/>
      <c r="G15" s="392"/>
      <c r="H15" s="121"/>
      <c r="I15" s="3"/>
    </row>
    <row r="16" spans="2:9">
      <c r="B16" s="366">
        <v>9</v>
      </c>
      <c r="C16" s="367"/>
      <c r="D16" s="373"/>
      <c r="E16" s="281" t="s">
        <v>156</v>
      </c>
      <c r="F16" s="281"/>
      <c r="G16" s="123"/>
      <c r="H16" s="619" t="e">
        <f>+G16/D4</f>
        <v>#DIV/0!</v>
      </c>
      <c r="I16" s="3"/>
    </row>
    <row r="17" spans="2:9">
      <c r="B17" s="369">
        <v>10</v>
      </c>
      <c r="C17" s="370"/>
      <c r="D17" s="374"/>
      <c r="E17" s="371" t="s">
        <v>157</v>
      </c>
      <c r="F17" s="371"/>
      <c r="G17" s="122"/>
      <c r="H17" s="620" t="e">
        <f>+G17/D4</f>
        <v>#DIV/0!</v>
      </c>
      <c r="I17" s="3"/>
    </row>
    <row r="18" spans="2:9">
      <c r="B18" s="369">
        <v>11</v>
      </c>
      <c r="C18" s="370"/>
      <c r="D18" s="374"/>
      <c r="E18" s="371" t="s">
        <v>9</v>
      </c>
      <c r="F18" s="371"/>
      <c r="G18" s="122"/>
      <c r="H18" s="620" t="e">
        <f>+G18/D4</f>
        <v>#DIV/0!</v>
      </c>
      <c r="I18" s="3"/>
    </row>
    <row r="19" spans="2:9">
      <c r="B19" s="369">
        <v>12</v>
      </c>
      <c r="C19" s="370"/>
      <c r="D19" s="371"/>
      <c r="E19" s="371" t="s">
        <v>158</v>
      </c>
      <c r="F19" s="104" t="e">
        <f>+#REF!</f>
        <v>#REF!</v>
      </c>
      <c r="G19" s="138" t="e">
        <f>+G14*F19</f>
        <v>#REF!</v>
      </c>
      <c r="H19" s="620" t="e">
        <f>+G19/D4</f>
        <v>#REF!</v>
      </c>
      <c r="I19" s="3"/>
    </row>
    <row r="20" spans="2:9">
      <c r="B20" s="369">
        <v>13</v>
      </c>
      <c r="C20" s="370"/>
      <c r="D20" s="371"/>
      <c r="E20" s="371" t="s">
        <v>159</v>
      </c>
      <c r="F20" s="103"/>
      <c r="G20" s="122"/>
      <c r="H20" s="620" t="e">
        <f>+G20/D4</f>
        <v>#DIV/0!</v>
      </c>
      <c r="I20" s="3"/>
    </row>
    <row r="21" spans="2:9">
      <c r="B21" s="369">
        <v>14</v>
      </c>
      <c r="C21" s="370"/>
      <c r="D21" s="371"/>
      <c r="E21" s="371" t="s">
        <v>160</v>
      </c>
      <c r="F21" s="103"/>
      <c r="G21" s="122"/>
      <c r="H21" s="620" t="e">
        <f>+G21/D4</f>
        <v>#DIV/0!</v>
      </c>
      <c r="I21" s="3"/>
    </row>
    <row r="22" spans="2:9">
      <c r="B22" s="369">
        <v>15</v>
      </c>
      <c r="C22" s="370"/>
      <c r="D22" s="371"/>
      <c r="E22" s="371" t="s">
        <v>161</v>
      </c>
      <c r="F22" s="371"/>
      <c r="G22" s="122"/>
      <c r="H22" s="620" t="e">
        <f>+G22/D4</f>
        <v>#DIV/0!</v>
      </c>
      <c r="I22" s="3"/>
    </row>
    <row r="23" spans="2:9">
      <c r="B23" s="369">
        <v>16</v>
      </c>
      <c r="C23" s="370"/>
      <c r="D23" s="371"/>
      <c r="E23" s="371" t="s">
        <v>162</v>
      </c>
      <c r="F23" s="371"/>
      <c r="G23" s="122"/>
      <c r="H23" s="620" t="e">
        <f>+G23/D4</f>
        <v>#DIV/0!</v>
      </c>
      <c r="I23" s="3"/>
    </row>
    <row r="24" spans="2:9">
      <c r="B24" s="369">
        <v>17</v>
      </c>
      <c r="C24" s="370"/>
      <c r="D24" s="371"/>
      <c r="E24" s="371" t="s">
        <v>643</v>
      </c>
      <c r="F24" s="371"/>
      <c r="G24" s="138">
        <f>50*'Tax Credit Eligibility (CO)'!K27</f>
        <v>0</v>
      </c>
      <c r="H24" s="620" t="e">
        <f>+G24/D4</f>
        <v>#DIV/0!</v>
      </c>
      <c r="I24" s="3"/>
    </row>
    <row r="25" spans="2:9" ht="13.5" thickBot="1">
      <c r="B25" s="369">
        <v>18</v>
      </c>
      <c r="C25" s="370"/>
      <c r="D25" s="371"/>
      <c r="E25" s="371" t="s">
        <v>163</v>
      </c>
      <c r="F25" s="371"/>
      <c r="G25" s="122"/>
      <c r="H25" s="620" t="e">
        <f>+G25/D4</f>
        <v>#DIV/0!</v>
      </c>
      <c r="I25" s="3"/>
    </row>
    <row r="26" spans="2:9" ht="13.5" thickBot="1">
      <c r="B26" s="117">
        <v>19</v>
      </c>
      <c r="C26" s="393"/>
      <c r="D26" s="118" t="s">
        <v>164</v>
      </c>
      <c r="E26" s="118"/>
      <c r="F26" s="118"/>
      <c r="G26" s="130" t="e">
        <f>SUM(G16:G25)</f>
        <v>#REF!</v>
      </c>
      <c r="H26" s="131" t="e">
        <f>+G26/D4</f>
        <v>#REF!</v>
      </c>
      <c r="I26" s="3"/>
    </row>
    <row r="27" spans="2:9" ht="13.5" thickBot="1">
      <c r="B27" s="394"/>
      <c r="C27" s="395"/>
      <c r="D27" s="107" t="s">
        <v>165</v>
      </c>
      <c r="E27" s="746"/>
      <c r="F27" s="746"/>
      <c r="G27" s="396"/>
      <c r="H27" s="121"/>
      <c r="I27" s="3"/>
    </row>
    <row r="28" spans="2:9">
      <c r="B28" s="366">
        <v>20</v>
      </c>
      <c r="C28" s="367"/>
      <c r="D28" s="373"/>
      <c r="E28" s="281" t="s">
        <v>166</v>
      </c>
      <c r="F28" s="281"/>
      <c r="G28" s="123"/>
      <c r="H28" s="619" t="e">
        <f>+G28/D4</f>
        <v>#DIV/0!</v>
      </c>
      <c r="I28" s="3"/>
    </row>
    <row r="29" spans="2:9">
      <c r="B29" s="369">
        <v>21</v>
      </c>
      <c r="C29" s="370"/>
      <c r="D29" s="371"/>
      <c r="E29" s="371" t="s">
        <v>167</v>
      </c>
      <c r="F29" s="371"/>
      <c r="G29" s="122"/>
      <c r="H29" s="620" t="e">
        <f>+G29/D4</f>
        <v>#DIV/0!</v>
      </c>
      <c r="I29" s="3"/>
    </row>
    <row r="30" spans="2:9">
      <c r="B30" s="369">
        <v>22</v>
      </c>
      <c r="C30" s="370"/>
      <c r="D30" s="371"/>
      <c r="E30" s="371" t="s">
        <v>168</v>
      </c>
      <c r="F30" s="371"/>
      <c r="G30" s="122"/>
      <c r="H30" s="620" t="e">
        <f>+G30/D4</f>
        <v>#DIV/0!</v>
      </c>
      <c r="I30" s="3"/>
    </row>
    <row r="31" spans="2:9">
      <c r="B31" s="369">
        <v>23</v>
      </c>
      <c r="C31" s="370"/>
      <c r="D31" s="371"/>
      <c r="E31" s="371" t="s">
        <v>169</v>
      </c>
      <c r="F31" s="371"/>
      <c r="G31" s="122"/>
      <c r="H31" s="620" t="e">
        <f>+G31/D4</f>
        <v>#DIV/0!</v>
      </c>
      <c r="I31" s="3"/>
    </row>
    <row r="32" spans="2:9">
      <c r="B32" s="369">
        <v>24</v>
      </c>
      <c r="C32" s="370"/>
      <c r="D32" s="371"/>
      <c r="E32" s="371" t="s">
        <v>170</v>
      </c>
      <c r="F32" s="371"/>
      <c r="G32" s="122"/>
      <c r="H32" s="620" t="e">
        <f>+G32/D4</f>
        <v>#DIV/0!</v>
      </c>
      <c r="I32" s="3"/>
    </row>
    <row r="33" spans="2:9" ht="13.5" thickBot="1">
      <c r="B33" s="369">
        <v>25</v>
      </c>
      <c r="C33" s="370"/>
      <c r="D33" s="371"/>
      <c r="E33" s="371" t="s">
        <v>163</v>
      </c>
      <c r="F33" s="371"/>
      <c r="G33" s="122"/>
      <c r="H33" s="620" t="e">
        <f>+G33/D4</f>
        <v>#DIV/0!</v>
      </c>
      <c r="I33" s="3"/>
    </row>
    <row r="34" spans="2:9" ht="13.5" thickBot="1">
      <c r="B34" s="119">
        <v>26</v>
      </c>
      <c r="C34" s="397"/>
      <c r="D34" s="120" t="s">
        <v>171</v>
      </c>
      <c r="E34" s="120"/>
      <c r="F34" s="398"/>
      <c r="G34" s="132">
        <f>SUM(G28:G33)</f>
        <v>0</v>
      </c>
      <c r="H34" s="132" t="e">
        <f>+G34/D4</f>
        <v>#DIV/0!</v>
      </c>
      <c r="I34" s="3"/>
    </row>
    <row r="35" spans="2:9" ht="13.5" thickBot="1">
      <c r="B35" s="394"/>
      <c r="C35" s="395"/>
      <c r="D35" s="107" t="s">
        <v>172</v>
      </c>
      <c r="E35" s="746"/>
      <c r="F35" s="746"/>
      <c r="G35" s="396"/>
      <c r="H35" s="121"/>
      <c r="I35" s="3"/>
    </row>
    <row r="36" spans="2:9">
      <c r="B36" s="366">
        <v>27</v>
      </c>
      <c r="C36" s="367"/>
      <c r="D36" s="281"/>
      <c r="E36" s="281" t="s">
        <v>173</v>
      </c>
      <c r="F36" s="281"/>
      <c r="G36" s="123"/>
      <c r="H36" s="619" t="e">
        <f>+G36/D4</f>
        <v>#DIV/0!</v>
      </c>
      <c r="I36" s="3"/>
    </row>
    <row r="37" spans="2:9">
      <c r="B37" s="369">
        <v>28</v>
      </c>
      <c r="C37" s="370"/>
      <c r="D37" s="371"/>
      <c r="E37" s="371" t="s">
        <v>174</v>
      </c>
      <c r="F37" s="371"/>
      <c r="G37" s="122"/>
      <c r="H37" s="620" t="e">
        <f>+G37/D4</f>
        <v>#DIV/0!</v>
      </c>
      <c r="I37" s="3"/>
    </row>
    <row r="38" spans="2:9">
      <c r="B38" s="369">
        <v>29</v>
      </c>
      <c r="C38" s="370"/>
      <c r="D38" s="371"/>
      <c r="E38" s="371" t="s">
        <v>175</v>
      </c>
      <c r="F38" s="371"/>
      <c r="G38" s="122"/>
      <c r="H38" s="620" t="e">
        <f>+G38/D4</f>
        <v>#DIV/0!</v>
      </c>
      <c r="I38" s="3"/>
    </row>
    <row r="39" spans="2:9">
      <c r="B39" s="369">
        <v>30</v>
      </c>
      <c r="C39" s="370"/>
      <c r="D39" s="371"/>
      <c r="E39" s="371" t="s">
        <v>176</v>
      </c>
      <c r="F39" s="371"/>
      <c r="G39" s="122"/>
      <c r="H39" s="620" t="e">
        <f>+G39/D4</f>
        <v>#DIV/0!</v>
      </c>
      <c r="I39" s="3"/>
    </row>
    <row r="40" spans="2:9">
      <c r="B40" s="369">
        <v>31</v>
      </c>
      <c r="C40" s="370"/>
      <c r="D40" s="371"/>
      <c r="E40" s="371" t="s">
        <v>177</v>
      </c>
      <c r="F40" s="371"/>
      <c r="G40" s="122"/>
      <c r="H40" s="620" t="e">
        <f>+G40/D4</f>
        <v>#DIV/0!</v>
      </c>
      <c r="I40" s="3"/>
    </row>
    <row r="41" spans="2:9">
      <c r="B41" s="369">
        <v>32</v>
      </c>
      <c r="C41" s="370"/>
      <c r="D41" s="371"/>
      <c r="E41" s="371" t="s">
        <v>178</v>
      </c>
      <c r="F41" s="371"/>
      <c r="G41" s="122"/>
      <c r="H41" s="620" t="e">
        <f>+G41/D4</f>
        <v>#DIV/0!</v>
      </c>
      <c r="I41" s="3"/>
    </row>
    <row r="42" spans="2:9">
      <c r="B42" s="369">
        <v>33</v>
      </c>
      <c r="C42" s="370"/>
      <c r="D42" s="371"/>
      <c r="E42" s="371" t="s">
        <v>179</v>
      </c>
      <c r="F42" s="371"/>
      <c r="G42" s="122"/>
      <c r="H42" s="620" t="e">
        <f>+G42/D4</f>
        <v>#DIV/0!</v>
      </c>
      <c r="I42" s="3"/>
    </row>
    <row r="43" spans="2:9">
      <c r="B43" s="369">
        <v>34</v>
      </c>
      <c r="C43" s="370"/>
      <c r="D43" s="371"/>
      <c r="E43" s="371" t="s">
        <v>180</v>
      </c>
      <c r="F43" s="371"/>
      <c r="G43" s="122"/>
      <c r="H43" s="620" t="e">
        <f>+G43/D4</f>
        <v>#DIV/0!</v>
      </c>
      <c r="I43" s="3"/>
    </row>
    <row r="44" spans="2:9" ht="13.5" thickBot="1">
      <c r="B44" s="369">
        <v>35</v>
      </c>
      <c r="C44" s="370"/>
      <c r="D44" s="371"/>
      <c r="E44" s="371" t="s">
        <v>181</v>
      </c>
      <c r="F44" s="371"/>
      <c r="G44" s="122"/>
      <c r="H44" s="620" t="e">
        <f>+G44/D4</f>
        <v>#DIV/0!</v>
      </c>
      <c r="I44" s="3"/>
    </row>
    <row r="45" spans="2:9" ht="13.5" thickBot="1">
      <c r="B45" s="119">
        <v>36</v>
      </c>
      <c r="C45" s="397"/>
      <c r="D45" s="120" t="s">
        <v>182</v>
      </c>
      <c r="E45" s="120"/>
      <c r="F45" s="398"/>
      <c r="G45" s="133">
        <f>SUM(G36:G44)</f>
        <v>0</v>
      </c>
      <c r="H45" s="132" t="e">
        <f>+G45/D4</f>
        <v>#DIV/0!</v>
      </c>
      <c r="I45" s="3"/>
    </row>
    <row r="46" spans="2:9" ht="13.5" thickBot="1">
      <c r="B46" s="394"/>
      <c r="C46" s="395"/>
      <c r="D46" s="107" t="s">
        <v>183</v>
      </c>
      <c r="E46" s="746"/>
      <c r="F46" s="746"/>
      <c r="G46" s="396"/>
      <c r="H46" s="121"/>
      <c r="I46" s="3"/>
    </row>
    <row r="47" spans="2:9">
      <c r="B47" s="366">
        <v>37</v>
      </c>
      <c r="C47" s="367"/>
      <c r="D47" s="281"/>
      <c r="E47" s="281" t="s">
        <v>184</v>
      </c>
      <c r="F47" s="281"/>
      <c r="G47" s="123"/>
      <c r="H47" s="619" t="e">
        <f>+G47/D4</f>
        <v>#DIV/0!</v>
      </c>
      <c r="I47" s="3"/>
    </row>
    <row r="48" spans="2:9">
      <c r="B48" s="369">
        <v>38</v>
      </c>
      <c r="C48" s="370"/>
      <c r="D48" s="371"/>
      <c r="E48" s="371" t="s">
        <v>185</v>
      </c>
      <c r="F48" s="371"/>
      <c r="G48" s="122"/>
      <c r="H48" s="620" t="e">
        <f>+G48/D4</f>
        <v>#DIV/0!</v>
      </c>
      <c r="I48" s="3"/>
    </row>
    <row r="49" spans="1:12">
      <c r="B49" s="369">
        <v>39</v>
      </c>
      <c r="C49" s="370"/>
      <c r="D49" s="371"/>
      <c r="E49" s="371" t="s">
        <v>186</v>
      </c>
      <c r="F49" s="371"/>
      <c r="G49" s="122"/>
      <c r="H49" s="620" t="e">
        <f>+G49/D4</f>
        <v>#DIV/0!</v>
      </c>
      <c r="I49" s="3"/>
    </row>
    <row r="50" spans="1:12">
      <c r="B50" s="369">
        <v>40</v>
      </c>
      <c r="C50" s="370"/>
      <c r="D50" s="371"/>
      <c r="E50" s="371" t="s">
        <v>187</v>
      </c>
      <c r="F50" s="371"/>
      <c r="G50" s="122"/>
      <c r="H50" s="620" t="e">
        <f>+G50/D4</f>
        <v>#DIV/0!</v>
      </c>
      <c r="I50" s="3"/>
    </row>
    <row r="51" spans="1:12" ht="13.5" thickBot="1">
      <c r="B51" s="369">
        <v>41</v>
      </c>
      <c r="C51" s="370"/>
      <c r="D51" s="371"/>
      <c r="E51" s="371" t="s">
        <v>163</v>
      </c>
      <c r="F51" s="371"/>
      <c r="G51" s="122"/>
      <c r="H51" s="620" t="e">
        <f>+G51/D4</f>
        <v>#DIV/0!</v>
      </c>
      <c r="I51" s="3"/>
    </row>
    <row r="52" spans="1:12" ht="13.5" thickBot="1">
      <c r="B52" s="110">
        <v>42</v>
      </c>
      <c r="C52" s="399"/>
      <c r="D52" s="111" t="s">
        <v>188</v>
      </c>
      <c r="E52" s="111"/>
      <c r="F52" s="400"/>
      <c r="G52" s="134">
        <f>SUM(G47:G51)</f>
        <v>0</v>
      </c>
      <c r="H52" s="135" t="e">
        <f>+G52/D4</f>
        <v>#DIV/0!</v>
      </c>
      <c r="I52" s="3"/>
    </row>
    <row r="53" spans="1:12" ht="13.5" thickBot="1">
      <c r="B53" s="117"/>
      <c r="C53" s="393"/>
      <c r="D53" s="118" t="s">
        <v>189</v>
      </c>
      <c r="E53" s="118"/>
      <c r="F53" s="401"/>
      <c r="G53" s="136" t="e">
        <f>+G52+G45+G34+G26</f>
        <v>#REF!</v>
      </c>
      <c r="H53" s="131" t="e">
        <f>+G53/D4</f>
        <v>#REF!</v>
      </c>
      <c r="I53" s="3"/>
    </row>
    <row r="54" spans="1:12" ht="13.5" thickBot="1">
      <c r="B54" s="394"/>
      <c r="C54" s="395"/>
      <c r="D54" s="107" t="s">
        <v>190</v>
      </c>
      <c r="E54" s="746"/>
      <c r="F54" s="746"/>
      <c r="G54" s="396"/>
      <c r="H54" s="121"/>
      <c r="I54" s="3"/>
    </row>
    <row r="55" spans="1:12" ht="14.25" customHeight="1">
      <c r="B55" s="366">
        <v>43</v>
      </c>
      <c r="C55" s="367"/>
      <c r="D55" s="281"/>
      <c r="E55" s="281" t="s">
        <v>191</v>
      </c>
      <c r="F55" s="375">
        <v>-1</v>
      </c>
      <c r="G55" s="639" t="e">
        <f>(IF(#REF!="New Construction",IF(#REF!="Yes",250,300),300))*D4</f>
        <v>#REF!</v>
      </c>
      <c r="H55" s="619" t="e">
        <f>+G55/D4</f>
        <v>#REF!</v>
      </c>
      <c r="I55" s="3"/>
    </row>
    <row r="56" spans="1:12">
      <c r="B56" s="369">
        <v>44</v>
      </c>
      <c r="C56" s="370"/>
      <c r="D56" s="371"/>
      <c r="E56" s="371" t="s">
        <v>192</v>
      </c>
      <c r="F56" s="371"/>
      <c r="G56" s="122"/>
      <c r="H56" s="620" t="e">
        <f>+G56/D4</f>
        <v>#DIV/0!</v>
      </c>
      <c r="I56" s="3"/>
    </row>
    <row r="57" spans="1:12">
      <c r="B57" s="369">
        <v>45</v>
      </c>
      <c r="C57" s="370"/>
      <c r="D57" s="371"/>
      <c r="E57" s="371" t="s">
        <v>163</v>
      </c>
      <c r="F57" s="371"/>
      <c r="G57" s="122"/>
      <c r="H57" s="620" t="e">
        <f>+G57/D4</f>
        <v>#DIV/0!</v>
      </c>
      <c r="I57" s="3"/>
    </row>
    <row r="58" spans="1:12">
      <c r="B58" s="369">
        <v>46</v>
      </c>
      <c r="C58" s="370"/>
      <c r="D58" s="371"/>
      <c r="E58" s="371" t="s">
        <v>163</v>
      </c>
      <c r="F58" s="371"/>
      <c r="G58" s="122"/>
      <c r="H58" s="620" t="e">
        <f>+G58/D4</f>
        <v>#DIV/0!</v>
      </c>
      <c r="I58" s="3"/>
    </row>
    <row r="59" spans="1:12" ht="13.5" thickBot="1">
      <c r="B59" s="369">
        <v>47</v>
      </c>
      <c r="C59" s="370"/>
      <c r="D59" s="371"/>
      <c r="E59" s="371" t="s">
        <v>163</v>
      </c>
      <c r="F59" s="371"/>
      <c r="G59" s="122"/>
      <c r="H59" s="620" t="e">
        <f>+G59/D4</f>
        <v>#DIV/0!</v>
      </c>
      <c r="I59" s="3"/>
    </row>
    <row r="60" spans="1:12" ht="13.5" thickBot="1">
      <c r="B60" s="108">
        <v>48</v>
      </c>
      <c r="C60" s="389"/>
      <c r="D60" s="109" t="s">
        <v>193</v>
      </c>
      <c r="E60" s="109"/>
      <c r="F60" s="402"/>
      <c r="G60" s="137" t="e">
        <f>SUM(G55:G59)</f>
        <v>#REF!</v>
      </c>
      <c r="H60" s="125" t="e">
        <f>+G60/D4</f>
        <v>#REF!</v>
      </c>
      <c r="I60" s="3"/>
    </row>
    <row r="61" spans="1:12" ht="13.5" thickBot="1">
      <c r="B61" s="366">
        <v>49</v>
      </c>
      <c r="C61" s="367"/>
      <c r="D61" s="281" t="s">
        <v>194</v>
      </c>
      <c r="E61" s="281"/>
      <c r="F61" s="281"/>
      <c r="G61" s="123"/>
      <c r="H61" s="619" t="e">
        <f>+G61/D4</f>
        <v>#DIV/0!</v>
      </c>
      <c r="I61" s="3"/>
    </row>
    <row r="62" spans="1:12" ht="13.5" thickBot="1">
      <c r="B62" s="113">
        <v>50</v>
      </c>
      <c r="C62" s="403"/>
      <c r="D62" s="114" t="s">
        <v>195</v>
      </c>
      <c r="E62" s="114"/>
      <c r="F62" s="114"/>
      <c r="G62" s="124" t="e">
        <f>+G61+G60+G53</f>
        <v>#REF!</v>
      </c>
      <c r="H62" s="125" t="e">
        <f>+G62/D4</f>
        <v>#REF!</v>
      </c>
      <c r="I62" s="3"/>
    </row>
    <row r="63" spans="1:12" ht="13.5" thickBot="1">
      <c r="B63" s="112">
        <v>51</v>
      </c>
      <c r="C63" s="404"/>
      <c r="D63" s="1726" t="s">
        <v>196</v>
      </c>
      <c r="E63" s="1726"/>
      <c r="F63" s="1727"/>
      <c r="G63" s="126" t="e">
        <f>+G14-G62</f>
        <v>#REF!</v>
      </c>
      <c r="H63" s="127" t="e">
        <f>+G63/D4</f>
        <v>#REF!</v>
      </c>
      <c r="I63" s="3"/>
    </row>
    <row r="64" spans="1:12" ht="13.5" thickBot="1">
      <c r="A64" s="3"/>
      <c r="B64" s="376"/>
      <c r="C64" s="376"/>
      <c r="D64" s="377"/>
      <c r="E64" s="377"/>
      <c r="F64" s="377"/>
      <c r="G64" s="378"/>
      <c r="H64" s="378"/>
      <c r="I64" s="3"/>
      <c r="J64" s="3"/>
      <c r="K64" s="3"/>
      <c r="L64" s="3"/>
    </row>
    <row r="65" spans="1:12" ht="13.5" thickBot="1">
      <c r="A65" s="3"/>
      <c r="B65" s="621"/>
      <c r="C65" s="622"/>
      <c r="D65" s="114" t="s">
        <v>199</v>
      </c>
      <c r="E65" s="623"/>
      <c r="F65" s="624"/>
      <c r="G65" s="139" t="e">
        <f>+G62-G60-G61</f>
        <v>#REF!</v>
      </c>
      <c r="H65" s="139" t="e">
        <f>+G65/D4</f>
        <v>#REF!</v>
      </c>
      <c r="I65" s="3"/>
      <c r="J65" s="3"/>
      <c r="K65" s="3"/>
      <c r="L65" s="3"/>
    </row>
    <row r="66" spans="1:12">
      <c r="A66" s="3"/>
      <c r="B66" s="376"/>
      <c r="C66" s="376"/>
      <c r="D66" s="377"/>
      <c r="E66" s="377"/>
      <c r="F66" s="377"/>
      <c r="G66" s="378"/>
      <c r="H66" s="918" t="e">
        <f>IF(H65&lt;3300,"VALUE!",IF(H65&gt;4800,"VALUE!",""))</f>
        <v>#REF!</v>
      </c>
      <c r="I66" s="3"/>
      <c r="J66" s="3"/>
      <c r="K66" s="3"/>
      <c r="L66" s="3"/>
    </row>
    <row r="67" spans="1:12">
      <c r="A67" s="3"/>
      <c r="B67" s="3" t="s">
        <v>197</v>
      </c>
      <c r="C67" s="281"/>
      <c r="D67" s="281"/>
      <c r="E67" s="281"/>
      <c r="F67" s="281"/>
      <c r="G67" s="386"/>
      <c r="H67" s="388" t="e">
        <f>+#REF!</f>
        <v>#REF!</v>
      </c>
      <c r="I67" s="3"/>
      <c r="J67" s="3"/>
      <c r="K67" s="3"/>
      <c r="L67" s="3"/>
    </row>
    <row r="68" spans="1:12">
      <c r="A68" s="3"/>
      <c r="B68" s="12" t="s">
        <v>198</v>
      </c>
      <c r="C68" s="281"/>
      <c r="D68" s="281"/>
      <c r="E68" s="281"/>
      <c r="F68" s="281"/>
      <c r="G68" s="388" t="s">
        <v>405</v>
      </c>
      <c r="H68" s="387">
        <f ca="1">TODAY()</f>
        <v>45330</v>
      </c>
      <c r="I68" s="3"/>
      <c r="J68" s="3"/>
      <c r="K68" s="3"/>
      <c r="L68" s="3"/>
    </row>
    <row r="69" spans="1:12">
      <c r="A69" s="3"/>
      <c r="B69" s="3" t="s">
        <v>200</v>
      </c>
      <c r="C69" s="281"/>
      <c r="D69" s="281"/>
      <c r="E69" s="281"/>
      <c r="F69" s="281"/>
      <c r="G69" s="379"/>
      <c r="H69" s="379"/>
      <c r="I69" s="3"/>
      <c r="J69" s="3"/>
      <c r="K69" s="3"/>
      <c r="L69" s="3"/>
    </row>
    <row r="70" spans="1:12" ht="15">
      <c r="A70" s="3"/>
      <c r="B70" s="185"/>
      <c r="C70" s="185"/>
      <c r="D70" s="185"/>
      <c r="E70" s="185"/>
      <c r="F70" s="185"/>
      <c r="G70" s="185"/>
      <c r="H70" s="185"/>
      <c r="I70" s="3"/>
      <c r="J70" s="3"/>
      <c r="K70" s="3"/>
      <c r="L70" s="3"/>
    </row>
    <row r="71" spans="1:12" s="185" customFormat="1" ht="15"/>
    <row r="72" spans="1:12" s="185" customFormat="1" ht="15"/>
    <row r="73" spans="1:12" s="185" customFormat="1" ht="15"/>
    <row r="74" spans="1:12" s="185" customFormat="1" ht="15"/>
    <row r="75" spans="1:12" s="185" customFormat="1" ht="15"/>
    <row r="76" spans="1:12" s="185" customFormat="1" ht="15"/>
    <row r="77" spans="1:12" s="185" customFormat="1" ht="15"/>
    <row r="78" spans="1:12" s="185" customFormat="1" ht="15"/>
    <row r="79" spans="1:12" s="185" customFormat="1" ht="15"/>
    <row r="80" spans="1:12" s="185" customFormat="1" ht="15"/>
    <row r="81" spans="1:12" s="185" customFormat="1" ht="15">
      <c r="B81" s="3"/>
      <c r="C81" s="281"/>
      <c r="D81" s="281"/>
      <c r="E81" s="281"/>
      <c r="F81" s="3"/>
      <c r="G81" s="380"/>
      <c r="H81" s="380"/>
    </row>
    <row r="82" spans="1:12">
      <c r="A82" s="3"/>
      <c r="B82" s="666"/>
      <c r="C82" s="666"/>
      <c r="D82" s="666"/>
      <c r="E82" s="666"/>
      <c r="F82" s="666"/>
      <c r="G82" s="666"/>
      <c r="H82" s="666"/>
      <c r="I82" s="3"/>
      <c r="J82" s="3"/>
      <c r="K82" s="3"/>
      <c r="L82" s="3"/>
    </row>
    <row r="83" spans="1:12">
      <c r="A83" s="666"/>
      <c r="B83" s="3"/>
      <c r="C83" s="3"/>
      <c r="D83" s="3"/>
      <c r="E83" s="3"/>
      <c r="F83" s="3"/>
      <c r="G83" s="380"/>
      <c r="H83" s="380"/>
    </row>
    <row r="84" spans="1:12">
      <c r="A84" s="3"/>
      <c r="B84" s="3"/>
      <c r="C84" s="3"/>
      <c r="D84" s="3"/>
      <c r="E84" s="3"/>
      <c r="F84" s="3"/>
      <c r="G84" s="380"/>
      <c r="H84" s="380"/>
    </row>
    <row r="85" spans="1:12">
      <c r="A85" s="3"/>
      <c r="B85" s="3"/>
      <c r="C85" s="3"/>
      <c r="D85" s="3"/>
      <c r="E85" s="3"/>
      <c r="F85" s="3"/>
      <c r="G85" s="380"/>
      <c r="H85" s="380"/>
    </row>
    <row r="86" spans="1:12">
      <c r="A86" s="3"/>
      <c r="B86" s="3"/>
      <c r="C86" s="3"/>
      <c r="D86" s="3"/>
      <c r="E86" s="3"/>
      <c r="F86" s="3"/>
      <c r="G86" s="380"/>
      <c r="H86" s="380"/>
    </row>
    <row r="87" spans="1:12">
      <c r="A87" s="3"/>
      <c r="B87" s="3"/>
      <c r="C87" s="3"/>
      <c r="D87" s="3"/>
      <c r="E87" s="3"/>
      <c r="F87" s="3"/>
      <c r="G87" s="380"/>
      <c r="H87" s="380"/>
    </row>
    <row r="88" spans="1:12">
      <c r="A88" s="3"/>
      <c r="B88" s="3"/>
      <c r="C88" s="3"/>
      <c r="D88" s="3"/>
      <c r="E88" s="3"/>
      <c r="F88" s="3"/>
      <c r="G88" s="380"/>
      <c r="H88" s="380"/>
    </row>
    <row r="89" spans="1:12">
      <c r="A89" s="3"/>
      <c r="B89" s="3"/>
      <c r="C89" s="3"/>
      <c r="D89" s="3"/>
      <c r="E89" s="3"/>
      <c r="F89" s="3"/>
      <c r="G89" s="380"/>
      <c r="H89" s="380"/>
    </row>
    <row r="90" spans="1:12">
      <c r="A90" s="3"/>
      <c r="B90" s="3"/>
      <c r="C90" s="3"/>
      <c r="D90" s="3"/>
      <c r="E90" s="3"/>
      <c r="F90" s="3"/>
      <c r="G90" s="380"/>
      <c r="H90" s="380"/>
    </row>
    <row r="91" spans="1:12">
      <c r="A91" s="3"/>
      <c r="B91" s="3"/>
      <c r="C91" s="3"/>
      <c r="D91" s="3"/>
      <c r="E91" s="3"/>
      <c r="F91" s="3"/>
      <c r="G91" s="380"/>
      <c r="H91" s="380"/>
    </row>
    <row r="92" spans="1:12">
      <c r="A92" s="3"/>
      <c r="B92" s="3"/>
      <c r="C92" s="3"/>
      <c r="D92" s="3"/>
      <c r="E92" s="3"/>
      <c r="F92" s="3"/>
      <c r="G92" s="380"/>
      <c r="H92" s="380"/>
    </row>
    <row r="93" spans="1:12">
      <c r="A93" s="3"/>
      <c r="B93" s="3"/>
      <c r="C93" s="3"/>
      <c r="D93" s="3"/>
      <c r="E93" s="3"/>
      <c r="F93" s="3"/>
      <c r="G93" s="380"/>
      <c r="H93" s="380"/>
    </row>
    <row r="94" spans="1:12">
      <c r="A94" s="3"/>
      <c r="B94" s="3"/>
      <c r="C94" s="3"/>
      <c r="D94" s="3"/>
      <c r="E94" s="3"/>
      <c r="F94" s="3"/>
      <c r="G94" s="380"/>
      <c r="H94" s="380"/>
    </row>
    <row r="95" spans="1:12">
      <c r="A95" s="3"/>
      <c r="B95" s="3"/>
      <c r="C95" s="3"/>
      <c r="D95" s="3"/>
      <c r="E95" s="3"/>
      <c r="F95" s="3"/>
      <c r="G95" s="380"/>
      <c r="H95" s="380"/>
    </row>
    <row r="96" spans="1:12">
      <c r="A96" s="3"/>
      <c r="B96" s="3"/>
      <c r="C96" s="3"/>
      <c r="D96" s="3"/>
      <c r="E96" s="3"/>
      <c r="F96" s="3"/>
      <c r="G96" s="380"/>
      <c r="H96" s="380"/>
    </row>
    <row r="97" spans="1:8">
      <c r="A97" s="3"/>
      <c r="B97" s="3"/>
      <c r="C97" s="3"/>
      <c r="D97" s="3"/>
      <c r="E97" s="3"/>
      <c r="F97" s="3"/>
      <c r="G97" s="380"/>
      <c r="H97" s="380"/>
    </row>
    <row r="98" spans="1:8">
      <c r="A98" s="3"/>
      <c r="G98" s="380"/>
      <c r="H98" s="380"/>
    </row>
    <row r="99" spans="1:8">
      <c r="G99" s="380"/>
      <c r="H99" s="380"/>
    </row>
    <row r="100" spans="1:8">
      <c r="G100" s="380"/>
      <c r="H100" s="380"/>
    </row>
    <row r="101" spans="1:8">
      <c r="G101" s="380"/>
      <c r="H101" s="380"/>
    </row>
    <row r="102" spans="1:8">
      <c r="G102" s="380"/>
      <c r="H102" s="380"/>
    </row>
    <row r="103" spans="1:8">
      <c r="G103" s="380"/>
      <c r="H103" s="380"/>
    </row>
    <row r="104" spans="1:8">
      <c r="G104" s="380"/>
      <c r="H104" s="380"/>
    </row>
    <row r="105" spans="1:8">
      <c r="G105" s="380"/>
      <c r="H105" s="380"/>
    </row>
    <row r="106" spans="1:8">
      <c r="G106" s="380"/>
      <c r="H106" s="380"/>
    </row>
    <row r="107" spans="1:8">
      <c r="G107" s="380"/>
      <c r="H107" s="380"/>
    </row>
    <row r="108" spans="1:8">
      <c r="G108" s="380"/>
      <c r="H108" s="380"/>
    </row>
    <row r="109" spans="1:8">
      <c r="G109" s="380"/>
      <c r="H109" s="380"/>
    </row>
    <row r="110" spans="1:8">
      <c r="G110" s="380"/>
      <c r="H110" s="380"/>
    </row>
    <row r="111" spans="1:8">
      <c r="G111" s="380"/>
      <c r="H111" s="380"/>
    </row>
    <row r="112" spans="1:8">
      <c r="G112" s="380"/>
      <c r="H112" s="380"/>
    </row>
    <row r="113" spans="7:8">
      <c r="G113" s="380"/>
      <c r="H113" s="380"/>
    </row>
    <row r="114" spans="7:8">
      <c r="G114" s="380"/>
      <c r="H114" s="380"/>
    </row>
    <row r="115" spans="7:8">
      <c r="G115" s="380"/>
      <c r="H115" s="380"/>
    </row>
    <row r="116" spans="7:8">
      <c r="G116" s="380"/>
      <c r="H116" s="380"/>
    </row>
    <row r="117" spans="7:8">
      <c r="G117" s="380"/>
      <c r="H117" s="380"/>
    </row>
    <row r="118" spans="7:8">
      <c r="G118" s="380"/>
      <c r="H118" s="380"/>
    </row>
    <row r="119" spans="7:8">
      <c r="G119" s="380"/>
      <c r="H119" s="380"/>
    </row>
    <row r="120" spans="7:8">
      <c r="G120" s="380"/>
      <c r="H120" s="380"/>
    </row>
    <row r="121" spans="7:8">
      <c r="G121" s="380"/>
      <c r="H121" s="380"/>
    </row>
    <row r="122" spans="7:8">
      <c r="G122" s="380"/>
      <c r="H122" s="380"/>
    </row>
    <row r="123" spans="7:8">
      <c r="G123" s="380"/>
      <c r="H123" s="380"/>
    </row>
    <row r="124" spans="7:8">
      <c r="G124" s="380"/>
      <c r="H124" s="380"/>
    </row>
    <row r="125" spans="7:8">
      <c r="G125" s="380"/>
      <c r="H125" s="380"/>
    </row>
    <row r="126" spans="7:8">
      <c r="G126" s="380"/>
      <c r="H126" s="380"/>
    </row>
    <row r="127" spans="7:8">
      <c r="G127" s="380"/>
      <c r="H127" s="380"/>
    </row>
    <row r="128" spans="7:8">
      <c r="G128" s="380"/>
      <c r="H128" s="380"/>
    </row>
    <row r="129" spans="7:8">
      <c r="G129" s="380"/>
      <c r="H129" s="380"/>
    </row>
    <row r="130" spans="7:8">
      <c r="G130" s="380"/>
      <c r="H130" s="380"/>
    </row>
    <row r="131" spans="7:8">
      <c r="G131" s="380"/>
      <c r="H131" s="380"/>
    </row>
    <row r="132" spans="7:8">
      <c r="G132" s="380"/>
      <c r="H132" s="380"/>
    </row>
    <row r="133" spans="7:8">
      <c r="G133" s="380"/>
      <c r="H133" s="380"/>
    </row>
    <row r="134" spans="7:8">
      <c r="G134" s="380"/>
      <c r="H134" s="380"/>
    </row>
    <row r="135" spans="7:8">
      <c r="G135" s="380"/>
      <c r="H135" s="380"/>
    </row>
    <row r="136" spans="7:8">
      <c r="G136" s="380"/>
      <c r="H136" s="380"/>
    </row>
    <row r="137" spans="7:8">
      <c r="G137" s="380"/>
      <c r="H137" s="380"/>
    </row>
    <row r="138" spans="7:8">
      <c r="G138" s="380"/>
      <c r="H138" s="380"/>
    </row>
    <row r="139" spans="7:8">
      <c r="G139" s="380"/>
      <c r="H139" s="380"/>
    </row>
    <row r="140" spans="7:8">
      <c r="G140" s="380"/>
      <c r="H140" s="380"/>
    </row>
    <row r="141" spans="7:8">
      <c r="G141" s="380"/>
      <c r="H141" s="380"/>
    </row>
    <row r="142" spans="7:8">
      <c r="G142" s="380"/>
      <c r="H142" s="380"/>
    </row>
    <row r="143" spans="7:8">
      <c r="G143" s="380"/>
      <c r="H143" s="380"/>
    </row>
    <row r="144" spans="7:8">
      <c r="G144" s="380"/>
      <c r="H144" s="380"/>
    </row>
    <row r="145" spans="7:8">
      <c r="G145" s="380"/>
      <c r="H145" s="380"/>
    </row>
    <row r="146" spans="7:8">
      <c r="G146" s="380"/>
      <c r="H146" s="380"/>
    </row>
    <row r="147" spans="7:8">
      <c r="G147" s="380"/>
      <c r="H147" s="380"/>
    </row>
    <row r="148" spans="7:8">
      <c r="G148" s="380"/>
      <c r="H148" s="380"/>
    </row>
    <row r="149" spans="7:8">
      <c r="G149" s="380"/>
      <c r="H149" s="380"/>
    </row>
    <row r="150" spans="7:8">
      <c r="G150" s="380"/>
      <c r="H150" s="380"/>
    </row>
    <row r="151" spans="7:8">
      <c r="G151" s="380"/>
      <c r="H151" s="380"/>
    </row>
    <row r="152" spans="7:8">
      <c r="G152" s="380"/>
      <c r="H152" s="380"/>
    </row>
    <row r="153" spans="7:8">
      <c r="G153" s="380"/>
      <c r="H153" s="380"/>
    </row>
    <row r="154" spans="7:8">
      <c r="G154" s="380"/>
      <c r="H154" s="380"/>
    </row>
    <row r="155" spans="7:8">
      <c r="G155" s="380"/>
      <c r="H155" s="380"/>
    </row>
    <row r="156" spans="7:8">
      <c r="G156" s="380"/>
      <c r="H156" s="380"/>
    </row>
    <row r="157" spans="7:8">
      <c r="G157" s="380"/>
      <c r="H157" s="380"/>
    </row>
    <row r="158" spans="7:8">
      <c r="G158" s="380"/>
      <c r="H158" s="380"/>
    </row>
    <row r="159" spans="7:8">
      <c r="G159" s="380"/>
      <c r="H159" s="380"/>
    </row>
    <row r="160" spans="7:8">
      <c r="G160" s="380"/>
      <c r="H160" s="380"/>
    </row>
    <row r="161" spans="7:8">
      <c r="G161" s="380"/>
      <c r="H161" s="380"/>
    </row>
    <row r="162" spans="7:8">
      <c r="G162" s="380"/>
      <c r="H162" s="380"/>
    </row>
    <row r="163" spans="7:8">
      <c r="G163" s="380"/>
      <c r="H163" s="380"/>
    </row>
    <row r="164" spans="7:8">
      <c r="G164" s="380"/>
      <c r="H164" s="380"/>
    </row>
    <row r="165" spans="7:8">
      <c r="G165" s="380"/>
      <c r="H165" s="380"/>
    </row>
    <row r="166" spans="7:8">
      <c r="G166" s="380"/>
      <c r="H166" s="380"/>
    </row>
    <row r="167" spans="7:8">
      <c r="G167" s="380"/>
      <c r="H167" s="380"/>
    </row>
    <row r="168" spans="7:8">
      <c r="G168" s="380"/>
      <c r="H168" s="380"/>
    </row>
    <row r="169" spans="7:8">
      <c r="G169" s="380"/>
      <c r="H169" s="380"/>
    </row>
    <row r="170" spans="7:8">
      <c r="G170" s="380"/>
      <c r="H170" s="380"/>
    </row>
    <row r="171" spans="7:8">
      <c r="G171" s="380"/>
      <c r="H171" s="380"/>
    </row>
    <row r="172" spans="7:8">
      <c r="G172" s="380"/>
      <c r="H172" s="380"/>
    </row>
    <row r="173" spans="7:8">
      <c r="G173" s="380"/>
      <c r="H173" s="380"/>
    </row>
    <row r="174" spans="7:8">
      <c r="G174" s="380"/>
      <c r="H174" s="380"/>
    </row>
    <row r="175" spans="7:8">
      <c r="G175" s="380"/>
      <c r="H175" s="380"/>
    </row>
    <row r="176" spans="7:8">
      <c r="G176" s="380"/>
      <c r="H176" s="380"/>
    </row>
    <row r="177" spans="7:8">
      <c r="G177" s="380"/>
      <c r="H177" s="380"/>
    </row>
    <row r="178" spans="7:8">
      <c r="G178" s="380"/>
      <c r="H178" s="380"/>
    </row>
    <row r="179" spans="7:8">
      <c r="G179" s="380"/>
      <c r="H179" s="380"/>
    </row>
    <row r="180" spans="7:8">
      <c r="G180" s="380"/>
      <c r="H180" s="380"/>
    </row>
    <row r="181" spans="7:8">
      <c r="G181" s="380"/>
      <c r="H181" s="380"/>
    </row>
    <row r="182" spans="7:8">
      <c r="G182" s="380"/>
      <c r="H182" s="380"/>
    </row>
    <row r="183" spans="7:8">
      <c r="G183" s="380"/>
      <c r="H183" s="380"/>
    </row>
    <row r="184" spans="7:8">
      <c r="G184" s="380"/>
      <c r="H184" s="380"/>
    </row>
    <row r="185" spans="7:8">
      <c r="G185" s="380"/>
      <c r="H185" s="380"/>
    </row>
    <row r="186" spans="7:8">
      <c r="G186" s="380"/>
      <c r="H186" s="380"/>
    </row>
    <row r="187" spans="7:8">
      <c r="G187" s="380"/>
      <c r="H187" s="380"/>
    </row>
    <row r="188" spans="7:8">
      <c r="G188" s="380"/>
      <c r="H188" s="380"/>
    </row>
    <row r="189" spans="7:8">
      <c r="G189" s="380"/>
      <c r="H189" s="380"/>
    </row>
    <row r="190" spans="7:8">
      <c r="G190" s="380"/>
      <c r="H190" s="380"/>
    </row>
    <row r="191" spans="7:8">
      <c r="G191" s="380"/>
      <c r="H191" s="380"/>
    </row>
    <row r="192" spans="7:8">
      <c r="G192" s="380"/>
      <c r="H192" s="380"/>
    </row>
    <row r="193" spans="7:8">
      <c r="G193" s="380"/>
      <c r="H193" s="380"/>
    </row>
    <row r="194" spans="7:8">
      <c r="G194" s="380"/>
      <c r="H194" s="380"/>
    </row>
    <row r="195" spans="7:8">
      <c r="G195" s="380"/>
      <c r="H195" s="380"/>
    </row>
    <row r="196" spans="7:8">
      <c r="G196" s="380"/>
      <c r="H196" s="380"/>
    </row>
    <row r="197" spans="7:8">
      <c r="G197" s="380"/>
      <c r="H197" s="380"/>
    </row>
    <row r="198" spans="7:8">
      <c r="G198" s="380"/>
      <c r="H198" s="380"/>
    </row>
    <row r="199" spans="7:8">
      <c r="G199" s="380"/>
      <c r="H199" s="380"/>
    </row>
    <row r="200" spans="7:8">
      <c r="G200" s="380"/>
      <c r="H200" s="380"/>
    </row>
    <row r="201" spans="7:8">
      <c r="G201" s="380"/>
      <c r="H201" s="380"/>
    </row>
    <row r="202" spans="7:8">
      <c r="G202" s="380"/>
      <c r="H202" s="380"/>
    </row>
    <row r="203" spans="7:8">
      <c r="G203" s="380"/>
      <c r="H203" s="380"/>
    </row>
    <row r="204" spans="7:8">
      <c r="G204" s="380"/>
      <c r="H204" s="380"/>
    </row>
    <row r="205" spans="7:8">
      <c r="G205" s="380"/>
      <c r="H205" s="380"/>
    </row>
    <row r="206" spans="7:8">
      <c r="G206" s="380"/>
      <c r="H206" s="380"/>
    </row>
    <row r="207" spans="7:8">
      <c r="G207" s="380"/>
      <c r="H207" s="380"/>
    </row>
    <row r="208" spans="7:8">
      <c r="G208" s="380"/>
      <c r="H208" s="380"/>
    </row>
    <row r="209" spans="7:8">
      <c r="G209" s="380"/>
      <c r="H209" s="380"/>
    </row>
    <row r="210" spans="7:8">
      <c r="G210" s="380"/>
      <c r="H210" s="380"/>
    </row>
    <row r="211" spans="7:8">
      <c r="G211" s="380"/>
      <c r="H211" s="380"/>
    </row>
    <row r="212" spans="7:8">
      <c r="G212" s="380"/>
      <c r="H212" s="380"/>
    </row>
    <row r="213" spans="7:8">
      <c r="G213" s="380"/>
      <c r="H213" s="380"/>
    </row>
    <row r="214" spans="7:8">
      <c r="G214" s="380"/>
      <c r="H214" s="380"/>
    </row>
    <row r="215" spans="7:8">
      <c r="G215" s="380"/>
      <c r="H215" s="380"/>
    </row>
    <row r="216" spans="7:8">
      <c r="G216" s="380"/>
      <c r="H216" s="380"/>
    </row>
    <row r="217" spans="7:8">
      <c r="G217" s="380"/>
      <c r="H217" s="380"/>
    </row>
    <row r="218" spans="7:8">
      <c r="G218" s="380"/>
      <c r="H218" s="380"/>
    </row>
    <row r="219" spans="7:8">
      <c r="G219" s="380"/>
      <c r="H219" s="380"/>
    </row>
    <row r="220" spans="7:8">
      <c r="G220" s="380"/>
      <c r="H220" s="380"/>
    </row>
    <row r="221" spans="7:8">
      <c r="G221" s="380"/>
      <c r="H221" s="380"/>
    </row>
    <row r="222" spans="7:8">
      <c r="G222" s="380"/>
      <c r="H222" s="380"/>
    </row>
    <row r="223" spans="7:8">
      <c r="G223" s="380"/>
      <c r="H223" s="380"/>
    </row>
    <row r="224" spans="7:8">
      <c r="G224" s="380"/>
      <c r="H224" s="380"/>
    </row>
    <row r="225" spans="7:8">
      <c r="G225" s="380"/>
      <c r="H225" s="380"/>
    </row>
    <row r="226" spans="7:8">
      <c r="G226" s="380"/>
      <c r="H226" s="380"/>
    </row>
    <row r="227" spans="7:8">
      <c r="G227" s="380"/>
      <c r="H227" s="380"/>
    </row>
    <row r="228" spans="7:8">
      <c r="G228" s="380"/>
      <c r="H228" s="380"/>
    </row>
    <row r="229" spans="7:8">
      <c r="G229" s="380"/>
      <c r="H229" s="380"/>
    </row>
    <row r="230" spans="7:8">
      <c r="G230" s="380"/>
      <c r="H230" s="380"/>
    </row>
    <row r="231" spans="7:8">
      <c r="G231" s="380"/>
      <c r="H231" s="380"/>
    </row>
    <row r="232" spans="7:8">
      <c r="G232" s="380"/>
      <c r="H232" s="380"/>
    </row>
    <row r="233" spans="7:8">
      <c r="G233" s="380"/>
      <c r="H233" s="380"/>
    </row>
    <row r="234" spans="7:8">
      <c r="G234" s="380"/>
      <c r="H234" s="380"/>
    </row>
    <row r="235" spans="7:8">
      <c r="G235" s="380"/>
      <c r="H235" s="380"/>
    </row>
    <row r="236" spans="7:8">
      <c r="G236" s="380"/>
      <c r="H236" s="380"/>
    </row>
    <row r="237" spans="7:8">
      <c r="G237" s="380"/>
      <c r="H237" s="380"/>
    </row>
    <row r="238" spans="7:8">
      <c r="G238" s="380"/>
      <c r="H238" s="380"/>
    </row>
    <row r="239" spans="7:8">
      <c r="G239" s="380"/>
      <c r="H239" s="380"/>
    </row>
    <row r="240" spans="7:8">
      <c r="G240" s="380"/>
      <c r="H240" s="380"/>
    </row>
    <row r="241" spans="7:8">
      <c r="G241" s="380"/>
      <c r="H241" s="380"/>
    </row>
    <row r="242" spans="7:8">
      <c r="G242" s="380"/>
      <c r="H242" s="380"/>
    </row>
    <row r="243" spans="7:8">
      <c r="G243" s="380"/>
      <c r="H243" s="380"/>
    </row>
    <row r="244" spans="7:8">
      <c r="G244" s="380"/>
      <c r="H244" s="380"/>
    </row>
    <row r="245" spans="7:8">
      <c r="G245" s="380"/>
      <c r="H245" s="380"/>
    </row>
    <row r="246" spans="7:8">
      <c r="G246" s="380"/>
      <c r="H246" s="380"/>
    </row>
    <row r="247" spans="7:8">
      <c r="G247" s="380"/>
      <c r="H247" s="380"/>
    </row>
    <row r="248" spans="7:8">
      <c r="G248" s="380"/>
      <c r="H248" s="380"/>
    </row>
    <row r="249" spans="7:8">
      <c r="G249" s="380"/>
      <c r="H249" s="380"/>
    </row>
    <row r="250" spans="7:8">
      <c r="G250" s="380"/>
      <c r="H250" s="380"/>
    </row>
    <row r="251" spans="7:8">
      <c r="G251" s="380"/>
      <c r="H251" s="380"/>
    </row>
    <row r="252" spans="7:8">
      <c r="G252" s="380"/>
      <c r="H252" s="380"/>
    </row>
    <row r="253" spans="7:8">
      <c r="G253" s="380"/>
      <c r="H253" s="380"/>
    </row>
    <row r="254" spans="7:8">
      <c r="G254" s="380"/>
      <c r="H254" s="380"/>
    </row>
    <row r="255" spans="7:8">
      <c r="G255" s="380"/>
      <c r="H255" s="380"/>
    </row>
    <row r="256" spans="7:8">
      <c r="G256" s="380"/>
      <c r="H256" s="380"/>
    </row>
    <row r="257" spans="7:8">
      <c r="G257" s="380"/>
      <c r="H257" s="380"/>
    </row>
    <row r="258" spans="7:8">
      <c r="G258" s="380"/>
      <c r="H258" s="380"/>
    </row>
    <row r="259" spans="7:8">
      <c r="G259" s="380"/>
      <c r="H259" s="380"/>
    </row>
    <row r="260" spans="7:8">
      <c r="G260" s="380"/>
      <c r="H260" s="380"/>
    </row>
    <row r="261" spans="7:8">
      <c r="G261" s="380"/>
      <c r="H261" s="380"/>
    </row>
    <row r="262" spans="7:8">
      <c r="G262" s="380"/>
      <c r="H262" s="380"/>
    </row>
    <row r="263" spans="7:8">
      <c r="G263" s="380"/>
      <c r="H263" s="380"/>
    </row>
    <row r="264" spans="7:8">
      <c r="G264" s="380"/>
      <c r="H264" s="380"/>
    </row>
    <row r="265" spans="7:8">
      <c r="G265" s="380"/>
      <c r="H265" s="380"/>
    </row>
    <row r="266" spans="7:8">
      <c r="G266" s="380"/>
      <c r="H266" s="380"/>
    </row>
    <row r="267" spans="7:8">
      <c r="G267" s="380"/>
      <c r="H267" s="380"/>
    </row>
    <row r="268" spans="7:8">
      <c r="G268" s="380"/>
      <c r="H268" s="380"/>
    </row>
    <row r="269" spans="7:8">
      <c r="G269" s="380"/>
      <c r="H269" s="380"/>
    </row>
    <row r="270" spans="7:8">
      <c r="G270" s="380"/>
      <c r="H270" s="380"/>
    </row>
    <row r="271" spans="7:8">
      <c r="G271" s="380"/>
      <c r="H271" s="380"/>
    </row>
    <row r="272" spans="7:8">
      <c r="G272" s="380"/>
      <c r="H272" s="380"/>
    </row>
    <row r="273" spans="7:8">
      <c r="G273" s="380"/>
      <c r="H273" s="380"/>
    </row>
    <row r="274" spans="7:8">
      <c r="G274" s="380"/>
      <c r="H274" s="380"/>
    </row>
    <row r="275" spans="7:8">
      <c r="G275" s="380"/>
      <c r="H275" s="380"/>
    </row>
    <row r="276" spans="7:8">
      <c r="G276" s="380"/>
      <c r="H276" s="380"/>
    </row>
    <row r="277" spans="7:8">
      <c r="G277" s="380"/>
      <c r="H277" s="380"/>
    </row>
    <row r="278" spans="7:8">
      <c r="G278" s="380"/>
      <c r="H278" s="380"/>
    </row>
    <row r="279" spans="7:8">
      <c r="G279" s="380"/>
      <c r="H279" s="380"/>
    </row>
    <row r="280" spans="7:8">
      <c r="G280" s="380"/>
      <c r="H280" s="380"/>
    </row>
    <row r="281" spans="7:8">
      <c r="G281" s="380"/>
      <c r="H281" s="380"/>
    </row>
    <row r="282" spans="7:8">
      <c r="G282" s="380"/>
      <c r="H282" s="380"/>
    </row>
    <row r="283" spans="7:8">
      <c r="G283" s="380"/>
      <c r="H283" s="380"/>
    </row>
    <row r="284" spans="7:8">
      <c r="G284" s="380"/>
      <c r="H284" s="380"/>
    </row>
    <row r="285" spans="7:8">
      <c r="G285" s="380"/>
      <c r="H285" s="380"/>
    </row>
    <row r="286" spans="7:8">
      <c r="G286" s="380"/>
      <c r="H286" s="380"/>
    </row>
    <row r="287" spans="7:8">
      <c r="G287" s="380"/>
      <c r="H287" s="380"/>
    </row>
    <row r="288" spans="7:8">
      <c r="G288" s="380"/>
      <c r="H288" s="380"/>
    </row>
    <row r="289" spans="7:8">
      <c r="G289" s="380"/>
      <c r="H289" s="380"/>
    </row>
    <row r="290" spans="7:8">
      <c r="G290" s="380"/>
      <c r="H290" s="380"/>
    </row>
    <row r="291" spans="7:8">
      <c r="G291" s="380"/>
      <c r="H291" s="380"/>
    </row>
    <row r="292" spans="7:8">
      <c r="G292" s="380"/>
      <c r="H292" s="380"/>
    </row>
    <row r="293" spans="7:8">
      <c r="G293" s="380"/>
      <c r="H293" s="380"/>
    </row>
    <row r="294" spans="7:8">
      <c r="G294" s="380"/>
      <c r="H294" s="380"/>
    </row>
    <row r="295" spans="7:8">
      <c r="G295" s="380"/>
      <c r="H295" s="380"/>
    </row>
    <row r="296" spans="7:8">
      <c r="G296" s="380"/>
      <c r="H296" s="380"/>
    </row>
    <row r="297" spans="7:8">
      <c r="G297" s="380"/>
      <c r="H297" s="380"/>
    </row>
    <row r="298" spans="7:8">
      <c r="G298" s="380"/>
      <c r="H298" s="380"/>
    </row>
    <row r="299" spans="7:8">
      <c r="G299" s="380"/>
      <c r="H299" s="380"/>
    </row>
    <row r="300" spans="7:8">
      <c r="G300" s="380"/>
      <c r="H300" s="380"/>
    </row>
    <row r="301" spans="7:8">
      <c r="G301" s="380"/>
      <c r="H301" s="380"/>
    </row>
    <row r="302" spans="7:8">
      <c r="G302" s="380"/>
      <c r="H302" s="380"/>
    </row>
    <row r="303" spans="7:8">
      <c r="G303" s="380"/>
      <c r="H303" s="380"/>
    </row>
    <row r="304" spans="7:8">
      <c r="G304" s="380"/>
      <c r="H304" s="380"/>
    </row>
    <row r="305" spans="7:8">
      <c r="G305" s="380"/>
      <c r="H305" s="380"/>
    </row>
    <row r="306" spans="7:8">
      <c r="G306" s="380"/>
      <c r="H306" s="380"/>
    </row>
    <row r="307" spans="7:8">
      <c r="G307" s="380"/>
      <c r="H307" s="380"/>
    </row>
    <row r="308" spans="7:8">
      <c r="G308" s="380"/>
      <c r="H308" s="380"/>
    </row>
    <row r="309" spans="7:8">
      <c r="G309" s="380"/>
      <c r="H309" s="380"/>
    </row>
    <row r="310" spans="7:8">
      <c r="G310" s="380"/>
      <c r="H310" s="380"/>
    </row>
    <row r="311" spans="7:8">
      <c r="G311" s="380"/>
      <c r="H311" s="380"/>
    </row>
    <row r="312" spans="7:8">
      <c r="G312" s="380"/>
      <c r="H312" s="380"/>
    </row>
    <row r="313" spans="7:8">
      <c r="G313" s="380"/>
      <c r="H313" s="380"/>
    </row>
    <row r="314" spans="7:8">
      <c r="G314" s="380"/>
      <c r="H314" s="380"/>
    </row>
    <row r="315" spans="7:8">
      <c r="G315" s="380"/>
      <c r="H315" s="380"/>
    </row>
    <row r="316" spans="7:8">
      <c r="G316" s="380"/>
      <c r="H316" s="380"/>
    </row>
    <row r="317" spans="7:8">
      <c r="G317" s="380"/>
      <c r="H317" s="380"/>
    </row>
    <row r="318" spans="7:8">
      <c r="G318" s="380"/>
      <c r="H318" s="380"/>
    </row>
    <row r="319" spans="7:8">
      <c r="G319" s="380"/>
      <c r="H319" s="380"/>
    </row>
    <row r="320" spans="7:8">
      <c r="G320" s="380"/>
      <c r="H320" s="380"/>
    </row>
    <row r="321" spans="7:8">
      <c r="G321" s="380"/>
      <c r="H321" s="380"/>
    </row>
    <row r="322" spans="7:8">
      <c r="G322" s="380"/>
      <c r="H322" s="380"/>
    </row>
    <row r="323" spans="7:8">
      <c r="G323" s="380"/>
      <c r="H323" s="380"/>
    </row>
    <row r="324" spans="7:8">
      <c r="G324" s="380"/>
      <c r="H324" s="380"/>
    </row>
    <row r="325" spans="7:8">
      <c r="G325" s="380"/>
      <c r="H325" s="380"/>
    </row>
    <row r="326" spans="7:8">
      <c r="G326" s="380"/>
      <c r="H326" s="380"/>
    </row>
    <row r="327" spans="7:8">
      <c r="G327" s="380"/>
      <c r="H327" s="380"/>
    </row>
    <row r="328" spans="7:8">
      <c r="G328" s="380"/>
      <c r="H328" s="380"/>
    </row>
    <row r="329" spans="7:8">
      <c r="G329" s="380"/>
      <c r="H329" s="380"/>
    </row>
    <row r="330" spans="7:8">
      <c r="G330" s="380"/>
      <c r="H330" s="380"/>
    </row>
    <row r="331" spans="7:8">
      <c r="G331" s="380"/>
      <c r="H331" s="380"/>
    </row>
    <row r="332" spans="7:8">
      <c r="G332" s="380"/>
      <c r="H332" s="380"/>
    </row>
    <row r="333" spans="7:8">
      <c r="G333" s="380"/>
      <c r="H333" s="380"/>
    </row>
    <row r="334" spans="7:8">
      <c r="G334" s="380"/>
      <c r="H334" s="380"/>
    </row>
    <row r="335" spans="7:8">
      <c r="G335" s="380"/>
      <c r="H335" s="380"/>
    </row>
    <row r="336" spans="7:8">
      <c r="G336" s="380"/>
      <c r="H336" s="380"/>
    </row>
    <row r="337" spans="7:8">
      <c r="G337" s="380"/>
      <c r="H337" s="380"/>
    </row>
    <row r="338" spans="7:8">
      <c r="G338" s="380"/>
      <c r="H338" s="380"/>
    </row>
    <row r="339" spans="7:8">
      <c r="G339" s="380"/>
      <c r="H339" s="380"/>
    </row>
    <row r="340" spans="7:8">
      <c r="G340" s="380"/>
      <c r="H340" s="380"/>
    </row>
    <row r="341" spans="7:8">
      <c r="G341" s="380"/>
      <c r="H341" s="380"/>
    </row>
    <row r="342" spans="7:8">
      <c r="G342" s="380"/>
      <c r="H342" s="380"/>
    </row>
    <row r="343" spans="7:8">
      <c r="G343" s="380"/>
      <c r="H343" s="380"/>
    </row>
    <row r="344" spans="7:8">
      <c r="G344" s="380"/>
      <c r="H344" s="380"/>
    </row>
    <row r="345" spans="7:8">
      <c r="G345" s="380"/>
      <c r="H345" s="380"/>
    </row>
    <row r="346" spans="7:8">
      <c r="G346" s="380"/>
      <c r="H346" s="380"/>
    </row>
    <row r="347" spans="7:8">
      <c r="G347" s="380"/>
      <c r="H347" s="380"/>
    </row>
    <row r="348" spans="7:8">
      <c r="G348" s="380"/>
      <c r="H348" s="380"/>
    </row>
    <row r="349" spans="7:8">
      <c r="G349" s="380"/>
      <c r="H349" s="380"/>
    </row>
    <row r="350" spans="7:8">
      <c r="G350" s="380"/>
      <c r="H350" s="380"/>
    </row>
    <row r="351" spans="7:8">
      <c r="G351" s="380"/>
      <c r="H351" s="380"/>
    </row>
    <row r="352" spans="7:8">
      <c r="G352" s="380"/>
      <c r="H352" s="380"/>
    </row>
    <row r="353" spans="7:8">
      <c r="G353" s="380"/>
      <c r="H353" s="380"/>
    </row>
    <row r="354" spans="7:8">
      <c r="G354" s="380"/>
      <c r="H354" s="380"/>
    </row>
    <row r="355" spans="7:8">
      <c r="G355" s="380"/>
      <c r="H355" s="380"/>
    </row>
    <row r="356" spans="7:8">
      <c r="G356" s="380"/>
      <c r="H356" s="380"/>
    </row>
    <row r="357" spans="7:8">
      <c r="G357" s="380"/>
      <c r="H357" s="380"/>
    </row>
    <row r="358" spans="7:8">
      <c r="G358" s="380"/>
      <c r="H358" s="380"/>
    </row>
    <row r="359" spans="7:8">
      <c r="G359" s="380"/>
      <c r="H359" s="380"/>
    </row>
    <row r="360" spans="7:8">
      <c r="G360" s="380"/>
      <c r="H360" s="380"/>
    </row>
    <row r="361" spans="7:8">
      <c r="G361" s="380"/>
      <c r="H361" s="380"/>
    </row>
    <row r="362" spans="7:8">
      <c r="G362" s="380"/>
      <c r="H362" s="380"/>
    </row>
    <row r="363" spans="7:8">
      <c r="G363" s="380"/>
      <c r="H363" s="380"/>
    </row>
    <row r="364" spans="7:8">
      <c r="G364" s="380"/>
      <c r="H364" s="380"/>
    </row>
    <row r="365" spans="7:8">
      <c r="G365" s="380"/>
      <c r="H365" s="380"/>
    </row>
    <row r="366" spans="7:8">
      <c r="G366" s="380"/>
      <c r="H366" s="380"/>
    </row>
    <row r="367" spans="7:8">
      <c r="G367" s="380"/>
      <c r="H367" s="380"/>
    </row>
    <row r="368" spans="7:8">
      <c r="G368" s="380"/>
      <c r="H368" s="380"/>
    </row>
    <row r="369" spans="7:8">
      <c r="G369" s="380"/>
      <c r="H369" s="380"/>
    </row>
    <row r="370" spans="7:8">
      <c r="G370" s="380"/>
      <c r="H370" s="380"/>
    </row>
    <row r="371" spans="7:8">
      <c r="G371" s="380"/>
      <c r="H371" s="380"/>
    </row>
    <row r="372" spans="7:8">
      <c r="G372" s="380"/>
      <c r="H372" s="380"/>
    </row>
    <row r="373" spans="7:8">
      <c r="G373" s="380"/>
      <c r="H373" s="380"/>
    </row>
    <row r="374" spans="7:8">
      <c r="G374" s="380"/>
      <c r="H374" s="380"/>
    </row>
    <row r="375" spans="7:8">
      <c r="G375" s="380"/>
      <c r="H375" s="380"/>
    </row>
    <row r="376" spans="7:8">
      <c r="G376" s="380"/>
      <c r="H376" s="380"/>
    </row>
    <row r="377" spans="7:8">
      <c r="G377" s="380"/>
      <c r="H377" s="380"/>
    </row>
    <row r="378" spans="7:8">
      <c r="G378" s="380"/>
      <c r="H378" s="380"/>
    </row>
    <row r="379" spans="7:8">
      <c r="G379" s="380"/>
      <c r="H379" s="380"/>
    </row>
    <row r="380" spans="7:8">
      <c r="G380" s="380"/>
      <c r="H380" s="380"/>
    </row>
    <row r="381" spans="7:8">
      <c r="G381" s="380"/>
      <c r="H381" s="380"/>
    </row>
    <row r="382" spans="7:8">
      <c r="G382" s="380"/>
      <c r="H382" s="380"/>
    </row>
    <row r="383" spans="7:8">
      <c r="G383" s="380"/>
      <c r="H383" s="380"/>
    </row>
    <row r="384" spans="7:8">
      <c r="G384" s="380"/>
      <c r="H384" s="380"/>
    </row>
    <row r="385" spans="7:8">
      <c r="G385" s="380"/>
      <c r="H385" s="380"/>
    </row>
    <row r="386" spans="7:8">
      <c r="G386" s="380"/>
      <c r="H386" s="380"/>
    </row>
    <row r="387" spans="7:8">
      <c r="G387" s="380"/>
      <c r="H387" s="380"/>
    </row>
    <row r="388" spans="7:8">
      <c r="G388" s="380"/>
      <c r="H388" s="380"/>
    </row>
    <row r="389" spans="7:8">
      <c r="G389" s="380"/>
      <c r="H389" s="380"/>
    </row>
    <row r="390" spans="7:8">
      <c r="G390" s="380"/>
      <c r="H390" s="380"/>
    </row>
    <row r="391" spans="7:8">
      <c r="G391" s="380"/>
      <c r="H391" s="380"/>
    </row>
    <row r="392" spans="7:8">
      <c r="G392" s="380"/>
      <c r="H392" s="380"/>
    </row>
    <row r="393" spans="7:8">
      <c r="G393" s="380"/>
      <c r="H393" s="380"/>
    </row>
    <row r="394" spans="7:8">
      <c r="G394" s="380"/>
      <c r="H394" s="380"/>
    </row>
    <row r="395" spans="7:8">
      <c r="G395" s="380"/>
      <c r="H395" s="380"/>
    </row>
    <row r="396" spans="7:8">
      <c r="G396" s="380"/>
      <c r="H396" s="380"/>
    </row>
    <row r="397" spans="7:8">
      <c r="G397" s="380"/>
      <c r="H397" s="380"/>
    </row>
    <row r="398" spans="7:8">
      <c r="G398" s="380"/>
      <c r="H398" s="380"/>
    </row>
    <row r="399" spans="7:8">
      <c r="G399" s="380"/>
      <c r="H399" s="380"/>
    </row>
    <row r="400" spans="7:8">
      <c r="G400" s="380"/>
      <c r="H400" s="380"/>
    </row>
    <row r="401" spans="7:8">
      <c r="G401" s="380"/>
      <c r="H401" s="380"/>
    </row>
    <row r="402" spans="7:8">
      <c r="G402" s="380"/>
      <c r="H402" s="380"/>
    </row>
    <row r="403" spans="7:8">
      <c r="G403" s="380"/>
      <c r="H403" s="380"/>
    </row>
    <row r="404" spans="7:8">
      <c r="G404" s="380"/>
      <c r="H404" s="380"/>
    </row>
    <row r="405" spans="7:8">
      <c r="G405" s="380"/>
      <c r="H405" s="380"/>
    </row>
    <row r="406" spans="7:8">
      <c r="G406" s="380"/>
      <c r="H406" s="380"/>
    </row>
    <row r="407" spans="7:8">
      <c r="G407" s="380"/>
      <c r="H407" s="380"/>
    </row>
    <row r="408" spans="7:8">
      <c r="G408" s="380"/>
      <c r="H408" s="380"/>
    </row>
    <row r="409" spans="7:8">
      <c r="G409" s="380"/>
      <c r="H409" s="380"/>
    </row>
    <row r="410" spans="7:8">
      <c r="G410" s="380"/>
      <c r="H410" s="380"/>
    </row>
    <row r="411" spans="7:8">
      <c r="G411" s="380"/>
      <c r="H411" s="380"/>
    </row>
    <row r="412" spans="7:8">
      <c r="G412" s="380"/>
      <c r="H412" s="380"/>
    </row>
    <row r="413" spans="7:8">
      <c r="G413" s="380"/>
      <c r="H413" s="380"/>
    </row>
    <row r="414" spans="7:8">
      <c r="G414" s="380"/>
      <c r="H414" s="380"/>
    </row>
    <row r="415" spans="7:8">
      <c r="G415" s="380"/>
      <c r="H415" s="380"/>
    </row>
    <row r="416" spans="7:8">
      <c r="G416" s="380"/>
      <c r="H416" s="380"/>
    </row>
    <row r="417" spans="7:8">
      <c r="G417" s="380"/>
      <c r="H417" s="380"/>
    </row>
    <row r="418" spans="7:8">
      <c r="G418" s="380"/>
      <c r="H418" s="380"/>
    </row>
    <row r="419" spans="7:8">
      <c r="G419" s="380"/>
      <c r="H419" s="380"/>
    </row>
    <row r="420" spans="7:8">
      <c r="G420" s="380"/>
      <c r="H420" s="380"/>
    </row>
    <row r="421" spans="7:8">
      <c r="G421" s="380"/>
      <c r="H421" s="380"/>
    </row>
    <row r="422" spans="7:8">
      <c r="G422" s="380"/>
      <c r="H422" s="380"/>
    </row>
    <row r="423" spans="7:8">
      <c r="G423" s="380"/>
      <c r="H423" s="380"/>
    </row>
    <row r="424" spans="7:8">
      <c r="G424" s="380"/>
      <c r="H424" s="380"/>
    </row>
    <row r="425" spans="7:8">
      <c r="G425" s="380"/>
      <c r="H425" s="380"/>
    </row>
    <row r="426" spans="7:8">
      <c r="G426" s="380"/>
      <c r="H426" s="380"/>
    </row>
    <row r="427" spans="7:8">
      <c r="G427" s="380"/>
      <c r="H427" s="380"/>
    </row>
    <row r="428" spans="7:8">
      <c r="G428" s="380"/>
      <c r="H428" s="380"/>
    </row>
    <row r="429" spans="7:8">
      <c r="G429" s="380"/>
      <c r="H429" s="380"/>
    </row>
    <row r="430" spans="7:8">
      <c r="G430" s="380"/>
      <c r="H430" s="380"/>
    </row>
    <row r="431" spans="7:8">
      <c r="G431" s="380"/>
      <c r="H431" s="380"/>
    </row>
    <row r="432" spans="7:8">
      <c r="G432" s="380"/>
      <c r="H432" s="380"/>
    </row>
    <row r="433" spans="7:8">
      <c r="G433" s="380"/>
      <c r="H433" s="380"/>
    </row>
    <row r="434" spans="7:8">
      <c r="G434" s="380"/>
      <c r="H434" s="380"/>
    </row>
    <row r="435" spans="7:8">
      <c r="G435" s="380"/>
      <c r="H435" s="380"/>
    </row>
    <row r="436" spans="7:8">
      <c r="G436" s="380"/>
      <c r="H436" s="380"/>
    </row>
    <row r="437" spans="7:8">
      <c r="G437" s="380"/>
      <c r="H437" s="380"/>
    </row>
    <row r="438" spans="7:8">
      <c r="G438" s="380"/>
      <c r="H438" s="380"/>
    </row>
    <row r="439" spans="7:8">
      <c r="G439" s="380"/>
      <c r="H439" s="380"/>
    </row>
    <row r="440" spans="7:8">
      <c r="G440" s="380"/>
      <c r="H440" s="380"/>
    </row>
    <row r="441" spans="7:8">
      <c r="G441" s="380"/>
      <c r="H441" s="380"/>
    </row>
    <row r="442" spans="7:8">
      <c r="G442" s="380"/>
      <c r="H442" s="380"/>
    </row>
    <row r="443" spans="7:8">
      <c r="G443" s="380"/>
      <c r="H443" s="380"/>
    </row>
    <row r="444" spans="7:8">
      <c r="G444" s="380"/>
      <c r="H444" s="380"/>
    </row>
    <row r="445" spans="7:8">
      <c r="G445" s="380"/>
      <c r="H445" s="380"/>
    </row>
    <row r="446" spans="7:8">
      <c r="G446" s="380"/>
      <c r="H446" s="380"/>
    </row>
    <row r="447" spans="7:8">
      <c r="G447" s="380"/>
      <c r="H447" s="380"/>
    </row>
    <row r="448" spans="7:8">
      <c r="G448" s="380"/>
      <c r="H448" s="380"/>
    </row>
    <row r="449" spans="2:8">
      <c r="G449" s="380"/>
      <c r="H449" s="380"/>
    </row>
    <row r="450" spans="2:8">
      <c r="B450" s="3"/>
      <c r="C450" s="3"/>
      <c r="D450" s="3"/>
      <c r="E450" s="3"/>
      <c r="F450" s="3"/>
      <c r="G450" s="380"/>
      <c r="H450" s="380"/>
    </row>
    <row r="451" spans="2:8">
      <c r="B451" s="3"/>
      <c r="C451" s="3"/>
      <c r="D451" s="3"/>
      <c r="E451" s="3"/>
      <c r="F451" s="3"/>
      <c r="G451" s="380"/>
      <c r="H451" s="380"/>
    </row>
    <row r="452" spans="2:8">
      <c r="B452" s="3"/>
      <c r="C452" s="3"/>
      <c r="D452" s="3"/>
      <c r="E452" s="3"/>
      <c r="F452" s="3"/>
      <c r="G452" s="380"/>
      <c r="H452" s="380"/>
    </row>
    <row r="453" spans="2:8">
      <c r="B453" s="3"/>
      <c r="C453" s="3"/>
      <c r="D453" s="3"/>
      <c r="E453" s="3"/>
      <c r="F453" s="3"/>
      <c r="G453" s="380"/>
      <c r="H453" s="380"/>
    </row>
    <row r="454" spans="2:8">
      <c r="B454" s="3"/>
      <c r="C454" s="3"/>
      <c r="D454" s="3"/>
      <c r="E454" s="3"/>
      <c r="F454" s="3"/>
      <c r="G454" s="380"/>
      <c r="H454" s="380"/>
    </row>
    <row r="455" spans="2:8">
      <c r="B455" s="3"/>
      <c r="C455" s="3"/>
      <c r="D455" s="3"/>
      <c r="E455" s="3"/>
      <c r="F455" s="3"/>
      <c r="G455" s="380"/>
      <c r="H455" s="380"/>
    </row>
    <row r="456" spans="2:8">
      <c r="B456" s="3"/>
      <c r="C456" s="3"/>
      <c r="D456" s="3"/>
      <c r="E456" s="3"/>
      <c r="F456" s="3"/>
      <c r="G456" s="380"/>
      <c r="H456" s="380"/>
    </row>
    <row r="457" spans="2:8">
      <c r="B457" s="3"/>
      <c r="C457" s="3"/>
      <c r="D457" s="3"/>
      <c r="E457" s="3"/>
      <c r="F457" s="3"/>
      <c r="G457" s="380"/>
      <c r="H457" s="380"/>
    </row>
    <row r="458" spans="2:8">
      <c r="B458" s="3"/>
      <c r="C458" s="3"/>
      <c r="D458" s="3"/>
      <c r="E458" s="3"/>
      <c r="F458" s="3"/>
      <c r="G458" s="380"/>
      <c r="H458" s="380"/>
    </row>
    <row r="459" spans="2:8">
      <c r="B459" s="3"/>
      <c r="C459" s="3"/>
      <c r="D459" s="3"/>
      <c r="E459" s="3"/>
      <c r="F459" s="3"/>
      <c r="G459" s="380"/>
      <c r="H459" s="380"/>
    </row>
    <row r="460" spans="2:8">
      <c r="B460" s="3"/>
      <c r="C460" s="3"/>
      <c r="D460" s="3"/>
      <c r="E460" s="3"/>
      <c r="F460" s="3"/>
      <c r="G460" s="380"/>
      <c r="H460" s="380"/>
    </row>
    <row r="461" spans="2:8">
      <c r="B461" s="3"/>
      <c r="C461" s="3"/>
      <c r="D461" s="3"/>
      <c r="E461" s="3"/>
      <c r="F461" s="3"/>
      <c r="G461" s="380"/>
      <c r="H461" s="380"/>
    </row>
    <row r="462" spans="2:8">
      <c r="B462" s="3"/>
      <c r="C462" s="3"/>
      <c r="D462" s="3"/>
      <c r="E462" s="3"/>
      <c r="F462" s="3"/>
      <c r="G462" s="380"/>
      <c r="H462" s="380"/>
    </row>
    <row r="463" spans="2:8">
      <c r="B463" s="3"/>
      <c r="C463" s="3"/>
      <c r="D463" s="3"/>
      <c r="E463" s="3"/>
      <c r="F463" s="3"/>
      <c r="G463" s="380"/>
      <c r="H463" s="380"/>
    </row>
    <row r="464" spans="2:8">
      <c r="B464" s="3"/>
      <c r="C464" s="3"/>
      <c r="D464" s="3"/>
      <c r="E464" s="3"/>
      <c r="F464" s="3"/>
      <c r="G464" s="380"/>
      <c r="H464" s="380"/>
    </row>
    <row r="465" spans="2:8">
      <c r="B465" s="3"/>
      <c r="C465" s="3"/>
      <c r="D465" s="3"/>
      <c r="E465" s="3"/>
      <c r="F465" s="3"/>
      <c r="G465" s="380"/>
      <c r="H465" s="380"/>
    </row>
    <row r="466" spans="2:8">
      <c r="B466" s="3"/>
      <c r="C466" s="3"/>
      <c r="D466" s="3"/>
      <c r="E466" s="3"/>
      <c r="F466" s="3"/>
      <c r="G466" s="380"/>
      <c r="H466" s="380"/>
    </row>
    <row r="467" spans="2:8">
      <c r="B467" s="3"/>
      <c r="C467" s="3"/>
      <c r="D467" s="3"/>
      <c r="E467" s="3"/>
      <c r="F467" s="3"/>
      <c r="G467" s="380"/>
      <c r="H467" s="380"/>
    </row>
    <row r="468" spans="2:8">
      <c r="B468" s="3"/>
      <c r="C468" s="3"/>
      <c r="D468" s="3"/>
      <c r="E468" s="3"/>
      <c r="F468" s="3"/>
      <c r="G468" s="380"/>
      <c r="H468" s="380"/>
    </row>
    <row r="469" spans="2:8">
      <c r="B469" s="3"/>
      <c r="C469" s="3"/>
      <c r="D469" s="3"/>
      <c r="E469" s="3"/>
      <c r="F469" s="3"/>
      <c r="G469" s="380"/>
      <c r="H469" s="380"/>
    </row>
    <row r="470" spans="2:8">
      <c r="B470" s="3"/>
      <c r="C470" s="3"/>
      <c r="D470" s="3"/>
      <c r="E470" s="3"/>
      <c r="F470" s="3"/>
      <c r="G470" s="380"/>
      <c r="H470" s="380"/>
    </row>
    <row r="471" spans="2:8">
      <c r="B471" s="3"/>
      <c r="C471" s="3"/>
      <c r="D471" s="3"/>
      <c r="E471" s="3"/>
      <c r="F471" s="3"/>
      <c r="G471" s="380"/>
      <c r="H471" s="380"/>
    </row>
    <row r="472" spans="2:8">
      <c r="B472" s="3"/>
      <c r="C472" s="3"/>
      <c r="D472" s="3"/>
      <c r="E472" s="3"/>
      <c r="F472" s="3"/>
      <c r="G472" s="380"/>
      <c r="H472" s="380"/>
    </row>
    <row r="473" spans="2:8">
      <c r="B473" s="3"/>
      <c r="C473" s="3"/>
      <c r="D473" s="3"/>
      <c r="E473" s="3"/>
      <c r="F473" s="3"/>
      <c r="G473" s="380"/>
      <c r="H473" s="380"/>
    </row>
    <row r="474" spans="2:8">
      <c r="B474" s="3"/>
      <c r="C474" s="3"/>
      <c r="D474" s="3"/>
      <c r="E474" s="3"/>
      <c r="F474" s="3"/>
      <c r="G474" s="380"/>
      <c r="H474" s="380"/>
    </row>
    <row r="475" spans="2:8">
      <c r="B475" s="3"/>
      <c r="C475" s="3"/>
      <c r="D475" s="3"/>
      <c r="E475" s="3"/>
      <c r="F475" s="3"/>
      <c r="G475" s="380"/>
      <c r="H475" s="380"/>
    </row>
    <row r="476" spans="2:8">
      <c r="B476" s="3"/>
      <c r="C476" s="3"/>
      <c r="D476" s="3"/>
      <c r="E476" s="3"/>
      <c r="F476" s="3"/>
      <c r="G476" s="380"/>
      <c r="H476" s="380"/>
    </row>
    <row r="477" spans="2:8">
      <c r="B477" s="3"/>
      <c r="C477" s="3"/>
      <c r="D477" s="3"/>
      <c r="E477" s="3"/>
      <c r="F477" s="3"/>
      <c r="G477" s="380"/>
      <c r="H477" s="380"/>
    </row>
    <row r="478" spans="2:8">
      <c r="B478" s="3"/>
      <c r="C478" s="3"/>
      <c r="D478" s="3"/>
      <c r="E478" s="3"/>
      <c r="F478" s="3"/>
      <c r="G478" s="380"/>
      <c r="H478" s="380"/>
    </row>
    <row r="479" spans="2:8">
      <c r="B479" s="3"/>
      <c r="C479" s="3"/>
      <c r="D479" s="3"/>
      <c r="E479" s="3"/>
      <c r="F479" s="3"/>
      <c r="G479" s="380"/>
      <c r="H479" s="380"/>
    </row>
    <row r="480" spans="2:8">
      <c r="B480" s="3"/>
      <c r="C480" s="3"/>
      <c r="D480" s="3"/>
      <c r="E480" s="3"/>
      <c r="F480" s="3"/>
      <c r="G480" s="380"/>
      <c r="H480" s="380"/>
    </row>
    <row r="481" spans="2:8">
      <c r="B481" s="3"/>
      <c r="C481" s="3"/>
      <c r="D481" s="3"/>
      <c r="E481" s="3"/>
      <c r="F481" s="3"/>
      <c r="G481" s="380"/>
      <c r="H481" s="380"/>
    </row>
    <row r="482" spans="2:8">
      <c r="B482" s="3"/>
      <c r="C482" s="3"/>
      <c r="D482" s="3"/>
      <c r="E482" s="3"/>
      <c r="F482" s="3"/>
      <c r="G482" s="380"/>
      <c r="H482" s="380"/>
    </row>
    <row r="483" spans="2:8">
      <c r="B483" s="3"/>
      <c r="C483" s="3"/>
      <c r="D483" s="3"/>
      <c r="E483" s="3"/>
      <c r="F483" s="3"/>
      <c r="G483" s="380"/>
      <c r="H483" s="380"/>
    </row>
    <row r="484" spans="2:8">
      <c r="B484" s="3"/>
      <c r="C484" s="3"/>
      <c r="D484" s="3"/>
      <c r="E484" s="3"/>
      <c r="F484" s="3"/>
      <c r="G484" s="380"/>
      <c r="H484" s="380"/>
    </row>
    <row r="485" spans="2:8">
      <c r="B485" s="3"/>
      <c r="C485" s="3"/>
      <c r="D485" s="3"/>
      <c r="E485" s="3"/>
      <c r="F485" s="3"/>
      <c r="G485" s="380"/>
      <c r="H485" s="380"/>
    </row>
    <row r="486" spans="2:8">
      <c r="B486" s="3"/>
      <c r="C486" s="3"/>
      <c r="D486" s="3"/>
      <c r="E486" s="3"/>
      <c r="F486" s="3"/>
      <c r="G486" s="380"/>
      <c r="H486" s="380"/>
    </row>
    <row r="487" spans="2:8">
      <c r="B487" s="3"/>
      <c r="C487" s="3"/>
      <c r="D487" s="3"/>
      <c r="E487" s="3"/>
      <c r="F487" s="3"/>
      <c r="G487" s="380"/>
      <c r="H487" s="380"/>
    </row>
    <row r="488" spans="2:8">
      <c r="B488" s="3"/>
      <c r="C488" s="3"/>
      <c r="D488" s="3"/>
      <c r="E488" s="3"/>
      <c r="F488" s="3"/>
      <c r="G488" s="380"/>
      <c r="H488" s="380"/>
    </row>
    <row r="489" spans="2:8">
      <c r="B489" s="3"/>
      <c r="C489" s="3"/>
      <c r="D489" s="3"/>
      <c r="E489" s="3"/>
      <c r="F489" s="3"/>
      <c r="G489" s="380"/>
      <c r="H489" s="380"/>
    </row>
    <row r="490" spans="2:8">
      <c r="B490" s="3"/>
      <c r="C490" s="3"/>
      <c r="D490" s="3"/>
      <c r="E490" s="3"/>
      <c r="F490" s="3"/>
      <c r="G490" s="380"/>
      <c r="H490" s="380"/>
    </row>
    <row r="491" spans="2:8">
      <c r="B491" s="3"/>
      <c r="C491" s="3"/>
      <c r="D491" s="3"/>
      <c r="E491" s="3"/>
      <c r="F491" s="3"/>
      <c r="G491" s="380"/>
      <c r="H491" s="380"/>
    </row>
    <row r="492" spans="2:8">
      <c r="B492" s="3"/>
      <c r="C492" s="3"/>
      <c r="D492" s="3"/>
      <c r="E492" s="3"/>
      <c r="F492" s="3"/>
      <c r="G492" s="380"/>
      <c r="H492" s="380"/>
    </row>
    <row r="493" spans="2:8">
      <c r="B493" s="3"/>
      <c r="C493" s="3"/>
      <c r="D493" s="3"/>
      <c r="E493" s="3"/>
      <c r="F493" s="3"/>
      <c r="G493" s="380"/>
      <c r="H493" s="380"/>
    </row>
    <row r="494" spans="2:8">
      <c r="B494" s="3"/>
      <c r="C494" s="3"/>
      <c r="D494" s="3"/>
      <c r="E494" s="3"/>
      <c r="F494" s="3"/>
      <c r="G494" s="380"/>
      <c r="H494" s="380"/>
    </row>
    <row r="495" spans="2:8">
      <c r="B495" s="3"/>
      <c r="C495" s="3"/>
      <c r="D495" s="3"/>
      <c r="E495" s="3"/>
      <c r="F495" s="3"/>
      <c r="G495" s="380"/>
      <c r="H495" s="380"/>
    </row>
    <row r="496" spans="2:8">
      <c r="B496" s="3"/>
      <c r="C496" s="3"/>
      <c r="D496" s="3"/>
      <c r="E496" s="3"/>
      <c r="F496" s="3"/>
      <c r="G496" s="380"/>
      <c r="H496" s="380"/>
    </row>
    <row r="497" spans="2:8">
      <c r="B497" s="3"/>
      <c r="C497" s="3"/>
      <c r="D497" s="3"/>
      <c r="E497" s="3"/>
      <c r="F497" s="3"/>
      <c r="G497" s="380"/>
      <c r="H497" s="380"/>
    </row>
    <row r="498" spans="2:8">
      <c r="B498" s="3"/>
      <c r="C498" s="3"/>
      <c r="D498" s="3"/>
      <c r="E498" s="3"/>
      <c r="F498" s="3"/>
      <c r="G498" s="380"/>
      <c r="H498" s="380"/>
    </row>
    <row r="499" spans="2:8">
      <c r="B499" s="3"/>
      <c r="C499" s="3"/>
      <c r="D499" s="3"/>
      <c r="E499" s="3"/>
      <c r="F499" s="3"/>
      <c r="G499" s="380"/>
      <c r="H499" s="380"/>
    </row>
    <row r="500" spans="2:8">
      <c r="B500" s="3"/>
      <c r="C500" s="3"/>
      <c r="D500" s="3"/>
      <c r="E500" s="3"/>
      <c r="F500" s="3"/>
      <c r="G500" s="380"/>
      <c r="H500" s="380"/>
    </row>
    <row r="501" spans="2:8">
      <c r="B501" s="3"/>
      <c r="C501" s="3"/>
      <c r="D501" s="3"/>
      <c r="E501" s="3"/>
      <c r="F501" s="3"/>
      <c r="G501" s="380"/>
      <c r="H501" s="380"/>
    </row>
    <row r="502" spans="2:8">
      <c r="B502" s="3"/>
      <c r="C502" s="3"/>
      <c r="D502" s="3"/>
      <c r="E502" s="3"/>
      <c r="F502" s="3"/>
      <c r="G502" s="380"/>
      <c r="H502" s="380"/>
    </row>
    <row r="503" spans="2:8">
      <c r="B503" s="3"/>
      <c r="C503" s="3"/>
      <c r="D503" s="3"/>
      <c r="E503" s="3"/>
      <c r="F503" s="3"/>
      <c r="G503" s="380"/>
      <c r="H503" s="380"/>
    </row>
    <row r="504" spans="2:8">
      <c r="B504" s="3"/>
      <c r="C504" s="3"/>
      <c r="D504" s="3"/>
      <c r="E504" s="3"/>
      <c r="F504" s="3"/>
      <c r="G504" s="380"/>
      <c r="H504" s="380"/>
    </row>
    <row r="505" spans="2:8">
      <c r="B505" s="3"/>
      <c r="C505" s="3"/>
      <c r="D505" s="3"/>
      <c r="E505" s="3"/>
      <c r="F505" s="3"/>
      <c r="G505" s="380"/>
      <c r="H505" s="380"/>
    </row>
    <row r="506" spans="2:8">
      <c r="B506" s="3"/>
      <c r="C506" s="3"/>
      <c r="D506" s="3"/>
      <c r="E506" s="3"/>
      <c r="F506" s="3"/>
      <c r="G506" s="380"/>
      <c r="H506" s="380"/>
    </row>
    <row r="507" spans="2:8">
      <c r="B507" s="3"/>
      <c r="C507" s="3"/>
      <c r="D507" s="3"/>
      <c r="E507" s="3"/>
      <c r="F507" s="3"/>
      <c r="G507" s="380"/>
      <c r="H507" s="380"/>
    </row>
    <row r="508" spans="2:8">
      <c r="B508" s="3"/>
      <c r="C508" s="3"/>
      <c r="D508" s="3"/>
      <c r="E508" s="3"/>
      <c r="F508" s="3"/>
      <c r="G508" s="380"/>
      <c r="H508" s="380"/>
    </row>
    <row r="509" spans="2:8">
      <c r="B509" s="3"/>
      <c r="C509" s="3"/>
      <c r="D509" s="3"/>
      <c r="E509" s="3"/>
      <c r="F509" s="3"/>
      <c r="G509" s="380"/>
      <c r="H509" s="380"/>
    </row>
    <row r="510" spans="2:8">
      <c r="B510" s="3"/>
      <c r="C510" s="3"/>
      <c r="D510" s="3"/>
      <c r="E510" s="3"/>
      <c r="F510" s="3"/>
      <c r="G510" s="380"/>
      <c r="H510" s="380"/>
    </row>
    <row r="511" spans="2:8">
      <c r="B511" s="3"/>
      <c r="C511" s="3"/>
      <c r="D511" s="3"/>
      <c r="E511" s="3"/>
      <c r="F511" s="3"/>
      <c r="G511" s="380"/>
      <c r="H511" s="380"/>
    </row>
    <row r="512" spans="2:8">
      <c r="B512" s="3"/>
      <c r="C512" s="3"/>
      <c r="D512" s="3"/>
      <c r="E512" s="3"/>
      <c r="F512" s="3"/>
      <c r="G512" s="380"/>
      <c r="H512" s="380"/>
    </row>
    <row r="513" spans="2:8">
      <c r="B513" s="3"/>
      <c r="C513" s="3"/>
      <c r="D513" s="3"/>
      <c r="E513" s="3"/>
      <c r="F513" s="3"/>
      <c r="G513" s="380"/>
      <c r="H513" s="380"/>
    </row>
    <row r="514" spans="2:8">
      <c r="B514" s="3"/>
      <c r="C514" s="3"/>
      <c r="D514" s="3"/>
      <c r="E514" s="3"/>
      <c r="F514" s="3"/>
      <c r="G514" s="380"/>
      <c r="H514" s="380"/>
    </row>
    <row r="515" spans="2:8">
      <c r="B515" s="3"/>
      <c r="C515" s="3"/>
      <c r="D515" s="3"/>
      <c r="E515" s="3"/>
      <c r="F515" s="3"/>
      <c r="G515" s="380"/>
      <c r="H515" s="380"/>
    </row>
    <row r="516" spans="2:8">
      <c r="B516" s="3"/>
      <c r="C516" s="3"/>
      <c r="D516" s="3"/>
      <c r="E516" s="3"/>
      <c r="F516" s="3"/>
      <c r="G516" s="380"/>
      <c r="H516" s="380"/>
    </row>
    <row r="517" spans="2:8">
      <c r="B517" s="3"/>
      <c r="C517" s="3"/>
      <c r="D517" s="3"/>
      <c r="E517" s="3"/>
      <c r="F517" s="3"/>
      <c r="G517" s="380"/>
      <c r="H517" s="380"/>
    </row>
    <row r="518" spans="2:8">
      <c r="B518" s="3"/>
      <c r="C518" s="3"/>
      <c r="D518" s="3"/>
      <c r="E518" s="3"/>
      <c r="F518" s="3"/>
      <c r="G518" s="380"/>
      <c r="H518" s="380"/>
    </row>
    <row r="519" spans="2:8">
      <c r="B519" s="3"/>
      <c r="C519" s="3"/>
      <c r="D519" s="3"/>
      <c r="E519" s="3"/>
      <c r="F519" s="3"/>
      <c r="G519" s="380"/>
      <c r="H519" s="380"/>
    </row>
    <row r="520" spans="2:8">
      <c r="B520" s="3"/>
      <c r="C520" s="3"/>
      <c r="D520" s="3"/>
      <c r="E520" s="3"/>
      <c r="F520" s="3"/>
      <c r="G520" s="380"/>
      <c r="H520" s="380"/>
    </row>
    <row r="521" spans="2:8">
      <c r="B521" s="3"/>
      <c r="C521" s="3"/>
      <c r="D521" s="3"/>
      <c r="E521" s="3"/>
      <c r="F521" s="3"/>
      <c r="G521" s="380"/>
      <c r="H521" s="380"/>
    </row>
    <row r="522" spans="2:8">
      <c r="B522" s="3"/>
      <c r="C522" s="3"/>
      <c r="D522" s="3"/>
      <c r="E522" s="3"/>
      <c r="F522" s="3"/>
      <c r="G522" s="380"/>
      <c r="H522" s="380"/>
    </row>
    <row r="523" spans="2:8">
      <c r="B523" s="3"/>
      <c r="C523" s="3"/>
      <c r="D523" s="3"/>
      <c r="E523" s="3"/>
      <c r="F523" s="3"/>
      <c r="G523" s="380"/>
      <c r="H523" s="380"/>
    </row>
    <row r="524" spans="2:8">
      <c r="B524" s="3"/>
      <c r="C524" s="3"/>
      <c r="D524" s="3"/>
      <c r="E524" s="3"/>
      <c r="F524" s="3"/>
      <c r="G524" s="380"/>
      <c r="H524" s="380"/>
    </row>
    <row r="525" spans="2:8">
      <c r="B525" s="3"/>
      <c r="C525" s="3"/>
      <c r="D525" s="3"/>
      <c r="E525" s="3"/>
      <c r="F525" s="3"/>
      <c r="G525" s="380"/>
      <c r="H525" s="380"/>
    </row>
    <row r="526" spans="2:8">
      <c r="B526" s="3"/>
      <c r="C526" s="3"/>
      <c r="D526" s="3"/>
      <c r="E526" s="3"/>
      <c r="F526" s="3"/>
      <c r="G526" s="380"/>
      <c r="H526" s="380"/>
    </row>
    <row r="527" spans="2:8">
      <c r="B527" s="3"/>
      <c r="C527" s="3"/>
      <c r="D527" s="3"/>
      <c r="E527" s="3"/>
      <c r="F527" s="3"/>
      <c r="G527" s="380"/>
      <c r="H527" s="380"/>
    </row>
    <row r="528" spans="2:8">
      <c r="B528" s="3"/>
      <c r="C528" s="3"/>
      <c r="D528" s="3"/>
      <c r="E528" s="3"/>
      <c r="F528" s="3"/>
      <c r="G528" s="380"/>
      <c r="H528" s="380"/>
    </row>
    <row r="529" spans="2:8">
      <c r="B529" s="3"/>
      <c r="C529" s="3"/>
      <c r="D529" s="3"/>
      <c r="E529" s="3"/>
      <c r="F529" s="3"/>
      <c r="G529" s="380"/>
      <c r="H529" s="380"/>
    </row>
    <row r="530" spans="2:8">
      <c r="B530" s="3"/>
      <c r="C530" s="3"/>
      <c r="D530" s="3"/>
      <c r="E530" s="3"/>
      <c r="F530" s="3"/>
      <c r="G530" s="380"/>
      <c r="H530" s="380"/>
    </row>
    <row r="531" spans="2:8">
      <c r="B531" s="3"/>
      <c r="C531" s="3"/>
      <c r="D531" s="3"/>
      <c r="E531" s="3"/>
      <c r="F531" s="3"/>
      <c r="G531" s="380"/>
      <c r="H531" s="380"/>
    </row>
    <row r="532" spans="2:8">
      <c r="B532" s="3"/>
      <c r="C532" s="3"/>
      <c r="D532" s="3"/>
      <c r="E532" s="3"/>
      <c r="F532" s="3"/>
      <c r="G532" s="380"/>
      <c r="H532" s="380"/>
    </row>
    <row r="533" spans="2:8">
      <c r="B533" s="3"/>
      <c r="C533" s="3"/>
      <c r="D533" s="3"/>
      <c r="E533" s="3"/>
      <c r="F533" s="3"/>
      <c r="G533" s="380"/>
      <c r="H533" s="380"/>
    </row>
    <row r="534" spans="2:8">
      <c r="B534" s="3"/>
      <c r="C534" s="3"/>
      <c r="D534" s="3"/>
      <c r="E534" s="3"/>
      <c r="F534" s="3"/>
      <c r="G534" s="380"/>
      <c r="H534" s="380"/>
    </row>
    <row r="535" spans="2:8">
      <c r="B535" s="3"/>
      <c r="C535" s="3"/>
      <c r="D535" s="3"/>
      <c r="E535" s="3"/>
      <c r="F535" s="3"/>
      <c r="G535" s="380"/>
      <c r="H535" s="380"/>
    </row>
    <row r="536" spans="2:8">
      <c r="B536" s="3"/>
      <c r="C536" s="3"/>
      <c r="D536" s="3"/>
      <c r="E536" s="3"/>
      <c r="F536" s="3"/>
      <c r="G536" s="380"/>
      <c r="H536" s="380"/>
    </row>
    <row r="537" spans="2:8">
      <c r="B537" s="3"/>
      <c r="C537" s="3"/>
      <c r="D537" s="3"/>
      <c r="E537" s="3"/>
      <c r="F537" s="3"/>
      <c r="G537" s="380"/>
      <c r="H537" s="380"/>
    </row>
    <row r="538" spans="2:8">
      <c r="B538" s="3"/>
      <c r="C538" s="3"/>
      <c r="D538" s="3"/>
      <c r="E538" s="3"/>
      <c r="F538" s="3"/>
      <c r="G538" s="380"/>
      <c r="H538" s="380"/>
    </row>
    <row r="539" spans="2:8">
      <c r="B539" s="3"/>
      <c r="C539" s="3"/>
      <c r="D539" s="3"/>
      <c r="E539" s="3"/>
      <c r="F539" s="3"/>
      <c r="G539" s="380"/>
      <c r="H539" s="380"/>
    </row>
    <row r="540" spans="2:8">
      <c r="B540" s="3"/>
      <c r="C540" s="3"/>
      <c r="D540" s="3"/>
      <c r="E540" s="3"/>
      <c r="F540" s="3"/>
      <c r="G540" s="380"/>
      <c r="H540" s="380"/>
    </row>
    <row r="541" spans="2:8">
      <c r="B541" s="3"/>
      <c r="C541" s="3"/>
      <c r="D541" s="3"/>
      <c r="E541" s="3"/>
      <c r="F541" s="3"/>
      <c r="G541" s="380"/>
      <c r="H541" s="380"/>
    </row>
    <row r="542" spans="2:8">
      <c r="B542" s="3"/>
      <c r="C542" s="3"/>
      <c r="D542" s="3"/>
      <c r="E542" s="3"/>
      <c r="F542" s="3"/>
      <c r="G542" s="380"/>
      <c r="H542" s="380"/>
    </row>
    <row r="543" spans="2:8">
      <c r="B543" s="3"/>
      <c r="C543" s="3"/>
      <c r="D543" s="3"/>
      <c r="E543" s="3"/>
      <c r="F543" s="3"/>
      <c r="G543" s="380"/>
      <c r="H543" s="380"/>
    </row>
    <row r="544" spans="2:8">
      <c r="B544" s="3"/>
      <c r="C544" s="3"/>
      <c r="D544" s="3"/>
      <c r="E544" s="3"/>
      <c r="F544" s="3"/>
      <c r="G544" s="380"/>
      <c r="H544" s="380"/>
    </row>
    <row r="545" spans="2:8">
      <c r="B545" s="3"/>
      <c r="C545" s="3"/>
      <c r="D545" s="3"/>
      <c r="E545" s="3"/>
      <c r="F545" s="3"/>
      <c r="G545" s="380"/>
      <c r="H545" s="380"/>
    </row>
    <row r="546" spans="2:8">
      <c r="B546" s="3"/>
      <c r="C546" s="3"/>
      <c r="D546" s="3"/>
      <c r="E546" s="3"/>
      <c r="F546" s="3"/>
      <c r="G546" s="380"/>
      <c r="H546" s="380"/>
    </row>
    <row r="547" spans="2:8">
      <c r="B547" s="3"/>
      <c r="C547" s="3"/>
      <c r="D547" s="3"/>
      <c r="E547" s="3"/>
      <c r="F547" s="3"/>
      <c r="G547" s="380"/>
      <c r="H547" s="380"/>
    </row>
    <row r="548" spans="2:8">
      <c r="B548" s="3"/>
      <c r="C548" s="3"/>
      <c r="D548" s="3"/>
      <c r="E548" s="3"/>
      <c r="F548" s="3"/>
      <c r="G548" s="380"/>
      <c r="H548" s="380"/>
    </row>
    <row r="549" spans="2:8">
      <c r="B549" s="3"/>
      <c r="C549" s="3"/>
      <c r="D549" s="3"/>
      <c r="E549" s="3"/>
      <c r="F549" s="3"/>
      <c r="G549" s="380"/>
      <c r="H549" s="380"/>
    </row>
    <row r="550" spans="2:8">
      <c r="B550" s="3"/>
      <c r="C550" s="3"/>
      <c r="D550" s="3"/>
      <c r="E550" s="3"/>
      <c r="F550" s="3"/>
      <c r="G550" s="380"/>
      <c r="H550" s="380"/>
    </row>
    <row r="551" spans="2:8">
      <c r="B551" s="3"/>
      <c r="C551" s="3"/>
      <c r="D551" s="3"/>
      <c r="E551" s="3"/>
      <c r="F551" s="3"/>
      <c r="G551" s="380"/>
      <c r="H551" s="380"/>
    </row>
    <row r="552" spans="2:8">
      <c r="B552" s="3"/>
      <c r="C552" s="3"/>
      <c r="D552" s="3"/>
      <c r="E552" s="3"/>
      <c r="F552" s="3"/>
      <c r="G552" s="380"/>
      <c r="H552" s="380"/>
    </row>
    <row r="553" spans="2:8">
      <c r="B553" s="3"/>
      <c r="C553" s="3"/>
      <c r="D553" s="3"/>
      <c r="E553" s="3"/>
      <c r="F553" s="3"/>
      <c r="G553" s="380"/>
      <c r="H553" s="380"/>
    </row>
    <row r="554" spans="2:8">
      <c r="B554" s="3"/>
      <c r="C554" s="3"/>
      <c r="D554" s="3"/>
      <c r="E554" s="3"/>
      <c r="F554" s="3"/>
      <c r="G554" s="380"/>
      <c r="H554" s="380"/>
    </row>
    <row r="555" spans="2:8">
      <c r="B555" s="3"/>
      <c r="C555" s="3"/>
      <c r="D555" s="3"/>
      <c r="E555" s="3"/>
      <c r="F555" s="3"/>
      <c r="G555" s="380"/>
      <c r="H555" s="380"/>
    </row>
    <row r="556" spans="2:8">
      <c r="B556" s="3"/>
      <c r="C556" s="3"/>
      <c r="D556" s="3"/>
      <c r="E556" s="3"/>
      <c r="F556" s="3"/>
      <c r="G556" s="380"/>
      <c r="H556" s="380"/>
    </row>
    <row r="557" spans="2:8">
      <c r="B557" s="3"/>
      <c r="C557" s="3"/>
      <c r="D557" s="3"/>
      <c r="E557" s="3"/>
      <c r="F557" s="3"/>
      <c r="G557" s="380"/>
      <c r="H557" s="380"/>
    </row>
    <row r="558" spans="2:8">
      <c r="B558" s="3"/>
      <c r="C558" s="3"/>
      <c r="D558" s="3"/>
      <c r="E558" s="3"/>
      <c r="F558" s="3"/>
      <c r="G558" s="380"/>
      <c r="H558" s="380"/>
    </row>
    <row r="559" spans="2:8">
      <c r="B559" s="3"/>
      <c r="C559" s="3"/>
      <c r="D559" s="3"/>
      <c r="E559" s="3"/>
      <c r="F559" s="3"/>
      <c r="G559" s="380"/>
      <c r="H559" s="380"/>
    </row>
    <row r="560" spans="2:8">
      <c r="B560" s="3"/>
      <c r="C560" s="3"/>
      <c r="D560" s="3"/>
      <c r="E560" s="3"/>
      <c r="F560" s="3"/>
      <c r="G560" s="380"/>
      <c r="H560" s="380"/>
    </row>
    <row r="561" spans="2:8">
      <c r="B561" s="3"/>
      <c r="C561" s="3"/>
      <c r="D561" s="3"/>
      <c r="E561" s="3"/>
      <c r="F561" s="3"/>
      <c r="G561" s="380"/>
      <c r="H561" s="380"/>
    </row>
    <row r="562" spans="2:8">
      <c r="B562" s="3"/>
      <c r="C562" s="3"/>
      <c r="D562" s="3"/>
      <c r="E562" s="3"/>
      <c r="F562" s="3"/>
      <c r="G562" s="380"/>
      <c r="H562" s="380"/>
    </row>
    <row r="563" spans="2:8">
      <c r="B563" s="3"/>
      <c r="C563" s="3"/>
      <c r="D563" s="3"/>
      <c r="E563" s="3"/>
      <c r="F563" s="3"/>
      <c r="G563" s="380"/>
      <c r="H563" s="380"/>
    </row>
    <row r="564" spans="2:8">
      <c r="B564" s="3"/>
      <c r="C564" s="3"/>
      <c r="D564" s="3"/>
      <c r="E564" s="3"/>
      <c r="F564" s="3"/>
      <c r="G564" s="380"/>
      <c r="H564" s="380"/>
    </row>
    <row r="565" spans="2:8">
      <c r="B565" s="3"/>
      <c r="C565" s="3"/>
      <c r="D565" s="3"/>
      <c r="E565" s="3"/>
      <c r="F565" s="3"/>
      <c r="G565" s="380"/>
      <c r="H565" s="380"/>
    </row>
    <row r="566" spans="2:8">
      <c r="B566" s="3"/>
      <c r="C566" s="3"/>
      <c r="D566" s="3"/>
      <c r="E566" s="3"/>
      <c r="F566" s="3"/>
      <c r="G566" s="380"/>
      <c r="H566" s="380"/>
    </row>
    <row r="567" spans="2:8">
      <c r="B567" s="3"/>
      <c r="C567" s="3"/>
      <c r="D567" s="3"/>
      <c r="E567" s="3"/>
      <c r="F567" s="3"/>
      <c r="G567" s="380"/>
      <c r="H567" s="380"/>
    </row>
    <row r="568" spans="2:8">
      <c r="B568" s="3"/>
      <c r="C568" s="3"/>
      <c r="D568" s="3"/>
      <c r="E568" s="3"/>
      <c r="F568" s="3"/>
      <c r="G568" s="380"/>
      <c r="H568" s="380"/>
    </row>
    <row r="569" spans="2:8">
      <c r="B569" s="3"/>
      <c r="C569" s="3"/>
      <c r="D569" s="3"/>
      <c r="E569" s="3"/>
      <c r="F569" s="3"/>
      <c r="G569" s="380"/>
      <c r="H569" s="380"/>
    </row>
    <row r="570" spans="2:8">
      <c r="B570" s="3"/>
      <c r="C570" s="3"/>
      <c r="D570" s="3"/>
      <c r="E570" s="3"/>
      <c r="F570" s="3"/>
      <c r="G570" s="380"/>
      <c r="H570" s="380"/>
    </row>
    <row r="571" spans="2:8">
      <c r="B571" s="3"/>
      <c r="C571" s="3"/>
      <c r="D571" s="3"/>
      <c r="E571" s="3"/>
      <c r="F571" s="3"/>
      <c r="G571" s="380"/>
      <c r="H571" s="380"/>
    </row>
    <row r="572" spans="2:8">
      <c r="B572" s="3"/>
      <c r="C572" s="3"/>
      <c r="D572" s="3"/>
      <c r="E572" s="3"/>
      <c r="F572" s="3"/>
      <c r="G572" s="380"/>
      <c r="H572" s="380"/>
    </row>
    <row r="573" spans="2:8">
      <c r="B573" s="3"/>
      <c r="C573" s="3"/>
      <c r="D573" s="3"/>
      <c r="E573" s="3"/>
      <c r="F573" s="3"/>
      <c r="G573" s="380"/>
      <c r="H573" s="380"/>
    </row>
    <row r="574" spans="2:8">
      <c r="B574" s="3"/>
      <c r="C574" s="3"/>
      <c r="D574" s="3"/>
      <c r="E574" s="3"/>
      <c r="F574" s="3"/>
      <c r="G574" s="380"/>
      <c r="H574" s="380"/>
    </row>
    <row r="575" spans="2:8">
      <c r="B575" s="3"/>
      <c r="C575" s="3"/>
      <c r="D575" s="3"/>
      <c r="E575" s="3"/>
      <c r="F575" s="3"/>
      <c r="G575" s="380"/>
      <c r="H575" s="380"/>
    </row>
    <row r="576" spans="2:8">
      <c r="B576" s="3"/>
      <c r="C576" s="3"/>
      <c r="D576" s="3"/>
      <c r="E576" s="3"/>
      <c r="F576" s="3"/>
      <c r="G576" s="380"/>
      <c r="H576" s="380"/>
    </row>
    <row r="577" spans="2:8">
      <c r="B577" s="3"/>
      <c r="C577" s="3"/>
      <c r="D577" s="3"/>
      <c r="E577" s="3"/>
      <c r="F577" s="3"/>
      <c r="G577" s="380"/>
      <c r="H577" s="380"/>
    </row>
    <row r="578" spans="2:8">
      <c r="B578" s="3"/>
      <c r="C578" s="3"/>
      <c r="D578" s="3"/>
      <c r="E578" s="3"/>
      <c r="F578" s="3"/>
      <c r="G578" s="380"/>
      <c r="H578" s="380"/>
    </row>
    <row r="579" spans="2:8">
      <c r="B579" s="3"/>
      <c r="C579" s="3"/>
      <c r="D579" s="3"/>
      <c r="E579" s="3"/>
      <c r="F579" s="3"/>
      <c r="G579" s="380"/>
      <c r="H579" s="380"/>
    </row>
    <row r="580" spans="2:8">
      <c r="B580" s="3"/>
      <c r="C580" s="3"/>
      <c r="D580" s="3"/>
      <c r="E580" s="3"/>
      <c r="F580" s="3"/>
      <c r="G580" s="380"/>
      <c r="H580" s="380"/>
    </row>
    <row r="581" spans="2:8">
      <c r="B581" s="3"/>
      <c r="C581" s="3"/>
      <c r="D581" s="3"/>
      <c r="E581" s="3"/>
      <c r="F581" s="3"/>
      <c r="G581" s="380"/>
      <c r="H581" s="380"/>
    </row>
    <row r="582" spans="2:8">
      <c r="B582" s="3"/>
      <c r="C582" s="3"/>
      <c r="D582" s="3"/>
      <c r="E582" s="3"/>
      <c r="F582" s="3"/>
      <c r="G582" s="380"/>
      <c r="H582" s="380"/>
    </row>
    <row r="583" spans="2:8">
      <c r="B583" s="3"/>
      <c r="C583" s="3"/>
      <c r="D583" s="3"/>
      <c r="E583" s="3"/>
      <c r="F583" s="3"/>
      <c r="G583" s="380"/>
      <c r="H583" s="380"/>
    </row>
    <row r="584" spans="2:8">
      <c r="B584" s="3"/>
      <c r="C584" s="3"/>
      <c r="D584" s="3"/>
      <c r="E584" s="3"/>
      <c r="F584" s="3"/>
      <c r="G584" s="380"/>
      <c r="H584" s="380"/>
    </row>
    <row r="585" spans="2:8">
      <c r="B585" s="3"/>
      <c r="C585" s="3"/>
      <c r="D585" s="3"/>
      <c r="E585" s="3"/>
      <c r="F585" s="3"/>
      <c r="G585" s="380"/>
      <c r="H585" s="380"/>
    </row>
    <row r="586" spans="2:8">
      <c r="B586" s="3"/>
      <c r="C586" s="3"/>
      <c r="D586" s="3"/>
      <c r="E586" s="3"/>
      <c r="F586" s="3"/>
      <c r="G586" s="380"/>
      <c r="H586" s="380"/>
    </row>
    <row r="587" spans="2:8">
      <c r="B587" s="3"/>
      <c r="C587" s="3"/>
      <c r="D587" s="3"/>
      <c r="E587" s="3"/>
      <c r="F587" s="3"/>
      <c r="G587" s="380"/>
      <c r="H587" s="380"/>
    </row>
    <row r="588" spans="2:8">
      <c r="B588" s="3"/>
      <c r="C588" s="3"/>
      <c r="D588" s="3"/>
      <c r="E588" s="3"/>
      <c r="F588" s="3"/>
      <c r="G588" s="380"/>
      <c r="H588" s="380"/>
    </row>
    <row r="589" spans="2:8">
      <c r="B589" s="3"/>
      <c r="C589" s="3"/>
      <c r="D589" s="3"/>
      <c r="E589" s="3"/>
      <c r="F589" s="3"/>
      <c r="G589" s="380"/>
      <c r="H589" s="380"/>
    </row>
    <row r="590" spans="2:8">
      <c r="B590" s="3"/>
      <c r="C590" s="3"/>
      <c r="D590" s="3"/>
      <c r="E590" s="3"/>
      <c r="F590" s="3"/>
      <c r="G590" s="380"/>
      <c r="H590" s="380"/>
    </row>
    <row r="591" spans="2:8">
      <c r="B591" s="3"/>
      <c r="C591" s="3"/>
      <c r="D591" s="3"/>
      <c r="E591" s="3"/>
      <c r="F591" s="3"/>
      <c r="G591" s="380"/>
      <c r="H591" s="380"/>
    </row>
    <row r="592" spans="2:8">
      <c r="B592" s="3"/>
      <c r="C592" s="3"/>
      <c r="D592" s="3"/>
      <c r="E592" s="3"/>
      <c r="F592" s="3"/>
      <c r="G592" s="380"/>
      <c r="H592" s="380"/>
    </row>
    <row r="593" spans="2:8">
      <c r="B593" s="3"/>
      <c r="C593" s="3"/>
      <c r="D593" s="3"/>
      <c r="E593" s="3"/>
      <c r="F593" s="3"/>
      <c r="G593" s="380"/>
      <c r="H593" s="380"/>
    </row>
    <row r="594" spans="2:8">
      <c r="B594" s="3"/>
      <c r="C594" s="3"/>
      <c r="D594" s="3"/>
      <c r="E594" s="3"/>
      <c r="F594" s="3"/>
      <c r="G594" s="380"/>
      <c r="H594" s="380"/>
    </row>
    <row r="595" spans="2:8">
      <c r="B595" s="3"/>
      <c r="C595" s="3"/>
      <c r="D595" s="3"/>
      <c r="E595" s="3"/>
      <c r="F595" s="3"/>
      <c r="G595" s="380"/>
      <c r="H595" s="380"/>
    </row>
    <row r="596" spans="2:8">
      <c r="B596" s="3"/>
      <c r="C596" s="3"/>
      <c r="D596" s="3"/>
      <c r="E596" s="3"/>
      <c r="F596" s="3"/>
      <c r="G596" s="380"/>
      <c r="H596" s="380"/>
    </row>
    <row r="597" spans="2:8">
      <c r="B597" s="3"/>
      <c r="C597" s="3"/>
      <c r="D597" s="3"/>
      <c r="E597" s="3"/>
      <c r="F597" s="3"/>
      <c r="G597" s="380"/>
      <c r="H597" s="380"/>
    </row>
    <row r="598" spans="2:8">
      <c r="B598" s="3"/>
      <c r="C598" s="3"/>
      <c r="D598" s="3"/>
      <c r="E598" s="3"/>
      <c r="F598" s="3"/>
      <c r="G598" s="380"/>
      <c r="H598" s="380"/>
    </row>
    <row r="599" spans="2:8">
      <c r="B599" s="3"/>
      <c r="C599" s="3"/>
      <c r="D599" s="3"/>
      <c r="E599" s="3"/>
      <c r="F599" s="3"/>
      <c r="G599" s="380"/>
      <c r="H599" s="380"/>
    </row>
    <row r="600" spans="2:8">
      <c r="B600" s="3"/>
      <c r="C600" s="3"/>
      <c r="D600" s="3"/>
      <c r="E600" s="3"/>
      <c r="F600" s="3"/>
      <c r="G600" s="380"/>
      <c r="H600" s="380"/>
    </row>
    <row r="601" spans="2:8">
      <c r="B601" s="3"/>
      <c r="C601" s="3"/>
      <c r="D601" s="3"/>
      <c r="E601" s="3"/>
      <c r="F601" s="3"/>
      <c r="G601" s="380"/>
      <c r="H601" s="380"/>
    </row>
    <row r="602" spans="2:8">
      <c r="B602" s="3"/>
      <c r="C602" s="3"/>
      <c r="D602" s="3"/>
      <c r="E602" s="3"/>
      <c r="F602" s="3"/>
      <c r="G602" s="380"/>
      <c r="H602" s="380"/>
    </row>
    <row r="603" spans="2:8">
      <c r="B603" s="3"/>
      <c r="C603" s="3"/>
      <c r="D603" s="3"/>
      <c r="E603" s="3"/>
      <c r="F603" s="3"/>
      <c r="G603" s="380"/>
      <c r="H603" s="380"/>
    </row>
    <row r="604" spans="2:8">
      <c r="B604" s="3"/>
      <c r="C604" s="3"/>
      <c r="D604" s="3"/>
      <c r="E604" s="3"/>
      <c r="F604" s="3"/>
      <c r="G604" s="380"/>
      <c r="H604" s="380"/>
    </row>
    <row r="605" spans="2:8">
      <c r="B605" s="3"/>
      <c r="C605" s="3"/>
      <c r="D605" s="3"/>
      <c r="E605" s="3"/>
      <c r="F605" s="3"/>
      <c r="G605" s="380"/>
      <c r="H605" s="380"/>
    </row>
    <row r="606" spans="2:8">
      <c r="B606" s="3"/>
      <c r="C606" s="3"/>
      <c r="D606" s="3"/>
      <c r="E606" s="3"/>
      <c r="F606" s="3"/>
      <c r="G606" s="380"/>
      <c r="H606" s="380"/>
    </row>
    <row r="607" spans="2:8">
      <c r="B607" s="3"/>
      <c r="C607" s="3"/>
      <c r="D607" s="3"/>
      <c r="E607" s="3"/>
      <c r="F607" s="3"/>
      <c r="G607" s="380"/>
      <c r="H607" s="380"/>
    </row>
    <row r="608" spans="2:8">
      <c r="B608" s="3"/>
      <c r="C608" s="3"/>
      <c r="D608" s="3"/>
      <c r="E608" s="3"/>
      <c r="F608" s="3"/>
      <c r="G608" s="380"/>
      <c r="H608" s="380"/>
    </row>
    <row r="609" spans="2:8">
      <c r="B609" s="3"/>
      <c r="C609" s="3"/>
      <c r="D609" s="3"/>
      <c r="E609" s="3"/>
      <c r="F609" s="3"/>
      <c r="G609" s="380"/>
      <c r="H609" s="380"/>
    </row>
    <row r="610" spans="2:8">
      <c r="B610" s="3"/>
      <c r="C610" s="3"/>
      <c r="D610" s="3"/>
      <c r="E610" s="3"/>
      <c r="F610" s="3"/>
      <c r="G610" s="380"/>
      <c r="H610" s="380"/>
    </row>
    <row r="611" spans="2:8">
      <c r="B611" s="3"/>
      <c r="C611" s="3"/>
      <c r="D611" s="3"/>
      <c r="E611" s="3"/>
      <c r="F611" s="3"/>
      <c r="G611" s="380"/>
      <c r="H611" s="380"/>
    </row>
    <row r="612" spans="2:8">
      <c r="B612" s="3"/>
      <c r="C612" s="3"/>
      <c r="D612" s="3"/>
      <c r="E612" s="3"/>
      <c r="F612" s="3"/>
      <c r="G612" s="380"/>
      <c r="H612" s="380"/>
    </row>
    <row r="613" spans="2:8">
      <c r="B613" s="3"/>
      <c r="C613" s="3"/>
      <c r="D613" s="3"/>
      <c r="E613" s="3"/>
      <c r="F613" s="3"/>
      <c r="G613" s="380"/>
      <c r="H613" s="380"/>
    </row>
    <row r="614" spans="2:8">
      <c r="B614" s="3"/>
      <c r="C614" s="3"/>
      <c r="D614" s="3"/>
      <c r="E614" s="3"/>
      <c r="F614" s="3"/>
      <c r="G614" s="380"/>
      <c r="H614" s="380"/>
    </row>
    <row r="615" spans="2:8">
      <c r="B615" s="3"/>
      <c r="C615" s="3"/>
      <c r="D615" s="3"/>
      <c r="E615" s="3"/>
      <c r="F615" s="3"/>
      <c r="G615" s="380"/>
      <c r="H615" s="380"/>
    </row>
    <row r="616" spans="2:8">
      <c r="B616" s="3"/>
      <c r="C616" s="3"/>
      <c r="D616" s="3"/>
      <c r="E616" s="3"/>
      <c r="F616" s="3"/>
      <c r="G616" s="380"/>
      <c r="H616" s="380"/>
    </row>
    <row r="617" spans="2:8">
      <c r="B617" s="3"/>
      <c r="C617" s="3"/>
      <c r="D617" s="3"/>
      <c r="E617" s="3"/>
      <c r="F617" s="3"/>
      <c r="G617" s="380"/>
      <c r="H617" s="380"/>
    </row>
    <row r="618" spans="2:8">
      <c r="B618" s="3"/>
      <c r="C618" s="3"/>
      <c r="D618" s="3"/>
      <c r="E618" s="3"/>
      <c r="F618" s="3"/>
      <c r="G618" s="380"/>
      <c r="H618" s="380"/>
    </row>
    <row r="619" spans="2:8">
      <c r="B619" s="3"/>
      <c r="C619" s="3"/>
      <c r="D619" s="3"/>
      <c r="E619" s="3"/>
      <c r="F619" s="3"/>
      <c r="G619" s="380"/>
      <c r="H619" s="380"/>
    </row>
    <row r="620" spans="2:8">
      <c r="B620" s="3"/>
      <c r="C620" s="3"/>
      <c r="D620" s="3"/>
      <c r="E620" s="3"/>
      <c r="F620" s="3"/>
      <c r="G620" s="380"/>
      <c r="H620" s="380"/>
    </row>
    <row r="621" spans="2:8">
      <c r="B621" s="3"/>
      <c r="C621" s="3"/>
      <c r="D621" s="3"/>
      <c r="E621" s="3"/>
      <c r="F621" s="3"/>
      <c r="G621" s="380"/>
      <c r="H621" s="380"/>
    </row>
    <row r="622" spans="2:8">
      <c r="B622" s="3"/>
      <c r="C622" s="3"/>
      <c r="D622" s="3"/>
      <c r="E622" s="3"/>
      <c r="F622" s="3"/>
      <c r="G622" s="380"/>
      <c r="H622" s="380"/>
    </row>
    <row r="623" spans="2:8">
      <c r="B623" s="3"/>
      <c r="C623" s="3"/>
      <c r="D623" s="3"/>
      <c r="E623" s="3"/>
      <c r="F623" s="3"/>
      <c r="G623" s="380"/>
      <c r="H623" s="380"/>
    </row>
    <row r="624" spans="2:8">
      <c r="B624" s="3"/>
      <c r="C624" s="3"/>
      <c r="D624" s="3"/>
      <c r="E624" s="3"/>
      <c r="F624" s="3"/>
      <c r="G624" s="380"/>
      <c r="H624" s="380"/>
    </row>
    <row r="625" spans="2:8">
      <c r="B625" s="3"/>
      <c r="C625" s="3"/>
      <c r="D625" s="3"/>
      <c r="E625" s="3"/>
      <c r="F625" s="3"/>
      <c r="G625" s="380"/>
      <c r="H625" s="380"/>
    </row>
    <row r="626" spans="2:8">
      <c r="B626" s="3"/>
      <c r="C626" s="3"/>
      <c r="D626" s="3"/>
      <c r="E626" s="3"/>
      <c r="F626" s="3"/>
      <c r="G626" s="380"/>
      <c r="H626" s="380"/>
    </row>
    <row r="627" spans="2:8">
      <c r="B627" s="3"/>
      <c r="C627" s="3"/>
      <c r="D627" s="3"/>
      <c r="E627" s="3"/>
      <c r="F627" s="3"/>
      <c r="G627" s="380"/>
      <c r="H627" s="380"/>
    </row>
    <row r="628" spans="2:8">
      <c r="B628" s="3"/>
      <c r="C628" s="3"/>
      <c r="D628" s="3"/>
      <c r="E628" s="3"/>
      <c r="F628" s="3"/>
      <c r="G628" s="380"/>
      <c r="H628" s="380"/>
    </row>
    <row r="629" spans="2:8">
      <c r="B629" s="3"/>
      <c r="C629" s="3"/>
      <c r="D629" s="3"/>
      <c r="E629" s="3"/>
      <c r="F629" s="3"/>
      <c r="G629" s="380"/>
      <c r="H629" s="380"/>
    </row>
    <row r="630" spans="2:8">
      <c r="B630" s="3"/>
      <c r="C630" s="3"/>
      <c r="D630" s="3"/>
      <c r="E630" s="3"/>
      <c r="F630" s="3"/>
      <c r="G630" s="380"/>
      <c r="H630" s="380"/>
    </row>
    <row r="631" spans="2:8">
      <c r="B631" s="3"/>
      <c r="C631" s="3"/>
      <c r="D631" s="3"/>
      <c r="E631" s="3"/>
      <c r="F631" s="3"/>
      <c r="G631" s="380"/>
      <c r="H631" s="380"/>
    </row>
    <row r="632" spans="2:8">
      <c r="B632" s="3"/>
      <c r="C632" s="3"/>
      <c r="D632" s="3"/>
      <c r="E632" s="3"/>
      <c r="F632" s="3"/>
      <c r="G632" s="380"/>
      <c r="H632" s="380"/>
    </row>
  </sheetData>
  <sheetProtection algorithmName="SHA-512" hashValue="DxaJCI9GOr6lMJbfDMSSAuwLuLMXYfAvcjz+z+LRq9Zj4h4qwO6+7EgYU8RhjrYUBJzQZ087XkxxfXHpsfDwdg==" saltValue="dqEmIw+aTi1bulSugNIW0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4">
    <tabColor theme="3" tint="0.39997558519241921"/>
    <pageSetUpPr fitToPage="1"/>
  </sheetPr>
  <dimension ref="B1:R53"/>
  <sheetViews>
    <sheetView showGridLines="0" zoomScale="70" zoomScaleNormal="70" workbookViewId="0">
      <selection activeCell="J18" sqref="J18"/>
    </sheetView>
  </sheetViews>
  <sheetFormatPr defaultColWidth="9.140625" defaultRowHeight="12.75"/>
  <cols>
    <col min="1" max="1" width="2.85546875" style="1" customWidth="1"/>
    <col min="2" max="2" width="51.85546875" style="1" customWidth="1"/>
    <col min="3" max="17" width="14" style="1" customWidth="1"/>
    <col min="18" max="16384" width="9.140625" style="1"/>
  </cols>
  <sheetData>
    <row r="1" spans="2:18" ht="13.5" thickBot="1">
      <c r="B1" s="1530" t="e">
        <f>#REF!</f>
        <v>#REF!</v>
      </c>
      <c r="C1" s="1531"/>
      <c r="D1" s="1531"/>
      <c r="E1" s="1531"/>
      <c r="F1" s="1531"/>
      <c r="G1" s="1531"/>
      <c r="H1" s="1531"/>
      <c r="I1" s="1531"/>
      <c r="J1" s="1531"/>
      <c r="K1" s="1531"/>
      <c r="L1" s="1531"/>
      <c r="M1" s="1531"/>
      <c r="N1" s="1531"/>
      <c r="O1" s="1531"/>
      <c r="P1" s="1531"/>
      <c r="Q1" s="1532"/>
    </row>
    <row r="2" spans="2:18" ht="34.5" customHeight="1" thickBot="1">
      <c r="B2" s="1533" t="s">
        <v>285</v>
      </c>
      <c r="C2" s="1534"/>
      <c r="D2" s="1534"/>
      <c r="E2" s="1534"/>
      <c r="F2" s="1534"/>
      <c r="G2" s="1534"/>
      <c r="H2" s="1534"/>
      <c r="I2" s="1534"/>
      <c r="J2" s="1534"/>
      <c r="K2" s="1534"/>
      <c r="L2" s="1534"/>
      <c r="M2" s="1534"/>
      <c r="N2" s="1534"/>
      <c r="O2" s="1534"/>
      <c r="P2" s="1534"/>
      <c r="Q2" s="1535"/>
      <c r="R2" s="165"/>
    </row>
    <row r="3" spans="2:18" ht="13.5" thickBot="1">
      <c r="B3" s="208"/>
      <c r="Q3" s="246"/>
      <c r="R3" s="165"/>
    </row>
    <row r="4" spans="2:18" ht="15" customHeight="1" thickBot="1">
      <c r="B4" s="208"/>
      <c r="C4" s="1728" t="s">
        <v>264</v>
      </c>
      <c r="D4" s="1729"/>
      <c r="E4" s="1729"/>
      <c r="F4" s="1729"/>
      <c r="G4" s="1729"/>
      <c r="H4" s="1729"/>
      <c r="I4" s="1729"/>
      <c r="J4" s="1730"/>
      <c r="K4" s="405"/>
      <c r="L4" s="165"/>
      <c r="M4" s="165"/>
      <c r="N4" s="165"/>
      <c r="O4" s="165"/>
      <c r="P4" s="165"/>
      <c r="Q4" s="406"/>
      <c r="R4" s="165"/>
    </row>
    <row r="5" spans="2:18">
      <c r="B5" s="208"/>
      <c r="C5" s="407" t="s">
        <v>289</v>
      </c>
      <c r="D5" s="310"/>
      <c r="E5" s="408"/>
      <c r="F5" s="409">
        <v>0.02</v>
      </c>
      <c r="G5" s="310"/>
      <c r="H5" s="410" t="s">
        <v>265</v>
      </c>
      <c r="I5" s="310"/>
      <c r="J5" s="411">
        <f>+'Rent Summary (CO)'!C4</f>
        <v>0</v>
      </c>
      <c r="K5" s="165"/>
      <c r="L5" s="165"/>
      <c r="M5" s="165"/>
      <c r="N5" s="165"/>
      <c r="O5" s="165"/>
      <c r="P5" s="165"/>
      <c r="Q5" s="406"/>
      <c r="R5" s="165"/>
    </row>
    <row r="6" spans="2:18" ht="14.25" customHeight="1">
      <c r="B6" s="208"/>
      <c r="C6" s="407" t="s">
        <v>266</v>
      </c>
      <c r="D6" s="410"/>
      <c r="E6" s="410"/>
      <c r="F6" s="409">
        <v>0.03</v>
      </c>
      <c r="G6" s="310"/>
      <c r="H6" s="410" t="s">
        <v>267</v>
      </c>
      <c r="I6" s="310"/>
      <c r="J6" s="411">
        <v>0.5</v>
      </c>
      <c r="L6" s="165"/>
      <c r="M6" s="165"/>
      <c r="N6" s="165"/>
      <c r="O6" s="165"/>
      <c r="P6" s="165"/>
      <c r="Q6" s="406"/>
      <c r="R6" s="165"/>
    </row>
    <row r="7" spans="2:18" ht="13.5" thickBot="1">
      <c r="B7" s="208"/>
      <c r="C7" s="412" t="s">
        <v>268</v>
      </c>
      <c r="D7" s="413"/>
      <c r="E7" s="414"/>
      <c r="F7" s="415">
        <v>0.03</v>
      </c>
      <c r="G7" s="413"/>
      <c r="H7" s="414"/>
      <c r="I7" s="414"/>
      <c r="J7" s="416"/>
      <c r="K7" s="165"/>
      <c r="L7" s="417"/>
      <c r="M7" s="418"/>
      <c r="N7" s="165"/>
      <c r="O7" s="165"/>
      <c r="P7" s="165"/>
      <c r="Q7" s="406"/>
      <c r="R7" s="165"/>
    </row>
    <row r="8" spans="2:18" ht="15.75" customHeight="1" thickBot="1">
      <c r="B8" s="419"/>
      <c r="C8" s="420"/>
      <c r="D8" s="420"/>
      <c r="E8" s="421"/>
      <c r="F8" s="421"/>
      <c r="G8" s="1731" t="s">
        <v>286</v>
      </c>
      <c r="H8" s="1731"/>
      <c r="I8" s="1731"/>
      <c r="J8" s="1731"/>
      <c r="K8" s="420"/>
      <c r="L8" s="420"/>
      <c r="M8" s="420"/>
      <c r="N8" s="420"/>
      <c r="O8" s="420"/>
      <c r="P8" s="420"/>
      <c r="Q8" s="422"/>
      <c r="R8" s="165"/>
    </row>
    <row r="9" spans="2:18" ht="13.5" thickBot="1">
      <c r="B9" s="423" t="s">
        <v>269</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c r="B10" s="426" t="s">
        <v>270</v>
      </c>
      <c r="C10" s="427"/>
      <c r="D10" s="427"/>
      <c r="E10" s="427"/>
      <c r="F10" s="427"/>
      <c r="G10" s="427"/>
      <c r="H10" s="427"/>
      <c r="I10" s="427"/>
      <c r="J10" s="427"/>
      <c r="K10" s="427"/>
      <c r="L10" s="427"/>
      <c r="M10" s="427"/>
      <c r="N10" s="427"/>
      <c r="O10" s="427"/>
      <c r="P10" s="427"/>
      <c r="Q10" s="428"/>
      <c r="R10" s="166"/>
    </row>
    <row r="11" spans="2:18">
      <c r="B11" s="429" t="s">
        <v>271</v>
      </c>
      <c r="C11" s="430">
        <f>+'Rent Summary (CO)'!H101</f>
        <v>0</v>
      </c>
      <c r="D11" s="431">
        <f>+C11*(1+$F$5)</f>
        <v>0</v>
      </c>
      <c r="E11" s="431">
        <f t="shared" ref="E11:Q12" si="0">+D11*(1+$F$5)</f>
        <v>0</v>
      </c>
      <c r="F11" s="431">
        <f>+E11*(1+$F$5)</f>
        <v>0</v>
      </c>
      <c r="G11" s="431">
        <f t="shared" si="0"/>
        <v>0</v>
      </c>
      <c r="H11" s="431">
        <f t="shared" si="0"/>
        <v>0</v>
      </c>
      <c r="I11" s="431">
        <f>+H11*(1+$F$5)</f>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c r="B12" s="429" t="s">
        <v>452</v>
      </c>
      <c r="C12" s="430">
        <f>+'Operating Exps (CO)'!G7+'Operating Exps (CO)'!G8+'Operating Exps (CO)'!G9</f>
        <v>0</v>
      </c>
      <c r="D12" s="431">
        <f>+C12*(1+$F$5)</f>
        <v>0</v>
      </c>
      <c r="E12" s="431">
        <f t="shared" si="0"/>
        <v>0</v>
      </c>
      <c r="F12" s="431">
        <f t="shared" si="0"/>
        <v>0</v>
      </c>
      <c r="G12" s="431">
        <f t="shared" si="0"/>
        <v>0</v>
      </c>
      <c r="H12" s="431">
        <f t="shared" si="0"/>
        <v>0</v>
      </c>
      <c r="I12" s="431">
        <f t="shared" si="0"/>
        <v>0</v>
      </c>
      <c r="J12" s="431">
        <f t="shared" si="0"/>
        <v>0</v>
      </c>
      <c r="K12" s="431">
        <f t="shared" si="0"/>
        <v>0</v>
      </c>
      <c r="L12" s="431">
        <f t="shared" si="0"/>
        <v>0</v>
      </c>
      <c r="M12" s="431">
        <f t="shared" si="0"/>
        <v>0</v>
      </c>
      <c r="N12" s="431">
        <f t="shared" si="0"/>
        <v>0</v>
      </c>
      <c r="O12" s="431">
        <f>+N12*(1+$F$5)</f>
        <v>0</v>
      </c>
      <c r="P12" s="431">
        <f t="shared" si="0"/>
        <v>0</v>
      </c>
      <c r="Q12" s="726">
        <f t="shared" si="0"/>
        <v>0</v>
      </c>
      <c r="R12" s="166"/>
    </row>
    <row r="13" spans="2:18">
      <c r="B13" s="432" t="s">
        <v>272</v>
      </c>
      <c r="C13" s="151">
        <f>-(C11+C12)*$J$5</f>
        <v>0</v>
      </c>
      <c r="D13" s="151">
        <f t="shared" ref="D13:Q13" si="1">-(D11+D12)*$J$5</f>
        <v>0</v>
      </c>
      <c r="E13" s="151">
        <f t="shared" si="1"/>
        <v>0</v>
      </c>
      <c r="F13" s="151">
        <f t="shared" si="1"/>
        <v>0</v>
      </c>
      <c r="G13" s="151">
        <f t="shared" si="1"/>
        <v>0</v>
      </c>
      <c r="H13" s="151">
        <f>-(H11+H12)*$J$5</f>
        <v>0</v>
      </c>
      <c r="I13" s="151">
        <f t="shared" si="1"/>
        <v>0</v>
      </c>
      <c r="J13" s="151">
        <f t="shared" si="1"/>
        <v>0</v>
      </c>
      <c r="K13" s="151">
        <f>-(K11+K12)*$J$5</f>
        <v>0</v>
      </c>
      <c r="L13" s="151">
        <f t="shared" si="1"/>
        <v>0</v>
      </c>
      <c r="M13" s="151">
        <f>-(M11+M12)*$J$5</f>
        <v>0</v>
      </c>
      <c r="N13" s="151">
        <f t="shared" si="1"/>
        <v>0</v>
      </c>
      <c r="O13" s="151">
        <f t="shared" si="1"/>
        <v>0</v>
      </c>
      <c r="P13" s="151">
        <f>-(P11+P12)*$J$5</f>
        <v>0</v>
      </c>
      <c r="Q13" s="727">
        <f t="shared" si="1"/>
        <v>0</v>
      </c>
      <c r="R13" s="166"/>
    </row>
    <row r="14" spans="2:18">
      <c r="B14" s="432" t="s">
        <v>152</v>
      </c>
      <c r="C14" s="151">
        <f>+'Operating Exps (CO)'!G12</f>
        <v>0</v>
      </c>
      <c r="D14" s="433">
        <f t="shared" ref="D14:Q14" si="2">+C14*(1+$F$5)</f>
        <v>0</v>
      </c>
      <c r="E14" s="433">
        <f t="shared" si="2"/>
        <v>0</v>
      </c>
      <c r="F14" s="433">
        <f>+E14*(1+$F$5)</f>
        <v>0</v>
      </c>
      <c r="G14" s="433">
        <f t="shared" si="2"/>
        <v>0</v>
      </c>
      <c r="H14" s="433">
        <f t="shared" si="2"/>
        <v>0</v>
      </c>
      <c r="I14" s="433">
        <f t="shared" si="2"/>
        <v>0</v>
      </c>
      <c r="J14" s="433">
        <f t="shared" si="2"/>
        <v>0</v>
      </c>
      <c r="K14" s="433">
        <f t="shared" si="2"/>
        <v>0</v>
      </c>
      <c r="L14" s="433">
        <f t="shared" si="2"/>
        <v>0</v>
      </c>
      <c r="M14" s="433">
        <f t="shared" si="2"/>
        <v>0</v>
      </c>
      <c r="N14" s="433">
        <f t="shared" si="2"/>
        <v>0</v>
      </c>
      <c r="O14" s="433">
        <f t="shared" si="2"/>
        <v>0</v>
      </c>
      <c r="P14" s="433">
        <f t="shared" si="2"/>
        <v>0</v>
      </c>
      <c r="Q14" s="440">
        <f t="shared" si="2"/>
        <v>0</v>
      </c>
      <c r="R14" s="166"/>
    </row>
    <row r="15" spans="2:18">
      <c r="B15" s="432" t="s">
        <v>273</v>
      </c>
      <c r="C15" s="151">
        <f>-(C14*$J$6)</f>
        <v>0</v>
      </c>
      <c r="D15" s="151">
        <f t="shared" ref="D15:O15" si="3">-(D14*$J$6)</f>
        <v>0</v>
      </c>
      <c r="E15" s="151">
        <f t="shared" si="3"/>
        <v>0</v>
      </c>
      <c r="F15" s="151">
        <f>-(F14*$J$6)</f>
        <v>0</v>
      </c>
      <c r="G15" s="151">
        <f t="shared" si="3"/>
        <v>0</v>
      </c>
      <c r="H15" s="151">
        <f t="shared" si="3"/>
        <v>0</v>
      </c>
      <c r="I15" s="151">
        <f>-(I14*$J$6)</f>
        <v>0</v>
      </c>
      <c r="J15" s="151">
        <f t="shared" si="3"/>
        <v>0</v>
      </c>
      <c r="K15" s="151">
        <f t="shared" si="3"/>
        <v>0</v>
      </c>
      <c r="L15" s="151">
        <f t="shared" si="3"/>
        <v>0</v>
      </c>
      <c r="M15" s="151">
        <f t="shared" si="3"/>
        <v>0</v>
      </c>
      <c r="N15" s="151">
        <f t="shared" si="3"/>
        <v>0</v>
      </c>
      <c r="O15" s="151">
        <f t="shared" si="3"/>
        <v>0</v>
      </c>
      <c r="P15" s="151">
        <f>-(P14*$J$6)</f>
        <v>0</v>
      </c>
      <c r="Q15" s="727">
        <f>-(Q14*$J$6)</f>
        <v>0</v>
      </c>
      <c r="R15" s="166"/>
    </row>
    <row r="16" spans="2:18">
      <c r="B16" s="434" t="s">
        <v>274</v>
      </c>
      <c r="C16" s="435">
        <f>+SUM(C11:C15)</f>
        <v>0</v>
      </c>
      <c r="D16" s="435">
        <f t="shared" ref="D16:Q16" si="4">+SUM(D11:D15)</f>
        <v>0</v>
      </c>
      <c r="E16" s="435">
        <f t="shared" si="4"/>
        <v>0</v>
      </c>
      <c r="F16" s="435">
        <f t="shared" si="4"/>
        <v>0</v>
      </c>
      <c r="G16" s="435">
        <f t="shared" si="4"/>
        <v>0</v>
      </c>
      <c r="H16" s="435">
        <f t="shared" si="4"/>
        <v>0</v>
      </c>
      <c r="I16" s="435">
        <f t="shared" si="4"/>
        <v>0</v>
      </c>
      <c r="J16" s="435">
        <f t="shared" si="4"/>
        <v>0</v>
      </c>
      <c r="K16" s="435">
        <f t="shared" si="4"/>
        <v>0</v>
      </c>
      <c r="L16" s="435">
        <f t="shared" si="4"/>
        <v>0</v>
      </c>
      <c r="M16" s="435">
        <f t="shared" si="4"/>
        <v>0</v>
      </c>
      <c r="N16" s="435">
        <f t="shared" si="4"/>
        <v>0</v>
      </c>
      <c r="O16" s="435">
        <f t="shared" si="4"/>
        <v>0</v>
      </c>
      <c r="P16" s="435">
        <f t="shared" si="4"/>
        <v>0</v>
      </c>
      <c r="Q16" s="728">
        <f t="shared" si="4"/>
        <v>0</v>
      </c>
      <c r="R16" s="166"/>
    </row>
    <row r="17" spans="2:18" ht="13.5" thickBot="1">
      <c r="B17" s="436"/>
      <c r="C17" s="437"/>
      <c r="D17" s="437"/>
      <c r="E17" s="437"/>
      <c r="F17" s="437"/>
      <c r="G17" s="437"/>
      <c r="H17" s="437"/>
      <c r="I17" s="437"/>
      <c r="J17" s="437"/>
      <c r="K17" s="437"/>
      <c r="L17" s="437"/>
      <c r="M17" s="437"/>
      <c r="N17" s="437"/>
      <c r="O17" s="437"/>
      <c r="P17" s="437"/>
      <c r="Q17" s="438"/>
      <c r="R17" s="166"/>
    </row>
    <row r="18" spans="2:18" ht="13.5" thickBot="1">
      <c r="B18" s="426" t="s">
        <v>275</v>
      </c>
      <c r="C18" s="427"/>
      <c r="D18" s="427"/>
      <c r="E18" s="427"/>
      <c r="F18" s="427"/>
      <c r="G18" s="427"/>
      <c r="H18" s="427"/>
      <c r="I18" s="427"/>
      <c r="J18" s="427"/>
      <c r="K18" s="427"/>
      <c r="L18" s="427"/>
      <c r="M18" s="427"/>
      <c r="N18" s="427"/>
      <c r="O18" s="427"/>
      <c r="P18" s="427"/>
      <c r="Q18" s="428"/>
      <c r="R18" s="165"/>
    </row>
    <row r="19" spans="2:18">
      <c r="B19" s="429" t="s">
        <v>276</v>
      </c>
      <c r="C19" s="430" t="e">
        <f>+'Operating Exps (CO)'!G53-'Operating Exps (CO)'!G19-'Operating Exps (CO)'!G20+'Operating Exps (CO)'!G61</f>
        <v>#REF!</v>
      </c>
      <c r="D19" s="431" t="e">
        <f>+C19*(1+$F$6)</f>
        <v>#REF!</v>
      </c>
      <c r="E19" s="431" t="e">
        <f t="shared" ref="E19:Q19" si="5">+D19*(1+$F$6)</f>
        <v>#REF!</v>
      </c>
      <c r="F19" s="431" t="e">
        <f t="shared" si="5"/>
        <v>#REF!</v>
      </c>
      <c r="G19" s="431" t="e">
        <f t="shared" si="5"/>
        <v>#REF!</v>
      </c>
      <c r="H19" s="431" t="e">
        <f t="shared" si="5"/>
        <v>#REF!</v>
      </c>
      <c r="I19" s="431" t="e">
        <f t="shared" si="5"/>
        <v>#REF!</v>
      </c>
      <c r="J19" s="431" t="e">
        <f t="shared" si="5"/>
        <v>#REF!</v>
      </c>
      <c r="K19" s="431" t="e">
        <f t="shared" si="5"/>
        <v>#REF!</v>
      </c>
      <c r="L19" s="431" t="e">
        <f t="shared" si="5"/>
        <v>#REF!</v>
      </c>
      <c r="M19" s="431" t="e">
        <f t="shared" si="5"/>
        <v>#REF!</v>
      </c>
      <c r="N19" s="431" t="e">
        <f t="shared" si="5"/>
        <v>#REF!</v>
      </c>
      <c r="O19" s="431" t="e">
        <f t="shared" si="5"/>
        <v>#REF!</v>
      </c>
      <c r="P19" s="431" t="e">
        <f t="shared" si="5"/>
        <v>#REF!</v>
      </c>
      <c r="Q19" s="726" t="e">
        <f t="shared" si="5"/>
        <v>#REF!</v>
      </c>
      <c r="R19" s="165"/>
    </row>
    <row r="20" spans="2:18">
      <c r="B20" s="432" t="s">
        <v>277</v>
      </c>
      <c r="C20" s="151" t="e">
        <f>+'Operating Exps (CO)'!G19+'Operating Exps (CO)'!G20</f>
        <v>#REF!</v>
      </c>
      <c r="D20" s="433" t="e">
        <f>+C20*(1+$F$5)</f>
        <v>#REF!</v>
      </c>
      <c r="E20" s="433" t="e">
        <f>+D20*(1+$F$5)</f>
        <v>#REF!</v>
      </c>
      <c r="F20" s="433" t="e">
        <f t="shared" ref="F20:Q20" si="6">+E20*(1+$F$5)</f>
        <v>#REF!</v>
      </c>
      <c r="G20" s="433" t="e">
        <f t="shared" si="6"/>
        <v>#REF!</v>
      </c>
      <c r="H20" s="433" t="e">
        <f t="shared" si="6"/>
        <v>#REF!</v>
      </c>
      <c r="I20" s="433" t="e">
        <f t="shared" si="6"/>
        <v>#REF!</v>
      </c>
      <c r="J20" s="433" t="e">
        <f t="shared" si="6"/>
        <v>#REF!</v>
      </c>
      <c r="K20" s="433" t="e">
        <f t="shared" si="6"/>
        <v>#REF!</v>
      </c>
      <c r="L20" s="433" t="e">
        <f t="shared" si="6"/>
        <v>#REF!</v>
      </c>
      <c r="M20" s="433" t="e">
        <f t="shared" si="6"/>
        <v>#REF!</v>
      </c>
      <c r="N20" s="433" t="e">
        <f t="shared" si="6"/>
        <v>#REF!</v>
      </c>
      <c r="O20" s="433" t="e">
        <f t="shared" si="6"/>
        <v>#REF!</v>
      </c>
      <c r="P20" s="433" t="e">
        <f t="shared" si="6"/>
        <v>#REF!</v>
      </c>
      <c r="Q20" s="440" t="e">
        <f t="shared" si="6"/>
        <v>#REF!</v>
      </c>
      <c r="R20" s="165"/>
    </row>
    <row r="21" spans="2:18">
      <c r="B21" s="432" t="s">
        <v>278</v>
      </c>
      <c r="C21" s="151" t="e">
        <f>+'Operating Exps (CO)'!G60</f>
        <v>#REF!</v>
      </c>
      <c r="D21" s="433" t="e">
        <f>+C21*(1+$F$7)</f>
        <v>#REF!</v>
      </c>
      <c r="E21" s="433" t="e">
        <f t="shared" ref="E21:Q21" si="7">+D21*(1+$F$7)</f>
        <v>#REF!</v>
      </c>
      <c r="F21" s="433" t="e">
        <f t="shared" si="7"/>
        <v>#REF!</v>
      </c>
      <c r="G21" s="433" t="e">
        <f t="shared" si="7"/>
        <v>#REF!</v>
      </c>
      <c r="H21" s="433" t="e">
        <f t="shared" si="7"/>
        <v>#REF!</v>
      </c>
      <c r="I21" s="433" t="e">
        <f t="shared" si="7"/>
        <v>#REF!</v>
      </c>
      <c r="J21" s="433" t="e">
        <f t="shared" si="7"/>
        <v>#REF!</v>
      </c>
      <c r="K21" s="433" t="e">
        <f t="shared" si="7"/>
        <v>#REF!</v>
      </c>
      <c r="L21" s="433" t="e">
        <f t="shared" si="7"/>
        <v>#REF!</v>
      </c>
      <c r="M21" s="433" t="e">
        <f t="shared" si="7"/>
        <v>#REF!</v>
      </c>
      <c r="N21" s="433" t="e">
        <f t="shared" si="7"/>
        <v>#REF!</v>
      </c>
      <c r="O21" s="433" t="e">
        <f t="shared" si="7"/>
        <v>#REF!</v>
      </c>
      <c r="P21" s="433" t="e">
        <f t="shared" si="7"/>
        <v>#REF!</v>
      </c>
      <c r="Q21" s="440" t="e">
        <f t="shared" si="7"/>
        <v>#REF!</v>
      </c>
      <c r="R21" s="166"/>
    </row>
    <row r="22" spans="2:18">
      <c r="B22" s="434" t="s">
        <v>279</v>
      </c>
      <c r="C22" s="435" t="e">
        <f>+SUM(C19:C21)</f>
        <v>#REF!</v>
      </c>
      <c r="D22" s="435" t="e">
        <f t="shared" ref="D22:Q22" si="8">+SUM(D19:D21)</f>
        <v>#REF!</v>
      </c>
      <c r="E22" s="435" t="e">
        <f t="shared" si="8"/>
        <v>#REF!</v>
      </c>
      <c r="F22" s="435" t="e">
        <f t="shared" si="8"/>
        <v>#REF!</v>
      </c>
      <c r="G22" s="435" t="e">
        <f t="shared" si="8"/>
        <v>#REF!</v>
      </c>
      <c r="H22" s="435" t="e">
        <f t="shared" si="8"/>
        <v>#REF!</v>
      </c>
      <c r="I22" s="435" t="e">
        <f t="shared" si="8"/>
        <v>#REF!</v>
      </c>
      <c r="J22" s="435" t="e">
        <f t="shared" si="8"/>
        <v>#REF!</v>
      </c>
      <c r="K22" s="435" t="e">
        <f t="shared" si="8"/>
        <v>#REF!</v>
      </c>
      <c r="L22" s="435" t="e">
        <f t="shared" si="8"/>
        <v>#REF!</v>
      </c>
      <c r="M22" s="435" t="e">
        <f t="shared" si="8"/>
        <v>#REF!</v>
      </c>
      <c r="N22" s="435" t="e">
        <f t="shared" si="8"/>
        <v>#REF!</v>
      </c>
      <c r="O22" s="435" t="e">
        <f t="shared" si="8"/>
        <v>#REF!</v>
      </c>
      <c r="P22" s="435" t="e">
        <f t="shared" si="8"/>
        <v>#REF!</v>
      </c>
      <c r="Q22" s="728" t="e">
        <f t="shared" si="8"/>
        <v>#REF!</v>
      </c>
      <c r="R22" s="166"/>
    </row>
    <row r="23" spans="2:18">
      <c r="B23" s="439"/>
      <c r="C23" s="151"/>
      <c r="D23" s="433"/>
      <c r="E23" s="433"/>
      <c r="F23" s="433"/>
      <c r="G23" s="433"/>
      <c r="H23" s="433"/>
      <c r="I23" s="433"/>
      <c r="J23" s="433"/>
      <c r="K23" s="433"/>
      <c r="L23" s="433"/>
      <c r="M23" s="433"/>
      <c r="N23" s="433"/>
      <c r="O23" s="433"/>
      <c r="P23" s="433"/>
      <c r="Q23" s="440"/>
      <c r="R23" s="166"/>
    </row>
    <row r="24" spans="2:18">
      <c r="B24" s="434" t="s">
        <v>280</v>
      </c>
      <c r="C24" s="435" t="e">
        <f>+C16-C22</f>
        <v>#REF!</v>
      </c>
      <c r="D24" s="435" t="e">
        <f t="shared" ref="D24:Q24" si="9">+D16-D22</f>
        <v>#REF!</v>
      </c>
      <c r="E24" s="435" t="e">
        <f t="shared" si="9"/>
        <v>#REF!</v>
      </c>
      <c r="F24" s="435" t="e">
        <f t="shared" si="9"/>
        <v>#REF!</v>
      </c>
      <c r="G24" s="435" t="e">
        <f t="shared" si="9"/>
        <v>#REF!</v>
      </c>
      <c r="H24" s="435" t="e">
        <f t="shared" si="9"/>
        <v>#REF!</v>
      </c>
      <c r="I24" s="435" t="e">
        <f t="shared" si="9"/>
        <v>#REF!</v>
      </c>
      <c r="J24" s="435" t="e">
        <f t="shared" si="9"/>
        <v>#REF!</v>
      </c>
      <c r="K24" s="435" t="e">
        <f t="shared" si="9"/>
        <v>#REF!</v>
      </c>
      <c r="L24" s="435" t="e">
        <f t="shared" si="9"/>
        <v>#REF!</v>
      </c>
      <c r="M24" s="435" t="e">
        <f t="shared" si="9"/>
        <v>#REF!</v>
      </c>
      <c r="N24" s="435" t="e">
        <f t="shared" si="9"/>
        <v>#REF!</v>
      </c>
      <c r="O24" s="435" t="e">
        <f t="shared" si="9"/>
        <v>#REF!</v>
      </c>
      <c r="P24" s="435" t="e">
        <f t="shared" si="9"/>
        <v>#REF!</v>
      </c>
      <c r="Q24" s="728" t="e">
        <f t="shared" si="9"/>
        <v>#REF!</v>
      </c>
      <c r="R24" s="166"/>
    </row>
    <row r="25" spans="2:18" ht="13.5" thickBot="1">
      <c r="B25" s="436"/>
      <c r="C25" s="437"/>
      <c r="D25" s="437"/>
      <c r="E25" s="437"/>
      <c r="F25" s="437"/>
      <c r="G25" s="437"/>
      <c r="H25" s="437"/>
      <c r="I25" s="437"/>
      <c r="J25" s="437"/>
      <c r="K25" s="437"/>
      <c r="L25" s="437"/>
      <c r="M25" s="437"/>
      <c r="N25" s="437"/>
      <c r="O25" s="437"/>
      <c r="P25" s="437"/>
      <c r="Q25" s="438"/>
      <c r="R25" s="166"/>
    </row>
    <row r="26" spans="2:18" ht="13.5" thickBot="1">
      <c r="B26" s="426" t="s">
        <v>281</v>
      </c>
      <c r="C26" s="427"/>
      <c r="D26" s="427"/>
      <c r="E26" s="427"/>
      <c r="F26" s="427"/>
      <c r="G26" s="427"/>
      <c r="H26" s="427"/>
      <c r="I26" s="427"/>
      <c r="J26" s="427"/>
      <c r="K26" s="427"/>
      <c r="L26" s="427"/>
      <c r="M26" s="427"/>
      <c r="N26" s="427"/>
      <c r="O26" s="427"/>
      <c r="P26" s="427"/>
      <c r="Q26" s="428"/>
      <c r="R26" s="165"/>
    </row>
    <row r="27" spans="2:18">
      <c r="B27" s="429" t="s">
        <v>26</v>
      </c>
      <c r="C27" s="430" t="str">
        <f>+'Sources (CO)'!H6</f>
        <v/>
      </c>
      <c r="D27" s="431" t="str">
        <f>+C27</f>
        <v/>
      </c>
      <c r="E27" s="431" t="str">
        <f t="shared" ref="E27:Q30" si="10">+D27</f>
        <v/>
      </c>
      <c r="F27" s="431" t="str">
        <f t="shared" si="10"/>
        <v/>
      </c>
      <c r="G27" s="431" t="str">
        <f t="shared" si="10"/>
        <v/>
      </c>
      <c r="H27" s="431" t="str">
        <f t="shared" si="10"/>
        <v/>
      </c>
      <c r="I27" s="431" t="str">
        <f t="shared" si="10"/>
        <v/>
      </c>
      <c r="J27" s="431" t="str">
        <f t="shared" si="10"/>
        <v/>
      </c>
      <c r="K27" s="431" t="str">
        <f t="shared" si="10"/>
        <v/>
      </c>
      <c r="L27" s="431" t="str">
        <f t="shared" si="10"/>
        <v/>
      </c>
      <c r="M27" s="431" t="str">
        <f t="shared" si="10"/>
        <v/>
      </c>
      <c r="N27" s="431" t="str">
        <f t="shared" si="10"/>
        <v/>
      </c>
      <c r="O27" s="431" t="str">
        <f t="shared" si="10"/>
        <v/>
      </c>
      <c r="P27" s="431" t="str">
        <f t="shared" si="10"/>
        <v/>
      </c>
      <c r="Q27" s="726" t="str">
        <f t="shared" si="10"/>
        <v/>
      </c>
      <c r="R27" s="166"/>
    </row>
    <row r="28" spans="2:18">
      <c r="B28" s="432" t="s">
        <v>27</v>
      </c>
      <c r="C28" s="151">
        <f>+'Sources (CO)'!H7</f>
        <v>0</v>
      </c>
      <c r="D28" s="433">
        <f>+C28</f>
        <v>0</v>
      </c>
      <c r="E28" s="433">
        <f t="shared" si="10"/>
        <v>0</v>
      </c>
      <c r="F28" s="433">
        <f t="shared" si="10"/>
        <v>0</v>
      </c>
      <c r="G28" s="433">
        <f t="shared" si="10"/>
        <v>0</v>
      </c>
      <c r="H28" s="433">
        <f t="shared" si="10"/>
        <v>0</v>
      </c>
      <c r="I28" s="433">
        <f t="shared" si="10"/>
        <v>0</v>
      </c>
      <c r="J28" s="433">
        <f t="shared" si="10"/>
        <v>0</v>
      </c>
      <c r="K28" s="433">
        <f t="shared" si="10"/>
        <v>0</v>
      </c>
      <c r="L28" s="433">
        <f t="shared" si="10"/>
        <v>0</v>
      </c>
      <c r="M28" s="433">
        <f t="shared" si="10"/>
        <v>0</v>
      </c>
      <c r="N28" s="433">
        <f t="shared" si="10"/>
        <v>0</v>
      </c>
      <c r="O28" s="433">
        <f t="shared" si="10"/>
        <v>0</v>
      </c>
      <c r="P28" s="433">
        <f t="shared" si="10"/>
        <v>0</v>
      </c>
      <c r="Q28" s="440">
        <f t="shared" si="10"/>
        <v>0</v>
      </c>
      <c r="R28" s="166"/>
    </row>
    <row r="29" spans="2:18">
      <c r="B29" s="432" t="s">
        <v>28</v>
      </c>
      <c r="C29" s="151">
        <f>+'Sources (CO)'!H8</f>
        <v>0</v>
      </c>
      <c r="D29" s="433">
        <f>+C29</f>
        <v>0</v>
      </c>
      <c r="E29" s="433">
        <f t="shared" si="10"/>
        <v>0</v>
      </c>
      <c r="F29" s="433">
        <f t="shared" si="10"/>
        <v>0</v>
      </c>
      <c r="G29" s="433">
        <f t="shared" si="10"/>
        <v>0</v>
      </c>
      <c r="H29" s="433">
        <f t="shared" si="10"/>
        <v>0</v>
      </c>
      <c r="I29" s="433">
        <f t="shared" si="10"/>
        <v>0</v>
      </c>
      <c r="J29" s="433">
        <f t="shared" si="10"/>
        <v>0</v>
      </c>
      <c r="K29" s="433">
        <f t="shared" si="10"/>
        <v>0</v>
      </c>
      <c r="L29" s="433">
        <f t="shared" si="10"/>
        <v>0</v>
      </c>
      <c r="M29" s="433">
        <f t="shared" si="10"/>
        <v>0</v>
      </c>
      <c r="N29" s="433">
        <f t="shared" si="10"/>
        <v>0</v>
      </c>
      <c r="O29" s="433">
        <f t="shared" si="10"/>
        <v>0</v>
      </c>
      <c r="P29" s="433">
        <f t="shared" si="10"/>
        <v>0</v>
      </c>
      <c r="Q29" s="440">
        <f t="shared" si="10"/>
        <v>0</v>
      </c>
      <c r="R29" s="166"/>
    </row>
    <row r="30" spans="2:18">
      <c r="B30" s="432" t="s">
        <v>58</v>
      </c>
      <c r="C30" s="151">
        <f>+SUM('Sources (CO)'!H9:H12)</f>
        <v>0</v>
      </c>
      <c r="D30" s="433">
        <f>+C30</f>
        <v>0</v>
      </c>
      <c r="E30" s="433">
        <f t="shared" si="10"/>
        <v>0</v>
      </c>
      <c r="F30" s="433">
        <f t="shared" si="10"/>
        <v>0</v>
      </c>
      <c r="G30" s="433">
        <f t="shared" si="10"/>
        <v>0</v>
      </c>
      <c r="H30" s="433">
        <f t="shared" si="10"/>
        <v>0</v>
      </c>
      <c r="I30" s="433">
        <f t="shared" si="10"/>
        <v>0</v>
      </c>
      <c r="J30" s="433">
        <f t="shared" si="10"/>
        <v>0</v>
      </c>
      <c r="K30" s="433">
        <f t="shared" si="10"/>
        <v>0</v>
      </c>
      <c r="L30" s="433">
        <f t="shared" si="10"/>
        <v>0</v>
      </c>
      <c r="M30" s="433">
        <f t="shared" si="10"/>
        <v>0</v>
      </c>
      <c r="N30" s="433">
        <f t="shared" si="10"/>
        <v>0</v>
      </c>
      <c r="O30" s="433">
        <f t="shared" si="10"/>
        <v>0</v>
      </c>
      <c r="P30" s="433">
        <f t="shared" si="10"/>
        <v>0</v>
      </c>
      <c r="Q30" s="440">
        <f t="shared" si="10"/>
        <v>0</v>
      </c>
      <c r="R30" s="165"/>
    </row>
    <row r="31" spans="2:18">
      <c r="B31" s="434" t="s">
        <v>282</v>
      </c>
      <c r="C31" s="435">
        <f>+SUM(C27:C30)</f>
        <v>0</v>
      </c>
      <c r="D31" s="435">
        <f t="shared" ref="D31:Q31" si="11">+SUM(D27:D30)</f>
        <v>0</v>
      </c>
      <c r="E31" s="435">
        <f t="shared" si="11"/>
        <v>0</v>
      </c>
      <c r="F31" s="435">
        <f t="shared" si="11"/>
        <v>0</v>
      </c>
      <c r="G31" s="435">
        <f t="shared" si="11"/>
        <v>0</v>
      </c>
      <c r="H31" s="435">
        <f t="shared" si="11"/>
        <v>0</v>
      </c>
      <c r="I31" s="435">
        <f t="shared" si="11"/>
        <v>0</v>
      </c>
      <c r="J31" s="435">
        <f t="shared" si="11"/>
        <v>0</v>
      </c>
      <c r="K31" s="435">
        <f t="shared" si="11"/>
        <v>0</v>
      </c>
      <c r="L31" s="435">
        <f t="shared" si="11"/>
        <v>0</v>
      </c>
      <c r="M31" s="435">
        <f t="shared" si="11"/>
        <v>0</v>
      </c>
      <c r="N31" s="435">
        <f t="shared" si="11"/>
        <v>0</v>
      </c>
      <c r="O31" s="435">
        <f t="shared" si="11"/>
        <v>0</v>
      </c>
      <c r="P31" s="435">
        <f t="shared" si="11"/>
        <v>0</v>
      </c>
      <c r="Q31" s="728">
        <f t="shared" si="11"/>
        <v>0</v>
      </c>
      <c r="R31" s="165"/>
    </row>
    <row r="32" spans="2:18">
      <c r="B32" s="441"/>
      <c r="C32" s="442"/>
      <c r="D32" s="442"/>
      <c r="E32" s="442"/>
      <c r="F32" s="442"/>
      <c r="G32" s="442"/>
      <c r="H32" s="442"/>
      <c r="I32" s="442"/>
      <c r="J32" s="442"/>
      <c r="K32" s="442"/>
      <c r="L32" s="442"/>
      <c r="M32" s="442"/>
      <c r="N32" s="442"/>
      <c r="O32" s="442"/>
      <c r="P32" s="442"/>
      <c r="Q32" s="443"/>
    </row>
    <row r="33" spans="2:18">
      <c r="B33" s="434" t="s">
        <v>283</v>
      </c>
      <c r="C33" s="435" t="e">
        <f>+C24-C31</f>
        <v>#REF!</v>
      </c>
      <c r="D33" s="435" t="e">
        <f t="shared" ref="D33:Q33" si="12">+D24-D31</f>
        <v>#REF!</v>
      </c>
      <c r="E33" s="435" t="e">
        <f t="shared" si="12"/>
        <v>#REF!</v>
      </c>
      <c r="F33" s="435" t="e">
        <f t="shared" si="12"/>
        <v>#REF!</v>
      </c>
      <c r="G33" s="435" t="e">
        <f t="shared" si="12"/>
        <v>#REF!</v>
      </c>
      <c r="H33" s="435" t="e">
        <f t="shared" si="12"/>
        <v>#REF!</v>
      </c>
      <c r="I33" s="435" t="e">
        <f t="shared" si="12"/>
        <v>#REF!</v>
      </c>
      <c r="J33" s="435" t="e">
        <f t="shared" si="12"/>
        <v>#REF!</v>
      </c>
      <c r="K33" s="435" t="e">
        <f t="shared" si="12"/>
        <v>#REF!</v>
      </c>
      <c r="L33" s="435" t="e">
        <f t="shared" si="12"/>
        <v>#REF!</v>
      </c>
      <c r="M33" s="435" t="e">
        <f t="shared" si="12"/>
        <v>#REF!</v>
      </c>
      <c r="N33" s="435" t="e">
        <f t="shared" si="12"/>
        <v>#REF!</v>
      </c>
      <c r="O33" s="435" t="e">
        <f t="shared" si="12"/>
        <v>#REF!</v>
      </c>
      <c r="P33" s="435" t="e">
        <f t="shared" si="12"/>
        <v>#REF!</v>
      </c>
      <c r="Q33" s="728" t="e">
        <f t="shared" si="12"/>
        <v>#REF!</v>
      </c>
      <c r="R33" s="165"/>
    </row>
    <row r="34" spans="2:18">
      <c r="B34" s="439"/>
      <c r="C34" s="151"/>
      <c r="D34" s="433"/>
      <c r="E34" s="433"/>
      <c r="F34" s="433"/>
      <c r="G34" s="433"/>
      <c r="H34" s="433"/>
      <c r="I34" s="433"/>
      <c r="J34" s="433"/>
      <c r="K34" s="433"/>
      <c r="L34" s="433"/>
      <c r="M34" s="433"/>
      <c r="N34" s="433"/>
      <c r="O34" s="433"/>
      <c r="P34" s="433"/>
      <c r="Q34" s="440"/>
    </row>
    <row r="35" spans="2:18">
      <c r="B35" s="444" t="s">
        <v>287</v>
      </c>
      <c r="C35" s="641" t="e">
        <f>+C24/C27</f>
        <v>#REF!</v>
      </c>
      <c r="D35" s="641" t="e">
        <f t="shared" ref="D35:P35" si="13">+D24/D27</f>
        <v>#REF!</v>
      </c>
      <c r="E35" s="641" t="e">
        <f t="shared" si="13"/>
        <v>#REF!</v>
      </c>
      <c r="F35" s="641" t="e">
        <f t="shared" si="13"/>
        <v>#REF!</v>
      </c>
      <c r="G35" s="641" t="e">
        <f t="shared" si="13"/>
        <v>#REF!</v>
      </c>
      <c r="H35" s="641" t="e">
        <f t="shared" si="13"/>
        <v>#REF!</v>
      </c>
      <c r="I35" s="641" t="e">
        <f t="shared" si="13"/>
        <v>#REF!</v>
      </c>
      <c r="J35" s="641" t="e">
        <f t="shared" si="13"/>
        <v>#REF!</v>
      </c>
      <c r="K35" s="641" t="e">
        <f t="shared" si="13"/>
        <v>#REF!</v>
      </c>
      <c r="L35" s="641" t="e">
        <f t="shared" si="13"/>
        <v>#REF!</v>
      </c>
      <c r="M35" s="641" t="e">
        <f t="shared" si="13"/>
        <v>#REF!</v>
      </c>
      <c r="N35" s="641" t="e">
        <f t="shared" si="13"/>
        <v>#REF!</v>
      </c>
      <c r="O35" s="641" t="e">
        <f t="shared" si="13"/>
        <v>#REF!</v>
      </c>
      <c r="P35" s="641" t="e">
        <f t="shared" si="13"/>
        <v>#REF!</v>
      </c>
      <c r="Q35" s="729" t="e">
        <f>+Q24/Q27</f>
        <v>#REF!</v>
      </c>
    </row>
    <row r="36" spans="2:18" ht="13.5" thickBot="1">
      <c r="B36" s="445" t="s">
        <v>284</v>
      </c>
      <c r="C36" s="642" t="e">
        <f>+C24/C31</f>
        <v>#REF!</v>
      </c>
      <c r="D36" s="642" t="e">
        <f t="shared" ref="D36:P36" si="14">+D24/D31</f>
        <v>#REF!</v>
      </c>
      <c r="E36" s="642" t="e">
        <f t="shared" si="14"/>
        <v>#REF!</v>
      </c>
      <c r="F36" s="642" t="e">
        <f t="shared" si="14"/>
        <v>#REF!</v>
      </c>
      <c r="G36" s="642" t="e">
        <f t="shared" si="14"/>
        <v>#REF!</v>
      </c>
      <c r="H36" s="642" t="e">
        <f t="shared" si="14"/>
        <v>#REF!</v>
      </c>
      <c r="I36" s="642" t="e">
        <f t="shared" si="14"/>
        <v>#REF!</v>
      </c>
      <c r="J36" s="642" t="e">
        <f t="shared" si="14"/>
        <v>#REF!</v>
      </c>
      <c r="K36" s="642" t="e">
        <f t="shared" si="14"/>
        <v>#REF!</v>
      </c>
      <c r="L36" s="642" t="e">
        <f t="shared" si="14"/>
        <v>#REF!</v>
      </c>
      <c r="M36" s="642" t="e">
        <f t="shared" si="14"/>
        <v>#REF!</v>
      </c>
      <c r="N36" s="642" t="e">
        <f t="shared" si="14"/>
        <v>#REF!</v>
      </c>
      <c r="O36" s="642" t="e">
        <f t="shared" si="14"/>
        <v>#REF!</v>
      </c>
      <c r="P36" s="642" t="e">
        <f t="shared" si="14"/>
        <v>#REF!</v>
      </c>
      <c r="Q36" s="730" t="e">
        <f>+Q24/Q31</f>
        <v>#REF!</v>
      </c>
    </row>
    <row r="37" spans="2:18" ht="13.5" thickBot="1">
      <c r="B37" s="418"/>
      <c r="C37" s="418"/>
      <c r="D37" s="418"/>
      <c r="E37" s="418"/>
      <c r="F37" s="418"/>
      <c r="G37" s="418"/>
      <c r="H37" s="418"/>
      <c r="I37" s="418"/>
      <c r="J37" s="418"/>
      <c r="K37" s="418"/>
      <c r="L37" s="418"/>
      <c r="M37" s="418"/>
      <c r="N37" s="418"/>
      <c r="O37" s="418"/>
    </row>
    <row r="38" spans="2:18" ht="13.5" thickBot="1">
      <c r="B38" s="731" t="s">
        <v>30</v>
      </c>
      <c r="C38" s="732" t="e">
        <f>+'Comparative Summary (CO)'!C7-'Cash Flow (CO)'!C33</f>
        <v>#REF!</v>
      </c>
      <c r="D38" s="732" t="e">
        <f>+C38-D33</f>
        <v>#REF!</v>
      </c>
      <c r="E38" s="732" t="e">
        <f t="shared" ref="E38:Q38" si="15">+D38-E33</f>
        <v>#REF!</v>
      </c>
      <c r="F38" s="732" t="e">
        <f t="shared" si="15"/>
        <v>#REF!</v>
      </c>
      <c r="G38" s="732" t="e">
        <f t="shared" si="15"/>
        <v>#REF!</v>
      </c>
      <c r="H38" s="732" t="e">
        <f t="shared" si="15"/>
        <v>#REF!</v>
      </c>
      <c r="I38" s="732" t="e">
        <f t="shared" si="15"/>
        <v>#REF!</v>
      </c>
      <c r="J38" s="732" t="e">
        <f t="shared" si="15"/>
        <v>#REF!</v>
      </c>
      <c r="K38" s="732" t="e">
        <f t="shared" si="15"/>
        <v>#REF!</v>
      </c>
      <c r="L38" s="732" t="e">
        <f t="shared" si="15"/>
        <v>#REF!</v>
      </c>
      <c r="M38" s="732" t="e">
        <f>+L38-M33</f>
        <v>#REF!</v>
      </c>
      <c r="N38" s="732" t="e">
        <f t="shared" si="15"/>
        <v>#REF!</v>
      </c>
      <c r="O38" s="732" t="e">
        <f t="shared" si="15"/>
        <v>#REF!</v>
      </c>
      <c r="P38" s="732" t="e">
        <f>+O38-P33</f>
        <v>#REF!</v>
      </c>
      <c r="Q38" s="733" t="e">
        <f t="shared" si="15"/>
        <v>#REF!</v>
      </c>
    </row>
    <row r="39" spans="2:18">
      <c r="B39" s="167"/>
      <c r="C39" s="166"/>
      <c r="D39" s="167"/>
      <c r="E39" s="167"/>
      <c r="F39" s="167"/>
      <c r="G39" s="167"/>
      <c r="H39" s="167"/>
      <c r="I39" s="167"/>
      <c r="J39" s="167"/>
      <c r="K39" s="167"/>
      <c r="L39" s="165"/>
      <c r="M39" s="165"/>
      <c r="N39" s="165"/>
      <c r="O39" s="165"/>
      <c r="P39" s="418"/>
      <c r="Q39" s="417" t="e">
        <f>+#REF!</f>
        <v>#REF!</v>
      </c>
    </row>
    <row r="40" spans="2:18">
      <c r="B40" s="167"/>
      <c r="C40" s="166"/>
      <c r="D40" s="167"/>
      <c r="E40" s="167"/>
      <c r="F40" s="167"/>
      <c r="G40" s="167"/>
      <c r="H40" s="167"/>
      <c r="I40" s="167"/>
      <c r="J40" s="167"/>
      <c r="K40" s="167"/>
      <c r="L40" s="165"/>
      <c r="M40" s="165"/>
      <c r="N40" s="165"/>
      <c r="O40" s="165"/>
      <c r="P40" s="446" t="s">
        <v>405</v>
      </c>
      <c r="Q40" s="740">
        <f ca="1">TODAY()</f>
        <v>45330</v>
      </c>
    </row>
    <row r="41" spans="2:18">
      <c r="B41" s="167"/>
      <c r="C41" s="166"/>
      <c r="D41" s="167"/>
      <c r="E41" s="167" t="s">
        <v>56</v>
      </c>
      <c r="F41" s="167" t="s">
        <v>56</v>
      </c>
      <c r="G41" s="167"/>
      <c r="H41" s="167"/>
      <c r="I41" s="167"/>
      <c r="J41" s="167" t="s">
        <v>56</v>
      </c>
      <c r="K41" s="167"/>
      <c r="L41" s="165"/>
      <c r="M41" s="165"/>
      <c r="N41" s="165"/>
      <c r="O41" s="165"/>
    </row>
    <row r="42" spans="2:18">
      <c r="B42" s="167"/>
      <c r="C42" s="166"/>
      <c r="D42" s="167"/>
      <c r="E42" s="167" t="s">
        <v>56</v>
      </c>
      <c r="F42" s="167" t="s">
        <v>56</v>
      </c>
      <c r="G42" s="167"/>
      <c r="H42" s="167" t="s">
        <v>56</v>
      </c>
      <c r="I42" s="167"/>
      <c r="J42" s="167" t="s">
        <v>56</v>
      </c>
      <c r="K42" s="167"/>
      <c r="L42" s="165"/>
      <c r="M42" s="165"/>
      <c r="N42" s="165"/>
      <c r="O42" s="165"/>
    </row>
    <row r="43" spans="2:18">
      <c r="B43" s="167"/>
      <c r="C43" s="166"/>
      <c r="D43" s="167"/>
      <c r="E43" s="167" t="s">
        <v>56</v>
      </c>
      <c r="F43" s="167" t="s">
        <v>56</v>
      </c>
      <c r="G43" s="167"/>
      <c r="H43" s="167"/>
      <c r="I43" s="167"/>
      <c r="J43" s="167"/>
      <c r="K43" s="167"/>
      <c r="L43" s="165"/>
      <c r="M43" s="165"/>
      <c r="N43" s="165"/>
      <c r="O43" s="165"/>
      <c r="P43" s="165"/>
      <c r="Q43" s="165"/>
    </row>
    <row r="53" spans="2:11">
      <c r="B53" s="167"/>
      <c r="C53" s="167"/>
      <c r="D53" s="167"/>
      <c r="E53" s="167"/>
      <c r="F53" s="167"/>
      <c r="G53" s="167"/>
      <c r="H53" s="167"/>
      <c r="I53" s="167"/>
      <c r="J53" s="167"/>
      <c r="K53" s="167"/>
    </row>
  </sheetData>
  <sheetProtection algorithmName="SHA-512" hashValue="djTdcLegMMODwwA9b4NPf62Et+y7aGLtO5yHYYFBTmY0jsD1wubdvW3zqBfPT/leY3mPVCsskR8PW9wziAoAXQ==" saltValue="HvMCf7HThS+rZlMLSrmpn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tabColor theme="3" tint="0.39997558519241921"/>
    <pageSetUpPr fitToPage="1"/>
  </sheetPr>
  <dimension ref="B1:AB58"/>
  <sheetViews>
    <sheetView showGridLines="0" zoomScale="70" zoomScaleNormal="70" workbookViewId="0">
      <selection activeCell="J18" sqref="J18"/>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4.42578125" style="21" customWidth="1"/>
    <col min="12" max="12" width="11" style="21" customWidth="1"/>
    <col min="13" max="13" width="16.28515625" style="21" customWidth="1"/>
    <col min="14" max="16384" width="9.140625" style="21"/>
  </cols>
  <sheetData>
    <row r="1" spans="2:28" ht="14.25" customHeight="1" thickBot="1">
      <c r="B1" s="1530" t="e">
        <f>#REF!</f>
        <v>#REF!</v>
      </c>
      <c r="C1" s="1531"/>
      <c r="D1" s="1531"/>
      <c r="E1" s="1531"/>
      <c r="F1" s="1532"/>
      <c r="H1" s="1572" t="s">
        <v>474</v>
      </c>
      <c r="I1" s="1573"/>
      <c r="J1" s="1573"/>
      <c r="K1" s="1573"/>
      <c r="L1" s="1573"/>
      <c r="M1" s="1574"/>
    </row>
    <row r="2" spans="2:28" ht="14.25" customHeight="1" thickBot="1">
      <c r="B2" s="1705" t="s">
        <v>449</v>
      </c>
      <c r="C2" s="1706"/>
      <c r="D2" s="1706"/>
      <c r="E2" s="1706"/>
      <c r="F2" s="1707"/>
      <c r="H2" s="1575"/>
      <c r="I2" s="1576"/>
      <c r="J2" s="1576"/>
      <c r="K2" s="1576"/>
      <c r="L2" s="1576"/>
      <c r="M2" s="1577"/>
      <c r="R2" s="448"/>
      <c r="S2" s="448"/>
      <c r="T2" s="448"/>
      <c r="U2" s="448"/>
      <c r="V2" s="448"/>
      <c r="W2" s="448"/>
      <c r="X2" s="448"/>
      <c r="Y2" s="448"/>
      <c r="Z2" s="448"/>
      <c r="AA2" s="448"/>
      <c r="AB2" s="448"/>
    </row>
    <row r="3" spans="2:28" ht="14.25" customHeight="1" thickBot="1">
      <c r="B3" s="1708"/>
      <c r="C3" s="1709"/>
      <c r="D3" s="1709"/>
      <c r="E3" s="1709"/>
      <c r="F3" s="1710"/>
      <c r="H3" s="208"/>
      <c r="I3" s="1"/>
      <c r="J3" s="1"/>
      <c r="K3" s="924" t="s">
        <v>476</v>
      </c>
      <c r="L3" s="924"/>
      <c r="M3" s="925" t="s">
        <v>477</v>
      </c>
      <c r="R3" s="448"/>
      <c r="S3" s="448"/>
      <c r="T3" s="448"/>
      <c r="U3" s="448"/>
      <c r="V3" s="448"/>
      <c r="W3" s="448"/>
      <c r="X3" s="448"/>
      <c r="Y3" s="448"/>
      <c r="Z3" s="448"/>
      <c r="AA3" s="448"/>
      <c r="AB3" s="448"/>
    </row>
    <row r="4" spans="2:28" ht="13.5" thickBot="1">
      <c r="B4" s="478"/>
      <c r="C4" s="479"/>
      <c r="D4" s="479"/>
      <c r="E4" s="479"/>
      <c r="F4" s="481"/>
      <c r="H4" s="922" t="s">
        <v>475</v>
      </c>
      <c r="I4" s="923"/>
      <c r="J4" s="923"/>
      <c r="K4" s="1584" t="e">
        <f>+C17</f>
        <v>#REF!</v>
      </c>
      <c r="L4" s="1584"/>
      <c r="M4" s="940" t="e">
        <f>+F17</f>
        <v>#REF!</v>
      </c>
      <c r="R4" s="448"/>
      <c r="S4" s="448"/>
      <c r="T4" s="448"/>
      <c r="U4" s="448"/>
      <c r="V4" s="448"/>
      <c r="W4" s="448"/>
      <c r="X4" s="448"/>
      <c r="Y4" s="448"/>
      <c r="Z4" s="448"/>
      <c r="AA4" s="448"/>
      <c r="AB4" s="448"/>
    </row>
    <row r="5" spans="2:28" ht="13.5" thickBot="1">
      <c r="B5" s="1561" t="s">
        <v>290</v>
      </c>
      <c r="C5" s="1562"/>
      <c r="D5" s="1"/>
      <c r="E5" s="1561" t="s">
        <v>292</v>
      </c>
      <c r="F5" s="1562"/>
      <c r="H5" s="922" t="s">
        <v>363</v>
      </c>
      <c r="I5" s="923"/>
      <c r="J5" s="923"/>
      <c r="K5" s="1585" t="e">
        <f>+MIN(K29,M29)</f>
        <v>#DIV/0!</v>
      </c>
      <c r="L5" s="1585"/>
      <c r="M5" s="941" t="e">
        <f>+MIN(K29,M29)</f>
        <v>#DIV/0!</v>
      </c>
      <c r="R5" s="448"/>
      <c r="S5" s="448"/>
      <c r="T5" s="448"/>
      <c r="U5" s="448"/>
      <c r="V5" s="448"/>
      <c r="W5" s="448"/>
      <c r="X5" s="448"/>
      <c r="Y5" s="448"/>
      <c r="Z5" s="448"/>
      <c r="AA5" s="448"/>
      <c r="AB5" s="448"/>
    </row>
    <row r="6" spans="2:28">
      <c r="B6" s="482" t="s">
        <v>315</v>
      </c>
      <c r="C6" s="483" t="e">
        <f>+'Cost-Basis (CO)'!D90</f>
        <v>#REF!</v>
      </c>
      <c r="D6" s="484"/>
      <c r="E6" s="485" t="s">
        <v>291</v>
      </c>
      <c r="F6" s="486" t="e">
        <f>+C8</f>
        <v>#REF!</v>
      </c>
      <c r="H6" s="922" t="s">
        <v>302</v>
      </c>
      <c r="I6" s="923"/>
      <c r="J6" s="923"/>
      <c r="K6" s="1584" t="e">
        <f>+K4*K5</f>
        <v>#REF!</v>
      </c>
      <c r="L6" s="1584"/>
      <c r="M6" s="940" t="e">
        <f>+M4*M5</f>
        <v>#REF!</v>
      </c>
      <c r="R6" s="186"/>
      <c r="S6" s="186"/>
      <c r="T6" s="186"/>
      <c r="U6" s="186"/>
      <c r="V6" s="448"/>
      <c r="W6" s="448"/>
      <c r="X6" s="448"/>
      <c r="Y6" s="448"/>
      <c r="Z6" s="448"/>
      <c r="AA6" s="448"/>
      <c r="AB6" s="448"/>
    </row>
    <row r="7" spans="2:28" ht="13.5" thickBot="1">
      <c r="B7" s="487" t="s">
        <v>316</v>
      </c>
      <c r="C7" s="488">
        <f>+'Sources (CO)'!F14</f>
        <v>0</v>
      </c>
      <c r="D7" s="1"/>
      <c r="E7" s="944" t="s">
        <v>293</v>
      </c>
      <c r="F7" s="452"/>
      <c r="H7" s="922" t="s">
        <v>387</v>
      </c>
      <c r="I7" s="923"/>
      <c r="J7" s="923"/>
      <c r="K7" s="1585">
        <f>+C22</f>
        <v>0</v>
      </c>
      <c r="L7" s="1585"/>
      <c r="M7" s="941">
        <f>+F22</f>
        <v>0</v>
      </c>
      <c r="R7" s="453"/>
      <c r="S7" s="453"/>
      <c r="T7" s="453"/>
      <c r="U7" s="186"/>
      <c r="V7" s="448"/>
      <c r="W7" s="448"/>
      <c r="X7" s="448"/>
      <c r="Y7" s="448"/>
      <c r="Z7" s="448"/>
      <c r="AA7" s="448"/>
      <c r="AB7" s="448"/>
    </row>
    <row r="8" spans="2:28" ht="15.75" customHeight="1" thickBot="1">
      <c r="B8" s="487" t="s">
        <v>291</v>
      </c>
      <c r="C8" s="489" t="e">
        <f>+C6-C7</f>
        <v>#REF!</v>
      </c>
      <c r="D8" s="1"/>
      <c r="E8" s="490" t="s">
        <v>294</v>
      </c>
      <c r="F8" s="491" t="e">
        <f>+F6/F7</f>
        <v>#REF!</v>
      </c>
      <c r="H8" s="922" t="s">
        <v>295</v>
      </c>
      <c r="I8" s="923"/>
      <c r="J8" s="923"/>
      <c r="K8" s="1586" t="e">
        <f>+K6*K7</f>
        <v>#REF!</v>
      </c>
      <c r="L8" s="1586"/>
      <c r="M8" s="942" t="e">
        <f>+M6*M7</f>
        <v>#REF!</v>
      </c>
      <c r="R8" s="186"/>
      <c r="S8" s="186"/>
      <c r="T8" s="186"/>
      <c r="U8" s="186"/>
      <c r="V8" s="448"/>
      <c r="W8" s="448"/>
      <c r="X8" s="448"/>
      <c r="Y8" s="448"/>
      <c r="Z8" s="448"/>
      <c r="AA8" s="448"/>
      <c r="AB8" s="448"/>
    </row>
    <row r="9" spans="2:28" ht="13.5" customHeight="1" thickBot="1">
      <c r="B9" s="208"/>
      <c r="C9" s="781"/>
      <c r="D9" s="1"/>
      <c r="E9" s="1"/>
      <c r="F9" s="246"/>
      <c r="H9" s="1587" t="s">
        <v>369</v>
      </c>
      <c r="I9" s="1588"/>
      <c r="J9" s="1588"/>
      <c r="K9" s="1589"/>
      <c r="L9" s="1589"/>
      <c r="M9" s="625" t="e">
        <f>+M8+K8</f>
        <v>#REF!</v>
      </c>
      <c r="R9" s="186"/>
      <c r="S9" s="186"/>
      <c r="T9" s="186"/>
      <c r="U9" s="186"/>
      <c r="V9" s="448"/>
      <c r="W9" s="448"/>
      <c r="X9" s="448"/>
      <c r="Y9" s="448"/>
      <c r="Z9" s="448"/>
      <c r="AA9" s="448"/>
      <c r="AB9" s="448"/>
    </row>
    <row r="10" spans="2:28" ht="13.5" customHeight="1" thickBot="1">
      <c r="B10" s="208"/>
      <c r="C10" s="1566" t="s">
        <v>313</v>
      </c>
      <c r="D10" s="1567"/>
      <c r="E10" s="492" t="e">
        <f>+(F8/10)/0.9999</f>
        <v>#REF!</v>
      </c>
      <c r="F10" s="246"/>
      <c r="R10" s="186"/>
      <c r="S10" s="186"/>
      <c r="T10" s="186"/>
      <c r="U10" s="186"/>
      <c r="V10" s="186"/>
      <c r="W10" s="448"/>
      <c r="X10" s="448"/>
      <c r="Y10" s="448"/>
      <c r="Z10" s="455"/>
      <c r="AA10" s="455"/>
      <c r="AB10" s="455"/>
    </row>
    <row r="11" spans="2:28" ht="15.75" customHeight="1" thickBot="1">
      <c r="B11" s="318"/>
      <c r="C11" s="319"/>
      <c r="D11" s="319"/>
      <c r="E11" s="319"/>
      <c r="F11" s="320"/>
      <c r="H11" s="1590" t="s">
        <v>318</v>
      </c>
      <c r="I11" s="1591"/>
      <c r="J11" s="1591"/>
      <c r="K11" s="1591"/>
      <c r="L11" s="1591"/>
      <c r="M11" s="1592"/>
      <c r="R11" s="186"/>
      <c r="S11" s="186"/>
      <c r="T11" s="186"/>
      <c r="U11" s="186"/>
      <c r="V11" s="453"/>
      <c r="W11" s="448"/>
      <c r="X11" s="448"/>
      <c r="Y11" s="448"/>
      <c r="Z11" s="448"/>
      <c r="AA11" s="448"/>
      <c r="AB11" s="448"/>
    </row>
    <row r="12" spans="2:28" ht="6" customHeight="1" thickBot="1">
      <c r="B12" s="782"/>
      <c r="C12" s="783"/>
      <c r="D12" s="783"/>
      <c r="E12" s="783"/>
      <c r="F12" s="784"/>
      <c r="H12" s="1593"/>
      <c r="I12" s="1594"/>
      <c r="J12" s="1594"/>
      <c r="K12" s="1594"/>
      <c r="L12" s="1594"/>
      <c r="M12" s="1595"/>
      <c r="R12" s="459"/>
      <c r="S12" s="455"/>
      <c r="T12" s="186"/>
      <c r="U12" s="186"/>
      <c r="V12" s="448"/>
      <c r="W12" s="448"/>
      <c r="X12" s="448"/>
      <c r="Y12" s="448"/>
      <c r="Z12" s="448"/>
      <c r="AA12" s="448"/>
      <c r="AB12" s="448"/>
    </row>
    <row r="13" spans="2:28" ht="13.5" customHeight="1" thickBot="1">
      <c r="B13" s="785"/>
      <c r="C13" s="786"/>
      <c r="D13" s="1"/>
      <c r="E13" s="786"/>
      <c r="F13" s="787"/>
      <c r="H13" s="723" t="s">
        <v>319</v>
      </c>
      <c r="I13" s="724"/>
      <c r="J13" s="724"/>
      <c r="K13" s="724"/>
      <c r="L13" s="290"/>
      <c r="M13" s="906"/>
      <c r="R13" s="459"/>
      <c r="S13" s="455"/>
      <c r="T13" s="186"/>
      <c r="U13" s="186"/>
      <c r="V13" s="448"/>
      <c r="W13" s="448"/>
      <c r="X13" s="448"/>
      <c r="Y13" s="448"/>
      <c r="Z13" s="448"/>
      <c r="AA13" s="448"/>
      <c r="AB13" s="448"/>
    </row>
    <row r="14" spans="2:28" ht="13.5" customHeight="1" thickBot="1">
      <c r="B14" s="1568" t="s">
        <v>296</v>
      </c>
      <c r="C14" s="1569"/>
      <c r="D14" s="1"/>
      <c r="E14" s="1561" t="s">
        <v>297</v>
      </c>
      <c r="F14" s="1562"/>
      <c r="H14" s="208" t="s">
        <v>500</v>
      </c>
      <c r="I14" s="1"/>
      <c r="J14" s="1"/>
      <c r="K14" s="1"/>
      <c r="M14" s="797"/>
      <c r="R14" s="448"/>
      <c r="S14" s="448"/>
      <c r="T14" s="448"/>
      <c r="U14" s="448"/>
      <c r="V14" s="448"/>
      <c r="W14" s="448"/>
      <c r="X14" s="448"/>
      <c r="Y14" s="448"/>
      <c r="Z14" s="448"/>
      <c r="AA14" s="448"/>
      <c r="AB14" s="448"/>
    </row>
    <row r="15" spans="2:28" ht="13.5" customHeight="1">
      <c r="B15" s="482" t="s">
        <v>298</v>
      </c>
      <c r="C15" s="493" t="e">
        <f>+'Cost-Basis (CO)'!G90</f>
        <v>#REF!</v>
      </c>
      <c r="D15" s="788"/>
      <c r="E15" s="508" t="s">
        <v>298</v>
      </c>
      <c r="F15" s="486" t="e">
        <f>+'Cost-Basis (CO)'!H90</f>
        <v>#REF!</v>
      </c>
      <c r="H15" s="309" t="s">
        <v>322</v>
      </c>
      <c r="I15" s="310"/>
      <c r="J15" s="310"/>
      <c r="K15" s="310"/>
      <c r="L15" s="310"/>
      <c r="M15" s="235">
        <f>+M13-M14</f>
        <v>0</v>
      </c>
      <c r="R15" s="448"/>
      <c r="S15" s="448"/>
      <c r="T15" s="448"/>
      <c r="U15" s="448"/>
      <c r="V15" s="448"/>
    </row>
    <row r="16" spans="2:28" ht="13.5" customHeight="1" thickBot="1">
      <c r="B16" s="945" t="s">
        <v>317</v>
      </c>
      <c r="C16" s="465"/>
      <c r="E16" s="909" t="s">
        <v>317</v>
      </c>
      <c r="F16" s="467"/>
      <c r="H16" s="309" t="s">
        <v>323</v>
      </c>
      <c r="I16" s="310"/>
      <c r="J16" s="310"/>
      <c r="K16" s="310"/>
      <c r="L16" s="310"/>
      <c r="M16" s="798">
        <f>+F22</f>
        <v>0</v>
      </c>
      <c r="R16" s="448"/>
      <c r="S16" s="448"/>
      <c r="T16" s="448"/>
      <c r="U16" s="448"/>
      <c r="V16" s="448"/>
    </row>
    <row r="17" spans="2:22" ht="13.5" customHeight="1">
      <c r="B17" s="487" t="s">
        <v>298</v>
      </c>
      <c r="C17" s="494" t="e">
        <f>+C15-C16</f>
        <v>#REF!</v>
      </c>
      <c r="D17" s="1"/>
      <c r="E17" s="507" t="s">
        <v>298</v>
      </c>
      <c r="F17" s="506" t="e">
        <f>+F15-F16</f>
        <v>#REF!</v>
      </c>
      <c r="H17" s="309" t="s">
        <v>302</v>
      </c>
      <c r="I17" s="310"/>
      <c r="J17" s="310"/>
      <c r="K17" s="310"/>
      <c r="L17" s="310"/>
      <c r="M17" s="799" t="e">
        <f>+M15/M16</f>
        <v>#DIV/0!</v>
      </c>
      <c r="R17" s="448"/>
      <c r="S17" s="448"/>
      <c r="T17" s="448"/>
      <c r="U17" s="448"/>
      <c r="V17" s="448"/>
    </row>
    <row r="18" spans="2:22" ht="13.5" customHeight="1" thickBot="1">
      <c r="B18" s="487" t="s">
        <v>299</v>
      </c>
      <c r="C18" s="495">
        <v>1</v>
      </c>
      <c r="D18" s="1"/>
      <c r="E18" s="909" t="s">
        <v>299</v>
      </c>
      <c r="F18" s="910"/>
      <c r="H18" s="309" t="s">
        <v>363</v>
      </c>
      <c r="I18" s="310"/>
      <c r="J18" s="310"/>
      <c r="K18" s="310"/>
      <c r="L18" s="310"/>
      <c r="M18" s="994" t="e">
        <f>+MIN(K29,M29)</f>
        <v>#DIV/0!</v>
      </c>
      <c r="R18" s="186"/>
      <c r="S18" s="186"/>
      <c r="T18" s="186"/>
      <c r="U18" s="186"/>
      <c r="V18" s="186"/>
    </row>
    <row r="19" spans="2:22" ht="13.5" customHeight="1">
      <c r="B19" s="487" t="s">
        <v>300</v>
      </c>
      <c r="C19" s="494" t="e">
        <f>+C17*C18</f>
        <v>#REF!</v>
      </c>
      <c r="D19" s="1"/>
      <c r="E19" s="507" t="s">
        <v>300</v>
      </c>
      <c r="F19" s="506" t="e">
        <f>+F17*F18</f>
        <v>#REF!</v>
      </c>
      <c r="H19" s="309" t="s">
        <v>324</v>
      </c>
      <c r="I19" s="310"/>
      <c r="J19" s="310"/>
      <c r="K19" s="310"/>
      <c r="L19" s="310"/>
      <c r="M19" s="235" t="e">
        <f>+M17/M18</f>
        <v>#DIV/0!</v>
      </c>
      <c r="R19" s="448"/>
      <c r="S19" s="448"/>
      <c r="T19" s="448"/>
      <c r="U19" s="448"/>
      <c r="V19" s="448"/>
    </row>
    <row r="20" spans="2:22" ht="13.5" customHeight="1" thickBot="1">
      <c r="B20" s="487" t="s">
        <v>301</v>
      </c>
      <c r="C20" s="1029" t="e">
        <f>MIN(K29,M29)</f>
        <v>#DIV/0!</v>
      </c>
      <c r="D20" s="1"/>
      <c r="E20" s="507" t="s">
        <v>301</v>
      </c>
      <c r="F20" s="1029" t="e">
        <f>MIN(K29,M29)</f>
        <v>#DIV/0!</v>
      </c>
      <c r="H20" s="309" t="s">
        <v>321</v>
      </c>
      <c r="I20" s="310"/>
      <c r="J20" s="310"/>
      <c r="K20" s="310"/>
      <c r="L20" s="310"/>
      <c r="M20" s="626" t="e">
        <f>+F17</f>
        <v>#REF!</v>
      </c>
      <c r="R20" s="448"/>
      <c r="S20" s="448"/>
      <c r="T20" s="448"/>
      <c r="U20" s="448"/>
      <c r="V20" s="448"/>
    </row>
    <row r="21" spans="2:22" ht="13.5" customHeight="1" thickBot="1">
      <c r="B21" s="487" t="s">
        <v>302</v>
      </c>
      <c r="C21" s="494" t="e">
        <f>+C19*C20</f>
        <v>#REF!</v>
      </c>
      <c r="D21" s="1"/>
      <c r="E21" s="507" t="s">
        <v>302</v>
      </c>
      <c r="F21" s="506" t="e">
        <f>+F19*F20</f>
        <v>#REF!</v>
      </c>
      <c r="H21" s="634" t="s">
        <v>320</v>
      </c>
      <c r="I21" s="635"/>
      <c r="J21" s="635"/>
      <c r="K21" s="635"/>
      <c r="L21" s="635"/>
      <c r="M21" s="934" t="e">
        <f>+M19/M20</f>
        <v>#DIV/0!</v>
      </c>
      <c r="R21" s="448"/>
      <c r="S21" s="448"/>
      <c r="T21" s="448"/>
      <c r="U21" s="448"/>
      <c r="V21" s="448"/>
    </row>
    <row r="22" spans="2:22" ht="13.5" customHeight="1" thickBot="1">
      <c r="B22" s="945" t="s">
        <v>303</v>
      </c>
      <c r="C22" s="468">
        <v>0</v>
      </c>
      <c r="E22" s="909" t="s">
        <v>303</v>
      </c>
      <c r="F22" s="469">
        <v>0</v>
      </c>
      <c r="P22" s="801" t="s">
        <v>5</v>
      </c>
      <c r="R22" s="448"/>
      <c r="S22" s="448"/>
      <c r="T22" s="448"/>
      <c r="U22" s="448"/>
      <c r="V22" s="448"/>
    </row>
    <row r="23" spans="2:22" ht="13.5" customHeight="1">
      <c r="B23" s="496" t="s">
        <v>295</v>
      </c>
      <c r="C23" s="497" t="e">
        <f>+ROUND(C21*C22,0)</f>
        <v>#REF!</v>
      </c>
      <c r="D23" s="1"/>
      <c r="E23" s="501" t="s">
        <v>295</v>
      </c>
      <c r="F23" s="502" t="e">
        <f>+ROUND(F21*F22,0)</f>
        <v>#REF!</v>
      </c>
      <c r="H23" s="1572" t="s">
        <v>363</v>
      </c>
      <c r="I23" s="1573"/>
      <c r="J23" s="1573"/>
      <c r="K23" s="1573"/>
      <c r="L23" s="1573"/>
      <c r="M23" s="1574"/>
      <c r="P23" s="801" t="s">
        <v>6</v>
      </c>
      <c r="R23" s="448"/>
      <c r="S23" s="448"/>
      <c r="T23" s="448"/>
      <c r="U23" s="448"/>
      <c r="V23" s="448"/>
    </row>
    <row r="24" spans="2:22" ht="13.5" customHeight="1" thickBot="1">
      <c r="B24" s="208"/>
      <c r="C24" s="1"/>
      <c r="D24" s="1"/>
      <c r="E24" s="1733"/>
      <c r="F24" s="1734"/>
      <c r="G24" s="185"/>
      <c r="H24" s="1575"/>
      <c r="I24" s="1576"/>
      <c r="J24" s="1576"/>
      <c r="K24" s="1576"/>
      <c r="L24" s="1576"/>
      <c r="M24" s="1577"/>
      <c r="N24" s="185"/>
      <c r="O24" s="185"/>
      <c r="P24" s="801"/>
      <c r="R24" s="448"/>
      <c r="S24" s="448"/>
      <c r="T24" s="448"/>
      <c r="U24" s="448"/>
      <c r="V24" s="448"/>
    </row>
    <row r="25" spans="2:22" ht="13.5" customHeight="1">
      <c r="B25" s="498" t="s">
        <v>295</v>
      </c>
      <c r="C25" s="499" t="e">
        <f>+C23</f>
        <v>#REF!</v>
      </c>
      <c r="D25" s="1"/>
      <c r="E25" s="503" t="s">
        <v>295</v>
      </c>
      <c r="F25" s="504" t="e">
        <f>+F23</f>
        <v>#REF!</v>
      </c>
      <c r="G25" s="185"/>
      <c r="H25" s="723"/>
      <c r="I25" s="724"/>
      <c r="J25" s="724"/>
      <c r="K25" s="795" t="s">
        <v>366</v>
      </c>
      <c r="L25" s="795"/>
      <c r="M25" s="796" t="s">
        <v>367</v>
      </c>
      <c r="N25" s="185"/>
      <c r="O25" s="185"/>
      <c r="P25" s="801"/>
      <c r="R25" s="448"/>
      <c r="S25" s="448"/>
      <c r="T25" s="448"/>
      <c r="U25" s="448"/>
      <c r="V25" s="448"/>
    </row>
    <row r="26" spans="2:22" ht="13.5" customHeight="1">
      <c r="B26" s="500" t="s">
        <v>304</v>
      </c>
      <c r="C26" s="494" t="e">
        <f>+C25*10</f>
        <v>#REF!</v>
      </c>
      <c r="D26" s="1"/>
      <c r="E26" s="505" t="s">
        <v>304</v>
      </c>
      <c r="F26" s="506" t="e">
        <f>+F25*10</f>
        <v>#REF!</v>
      </c>
      <c r="G26" s="185"/>
      <c r="H26" s="309" t="s">
        <v>450</v>
      </c>
      <c r="I26" s="310"/>
      <c r="J26" s="310"/>
      <c r="K26" s="919">
        <f>+'Rent Summary (CO)'!H97</f>
        <v>0</v>
      </c>
      <c r="L26" s="919"/>
      <c r="M26" s="510">
        <f>+'Rent Summary (CO)'!H96</f>
        <v>0</v>
      </c>
      <c r="N26" s="185"/>
      <c r="O26" s="185"/>
      <c r="R26" s="448"/>
      <c r="S26" s="448"/>
      <c r="T26" s="448"/>
      <c r="U26" s="448"/>
      <c r="V26" s="448"/>
    </row>
    <row r="27" spans="2:22" ht="13.5" customHeight="1">
      <c r="B27" s="500" t="s">
        <v>305</v>
      </c>
      <c r="C27" s="643" t="e">
        <f>+#REF!</f>
        <v>#REF!</v>
      </c>
      <c r="D27" s="1"/>
      <c r="E27" s="505" t="s">
        <v>305</v>
      </c>
      <c r="F27" s="644" t="e">
        <f>+#REF!</f>
        <v>#REF!</v>
      </c>
      <c r="G27" s="185"/>
      <c r="H27" s="309" t="s">
        <v>364</v>
      </c>
      <c r="I27" s="310"/>
      <c r="J27" s="262"/>
      <c r="K27" s="919">
        <f>+'Rent Summary (CO)'!H42+'Rent Summary (CO)'!H53+'Rent Summary (CO)'!H64+'Rent Summary (CO)'!H75+'Rent Summary (CO)'!H31+'Rent Summary (CO)'!H20+'Rent Summary (CO)'!H9</f>
        <v>0</v>
      </c>
      <c r="L27" s="919"/>
      <c r="M27" s="510">
        <f>+'Rent Summary (CO)'!H41+'Rent Summary (CO)'!H52+'Rent Summary (CO)'!H63+'Rent Summary (CO)'!H74+'Rent Summary (CO)'!H30+'Rent Summary (CO)'!H19+'Rent Summary (CO)'!H8</f>
        <v>0</v>
      </c>
      <c r="N27" s="185"/>
      <c r="O27" s="185"/>
      <c r="R27" s="448"/>
      <c r="S27" s="448"/>
      <c r="T27" s="448"/>
      <c r="U27" s="448"/>
      <c r="V27" s="448"/>
    </row>
    <row r="28" spans="2:22" ht="13.5" customHeight="1" thickBot="1">
      <c r="B28" s="945" t="s">
        <v>306</v>
      </c>
      <c r="C28" s="645"/>
      <c r="E28" s="909" t="s">
        <v>306</v>
      </c>
      <c r="F28" s="646"/>
      <c r="G28" s="185"/>
      <c r="H28" s="309" t="s">
        <v>365</v>
      </c>
      <c r="I28" s="310"/>
      <c r="J28" s="262"/>
      <c r="K28" s="920">
        <f>+'Rent Summary (CO)'!H86</f>
        <v>0</v>
      </c>
      <c r="L28" s="919"/>
      <c r="M28" s="897">
        <f>+'Rent Summary (CO)'!H85</f>
        <v>0</v>
      </c>
      <c r="N28" s="185"/>
      <c r="O28" s="185"/>
      <c r="R28" s="448"/>
      <c r="S28" s="448"/>
      <c r="T28" s="448"/>
      <c r="U28" s="448"/>
      <c r="V28" s="448"/>
    </row>
    <row r="29" spans="2:22" ht="13.5" customHeight="1" thickBot="1">
      <c r="B29" s="496" t="s">
        <v>307</v>
      </c>
      <c r="C29" s="497" t="e">
        <f>+C27*C28*C26</f>
        <v>#REF!</v>
      </c>
      <c r="D29" s="1"/>
      <c r="E29" s="501" t="s">
        <v>307</v>
      </c>
      <c r="F29" s="502" t="e">
        <f>+F27*F28*F26</f>
        <v>#REF!</v>
      </c>
      <c r="G29" s="185"/>
      <c r="H29" s="634" t="s">
        <v>363</v>
      </c>
      <c r="I29" s="635"/>
      <c r="J29" s="635"/>
      <c r="K29" s="974" t="e">
        <f>+K27/K26</f>
        <v>#DIV/0!</v>
      </c>
      <c r="L29" s="635"/>
      <c r="M29" s="975" t="e">
        <f>+M27/M26</f>
        <v>#DIV/0!</v>
      </c>
      <c r="N29" s="185"/>
      <c r="O29" s="185"/>
      <c r="R29" s="448"/>
      <c r="S29" s="448"/>
      <c r="T29" s="448"/>
      <c r="U29" s="448"/>
      <c r="V29" s="448"/>
    </row>
    <row r="30" spans="2:22" ht="13.5" customHeight="1" thickBot="1">
      <c r="B30" s="478"/>
      <c r="C30" s="789"/>
      <c r="D30" s="789"/>
      <c r="E30" s="226"/>
      <c r="F30" s="481"/>
      <c r="G30" s="185"/>
      <c r="H30"/>
      <c r="I30"/>
      <c r="J30"/>
      <c r="K30"/>
      <c r="L30"/>
      <c r="M30"/>
      <c r="N30" s="185"/>
      <c r="O30" s="185"/>
      <c r="R30" s="448"/>
      <c r="S30" s="448"/>
      <c r="T30" s="448"/>
      <c r="U30" s="448"/>
      <c r="V30" s="448"/>
    </row>
    <row r="31" spans="2:22" ht="13.5" customHeight="1" thickBot="1">
      <c r="B31" s="478"/>
      <c r="C31" s="1564" t="s">
        <v>308</v>
      </c>
      <c r="D31" s="1565"/>
      <c r="E31" s="509" t="e">
        <f>+C21+F21</f>
        <v>#REF!</v>
      </c>
      <c r="F31" s="790"/>
      <c r="G31" s="185"/>
      <c r="H31" s="1495" t="s">
        <v>488</v>
      </c>
      <c r="I31" s="1496"/>
      <c r="J31" s="1496"/>
      <c r="K31" s="1496"/>
      <c r="L31" s="1496"/>
      <c r="M31" s="1497"/>
      <c r="N31" s="185"/>
      <c r="O31" s="185"/>
    </row>
    <row r="32" spans="2:22" ht="13.5" customHeight="1" thickBot="1">
      <c r="B32" s="478"/>
      <c r="C32" s="1564" t="s">
        <v>325</v>
      </c>
      <c r="D32" s="1565"/>
      <c r="E32" s="509" t="e">
        <f>+C26+F26</f>
        <v>#REF!</v>
      </c>
      <c r="F32" s="791"/>
      <c r="G32" s="185"/>
      <c r="H32" s="1735" t="s">
        <v>470</v>
      </c>
      <c r="I32" s="1499"/>
      <c r="J32" s="1499"/>
      <c r="K32" s="1500"/>
      <c r="L32" s="943"/>
      <c r="M32" s="725"/>
      <c r="N32" s="185"/>
      <c r="O32" s="185"/>
    </row>
    <row r="33" spans="2:16" ht="13.5" customHeight="1" thickBot="1">
      <c r="B33" s="792"/>
      <c r="C33" s="1564" t="s">
        <v>309</v>
      </c>
      <c r="D33" s="1565"/>
      <c r="E33" s="509" t="e">
        <f>+ROUND(C29+F29,0)</f>
        <v>#REF!</v>
      </c>
      <c r="F33" s="793"/>
      <c r="G33" s="185"/>
      <c r="H33" s="318" t="s">
        <v>471</v>
      </c>
      <c r="I33" s="780"/>
      <c r="J33" s="33"/>
      <c r="K33" s="319" t="s">
        <v>472</v>
      </c>
      <c r="L33" s="800">
        <v>0.09</v>
      </c>
      <c r="M33" s="180"/>
      <c r="N33" s="185"/>
      <c r="O33" s="185"/>
    </row>
    <row r="34" spans="2:16" ht="13.5" customHeight="1">
      <c r="B34" s="479"/>
      <c r="C34" s="479"/>
      <c r="D34" s="479"/>
      <c r="E34" s="1"/>
      <c r="F34" s="511" t="e">
        <f>+#REF!</f>
        <v>#REF!</v>
      </c>
      <c r="G34" s="185"/>
      <c r="H34" s="448"/>
      <c r="I34" s="448"/>
      <c r="J34" s="448"/>
      <c r="K34" s="448"/>
      <c r="L34" s="448"/>
      <c r="M34" s="448"/>
      <c r="N34" s="185"/>
      <c r="O34" s="185"/>
      <c r="P34" s="448"/>
    </row>
    <row r="35" spans="2:16" ht="15">
      <c r="B35" s="794" t="s">
        <v>314</v>
      </c>
      <c r="C35" s="794"/>
      <c r="D35" s="794"/>
      <c r="E35" s="511" t="s">
        <v>405</v>
      </c>
      <c r="F35" s="512">
        <f ca="1">TODAY()</f>
        <v>45330</v>
      </c>
      <c r="G35" s="185"/>
      <c r="N35" s="185"/>
      <c r="O35" s="185"/>
      <c r="P35" s="448"/>
    </row>
    <row r="36" spans="2:16" ht="15">
      <c r="B36" s="479" t="s">
        <v>310</v>
      </c>
      <c r="C36" s="479"/>
      <c r="D36" s="479"/>
      <c r="E36" s="479"/>
      <c r="F36" s="479"/>
      <c r="G36" s="185"/>
      <c r="N36" s="185"/>
      <c r="O36" s="185"/>
      <c r="P36" s="448"/>
    </row>
    <row r="37" spans="2:16" ht="15">
      <c r="B37" s="1732" t="s">
        <v>311</v>
      </c>
      <c r="C37" s="1732"/>
      <c r="D37" s="1732"/>
      <c r="E37" s="1732"/>
      <c r="F37" s="1732"/>
      <c r="G37" s="185"/>
      <c r="N37" s="185"/>
      <c r="O37" s="185"/>
      <c r="P37" s="448"/>
    </row>
    <row r="38" spans="2:16" ht="15">
      <c r="B38" s="1732" t="s">
        <v>312</v>
      </c>
      <c r="C38" s="1732"/>
      <c r="D38" s="1732"/>
      <c r="E38" s="1732"/>
      <c r="F38" s="1732"/>
      <c r="G38" s="185"/>
      <c r="N38" s="185"/>
      <c r="O38" s="185"/>
      <c r="P38" s="448"/>
    </row>
    <row r="39" spans="2:16">
      <c r="B39" s="479" t="s">
        <v>451</v>
      </c>
      <c r="C39" s="479"/>
      <c r="D39" s="479"/>
      <c r="E39" s="479"/>
      <c r="F39" s="479"/>
      <c r="G39" s="448"/>
      <c r="N39" s="448"/>
      <c r="O39" s="448"/>
      <c r="P39" s="448"/>
    </row>
    <row r="50" spans="6:8">
      <c r="H50" s="186"/>
    </row>
    <row r="51" spans="6:8">
      <c r="H51" s="186"/>
    </row>
    <row r="53" spans="6:8">
      <c r="H53" s="186"/>
    </row>
    <row r="55" spans="6:8">
      <c r="F55" s="186"/>
      <c r="G55" s="448"/>
    </row>
    <row r="56" spans="6:8">
      <c r="F56" s="448"/>
      <c r="G56" s="448"/>
    </row>
    <row r="58" spans="6:8">
      <c r="F58" s="186"/>
      <c r="G58" s="448"/>
    </row>
  </sheetData>
  <sheetProtection algorithmName="SHA-512" hashValue="ks0ets90kaz9QgA7/Ky18caWwgR89SZZmR/hshyiMHfEM1fpFa7qfaLRiaXb11h+nNcSQxL8eP88gVgoQpZZAQ==" saltValue="CvUwpNs3sqWTyRB6J7q/1Q==" spinCount="100000" sheet="1" objects="1" scenarios="1"/>
  <mergeCells count="25">
    <mergeCell ref="B2:F3"/>
    <mergeCell ref="H1:M2"/>
    <mergeCell ref="H32:K32"/>
    <mergeCell ref="H9:J9"/>
    <mergeCell ref="H23:M24"/>
    <mergeCell ref="H31:M31"/>
    <mergeCell ref="K9:L9"/>
    <mergeCell ref="B1:F1"/>
    <mergeCell ref="B5:C5"/>
    <mergeCell ref="E5:F5"/>
    <mergeCell ref="C32:D32"/>
    <mergeCell ref="K8:L8"/>
    <mergeCell ref="K7:L7"/>
    <mergeCell ref="K6:L6"/>
    <mergeCell ref="K5:L5"/>
    <mergeCell ref="K4:L4"/>
    <mergeCell ref="H11:M12"/>
    <mergeCell ref="C33:D33"/>
    <mergeCell ref="B37:F37"/>
    <mergeCell ref="B38:F38"/>
    <mergeCell ref="C10:D10"/>
    <mergeCell ref="E24:F24"/>
    <mergeCell ref="B14:C14"/>
    <mergeCell ref="E14:F14"/>
    <mergeCell ref="C31:D31"/>
  </mergeCells>
  <dataValidations count="1">
    <dataValidation type="list" allowBlank="1" showInputMessage="1" showErrorMessage="1" sqref="L32" xr:uid="{00000000-0002-0000-1400-000000000000}">
      <formula1>$P$22:$P$23</formula1>
    </dataValidation>
  </dataValidations>
  <pageMargins left="0.7" right="0.7" top="0.75" bottom="0.75" header="0.3" footer="0.3"/>
  <pageSetup scale="6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AC174-EB09-4E7B-ACAA-7E3F2A209902}">
  <dimension ref="B1:P55"/>
  <sheetViews>
    <sheetView showGridLines="0" tabSelected="1" zoomScale="110" zoomScaleNormal="110" workbookViewId="0">
      <selection activeCell="J61" sqref="J61:N61"/>
    </sheetView>
  </sheetViews>
  <sheetFormatPr defaultColWidth="9.140625" defaultRowHeight="12.75"/>
  <cols>
    <col min="1" max="1" width="4" style="1112" customWidth="1"/>
    <col min="2" max="3" width="9.140625" style="1112"/>
    <col min="4" max="4" width="9.7109375" style="1112" bestFit="1" customWidth="1"/>
    <col min="5" max="9" width="9.140625" style="1112"/>
    <col min="10" max="10" width="8.85546875" style="1112" customWidth="1"/>
    <col min="11" max="11" width="9.140625" style="1112" customWidth="1"/>
    <col min="12" max="12" width="9.140625" style="1112" hidden="1" customWidth="1"/>
    <col min="13" max="14" width="9.140625" style="1112"/>
    <col min="15" max="15" width="6.42578125" style="1112" customWidth="1"/>
    <col min="16" max="16" width="9.85546875" style="1112" hidden="1" customWidth="1"/>
    <col min="17" max="16384" width="9.140625" style="1112"/>
  </cols>
  <sheetData>
    <row r="1" spans="2:16" ht="74.25" customHeight="1" thickBot="1">
      <c r="B1" s="1291" t="s">
        <v>915</v>
      </c>
      <c r="C1" s="1286"/>
      <c r="D1" s="1286"/>
      <c r="E1" s="1286"/>
      <c r="F1" s="1286"/>
      <c r="G1" s="1286"/>
      <c r="H1" s="1286"/>
      <c r="I1" s="1286"/>
      <c r="J1" s="1286"/>
      <c r="K1" s="1287"/>
    </row>
    <row r="2" spans="2:16" ht="15" customHeight="1">
      <c r="B2" s="1120"/>
      <c r="C2" s="1121"/>
      <c r="D2" s="1076"/>
      <c r="G2" s="1077"/>
      <c r="H2" s="1292" t="s">
        <v>683</v>
      </c>
      <c r="I2" s="1293"/>
      <c r="J2" s="1293"/>
      <c r="K2" s="1294"/>
    </row>
    <row r="3" spans="2:16" ht="15" customHeight="1" thickBot="1">
      <c r="B3" s="1078" t="s">
        <v>685</v>
      </c>
      <c r="C3" s="1096"/>
      <c r="D3" s="1190"/>
      <c r="E3" s="1096"/>
      <c r="F3" s="1096"/>
      <c r="G3" s="1096"/>
      <c r="H3" s="1079" t="s">
        <v>686</v>
      </c>
      <c r="I3" s="1096"/>
      <c r="J3" s="1295"/>
      <c r="K3" s="1296"/>
    </row>
    <row r="4" spans="2:16" ht="15" customHeight="1" thickBot="1">
      <c r="B4" s="1268" t="s">
        <v>687</v>
      </c>
      <c r="C4" s="1269"/>
      <c r="D4" s="1269"/>
      <c r="E4" s="1269"/>
      <c r="F4" s="1269"/>
      <c r="G4" s="1269"/>
      <c r="H4" s="1269"/>
      <c r="I4" s="1269"/>
      <c r="J4" s="1269"/>
      <c r="K4" s="1270"/>
    </row>
    <row r="5" spans="2:16" ht="15" customHeight="1">
      <c r="B5" s="1297" t="s">
        <v>688</v>
      </c>
      <c r="C5" s="1298"/>
      <c r="D5" s="1298"/>
      <c r="E5" s="1298"/>
      <c r="F5" s="1299"/>
      <c r="G5" s="1299"/>
      <c r="H5" s="1121"/>
      <c r="I5" s="1121"/>
      <c r="J5" s="1121"/>
      <c r="K5" s="1080"/>
      <c r="P5" s="1112" t="s">
        <v>849</v>
      </c>
    </row>
    <row r="6" spans="2:16" ht="15" customHeight="1">
      <c r="B6" s="1260" t="s">
        <v>689</v>
      </c>
      <c r="C6" s="1262"/>
      <c r="D6" s="1262"/>
      <c r="E6" s="1262"/>
      <c r="F6" s="1289"/>
      <c r="G6" s="1289"/>
      <c r="K6" s="1113"/>
      <c r="P6" s="1112" t="s">
        <v>14</v>
      </c>
    </row>
    <row r="7" spans="2:16" ht="15" customHeight="1">
      <c r="B7" s="1260" t="s">
        <v>690</v>
      </c>
      <c r="C7" s="1262"/>
      <c r="D7" s="1262"/>
      <c r="E7" s="1262"/>
      <c r="F7" s="1290"/>
      <c r="G7" s="1290"/>
      <c r="K7" s="1113"/>
    </row>
    <row r="8" spans="2:16" ht="15" customHeight="1">
      <c r="B8" s="1260" t="s">
        <v>691</v>
      </c>
      <c r="C8" s="1262"/>
      <c r="D8" s="1262"/>
      <c r="E8" s="1262"/>
      <c r="F8" s="1284"/>
      <c r="G8" s="1284"/>
      <c r="H8" s="1284"/>
      <c r="I8" s="1284"/>
      <c r="J8" s="1284"/>
      <c r="K8" s="1113"/>
    </row>
    <row r="9" spans="2:16" ht="15" customHeight="1">
      <c r="B9" s="1260" t="s">
        <v>692</v>
      </c>
      <c r="C9" s="1262"/>
      <c r="D9" s="1262"/>
      <c r="E9" s="1262"/>
      <c r="F9" s="1285"/>
      <c r="G9" s="1285"/>
      <c r="H9" s="1285"/>
      <c r="I9" s="1285"/>
      <c r="J9" s="1285"/>
      <c r="K9" s="1113"/>
    </row>
    <row r="10" spans="2:16" ht="15" customHeight="1">
      <c r="B10" s="1260" t="s">
        <v>693</v>
      </c>
      <c r="C10" s="1262"/>
      <c r="D10" s="1262"/>
      <c r="E10" s="1262"/>
      <c r="F10" s="1285"/>
      <c r="G10" s="1285"/>
      <c r="H10" s="1285"/>
      <c r="I10" s="1285"/>
      <c r="J10" s="1285"/>
      <c r="K10" s="1137"/>
      <c r="P10" s="1112" t="s">
        <v>8</v>
      </c>
    </row>
    <row r="11" spans="2:16" ht="15" customHeight="1">
      <c r="B11" s="1260" t="s">
        <v>11</v>
      </c>
      <c r="C11" s="1262"/>
      <c r="D11" s="1262"/>
      <c r="E11" s="1262"/>
      <c r="F11" s="1284"/>
      <c r="G11" s="1284"/>
      <c r="H11" s="1284"/>
      <c r="I11" s="1284"/>
      <c r="J11" s="1284"/>
      <c r="K11" s="1137"/>
      <c r="P11" s="1112" t="s">
        <v>916</v>
      </c>
    </row>
    <row r="12" spans="2:16" ht="15" customHeight="1">
      <c r="B12" s="1111"/>
      <c r="E12" t="s">
        <v>694</v>
      </c>
      <c r="J12" s="1191"/>
      <c r="K12" s="1113"/>
      <c r="P12" s="1112" t="s">
        <v>917</v>
      </c>
    </row>
    <row r="13" spans="2:16" ht="5.25" customHeight="1">
      <c r="B13" s="1111"/>
      <c r="K13" s="1113"/>
      <c r="P13" s="1112" t="s">
        <v>850</v>
      </c>
    </row>
    <row r="14" spans="2:16" ht="15" customHeight="1">
      <c r="B14" s="1081" t="s">
        <v>695</v>
      </c>
      <c r="C14"/>
      <c r="D14"/>
      <c r="E14"/>
      <c r="F14"/>
      <c r="G14"/>
      <c r="H14"/>
      <c r="I14"/>
      <c r="J14"/>
      <c r="K14" s="1137"/>
      <c r="P14" s="1112" t="s">
        <v>851</v>
      </c>
    </row>
    <row r="15" spans="2:16" ht="5.25" customHeight="1">
      <c r="B15" s="1082"/>
      <c r="D15"/>
      <c r="E15"/>
      <c r="F15"/>
      <c r="G15"/>
      <c r="H15"/>
      <c r="I15"/>
      <c r="J15"/>
      <c r="K15" s="1137"/>
      <c r="P15" s="1112" t="s">
        <v>852</v>
      </c>
    </row>
    <row r="16" spans="2:16" ht="15" customHeight="1">
      <c r="B16" s="1082"/>
      <c r="C16" t="s">
        <v>15</v>
      </c>
      <c r="D16"/>
      <c r="E16" t="s">
        <v>696</v>
      </c>
      <c r="F16"/>
      <c r="G16"/>
      <c r="H16" s="1" t="s">
        <v>697</v>
      </c>
      <c r="I16"/>
      <c r="J16"/>
      <c r="K16" s="1137"/>
    </row>
    <row r="17" spans="2:16" ht="15" customHeight="1">
      <c r="B17" s="1082"/>
      <c r="C17" t="s">
        <v>612</v>
      </c>
      <c r="D17"/>
      <c r="E17" t="s">
        <v>698</v>
      </c>
      <c r="F17"/>
      <c r="G17"/>
      <c r="H17"/>
      <c r="I17"/>
      <c r="J17"/>
      <c r="K17" s="1137"/>
      <c r="P17" s="1112" t="s">
        <v>853</v>
      </c>
    </row>
    <row r="18" spans="2:16" ht="15" customHeight="1">
      <c r="B18" s="1082"/>
      <c r="C18" t="s">
        <v>611</v>
      </c>
      <c r="D18"/>
      <c r="E18" t="s">
        <v>699</v>
      </c>
      <c r="F18"/>
      <c r="G18"/>
      <c r="H18"/>
      <c r="I18"/>
      <c r="J18"/>
      <c r="K18" s="1137"/>
      <c r="P18" s="1112" t="s">
        <v>854</v>
      </c>
    </row>
    <row r="19" spans="2:16" ht="7.5" customHeight="1">
      <c r="B19" s="1082"/>
      <c r="C19"/>
      <c r="D19"/>
      <c r="E19"/>
      <c r="F19"/>
      <c r="G19"/>
      <c r="H19"/>
      <c r="I19"/>
      <c r="J19"/>
      <c r="K19" s="1137"/>
      <c r="P19" s="1112" t="s">
        <v>855</v>
      </c>
    </row>
    <row r="20" spans="2:16" ht="15" customHeight="1">
      <c r="B20" s="1083" t="s">
        <v>918</v>
      </c>
      <c r="C20" s="1"/>
      <c r="D20" s="1"/>
      <c r="E20" s="1"/>
      <c r="F20" s="1"/>
      <c r="G20"/>
      <c r="H20"/>
      <c r="I20"/>
      <c r="J20"/>
      <c r="K20" s="1137"/>
      <c r="P20" s="1112" t="s">
        <v>856</v>
      </c>
    </row>
    <row r="21" spans="2:16" ht="15" customHeight="1">
      <c r="B21" s="1083" t="s">
        <v>700</v>
      </c>
      <c r="C21" s="1"/>
      <c r="D21" s="1"/>
      <c r="E21" s="1"/>
      <c r="F21" s="1"/>
      <c r="G21"/>
      <c r="H21"/>
      <c r="I21"/>
      <c r="J21"/>
      <c r="K21" s="1137"/>
    </row>
    <row r="22" spans="2:16" ht="15" customHeight="1">
      <c r="B22" s="1083" t="s">
        <v>919</v>
      </c>
      <c r="C22" s="1"/>
      <c r="D22" s="1"/>
      <c r="E22" s="1"/>
      <c r="F22" s="1"/>
      <c r="G22"/>
      <c r="H22"/>
      <c r="I22"/>
      <c r="J22"/>
      <c r="K22" s="1137"/>
      <c r="P22" s="1112" t="s">
        <v>5</v>
      </c>
    </row>
    <row r="23" spans="2:16" ht="15" customHeight="1">
      <c r="B23" s="1083" t="s">
        <v>920</v>
      </c>
      <c r="C23" s="1"/>
      <c r="D23" s="1"/>
      <c r="E23" s="1"/>
      <c r="F23" s="1"/>
      <c r="G23"/>
      <c r="H23"/>
      <c r="I23"/>
      <c r="J23"/>
      <c r="K23" s="1137"/>
      <c r="P23" s="1112" t="s">
        <v>6</v>
      </c>
    </row>
    <row r="24" spans="2:16" ht="15" customHeight="1">
      <c r="B24" s="1083" t="s">
        <v>701</v>
      </c>
      <c r="C24" s="1"/>
      <c r="D24" s="1"/>
      <c r="E24" s="1"/>
      <c r="F24" s="1"/>
      <c r="G24"/>
      <c r="H24"/>
      <c r="I24"/>
      <c r="J24"/>
      <c r="K24" s="1137"/>
    </row>
    <row r="25" spans="2:16" ht="6" customHeight="1">
      <c r="B25" s="1084"/>
      <c r="C25" s="1"/>
      <c r="D25" s="1"/>
      <c r="E25" s="1"/>
      <c r="G25"/>
      <c r="H25"/>
      <c r="I25"/>
      <c r="J25"/>
      <c r="K25" s="1137"/>
    </row>
    <row r="26" spans="2:16" ht="15" customHeight="1">
      <c r="B26" s="1084" t="s">
        <v>702</v>
      </c>
      <c r="C26"/>
      <c r="D26"/>
      <c r="E26"/>
      <c r="F26"/>
      <c r="G26"/>
      <c r="H26"/>
      <c r="I26"/>
      <c r="J26"/>
      <c r="K26" s="1137"/>
    </row>
    <row r="27" spans="2:16" ht="5.25" customHeight="1" thickBot="1">
      <c r="B27" s="1082"/>
      <c r="C27"/>
      <c r="D27"/>
      <c r="E27"/>
      <c r="F27"/>
      <c r="G27"/>
      <c r="H27"/>
      <c r="I27"/>
      <c r="J27"/>
      <c r="K27" s="1137"/>
    </row>
    <row r="28" spans="2:16" ht="15" customHeight="1" thickBot="1">
      <c r="B28" s="1268" t="s">
        <v>703</v>
      </c>
      <c r="C28" s="1286"/>
      <c r="D28" s="1286"/>
      <c r="E28" s="1286"/>
      <c r="F28" s="1286"/>
      <c r="G28" s="1286"/>
      <c r="H28" s="1286"/>
      <c r="I28" s="1286"/>
      <c r="J28" s="1286"/>
      <c r="K28" s="1287"/>
    </row>
    <row r="29" spans="2:16" ht="15" customHeight="1">
      <c r="B29" s="1260" t="s">
        <v>0</v>
      </c>
      <c r="C29" s="1261"/>
      <c r="D29" s="1211"/>
      <c r="E29" s="1210"/>
      <c r="F29" s="1210"/>
      <c r="G29" s="1262" t="s">
        <v>704</v>
      </c>
      <c r="H29" s="1261"/>
      <c r="I29" s="1261"/>
      <c r="J29" s="1265"/>
      <c r="K29" s="1288"/>
    </row>
    <row r="30" spans="2:16" ht="15" customHeight="1">
      <c r="B30" s="1260" t="s">
        <v>682</v>
      </c>
      <c r="C30" s="1261"/>
      <c r="D30" s="1282"/>
      <c r="E30" s="1283"/>
      <c r="F30" s="1283"/>
      <c r="G30" s="1262" t="s">
        <v>705</v>
      </c>
      <c r="H30" s="1261"/>
      <c r="I30" s="1261"/>
      <c r="J30" s="1278"/>
      <c r="K30" s="1279"/>
    </row>
    <row r="31" spans="2:16" ht="15" customHeight="1">
      <c r="B31" s="1111"/>
      <c r="D31" s="1280"/>
      <c r="E31" s="1280"/>
      <c r="F31" s="1280"/>
      <c r="G31" s="1262" t="s">
        <v>706</v>
      </c>
      <c r="H31" s="1261"/>
      <c r="I31" s="1261"/>
      <c r="J31" s="1278"/>
      <c r="K31" s="1279"/>
    </row>
    <row r="32" spans="2:16" ht="15" customHeight="1">
      <c r="B32" s="1260" t="s">
        <v>2</v>
      </c>
      <c r="C32" s="1261"/>
      <c r="D32" s="1280"/>
      <c r="E32" s="1281"/>
      <c r="F32" s="1281"/>
      <c r="G32" s="1262" t="s">
        <v>707</v>
      </c>
      <c r="H32" s="1261"/>
      <c r="I32" s="1261"/>
      <c r="J32" s="1278"/>
      <c r="K32" s="1279"/>
    </row>
    <row r="33" spans="2:16" ht="15" customHeight="1">
      <c r="B33" s="1260" t="s">
        <v>7</v>
      </c>
      <c r="C33" s="1261"/>
      <c r="D33" s="1189"/>
      <c r="E33" s="1112" t="s">
        <v>3</v>
      </c>
      <c r="F33" s="1191"/>
      <c r="G33" s="1262" t="s">
        <v>656</v>
      </c>
      <c r="H33" s="1262"/>
      <c r="I33" s="1262"/>
      <c r="J33" s="1263"/>
      <c r="K33" s="1264"/>
    </row>
    <row r="34" spans="2:16" ht="15" customHeight="1">
      <c r="B34" s="1260" t="s">
        <v>4</v>
      </c>
      <c r="C34" s="1261"/>
      <c r="D34" s="1265"/>
      <c r="E34" s="1266"/>
      <c r="F34" s="1266"/>
      <c r="G34"/>
      <c r="H34" s="1262" t="s">
        <v>882</v>
      </c>
      <c r="I34" s="1262"/>
      <c r="J34" s="1262"/>
      <c r="K34" s="1267"/>
    </row>
    <row r="35" spans="2:16" ht="15" customHeight="1">
      <c r="B35" s="1111" t="s">
        <v>921</v>
      </c>
      <c r="G35"/>
      <c r="H35"/>
      <c r="I35"/>
      <c r="J35"/>
      <c r="K35" s="1137"/>
      <c r="P35" s="1112" t="s">
        <v>12</v>
      </c>
    </row>
    <row r="36" spans="2:16" ht="5.25" customHeight="1" thickBot="1">
      <c r="B36" s="1108"/>
      <c r="C36" s="1109"/>
      <c r="D36" s="1109"/>
      <c r="E36" s="1109"/>
      <c r="F36" s="1109"/>
      <c r="G36" s="1096"/>
      <c r="H36" s="1096"/>
      <c r="I36" s="1096"/>
      <c r="J36" s="1096"/>
      <c r="K36" s="1138"/>
      <c r="P36" s="1112" t="s">
        <v>13</v>
      </c>
    </row>
    <row r="37" spans="2:16" ht="15" customHeight="1" thickBot="1">
      <c r="B37" s="1268" t="s">
        <v>708</v>
      </c>
      <c r="C37" s="1269"/>
      <c r="D37" s="1269"/>
      <c r="E37" s="1269"/>
      <c r="F37" s="1269"/>
      <c r="G37" s="1269"/>
      <c r="H37" s="1269"/>
      <c r="I37" s="1269"/>
      <c r="J37" s="1269"/>
      <c r="K37" s="1270"/>
      <c r="P37" s="1112" t="s">
        <v>857</v>
      </c>
    </row>
    <row r="38" spans="2:16" ht="15" customHeight="1">
      <c r="B38" s="1271" t="s">
        <v>709</v>
      </c>
      <c r="C38" s="1272"/>
      <c r="D38" s="1272"/>
      <c r="E38" s="1272"/>
      <c r="F38" s="1272"/>
      <c r="G38" s="1272"/>
      <c r="H38" s="1272"/>
      <c r="I38" s="1272"/>
      <c r="J38" s="1272"/>
      <c r="K38" s="1273"/>
      <c r="P38" s="1112" t="s">
        <v>858</v>
      </c>
    </row>
    <row r="39" spans="2:16" ht="15" customHeight="1">
      <c r="B39" s="1274" t="s">
        <v>710</v>
      </c>
      <c r="C39" s="1275"/>
      <c r="D39" s="1275"/>
      <c r="E39" s="1275"/>
      <c r="F39" s="1275"/>
      <c r="G39" s="1275"/>
      <c r="H39" s="1187"/>
      <c r="J39" s="1179" t="s">
        <v>880</v>
      </c>
      <c r="K39" s="1188"/>
      <c r="L39" s="1112" t="s">
        <v>5</v>
      </c>
      <c r="P39" s="1112" t="s">
        <v>859</v>
      </c>
    </row>
    <row r="40" spans="2:16" ht="15" customHeight="1">
      <c r="B40" s="1274" t="s">
        <v>711</v>
      </c>
      <c r="C40" s="1275"/>
      <c r="D40" s="1275"/>
      <c r="E40" s="1275"/>
      <c r="F40" s="1275"/>
      <c r="G40" s="1275"/>
      <c r="H40" s="1191"/>
      <c r="I40" s="1143"/>
      <c r="K40" s="1113"/>
      <c r="L40" s="1112" t="s">
        <v>6</v>
      </c>
      <c r="P40" s="1112" t="s">
        <v>860</v>
      </c>
    </row>
    <row r="41" spans="2:16" ht="15" customHeight="1">
      <c r="B41" s="1111"/>
      <c r="K41" s="1113"/>
      <c r="P41" s="1112" t="s">
        <v>861</v>
      </c>
    </row>
    <row r="42" spans="2:16" ht="15" customHeight="1">
      <c r="B42" s="1276" t="s">
        <v>712</v>
      </c>
      <c r="C42" s="1275"/>
      <c r="D42" s="1275"/>
      <c r="E42" s="1275"/>
      <c r="F42" s="1275"/>
      <c r="G42" s="1275"/>
      <c r="H42" s="1275"/>
      <c r="I42" s="1275"/>
      <c r="J42" s="1275"/>
      <c r="K42" s="1277"/>
      <c r="P42" s="1112" t="s">
        <v>862</v>
      </c>
    </row>
    <row r="43" spans="2:16" ht="15" customHeight="1">
      <c r="B43" s="1258" t="s">
        <v>922</v>
      </c>
      <c r="C43" s="1259"/>
      <c r="D43" s="1259"/>
      <c r="E43" s="1259"/>
      <c r="F43" s="1259"/>
      <c r="G43" s="1259"/>
      <c r="H43" s="1192"/>
      <c r="I43" t="s">
        <v>713</v>
      </c>
      <c r="J43"/>
      <c r="K43" s="1137"/>
      <c r="P43" s="1112" t="s">
        <v>863</v>
      </c>
    </row>
    <row r="44" spans="2:16" ht="14.25" customHeight="1">
      <c r="B44" s="1111"/>
      <c r="C44" s="1112" t="s">
        <v>714</v>
      </c>
      <c r="D44"/>
      <c r="E44"/>
      <c r="F44"/>
      <c r="G44"/>
      <c r="H44"/>
      <c r="I44"/>
      <c r="J44"/>
      <c r="K44" s="1137"/>
      <c r="P44" s="1112" t="s">
        <v>10</v>
      </c>
    </row>
    <row r="45" spans="2:16" ht="15" customHeight="1">
      <c r="B45" s="1111"/>
      <c r="D45"/>
      <c r="E45"/>
      <c r="F45"/>
      <c r="G45"/>
      <c r="H45"/>
      <c r="I45"/>
      <c r="J45"/>
      <c r="K45" s="1137"/>
      <c r="P45" s="1112" t="s">
        <v>864</v>
      </c>
    </row>
    <row r="46" spans="2:16" ht="15" customHeight="1">
      <c r="B46" s="1136" t="s">
        <v>610</v>
      </c>
      <c r="C46"/>
      <c r="D46"/>
      <c r="E46"/>
      <c r="F46"/>
      <c r="G46"/>
      <c r="H46"/>
      <c r="I46"/>
      <c r="J46"/>
      <c r="K46" s="1137"/>
      <c r="P46" s="1112" t="s">
        <v>865</v>
      </c>
    </row>
    <row r="47" spans="2:16" ht="15" customHeight="1">
      <c r="B47" s="1111" t="s">
        <v>715</v>
      </c>
      <c r="H47" s="1192"/>
      <c r="I47" t="s">
        <v>716</v>
      </c>
      <c r="K47" s="1113"/>
    </row>
    <row r="48" spans="2:16" ht="15.75" thickBot="1">
      <c r="B48" s="1079"/>
      <c r="C48" s="1096"/>
      <c r="D48" s="1096"/>
      <c r="E48" s="1096"/>
      <c r="F48" s="1096"/>
      <c r="G48" s="1096"/>
      <c r="H48" s="1096"/>
      <c r="I48" s="1096"/>
      <c r="J48" s="1096"/>
      <c r="K48" s="1138"/>
      <c r="P48" s="1112" t="s">
        <v>866</v>
      </c>
    </row>
    <row r="49" spans="16:16">
      <c r="P49" s="1112" t="s">
        <v>867</v>
      </c>
    </row>
    <row r="50" spans="16:16">
      <c r="P50" s="1112" t="s">
        <v>868</v>
      </c>
    </row>
    <row r="51" spans="16:16">
      <c r="P51" s="1112" t="s">
        <v>869</v>
      </c>
    </row>
    <row r="52" spans="16:16">
      <c r="P52" s="1112" t="s">
        <v>870</v>
      </c>
    </row>
    <row r="53" spans="16:16">
      <c r="P53" s="1112" t="s">
        <v>871</v>
      </c>
    </row>
    <row r="54" spans="16:16">
      <c r="P54" s="1112" t="s">
        <v>872</v>
      </c>
    </row>
    <row r="55" spans="16:16">
      <c r="P55" s="1112" t="s">
        <v>873</v>
      </c>
    </row>
  </sheetData>
  <sheetProtection algorithmName="SHA-512" hashValue="EiJe0deG5fQ7ARdDYw8aFZbORAO4QZCwHq5H7rxflVx+ETRBFaPixDrCc9gyU8HwpcTUGCXviVJFCGG28EcOeg==" saltValue="lofMrefHqyfI340V1ySN9Q==" spinCount="100000" sheet="1" selectLockedCells="1"/>
  <mergeCells count="45">
    <mergeCell ref="B1:K1"/>
    <mergeCell ref="H2:K2"/>
    <mergeCell ref="J3:K3"/>
    <mergeCell ref="B4:K4"/>
    <mergeCell ref="B5:E5"/>
    <mergeCell ref="F5:G5"/>
    <mergeCell ref="B6:E6"/>
    <mergeCell ref="F6:G6"/>
    <mergeCell ref="B7:E7"/>
    <mergeCell ref="F7:G7"/>
    <mergeCell ref="B8:E8"/>
    <mergeCell ref="F8:J8"/>
    <mergeCell ref="B30:C30"/>
    <mergeCell ref="D30:F30"/>
    <mergeCell ref="G30:I30"/>
    <mergeCell ref="J30:K30"/>
    <mergeCell ref="B9:E9"/>
    <mergeCell ref="B10:E10"/>
    <mergeCell ref="B11:E11"/>
    <mergeCell ref="F11:J11"/>
    <mergeCell ref="F9:J9"/>
    <mergeCell ref="F10:J10"/>
    <mergeCell ref="B28:K28"/>
    <mergeCell ref="B29:C29"/>
    <mergeCell ref="G29:I29"/>
    <mergeCell ref="J29:K29"/>
    <mergeCell ref="G31:I31"/>
    <mergeCell ref="J31:K31"/>
    <mergeCell ref="B32:C32"/>
    <mergeCell ref="D32:F32"/>
    <mergeCell ref="G32:I32"/>
    <mergeCell ref="J32:K32"/>
    <mergeCell ref="D31:F31"/>
    <mergeCell ref="B43:G43"/>
    <mergeCell ref="B33:C33"/>
    <mergeCell ref="G33:I33"/>
    <mergeCell ref="J33:K33"/>
    <mergeCell ref="B34:C34"/>
    <mergeCell ref="D34:F34"/>
    <mergeCell ref="H34:K34"/>
    <mergeCell ref="B37:K37"/>
    <mergeCell ref="B38:K38"/>
    <mergeCell ref="B39:G39"/>
    <mergeCell ref="B40:G40"/>
    <mergeCell ref="B42:K42"/>
  </mergeCells>
  <dataValidations count="9">
    <dataValidation type="list" allowBlank="1" showInputMessage="1" showErrorMessage="1" sqref="F11:J11" xr:uid="{21C63C13-8DC2-4539-A63C-216E28E48C6E}">
      <formula1>$P$35:$P$43</formula1>
    </dataValidation>
    <dataValidation type="list" allowBlank="1" showInputMessage="1" showErrorMessage="1" sqref="F10" xr:uid="{A019BBAC-FEAE-4A36-9CA4-7AE56108372E}">
      <formula1>$P$44:$P$46</formula1>
    </dataValidation>
    <dataValidation type="list" allowBlank="1" showInputMessage="1" showErrorMessage="1" sqref="H39:H40" xr:uid="{C84E4E6B-C690-481A-ABEF-78E9ED36633F}">
      <formula1>$L$39:$L$40</formula1>
    </dataValidation>
    <dataValidation type="list" allowBlank="1" showInputMessage="1" showErrorMessage="1" sqref="J12" xr:uid="{789B2D08-8F99-4B61-A0C0-BB20FC8EB47A}">
      <formula1>$P$22:$P$23</formula1>
    </dataValidation>
    <dataValidation type="list" allowBlank="1" showInputMessage="1" showErrorMessage="1" sqref="F8" xr:uid="{8B1AC1DB-2F3A-4884-AA59-69A07D47F0EF}">
      <formula1>$P$10:$P$12</formula1>
    </dataValidation>
    <dataValidation type="list" allowBlank="1" showInputMessage="1" showErrorMessage="1" sqref="F9" xr:uid="{BFB1AB58-A146-4FEC-A700-44F779143374}">
      <formula1>$P$17:$P$20</formula1>
    </dataValidation>
    <dataValidation type="list" allowBlank="1" showInputMessage="1" showErrorMessage="1" sqref="F5" xr:uid="{61897506-65D6-4647-8996-AFFD67957A75}">
      <formula1>$P$5:$P$6</formula1>
    </dataValidation>
    <dataValidation type="textLength" allowBlank="1" showInputMessage="1" showErrorMessage="1" error="Please use two letter abbreviation." sqref="D33" xr:uid="{64982DFF-C270-4F11-AC22-8D42B3FE9483}">
      <formula1>0</formula1>
      <formula2>2</formula2>
    </dataValidation>
    <dataValidation type="list" allowBlank="1" showInputMessage="1" showErrorMessage="1" sqref="J33:K33" xr:uid="{82B00277-D94A-4368-BE7D-76B2047A1E1B}">
      <formula1>"Urban, Rural"</formula1>
    </dataValidation>
  </dataValidations>
  <pageMargins left="0.5" right="0.5" top="0.5" bottom="0.5" header="0.3" footer="0.3"/>
  <pageSetup scale="99" orientation="portrait" r:id="rId1"/>
  <headerFooter>
    <oddFooter>&amp;L&amp;8Revised October 20, 2021&amp;C&amp;8Universal Rental Development Application&amp;R&amp;8Page 1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6273" r:id="rId4" name="Check Box 1">
              <controlPr defaultSize="0" autoFill="0" autoLine="0" autoPict="0">
                <anchor moveWithCells="1">
                  <from>
                    <xdr:col>1</xdr:col>
                    <xdr:colOff>457200</xdr:colOff>
                    <xdr:row>15</xdr:row>
                    <xdr:rowOff>0</xdr:rowOff>
                  </from>
                  <to>
                    <xdr:col>2</xdr:col>
                    <xdr:colOff>66675</xdr:colOff>
                    <xdr:row>16</xdr:row>
                    <xdr:rowOff>28575</xdr:rowOff>
                  </to>
                </anchor>
              </controlPr>
            </control>
          </mc:Choice>
        </mc:AlternateContent>
        <mc:AlternateContent xmlns:mc="http://schemas.openxmlformats.org/markup-compatibility/2006">
          <mc:Choice Requires="x14">
            <control shapeId="566274" r:id="rId5" name="Check Box 2">
              <controlPr defaultSize="0" autoFill="0" autoLine="0" autoPict="0">
                <anchor moveWithCells="1">
                  <from>
                    <xdr:col>6</xdr:col>
                    <xdr:colOff>457200</xdr:colOff>
                    <xdr:row>15</xdr:row>
                    <xdr:rowOff>0</xdr:rowOff>
                  </from>
                  <to>
                    <xdr:col>7</xdr:col>
                    <xdr:colOff>66675</xdr:colOff>
                    <xdr:row>16</xdr:row>
                    <xdr:rowOff>28575</xdr:rowOff>
                  </to>
                </anchor>
              </controlPr>
            </control>
          </mc:Choice>
        </mc:AlternateContent>
        <mc:AlternateContent xmlns:mc="http://schemas.openxmlformats.org/markup-compatibility/2006">
          <mc:Choice Requires="x14">
            <control shapeId="566275" r:id="rId6" name="Check Box 3">
              <controlPr defaultSize="0" autoFill="0" autoLine="0" autoPict="0">
                <anchor moveWithCells="1">
                  <from>
                    <xdr:col>3</xdr:col>
                    <xdr:colOff>447675</xdr:colOff>
                    <xdr:row>16</xdr:row>
                    <xdr:rowOff>171450</xdr:rowOff>
                  </from>
                  <to>
                    <xdr:col>4</xdr:col>
                    <xdr:colOff>19050</xdr:colOff>
                    <xdr:row>18</xdr:row>
                    <xdr:rowOff>9525</xdr:rowOff>
                  </to>
                </anchor>
              </controlPr>
            </control>
          </mc:Choice>
        </mc:AlternateContent>
        <mc:AlternateContent xmlns:mc="http://schemas.openxmlformats.org/markup-compatibility/2006">
          <mc:Choice Requires="x14">
            <control shapeId="566276" r:id="rId7" name="Check Box 4">
              <controlPr defaultSize="0" autoFill="0" autoLine="0" autoPict="0">
                <anchor moveWithCells="1">
                  <from>
                    <xdr:col>3</xdr:col>
                    <xdr:colOff>447675</xdr:colOff>
                    <xdr:row>15</xdr:row>
                    <xdr:rowOff>171450</xdr:rowOff>
                  </from>
                  <to>
                    <xdr:col>4</xdr:col>
                    <xdr:colOff>19050</xdr:colOff>
                    <xdr:row>17</xdr:row>
                    <xdr:rowOff>9525</xdr:rowOff>
                  </to>
                </anchor>
              </controlPr>
            </control>
          </mc:Choice>
        </mc:AlternateContent>
        <mc:AlternateContent xmlns:mc="http://schemas.openxmlformats.org/markup-compatibility/2006">
          <mc:Choice Requires="x14">
            <control shapeId="566277" r:id="rId8" name="Check Box 5">
              <controlPr defaultSize="0" autoFill="0" autoLine="0" autoPict="0">
                <anchor moveWithCells="1">
                  <from>
                    <xdr:col>3</xdr:col>
                    <xdr:colOff>457200</xdr:colOff>
                    <xdr:row>15</xdr:row>
                    <xdr:rowOff>0</xdr:rowOff>
                  </from>
                  <to>
                    <xdr:col>4</xdr:col>
                    <xdr:colOff>28575</xdr:colOff>
                    <xdr:row>16</xdr:row>
                    <xdr:rowOff>28575</xdr:rowOff>
                  </to>
                </anchor>
              </controlPr>
            </control>
          </mc:Choice>
        </mc:AlternateContent>
        <mc:AlternateContent xmlns:mc="http://schemas.openxmlformats.org/markup-compatibility/2006">
          <mc:Choice Requires="x14">
            <control shapeId="566278" r:id="rId9" name="Check Box 6">
              <controlPr defaultSize="0" autoFill="0" autoLine="0" autoPict="0">
                <anchor moveWithCells="1">
                  <from>
                    <xdr:col>1</xdr:col>
                    <xdr:colOff>457200</xdr:colOff>
                    <xdr:row>16</xdr:row>
                    <xdr:rowOff>180975</xdr:rowOff>
                  </from>
                  <to>
                    <xdr:col>2</xdr:col>
                    <xdr:colOff>66675</xdr:colOff>
                    <xdr:row>18</xdr:row>
                    <xdr:rowOff>19050</xdr:rowOff>
                  </to>
                </anchor>
              </controlPr>
            </control>
          </mc:Choice>
        </mc:AlternateContent>
        <mc:AlternateContent xmlns:mc="http://schemas.openxmlformats.org/markup-compatibility/2006">
          <mc:Choice Requires="x14">
            <control shapeId="566279" r:id="rId10" name="Check Box 7">
              <controlPr defaultSize="0" autoFill="0" autoLine="0" autoPict="0">
                <anchor moveWithCells="1">
                  <from>
                    <xdr:col>1</xdr:col>
                    <xdr:colOff>457200</xdr:colOff>
                    <xdr:row>15</xdr:row>
                    <xdr:rowOff>171450</xdr:rowOff>
                  </from>
                  <to>
                    <xdr:col>2</xdr:col>
                    <xdr:colOff>66675</xdr:colOff>
                    <xdr:row>17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tabColor theme="3" tint="0.39997558519241921"/>
    <pageSetUpPr fitToPage="1"/>
  </sheetPr>
  <dimension ref="A1:W125"/>
  <sheetViews>
    <sheetView showGridLines="0" zoomScale="70" zoomScaleNormal="70" workbookViewId="0">
      <selection activeCell="J18" sqref="J18"/>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1530" t="e">
        <f>#REF!</f>
        <v>#REF!</v>
      </c>
      <c r="C1" s="1531"/>
      <c r="D1" s="1531"/>
      <c r="E1" s="1531"/>
      <c r="F1" s="1531"/>
      <c r="G1" s="1531"/>
      <c r="H1" s="1531"/>
      <c r="I1" s="1531"/>
      <c r="J1" s="1531"/>
      <c r="K1" s="1531"/>
      <c r="L1" s="1531"/>
      <c r="M1" s="1531"/>
      <c r="N1" s="1531"/>
      <c r="O1" s="1532"/>
      <c r="P1" s="186"/>
      <c r="Q1" s="186"/>
      <c r="R1" s="186"/>
      <c r="S1" s="186"/>
      <c r="T1" s="186"/>
      <c r="U1" s="513"/>
      <c r="V1" s="513"/>
      <c r="W1" s="513"/>
    </row>
    <row r="2" spans="1:23" ht="34.5" customHeight="1" thickBot="1">
      <c r="A2" s="186"/>
      <c r="B2" s="1533" t="s">
        <v>346</v>
      </c>
      <c r="C2" s="1534"/>
      <c r="D2" s="1534"/>
      <c r="E2" s="1534"/>
      <c r="F2" s="1534"/>
      <c r="G2" s="1534"/>
      <c r="H2" s="1534"/>
      <c r="I2" s="1534"/>
      <c r="J2" s="1534"/>
      <c r="K2" s="1534"/>
      <c r="L2" s="1534"/>
      <c r="M2" s="1534"/>
      <c r="N2" s="1534"/>
      <c r="O2" s="1535"/>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1626" t="s">
        <v>48</v>
      </c>
      <c r="C4" s="1627"/>
      <c r="D4" s="1627"/>
      <c r="E4" s="1628"/>
      <c r="F4" s="575"/>
      <c r="G4" s="1553" t="s">
        <v>483</v>
      </c>
      <c r="H4" s="1554"/>
      <c r="I4" s="1555"/>
      <c r="J4" s="226"/>
      <c r="K4" s="1612" t="s">
        <v>350</v>
      </c>
      <c r="L4" s="1613"/>
      <c r="M4" s="1613"/>
      <c r="N4" s="1614"/>
      <c r="O4" s="266"/>
      <c r="P4" s="185"/>
      <c r="Q4" s="513"/>
      <c r="R4" s="513"/>
      <c r="S4" s="186"/>
      <c r="T4" s="186"/>
      <c r="U4" s="513"/>
      <c r="V4" s="513">
        <f>IF(N21&lt;31,22500,"")</f>
        <v>22500</v>
      </c>
      <c r="W4" s="513"/>
    </row>
    <row r="5" spans="1:23" ht="13.5" customHeight="1" thickBot="1">
      <c r="A5" s="197"/>
      <c r="B5" s="616" t="s">
        <v>327</v>
      </c>
      <c r="C5" s="616" t="s">
        <v>347</v>
      </c>
      <c r="D5" s="616" t="s">
        <v>328</v>
      </c>
      <c r="E5" s="616" t="s">
        <v>329</v>
      </c>
      <c r="F5" s="702"/>
      <c r="G5" s="1493" t="e">
        <f>+ROUND(C26,0)-ROUND(C9,0)</f>
        <v>#REF!</v>
      </c>
      <c r="H5" s="1617"/>
      <c r="I5" s="1618"/>
      <c r="J5" s="743"/>
      <c r="K5" s="592" t="s">
        <v>351</v>
      </c>
      <c r="L5" s="587"/>
      <c r="M5" s="588"/>
      <c r="N5" s="589">
        <f>+'Cost-Basis (CO)'!H22</f>
        <v>0</v>
      </c>
      <c r="O5" s="266"/>
      <c r="P5" s="185"/>
      <c r="Q5" s="513"/>
      <c r="R5" s="513">
        <v>31</v>
      </c>
      <c r="S5" s="186"/>
      <c r="T5" s="186" t="str">
        <f>IF($N$21=R5,1,"")</f>
        <v/>
      </c>
      <c r="U5" s="513"/>
      <c r="V5" s="513" t="str">
        <f>IF(SUM(T5:T34)=1,21000,"")</f>
        <v/>
      </c>
      <c r="W5" s="513"/>
    </row>
    <row r="6" spans="1:23" ht="13.5" customHeight="1" thickBot="1">
      <c r="A6" s="197"/>
      <c r="B6" s="516"/>
      <c r="C6" s="576">
        <f>+'Sources (CO)'!F14+'Sources (CO)'!F16+'Sources (CO)'!F17-'Sources (CO)'!F13</f>
        <v>0</v>
      </c>
      <c r="D6" s="576">
        <f>+C6-B6</f>
        <v>0</v>
      </c>
      <c r="E6" s="677" t="s">
        <v>330</v>
      </c>
      <c r="F6" s="517"/>
      <c r="G6"/>
      <c r="H6"/>
      <c r="I6"/>
      <c r="J6"/>
      <c r="K6" s="753" t="s">
        <v>247</v>
      </c>
      <c r="L6" s="754"/>
      <c r="M6" s="755"/>
      <c r="N6" s="590" t="e">
        <f>+'Cost-Basis (CO)'!D19+'Cost-Basis (CO)'!D24</f>
        <v>#REF!</v>
      </c>
      <c r="O6" s="266"/>
      <c r="P6" s="185"/>
      <c r="Q6" s="513"/>
      <c r="R6" s="513">
        <v>32</v>
      </c>
      <c r="S6" s="186"/>
      <c r="T6" s="186" t="str">
        <f t="shared" ref="T6:T33" si="0">IF($N$21=R6,1,"")</f>
        <v/>
      </c>
      <c r="U6" s="513"/>
      <c r="V6" s="513" t="str">
        <f>IF(SUM(T36:T75)=2,19500,"")</f>
        <v/>
      </c>
      <c r="W6" s="513"/>
    </row>
    <row r="7" spans="1:23" ht="13.5" customHeight="1" thickBot="1">
      <c r="A7" s="197"/>
      <c r="B7" s="673"/>
      <c r="C7" s="694"/>
      <c r="D7" s="803">
        <f>+C7-B7</f>
        <v>0</v>
      </c>
      <c r="E7" s="678" t="s">
        <v>30</v>
      </c>
      <c r="F7" s="517"/>
      <c r="G7" s="1612" t="s">
        <v>280</v>
      </c>
      <c r="H7" s="1629"/>
      <c r="I7" s="1630"/>
      <c r="J7" s="687"/>
      <c r="K7" s="750" t="s">
        <v>357</v>
      </c>
      <c r="L7" s="597"/>
      <c r="M7" s="268"/>
      <c r="N7" s="591" t="e">
        <f>+N5/N6</f>
        <v>#REF!</v>
      </c>
      <c r="O7" s="266"/>
      <c r="P7" s="185"/>
      <c r="Q7" s="513"/>
      <c r="R7" s="513">
        <v>33</v>
      </c>
      <c r="S7" s="186"/>
      <c r="T7" s="186" t="str">
        <f t="shared" si="0"/>
        <v/>
      </c>
      <c r="U7" s="513"/>
      <c r="V7" s="513" t="str">
        <f>IF(N21&gt;100,15000,"")</f>
        <v/>
      </c>
      <c r="W7" s="513"/>
    </row>
    <row r="8" spans="1:23" ht="13.5" customHeight="1" thickBot="1">
      <c r="A8" s="197"/>
      <c r="B8" s="518"/>
      <c r="C8" s="577" t="e">
        <f>+'Sources (CO)'!D30</f>
        <v>#REF!</v>
      </c>
      <c r="D8" s="578" t="e">
        <f>+C8-B8</f>
        <v>#REF!</v>
      </c>
      <c r="E8" s="751" t="s">
        <v>33</v>
      </c>
      <c r="F8" s="517"/>
      <c r="G8" s="1493" t="e">
        <f>+'Operating Exps (CO)'!G63</f>
        <v>#REF!</v>
      </c>
      <c r="H8" s="1617"/>
      <c r="I8" s="1618"/>
      <c r="J8" s="226"/>
      <c r="K8" s="593"/>
      <c r="L8" s="593"/>
      <c r="M8" s="593"/>
      <c r="N8" s="594" t="e">
        <f>IF(N7&gt;0.06,"VALUE!","")</f>
        <v>#REF!</v>
      </c>
      <c r="O8" s="266"/>
      <c r="P8" s="185"/>
      <c r="Q8" s="513"/>
      <c r="R8" s="513">
        <v>34</v>
      </c>
      <c r="S8" s="186"/>
      <c r="T8" s="186" t="str">
        <f t="shared" si="0"/>
        <v/>
      </c>
      <c r="U8" s="513"/>
      <c r="V8" s="513"/>
      <c r="W8" s="513"/>
    </row>
    <row r="9" spans="1:23" ht="13.5" customHeight="1" thickBot="1">
      <c r="A9" s="186"/>
      <c r="B9" s="617">
        <f>SUM(B6:B8)</f>
        <v>0</v>
      </c>
      <c r="C9" s="579" t="e">
        <f>+C6+C8+C7</f>
        <v>#REF!</v>
      </c>
      <c r="D9" s="579" t="e">
        <f>+C9-B9</f>
        <v>#REF!</v>
      </c>
      <c r="E9" s="747" t="s">
        <v>39</v>
      </c>
      <c r="F9" s="185"/>
      <c r="G9"/>
      <c r="H9"/>
      <c r="I9"/>
      <c r="J9"/>
      <c r="K9" s="744" t="s">
        <v>352</v>
      </c>
      <c r="L9" s="745"/>
      <c r="M9" s="595"/>
      <c r="N9" s="596">
        <f>+'Cost-Basis (CO)'!H21</f>
        <v>0</v>
      </c>
      <c r="O9" s="266"/>
      <c r="P9" s="185"/>
      <c r="Q9" s="513"/>
      <c r="R9" s="513">
        <v>35</v>
      </c>
      <c r="S9" s="186"/>
      <c r="T9" s="186" t="str">
        <f t="shared" si="0"/>
        <v/>
      </c>
      <c r="U9" s="513"/>
      <c r="V9" s="513"/>
      <c r="W9" s="513"/>
    </row>
    <row r="10" spans="1:23" ht="13.5" customHeight="1" thickBot="1">
      <c r="A10" s="197"/>
      <c r="B10" s="519"/>
      <c r="C10" s="580">
        <f>+'Cash Flow (CO)'!C31</f>
        <v>0</v>
      </c>
      <c r="D10" s="580">
        <f>+C10-B10</f>
        <v>0</v>
      </c>
      <c r="E10" s="680" t="s">
        <v>282</v>
      </c>
      <c r="F10" s="185"/>
      <c r="G10" s="1553" t="s">
        <v>342</v>
      </c>
      <c r="H10" s="1554"/>
      <c r="I10" s="1555"/>
      <c r="J10"/>
      <c r="K10" s="753" t="s">
        <v>247</v>
      </c>
      <c r="L10" s="754"/>
      <c r="M10" s="756"/>
      <c r="N10" s="590" t="e">
        <f>+'Cost-Basis (CO)'!D19+'Cost-Basis (CO)'!D24</f>
        <v>#REF!</v>
      </c>
      <c r="O10" s="266"/>
      <c r="P10" s="185"/>
      <c r="Q10" s="513"/>
      <c r="R10" s="513">
        <v>36</v>
      </c>
      <c r="S10" s="186"/>
      <c r="T10" s="186" t="str">
        <f t="shared" si="0"/>
        <v/>
      </c>
      <c r="U10" s="513"/>
      <c r="V10" s="513"/>
      <c r="W10" s="513"/>
    </row>
    <row r="11" spans="1:23" ht="13.5" customHeight="1" thickBot="1">
      <c r="A11" s="197"/>
      <c r="B11" s="674"/>
      <c r="C11" s="675"/>
      <c r="D11" s="676"/>
      <c r="E11" s="675"/>
      <c r="F11" s="185"/>
      <c r="G11" s="1493">
        <f>+('Operating Exps (CO)'!G7+'Operating Exps (CO)'!G8+'Operating Exps (CO)'!G9)*0.93</f>
        <v>0</v>
      </c>
      <c r="H11" s="1617"/>
      <c r="I11" s="1618"/>
      <c r="J11" s="688"/>
      <c r="K11" s="750" t="s">
        <v>358</v>
      </c>
      <c r="L11" s="597"/>
      <c r="M11" s="268"/>
      <c r="N11" s="650" t="e">
        <f>+N9/N10</f>
        <v>#REF!</v>
      </c>
      <c r="O11" s="266"/>
      <c r="P11" s="185"/>
      <c r="Q11" s="513"/>
      <c r="R11" s="513">
        <v>37</v>
      </c>
      <c r="S11" s="186"/>
      <c r="T11" s="186" t="str">
        <f t="shared" si="0"/>
        <v/>
      </c>
      <c r="U11" s="513"/>
      <c r="V11" s="513"/>
      <c r="W11" s="513"/>
    </row>
    <row r="12" spans="1:23" ht="13.5" customHeight="1" thickBot="1">
      <c r="A12" s="197"/>
      <c r="B12" s="1736" t="s">
        <v>56</v>
      </c>
      <c r="C12" s="1607"/>
      <c r="D12" s="1607"/>
      <c r="E12" s="1607"/>
      <c r="F12" s="185"/>
      <c r="G12"/>
      <c r="H12"/>
      <c r="I12"/>
      <c r="J12"/>
      <c r="K12" s="226"/>
      <c r="L12" s="226"/>
      <c r="M12" s="598"/>
      <c r="N12" s="594" t="e">
        <f>IF(N11&gt;0.02,"VALUE!","")</f>
        <v>#REF!</v>
      </c>
      <c r="O12" s="266"/>
      <c r="P12" s="185"/>
      <c r="Q12" s="513"/>
      <c r="R12" s="513">
        <v>38</v>
      </c>
      <c r="S12" s="186"/>
      <c r="T12" s="186" t="str">
        <f t="shared" si="0"/>
        <v/>
      </c>
      <c r="U12" s="513"/>
      <c r="V12" s="513"/>
      <c r="W12" s="513"/>
    </row>
    <row r="13" spans="1:23" ht="13.5" customHeight="1" thickBot="1">
      <c r="A13" s="197"/>
      <c r="B13" s="1621" t="s">
        <v>331</v>
      </c>
      <c r="C13" s="1622"/>
      <c r="D13" s="1622"/>
      <c r="E13" s="1623"/>
      <c r="F13" s="185"/>
      <c r="G13" s="1553" t="s">
        <v>343</v>
      </c>
      <c r="H13" s="1554"/>
      <c r="I13" s="1555"/>
      <c r="J13"/>
      <c r="K13" s="744" t="s">
        <v>353</v>
      </c>
      <c r="L13" s="745"/>
      <c r="M13" s="595"/>
      <c r="N13" s="589">
        <f>+'Cost-Basis (CO)'!H23</f>
        <v>0</v>
      </c>
      <c r="O13" s="266"/>
      <c r="P13" s="185"/>
      <c r="Q13" s="513"/>
      <c r="R13" s="513">
        <v>39</v>
      </c>
      <c r="S13" s="186"/>
      <c r="T13" s="186" t="str">
        <f t="shared" si="0"/>
        <v/>
      </c>
      <c r="U13" s="513"/>
      <c r="V13" s="513"/>
      <c r="W13" s="513"/>
    </row>
    <row r="14" spans="1:23" ht="13.5" customHeight="1" thickBot="1">
      <c r="A14" s="197"/>
      <c r="B14" s="581" t="s">
        <v>327</v>
      </c>
      <c r="C14" s="581" t="s">
        <v>347</v>
      </c>
      <c r="D14" s="581" t="s">
        <v>328</v>
      </c>
      <c r="E14" s="581" t="s">
        <v>329</v>
      </c>
      <c r="F14" s="185"/>
      <c r="G14" s="640" t="e">
        <f>+'Operating Exps (CO)'!H62</f>
        <v>#REF!</v>
      </c>
      <c r="H14" s="1619" t="s">
        <v>344</v>
      </c>
      <c r="I14" s="1620"/>
      <c r="J14"/>
      <c r="K14" s="753" t="s">
        <v>356</v>
      </c>
      <c r="L14" s="754"/>
      <c r="M14" s="756"/>
      <c r="N14" s="590" t="e">
        <f>+'Cost-Basis (CO)'!D19+'Cost-Basis (CO)'!D24</f>
        <v>#REF!</v>
      </c>
      <c r="O14" s="266"/>
      <c r="P14" s="185"/>
      <c r="Q14" s="513"/>
      <c r="R14" s="513">
        <v>40</v>
      </c>
      <c r="S14" s="186"/>
      <c r="T14" s="186" t="str">
        <f t="shared" si="0"/>
        <v/>
      </c>
      <c r="U14" s="513"/>
      <c r="V14" s="513"/>
      <c r="W14" s="513"/>
    </row>
    <row r="15" spans="1:23" ht="13.5" customHeight="1" thickBot="1">
      <c r="A15" s="197"/>
      <c r="B15" s="520"/>
      <c r="C15" s="582">
        <f>+'Cost-Basis (CO)'!D8</f>
        <v>0</v>
      </c>
      <c r="D15" s="582">
        <f>+C15-B15</f>
        <v>0</v>
      </c>
      <c r="E15" s="681" t="s">
        <v>332</v>
      </c>
      <c r="F15" s="185"/>
      <c r="G15" s="689" t="e">
        <f>IF(#REF!="New Construction",IF(#REF!="Yes",-250,-300),-300)</f>
        <v>#REF!</v>
      </c>
      <c r="H15" s="1632" t="s">
        <v>466</v>
      </c>
      <c r="I15" s="1633"/>
      <c r="J15"/>
      <c r="K15" s="750" t="s">
        <v>359</v>
      </c>
      <c r="L15" s="597"/>
      <c r="M15" s="268"/>
      <c r="N15" s="650" t="e">
        <f>+N13/N14</f>
        <v>#REF!</v>
      </c>
      <c r="O15" s="266"/>
      <c r="P15" s="185"/>
      <c r="Q15" s="513"/>
      <c r="R15" s="513">
        <v>41</v>
      </c>
      <c r="S15" s="186"/>
      <c r="T15" s="186" t="str">
        <f t="shared" si="0"/>
        <v/>
      </c>
      <c r="U15" s="513"/>
      <c r="V15" s="513"/>
      <c r="W15" s="513"/>
    </row>
    <row r="16" spans="1:23" ht="13.5" customHeight="1" thickBot="1">
      <c r="A16" s="197"/>
      <c r="B16" s="521"/>
      <c r="C16" s="583">
        <f>+'Cost-Basis (CO)'!D9</f>
        <v>0</v>
      </c>
      <c r="D16" s="584">
        <f>+C16-B16</f>
        <v>0</v>
      </c>
      <c r="E16" s="682" t="s">
        <v>333</v>
      </c>
      <c r="F16" s="517"/>
      <c r="G16" s="686" t="e">
        <f>-SUM('Operating Exps (CO)'!H56:H59)</f>
        <v>#DIV/0!</v>
      </c>
      <c r="H16" s="1632" t="s">
        <v>467</v>
      </c>
      <c r="I16" s="1633"/>
      <c r="J16"/>
      <c r="K16" s="226"/>
      <c r="L16" s="226"/>
      <c r="M16" s="226"/>
      <c r="N16" s="594" t="e">
        <f>IF(N15&gt;0.06,"VALUE!","")</f>
        <v>#REF!</v>
      </c>
      <c r="O16" s="266"/>
      <c r="P16" s="185"/>
      <c r="Q16" s="513"/>
      <c r="R16" s="513">
        <v>42</v>
      </c>
      <c r="S16" s="186"/>
      <c r="T16" s="186" t="str">
        <f t="shared" si="0"/>
        <v/>
      </c>
      <c r="U16" s="513"/>
      <c r="V16" s="513"/>
      <c r="W16" s="513"/>
    </row>
    <row r="17" spans="1:23" ht="13.5" customHeight="1" thickBot="1">
      <c r="A17" s="197"/>
      <c r="B17" s="521"/>
      <c r="C17" s="583">
        <f>+'Cost-Basis (CO)'!D10</f>
        <v>0</v>
      </c>
      <c r="D17" s="584">
        <f>+C17-B17</f>
        <v>0</v>
      </c>
      <c r="E17" s="682" t="s">
        <v>609</v>
      </c>
      <c r="F17" s="186"/>
      <c r="G17" s="771" t="e">
        <f>+(-'Operating Exps (CO)'!H61)</f>
        <v>#DIV/0!</v>
      </c>
      <c r="H17" s="1600" t="s">
        <v>468</v>
      </c>
      <c r="I17" s="1631"/>
      <c r="J17"/>
      <c r="K17" s="1615" t="s">
        <v>354</v>
      </c>
      <c r="L17" s="1616"/>
      <c r="M17" s="588"/>
      <c r="N17" s="599">
        <f>+'Cost-Basis (CO)'!D89</f>
        <v>0</v>
      </c>
      <c r="O17" s="266"/>
      <c r="P17" s="185"/>
      <c r="Q17" s="513"/>
      <c r="R17" s="513">
        <v>43</v>
      </c>
      <c r="S17" s="186"/>
      <c r="T17" s="186" t="str">
        <f>IF($N$21=R17,1,"")</f>
        <v/>
      </c>
      <c r="U17" s="513"/>
      <c r="V17" s="513"/>
      <c r="W17" s="513"/>
    </row>
    <row r="18" spans="1:23" ht="13.5" customHeight="1" thickBot="1">
      <c r="A18" s="197"/>
      <c r="B18" s="521"/>
      <c r="C18" s="583" t="e">
        <f>+'Cost-Basis (CO)'!D19+'Cost-Basis (CO)'!D29</f>
        <v>#REF!</v>
      </c>
      <c r="D18" s="584" t="e">
        <f t="shared" ref="D18:D24" si="1">+C18-B18</f>
        <v>#REF!</v>
      </c>
      <c r="E18" s="683" t="s">
        <v>334</v>
      </c>
      <c r="F18" s="186"/>
      <c r="G18" s="618" t="e">
        <f>+SUM(G14:G17)</f>
        <v>#REF!</v>
      </c>
      <c r="H18" s="1639" t="s">
        <v>345</v>
      </c>
      <c r="I18" s="1640"/>
      <c r="J18"/>
      <c r="K18" s="1599" t="s">
        <v>623</v>
      </c>
      <c r="L18" s="1600"/>
      <c r="M18" s="1600"/>
      <c r="N18" s="600" t="e">
        <f>+'Cost-Basis (CO)'!D77</f>
        <v>#REF!</v>
      </c>
      <c r="O18" s="266"/>
      <c r="P18" s="185"/>
      <c r="Q18" s="513"/>
      <c r="R18" s="513">
        <v>44</v>
      </c>
      <c r="S18" s="186"/>
      <c r="T18" s="186" t="str">
        <f t="shared" si="0"/>
        <v/>
      </c>
      <c r="U18" s="513"/>
      <c r="V18" s="513"/>
      <c r="W18" s="513"/>
    </row>
    <row r="19" spans="1:23" ht="13.5" customHeight="1" thickBot="1">
      <c r="A19" s="197"/>
      <c r="B19" s="521"/>
      <c r="C19" s="583">
        <f>+'Cost-Basis (CO)'!D36</f>
        <v>0</v>
      </c>
      <c r="D19" s="584">
        <f t="shared" si="1"/>
        <v>0</v>
      </c>
      <c r="E19" s="683" t="s">
        <v>335</v>
      </c>
      <c r="F19" s="186"/>
      <c r="G19" s="1601" t="s">
        <v>453</v>
      </c>
      <c r="H19" s="1602"/>
      <c r="I19" s="1603"/>
      <c r="J19"/>
      <c r="K19" s="203" t="s">
        <v>360</v>
      </c>
      <c r="L19" s="601"/>
      <c r="M19" s="268"/>
      <c r="N19" s="651" t="e">
        <f>+N17/N18</f>
        <v>#REF!</v>
      </c>
      <c r="O19" s="266"/>
      <c r="P19" s="185"/>
      <c r="Q19" s="513"/>
      <c r="R19" s="513">
        <v>45</v>
      </c>
      <c r="S19" s="186"/>
      <c r="T19" s="186" t="str">
        <f t="shared" si="0"/>
        <v/>
      </c>
      <c r="U19" s="513"/>
      <c r="V19" s="513"/>
      <c r="W19" s="513"/>
    </row>
    <row r="20" spans="1:23" ht="13.5" customHeight="1" thickBot="1">
      <c r="A20" s="197"/>
      <c r="B20" s="521"/>
      <c r="C20" s="583">
        <f>+'Cost-Basis (CO)'!D49</f>
        <v>0</v>
      </c>
      <c r="D20" s="584">
        <f t="shared" si="1"/>
        <v>0</v>
      </c>
      <c r="E20" s="679" t="s">
        <v>336</v>
      </c>
      <c r="F20" s="186"/>
      <c r="G20" s="1604"/>
      <c r="H20" s="1605"/>
      <c r="I20" s="1606"/>
      <c r="J20" s="691"/>
      <c r="K20" s="602"/>
      <c r="L20" s="602"/>
      <c r="M20" s="602"/>
      <c r="N20" s="603" t="e">
        <f>IF(N19&gt;0.1400001,"VALUE!","")</f>
        <v>#REF!</v>
      </c>
      <c r="O20" s="266"/>
      <c r="P20" s="185"/>
      <c r="Q20" s="513"/>
      <c r="R20" s="513">
        <v>46</v>
      </c>
      <c r="S20" s="186"/>
      <c r="T20" s="186" t="str">
        <f t="shared" si="0"/>
        <v/>
      </c>
      <c r="U20" s="513"/>
      <c r="V20" s="513"/>
      <c r="W20" s="513"/>
    </row>
    <row r="21" spans="1:23" ht="13.5" customHeight="1">
      <c r="A21" s="197"/>
      <c r="B21" s="521"/>
      <c r="C21" s="583">
        <f>+'Cost-Basis (CO)'!D61</f>
        <v>0</v>
      </c>
      <c r="D21" s="584">
        <f t="shared" si="1"/>
        <v>0</v>
      </c>
      <c r="E21" s="683" t="s">
        <v>337</v>
      </c>
      <c r="F21" s="186"/>
      <c r="G21" s="240" t="e">
        <f>IF(G18&lt;3300,"VALUE!",IF(G18&gt;4800,"VALUE!",""))</f>
        <v>#REF!</v>
      </c>
      <c r="H21" s="690"/>
      <c r="I21" s="690"/>
      <c r="J21" s="692"/>
      <c r="K21" s="604" t="s">
        <v>485</v>
      </c>
      <c r="L21" s="605"/>
      <c r="M21" s="605"/>
      <c r="N21" s="926">
        <f>+'Rent Summary (CO)'!H42+'Rent Summary (CO)'!H53+'Rent Summary (CO)'!H64+'Rent Summary (CO)'!H75+'Rent Summary (CO)'!H9+'Rent Summary (CO)'!H20+'Rent Summary (CO)'!H31</f>
        <v>0</v>
      </c>
      <c r="O21" s="266"/>
      <c r="P21" s="185"/>
      <c r="Q21" s="513"/>
      <c r="R21" s="513">
        <v>47</v>
      </c>
      <c r="S21" s="186"/>
      <c r="T21" s="186" t="str">
        <f t="shared" si="0"/>
        <v/>
      </c>
      <c r="U21" s="513"/>
      <c r="V21" s="513"/>
      <c r="W21" s="513"/>
    </row>
    <row r="22" spans="1:23" ht="13.5" customHeight="1" thickBot="1">
      <c r="A22" s="197"/>
      <c r="B22" s="521"/>
      <c r="C22" s="583">
        <f>+'Cost-Basis (CO)'!D70</f>
        <v>0</v>
      </c>
      <c r="D22" s="584">
        <f t="shared" si="1"/>
        <v>0</v>
      </c>
      <c r="E22" s="682" t="s">
        <v>460</v>
      </c>
      <c r="F22" s="186"/>
      <c r="G22" s="690"/>
      <c r="H22" s="690"/>
      <c r="I22" s="690"/>
      <c r="J22" s="693"/>
      <c r="K22" s="757" t="s">
        <v>361</v>
      </c>
      <c r="L22" s="758"/>
      <c r="M22" s="758"/>
      <c r="N22" s="607">
        <f>IF(V4=22500,22500, IF(V5=21000,21000, IF(V6=19500,19500, IF(V7=15000,15000,""))))</f>
        <v>22500</v>
      </c>
      <c r="O22" s="266"/>
      <c r="P22" s="185"/>
      <c r="Q22" s="513"/>
      <c r="R22" s="513">
        <v>48</v>
      </c>
      <c r="S22" s="186"/>
      <c r="T22" s="186" t="str">
        <f t="shared" si="0"/>
        <v/>
      </c>
      <c r="U22" s="513"/>
      <c r="V22" s="513"/>
      <c r="W22" s="513"/>
    </row>
    <row r="23" spans="1:23" ht="13.5" customHeight="1" thickBot="1">
      <c r="A23" s="524"/>
      <c r="B23" s="521"/>
      <c r="C23" s="583">
        <f>+'Cost-Basis (CO)'!D76</f>
        <v>0</v>
      </c>
      <c r="D23" s="584">
        <f t="shared" si="1"/>
        <v>0</v>
      </c>
      <c r="E23" s="714" t="s">
        <v>459</v>
      </c>
      <c r="F23" s="191"/>
      <c r="G23" s="690"/>
      <c r="H23" s="690"/>
      <c r="I23" s="690"/>
      <c r="J23" s="692"/>
      <c r="K23" s="267" t="s">
        <v>362</v>
      </c>
      <c r="L23" s="268"/>
      <c r="M23" s="268"/>
      <c r="N23" s="608">
        <f>+N22*N21</f>
        <v>0</v>
      </c>
      <c r="O23" s="695"/>
      <c r="P23" s="526"/>
      <c r="Q23" s="191"/>
      <c r="R23" s="513">
        <v>49</v>
      </c>
      <c r="S23" s="191"/>
      <c r="T23" s="186" t="str">
        <f t="shared" si="0"/>
        <v/>
      </c>
      <c r="U23" s="513"/>
      <c r="V23" s="513"/>
      <c r="W23" s="513"/>
    </row>
    <row r="24" spans="1:23" ht="13.5" customHeight="1" thickBot="1">
      <c r="A24" s="524"/>
      <c r="B24" s="521"/>
      <c r="C24" s="773" t="e">
        <f>+'Cost-Basis (CO)'!D84</f>
        <v>#REF!</v>
      </c>
      <c r="D24" s="584" t="e">
        <f t="shared" si="1"/>
        <v>#REF!</v>
      </c>
      <c r="E24" s="683" t="s">
        <v>278</v>
      </c>
      <c r="F24" s="191"/>
      <c r="G24" s="690"/>
      <c r="H24" s="690"/>
      <c r="I24" s="690"/>
      <c r="J24" s="692"/>
      <c r="K24"/>
      <c r="L24"/>
      <c r="M24"/>
      <c r="N24" s="696"/>
      <c r="O24" s="695"/>
      <c r="P24" s="527"/>
      <c r="Q24" s="191"/>
      <c r="R24" s="513">
        <v>50</v>
      </c>
      <c r="S24" s="191"/>
      <c r="T24" s="186" t="str">
        <f t="shared" si="0"/>
        <v/>
      </c>
      <c r="U24" s="513"/>
      <c r="V24" s="513"/>
      <c r="W24" s="513"/>
    </row>
    <row r="25" spans="1:23" ht="13.5" customHeight="1" thickBot="1">
      <c r="A25" s="524"/>
      <c r="B25" s="523"/>
      <c r="C25" s="585">
        <f>+'Cost-Basis (CO)'!D89</f>
        <v>0</v>
      </c>
      <c r="D25" s="775">
        <f>+C25-B25</f>
        <v>0</v>
      </c>
      <c r="E25" s="776" t="s">
        <v>109</v>
      </c>
      <c r="F25" s="185"/>
      <c r="G25"/>
      <c r="H25"/>
      <c r="I25"/>
      <c r="J25" s="185"/>
      <c r="K25" s="1028" t="s">
        <v>625</v>
      </c>
      <c r="L25" s="1022"/>
      <c r="M25" s="1022"/>
      <c r="N25" s="1023">
        <f>+'Cost-Basis (CO)'!H31+'Cost-Basis (CO)'!H32+'Cost-Basis (CO)'!H34</f>
        <v>0</v>
      </c>
      <c r="O25" s="525"/>
      <c r="P25" s="527"/>
      <c r="Q25" s="191"/>
      <c r="R25" s="513">
        <v>51</v>
      </c>
      <c r="S25" s="191"/>
      <c r="T25" s="186" t="str">
        <f t="shared" si="0"/>
        <v/>
      </c>
      <c r="U25" s="513"/>
      <c r="V25" s="513"/>
      <c r="W25" s="513"/>
    </row>
    <row r="26" spans="1:23" ht="13.5" customHeight="1" thickBot="1">
      <c r="A26" s="524"/>
      <c r="B26" s="618">
        <f>SUM(B15:B25)</f>
        <v>0</v>
      </c>
      <c r="C26" s="586" t="e">
        <f>SUM(C15:C25)</f>
        <v>#REF!</v>
      </c>
      <c r="D26" s="586" t="e">
        <f>+C26-B26</f>
        <v>#REF!</v>
      </c>
      <c r="E26" s="748" t="s">
        <v>39</v>
      </c>
      <c r="F26" s="185"/>
      <c r="G26" s="185"/>
      <c r="H26" s="185"/>
      <c r="I26" s="185"/>
      <c r="J26" s="185"/>
      <c r="K26" s="1031" t="s">
        <v>630</v>
      </c>
      <c r="L26" s="1032"/>
      <c r="M26" s="1032"/>
      <c r="N26" s="1033"/>
      <c r="O26" s="525"/>
      <c r="P26" s="527"/>
      <c r="Q26" s="191"/>
      <c r="R26" s="513">
        <v>52</v>
      </c>
      <c r="S26" s="191"/>
      <c r="T26" s="186" t="str">
        <f t="shared" si="0"/>
        <v/>
      </c>
      <c r="U26" s="513"/>
      <c r="V26" s="513"/>
      <c r="W26" s="513"/>
    </row>
    <row r="27" spans="1:23" ht="13.5" customHeight="1" thickBot="1">
      <c r="A27" s="524"/>
      <c r="B27" s="760">
        <f>+ROUND(B9,0)-ROUND(B26,0)</f>
        <v>0</v>
      </c>
      <c r="C27" s="708" t="e">
        <f>+ROUND(C9,0)-ROUND(C26,0)</f>
        <v>#REF!</v>
      </c>
      <c r="D27" s="708" t="e">
        <f>+ROUND(D9,0)-ROUND(D26,0)</f>
        <v>#REF!</v>
      </c>
      <c r="E27" s="701"/>
      <c r="F27" s="185"/>
      <c r="G27" s="185"/>
      <c r="H27" s="185"/>
      <c r="I27" s="185"/>
      <c r="J27" s="185"/>
      <c r="K27" s="1024" t="s">
        <v>628</v>
      </c>
      <c r="L27" s="1025"/>
      <c r="M27" s="1025"/>
      <c r="N27" s="1026">
        <v>3.3000000000000002E-2</v>
      </c>
      <c r="O27" s="528"/>
      <c r="P27" s="191"/>
      <c r="Q27" s="191"/>
      <c r="R27" s="513">
        <v>53</v>
      </c>
      <c r="S27" s="459"/>
      <c r="T27" s="186" t="str">
        <f t="shared" si="0"/>
        <v/>
      </c>
      <c r="U27" s="513"/>
      <c r="V27" s="513"/>
      <c r="W27" s="513"/>
    </row>
    <row r="28" spans="1:23" ht="13.5" customHeight="1" thickBot="1">
      <c r="A28" s="524"/>
      <c r="B28" s="1634"/>
      <c r="C28" s="1635"/>
      <c r="D28" s="1635"/>
      <c r="E28" s="1635"/>
      <c r="F28" s="191"/>
      <c r="J28" s="185"/>
      <c r="K28" s="203" t="s">
        <v>627</v>
      </c>
      <c r="L28" s="1027"/>
      <c r="M28" s="1027"/>
      <c r="N28" s="608">
        <f>+(N27*N26)</f>
        <v>0</v>
      </c>
      <c r="O28" s="529"/>
      <c r="P28" s="191"/>
      <c r="Q28" s="191"/>
      <c r="R28" s="513">
        <v>54</v>
      </c>
      <c r="S28" s="194"/>
      <c r="T28" s="186" t="str">
        <f t="shared" si="0"/>
        <v/>
      </c>
      <c r="U28" s="513"/>
      <c r="V28" s="513"/>
      <c r="W28" s="513"/>
    </row>
    <row r="29" spans="1:23" ht="13.5" customHeight="1" thickBot="1">
      <c r="A29" s="524"/>
      <c r="B29" s="1636" t="s">
        <v>338</v>
      </c>
      <c r="C29" s="1637"/>
      <c r="D29" s="1637"/>
      <c r="E29" s="1638"/>
      <c r="F29" s="191"/>
      <c r="G29" s="185"/>
      <c r="H29" s="185"/>
      <c r="I29" s="185"/>
      <c r="J29" s="185"/>
      <c r="K29" s="218"/>
      <c r="L29" s="218"/>
      <c r="M29" s="690"/>
      <c r="N29" s="219" t="str">
        <f>IF(N25&gt;N28,"VALUE!","")</f>
        <v/>
      </c>
      <c r="O29" s="529"/>
      <c r="P29" s="530"/>
      <c r="Q29" s="531"/>
      <c r="R29" s="532">
        <v>55</v>
      </c>
      <c r="S29" s="531"/>
      <c r="T29" s="533" t="str">
        <f t="shared" si="0"/>
        <v/>
      </c>
      <c r="U29" s="532"/>
      <c r="V29" s="532"/>
      <c r="W29" s="532"/>
    </row>
    <row r="30" spans="1:23" ht="13.5" customHeight="1" thickBot="1">
      <c r="A30" s="524"/>
      <c r="B30" s="581" t="s">
        <v>327</v>
      </c>
      <c r="C30" s="581" t="s">
        <v>347</v>
      </c>
      <c r="D30" s="581" t="s">
        <v>328</v>
      </c>
      <c r="E30" s="581" t="s">
        <v>329</v>
      </c>
      <c r="F30" s="191"/>
      <c r="G30" s="185"/>
      <c r="H30" s="185"/>
      <c r="I30" s="185"/>
      <c r="J30" s="185"/>
      <c r="K30" s="530"/>
      <c r="L30" s="530"/>
      <c r="N30" s="530"/>
      <c r="O30" s="534"/>
      <c r="P30" s="669"/>
      <c r="Q30" s="531"/>
      <c r="R30" s="532">
        <v>56</v>
      </c>
      <c r="S30" s="531"/>
      <c r="T30" s="533" t="str">
        <f t="shared" si="0"/>
        <v/>
      </c>
      <c r="U30" s="532"/>
      <c r="V30" s="532"/>
      <c r="W30" s="532"/>
    </row>
    <row r="31" spans="1:23" ht="13.5" customHeight="1">
      <c r="A31" s="524"/>
      <c r="B31" s="520"/>
      <c r="C31" s="582">
        <f>+'Rent Summary (CO)'!H101</f>
        <v>0</v>
      </c>
      <c r="D31" s="582">
        <f t="shared" ref="D31:D37" si="2">+C31-B31</f>
        <v>0</v>
      </c>
      <c r="E31" s="684" t="s">
        <v>339</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c r="A32" s="524"/>
      <c r="B32" s="521"/>
      <c r="C32" s="583" t="e">
        <f>+#REF!+#REF!+#REF!</f>
        <v>#REF!</v>
      </c>
      <c r="D32" s="583" t="e">
        <f t="shared" si="2"/>
        <v>#REF!</v>
      </c>
      <c r="E32" s="685" t="s">
        <v>340</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c r="A33" s="524"/>
      <c r="B33" s="686">
        <f>+B31+B32</f>
        <v>0</v>
      </c>
      <c r="C33" s="583" t="e">
        <f>+C31+C32</f>
        <v>#REF!</v>
      </c>
      <c r="D33" s="583" t="e">
        <f t="shared" si="2"/>
        <v>#REF!</v>
      </c>
      <c r="E33" s="685" t="s">
        <v>348</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c r="A34" s="524"/>
      <c r="B34" s="686">
        <f>+B33*0.07</f>
        <v>0</v>
      </c>
      <c r="C34" s="583" t="e">
        <f>+C33*#REF!</f>
        <v>#REF!</v>
      </c>
      <c r="D34" s="583" t="e">
        <f t="shared" si="2"/>
        <v>#REF!</v>
      </c>
      <c r="E34" s="685" t="s">
        <v>341</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c r="A35" s="524"/>
      <c r="B35" s="521"/>
      <c r="C35" s="583" t="e">
        <f>+#REF!</f>
        <v>#REF!</v>
      </c>
      <c r="D35" s="583" t="e">
        <f t="shared" si="2"/>
        <v>#REF!</v>
      </c>
      <c r="E35" s="685" t="s">
        <v>152</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t="e">
        <f>+C35*#REF!</f>
        <v>#REF!</v>
      </c>
      <c r="D36" s="585" t="e">
        <f t="shared" si="2"/>
        <v>#REF!</v>
      </c>
      <c r="E36" s="752" t="s">
        <v>341</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c r="A37" s="524"/>
      <c r="B37" s="618">
        <f>+(B33-B34)+(B35-B36)</f>
        <v>0</v>
      </c>
      <c r="C37" s="586" t="e">
        <f>(+C33-C34)+(C35-C36)</f>
        <v>#REF!</v>
      </c>
      <c r="D37" s="586" t="e">
        <f t="shared" si="2"/>
        <v>#REF!</v>
      </c>
      <c r="E37" s="749" t="s">
        <v>349</v>
      </c>
      <c r="F37" s="185"/>
      <c r="G37" s="185"/>
      <c r="H37" s="185"/>
      <c r="I37" s="185"/>
      <c r="J37" s="185"/>
      <c r="K37" s="536"/>
      <c r="L37" s="536"/>
      <c r="M37" s="536"/>
      <c r="N37" s="536"/>
      <c r="O37" s="525"/>
      <c r="P37" s="191"/>
      <c r="Q37" s="545"/>
      <c r="R37" s="531">
        <v>62</v>
      </c>
      <c r="S37" s="531"/>
      <c r="T37" s="531" t="str">
        <f t="shared" ref="T37:T74" si="3">IF($N$21=R37,2,"")</f>
        <v/>
      </c>
      <c r="U37" s="532"/>
      <c r="V37" s="532"/>
      <c r="W37" s="532"/>
    </row>
    <row r="38" spans="1:23" ht="13.5" customHeight="1" thickBot="1">
      <c r="A38" s="524"/>
      <c r="B38" s="611"/>
      <c r="C38" s="540"/>
      <c r="D38" s="540"/>
      <c r="E38" s="540"/>
      <c r="F38" s="540"/>
      <c r="G38" s="540"/>
      <c r="H38" s="540"/>
      <c r="I38" s="540"/>
      <c r="J38" s="540"/>
      <c r="K38" s="541"/>
      <c r="L38" s="541"/>
      <c r="M38" s="541"/>
      <c r="N38" s="541"/>
      <c r="O38" s="542"/>
      <c r="P38" s="191"/>
      <c r="Q38" s="531"/>
      <c r="R38" s="531">
        <v>63</v>
      </c>
      <c r="S38" s="531"/>
      <c r="T38" s="531" t="str">
        <f t="shared" si="3"/>
        <v/>
      </c>
      <c r="U38" s="532"/>
      <c r="V38" s="532"/>
      <c r="W38" s="532"/>
    </row>
    <row r="39" spans="1:23">
      <c r="A39" s="524"/>
      <c r="B39" s="527"/>
      <c r="C39" s="669"/>
      <c r="D39" s="669"/>
      <c r="E39" s="669"/>
      <c r="F39" s="544"/>
      <c r="G39" s="185"/>
      <c r="H39" s="185"/>
      <c r="I39" s="185"/>
      <c r="J39" s="185"/>
      <c r="K39" s="191"/>
      <c r="L39" s="191"/>
      <c r="M39" s="218"/>
      <c r="N39" s="609" t="e">
        <f>+#REF!</f>
        <v>#REF!</v>
      </c>
      <c r="O39" s="191"/>
      <c r="P39" s="191"/>
      <c r="Q39" s="531"/>
      <c r="R39" s="531">
        <v>64</v>
      </c>
      <c r="S39" s="531"/>
      <c r="T39" s="531" t="str">
        <f t="shared" si="3"/>
        <v/>
      </c>
      <c r="U39" s="532"/>
      <c r="V39" s="532"/>
      <c r="W39" s="532"/>
    </row>
    <row r="40" spans="1:23">
      <c r="A40" s="524"/>
      <c r="B40" s="527"/>
      <c r="C40" s="527"/>
      <c r="D40" s="527"/>
      <c r="E40" s="546"/>
      <c r="F40" s="191"/>
      <c r="G40" s="185"/>
      <c r="H40" s="185"/>
      <c r="I40" s="185"/>
      <c r="J40" s="185"/>
      <c r="K40" s="191"/>
      <c r="L40" s="191"/>
      <c r="M40" s="609" t="s">
        <v>405</v>
      </c>
      <c r="N40" s="610">
        <f ca="1">TODAY()</f>
        <v>45330</v>
      </c>
      <c r="O40" s="191"/>
      <c r="P40" s="530"/>
      <c r="Q40" s="531"/>
      <c r="R40" s="531">
        <v>65</v>
      </c>
      <c r="S40" s="531"/>
      <c r="T40" s="531" t="str">
        <f t="shared" si="3"/>
        <v/>
      </c>
      <c r="U40" s="532"/>
      <c r="V40" s="532"/>
      <c r="W40" s="532"/>
    </row>
    <row r="41" spans="1:23">
      <c r="A41" s="524"/>
      <c r="B41" s="536"/>
      <c r="C41" s="536"/>
      <c r="D41" s="527"/>
      <c r="E41" s="668"/>
      <c r="F41" s="191"/>
      <c r="G41" s="185"/>
      <c r="H41" s="185"/>
      <c r="I41" s="185"/>
      <c r="J41" s="185"/>
      <c r="K41" s="530"/>
      <c r="L41" s="530"/>
      <c r="M41" s="530"/>
      <c r="N41" s="530"/>
      <c r="O41" s="530"/>
      <c r="P41" s="669"/>
      <c r="Q41" s="548"/>
      <c r="R41" s="531">
        <v>66</v>
      </c>
      <c r="S41" s="549"/>
      <c r="T41" s="531" t="str">
        <f t="shared" si="3"/>
        <v/>
      </c>
      <c r="U41" s="532"/>
      <c r="V41" s="532"/>
      <c r="W41" s="532"/>
    </row>
    <row r="42" spans="1:23">
      <c r="A42" s="191"/>
      <c r="B42" s="527"/>
      <c r="C42" s="527"/>
      <c r="D42" s="527"/>
      <c r="E42" s="649"/>
      <c r="F42" s="191"/>
      <c r="G42" s="185"/>
      <c r="H42" s="185"/>
      <c r="I42" s="185"/>
      <c r="J42" s="185"/>
      <c r="K42" s="669"/>
      <c r="L42" s="669"/>
      <c r="M42" s="669"/>
      <c r="N42" s="669"/>
      <c r="O42" s="669"/>
      <c r="P42" s="191"/>
      <c r="Q42" s="551"/>
      <c r="R42" s="531">
        <v>67</v>
      </c>
      <c r="S42" s="552"/>
      <c r="T42" s="531" t="str">
        <f t="shared" si="3"/>
        <v/>
      </c>
      <c r="U42" s="532"/>
      <c r="V42" s="532"/>
      <c r="W42" s="532"/>
    </row>
    <row r="43" spans="1:23">
      <c r="A43" s="191"/>
      <c r="B43" s="527"/>
      <c r="C43" s="527"/>
      <c r="D43" s="527"/>
      <c r="E43" s="191"/>
      <c r="F43" s="669"/>
      <c r="G43" s="185"/>
      <c r="H43" s="185"/>
      <c r="I43" s="185"/>
      <c r="J43" s="185"/>
      <c r="K43" s="522"/>
      <c r="L43" s="527"/>
      <c r="M43" s="527"/>
      <c r="N43" s="527"/>
      <c r="O43" s="527"/>
      <c r="P43" s="191"/>
      <c r="Q43" s="551"/>
      <c r="R43" s="531">
        <v>68</v>
      </c>
      <c r="S43" s="552"/>
      <c r="T43" s="531" t="str">
        <f t="shared" si="3"/>
        <v/>
      </c>
      <c r="U43" s="532"/>
      <c r="V43" s="532"/>
      <c r="W43" s="532"/>
    </row>
    <row r="44" spans="1:23">
      <c r="A44" s="524"/>
      <c r="B44" s="536"/>
      <c r="C44" s="536"/>
      <c r="D44" s="527"/>
      <c r="E44" s="550"/>
      <c r="F44" s="527"/>
      <c r="G44" s="186"/>
      <c r="H44" s="186"/>
      <c r="I44" s="186"/>
      <c r="J44" s="522"/>
      <c r="K44" s="536"/>
      <c r="L44" s="536"/>
      <c r="M44" s="536"/>
      <c r="N44" s="536"/>
      <c r="O44" s="527"/>
      <c r="P44" s="191"/>
      <c r="Q44" s="531"/>
      <c r="R44" s="531">
        <v>69</v>
      </c>
      <c r="S44" s="531"/>
      <c r="T44" s="531" t="str">
        <f t="shared" si="3"/>
        <v/>
      </c>
      <c r="U44" s="532"/>
      <c r="V44" s="532"/>
      <c r="W44" s="532"/>
    </row>
    <row r="45" spans="1:23">
      <c r="A45" s="524"/>
      <c r="B45" s="536"/>
      <c r="C45" s="536"/>
      <c r="D45" s="527"/>
      <c r="E45" s="191"/>
      <c r="F45" s="527"/>
      <c r="G45" s="186"/>
      <c r="H45" s="186"/>
      <c r="I45" s="186"/>
      <c r="J45" s="522"/>
      <c r="K45" s="527"/>
      <c r="L45" s="527"/>
      <c r="M45" s="527"/>
      <c r="N45" s="527"/>
      <c r="O45" s="527"/>
      <c r="P45" s="191"/>
      <c r="Q45" s="531"/>
      <c r="R45" s="531">
        <v>70</v>
      </c>
      <c r="S45" s="552"/>
      <c r="T45" s="531" t="str">
        <f t="shared" si="3"/>
        <v/>
      </c>
      <c r="U45" s="532"/>
      <c r="V45" s="532"/>
      <c r="W45" s="532"/>
    </row>
    <row r="46" spans="1:23">
      <c r="A46" s="197"/>
      <c r="B46" s="527"/>
      <c r="C46" s="527"/>
      <c r="D46" s="527"/>
      <c r="E46" s="547"/>
      <c r="F46" s="191"/>
      <c r="G46" s="186"/>
      <c r="H46" s="553"/>
      <c r="I46" s="553"/>
      <c r="J46" s="522"/>
      <c r="K46" s="527"/>
      <c r="L46" s="527"/>
      <c r="M46" s="527"/>
      <c r="N46" s="527"/>
      <c r="O46" s="527"/>
      <c r="P46" s="186"/>
      <c r="Q46" s="533"/>
      <c r="R46" s="531">
        <v>71</v>
      </c>
      <c r="S46" s="556"/>
      <c r="T46" s="531" t="str">
        <f t="shared" si="3"/>
        <v/>
      </c>
      <c r="U46" s="532"/>
      <c r="V46" s="532"/>
      <c r="W46" s="532"/>
    </row>
    <row r="47" spans="1:23" ht="16.5">
      <c r="A47" s="197"/>
      <c r="B47" s="554"/>
      <c r="C47" s="554"/>
      <c r="D47" s="527"/>
      <c r="E47" s="191"/>
      <c r="F47" s="191"/>
      <c r="G47" s="186"/>
      <c r="H47" s="196"/>
      <c r="I47" s="196"/>
      <c r="J47" s="522"/>
      <c r="K47" s="555"/>
      <c r="L47" s="555"/>
      <c r="M47" s="555"/>
      <c r="N47" s="555"/>
      <c r="O47" s="517"/>
      <c r="P47" s="186"/>
      <c r="Q47" s="556"/>
      <c r="R47" s="531">
        <v>72</v>
      </c>
      <c r="S47" s="533"/>
      <c r="T47" s="531" t="str">
        <f t="shared" si="3"/>
        <v/>
      </c>
      <c r="U47" s="532"/>
      <c r="V47" s="532"/>
      <c r="W47" s="532"/>
    </row>
    <row r="48" spans="1:23" ht="16.5">
      <c r="A48" s="197"/>
      <c r="B48" s="194"/>
      <c r="C48" s="194"/>
      <c r="D48" s="527"/>
      <c r="E48" s="547"/>
      <c r="F48" s="186"/>
      <c r="G48" s="186"/>
      <c r="H48" s="186"/>
      <c r="I48" s="186"/>
      <c r="J48" s="186"/>
      <c r="K48" s="555"/>
      <c r="L48" s="555"/>
      <c r="M48" s="517"/>
      <c r="N48" s="186"/>
      <c r="O48" s="186"/>
      <c r="P48" s="186"/>
      <c r="Q48" s="556"/>
      <c r="R48" s="531">
        <v>73</v>
      </c>
      <c r="S48" s="533"/>
      <c r="T48" s="531" t="str">
        <f t="shared" si="3"/>
        <v/>
      </c>
      <c r="U48" s="532"/>
      <c r="V48" s="532"/>
      <c r="W48" s="532"/>
    </row>
    <row r="49" spans="1:23">
      <c r="A49" s="197"/>
      <c r="B49" s="557"/>
      <c r="C49" s="557"/>
      <c r="D49" s="527"/>
      <c r="E49" s="558"/>
      <c r="F49" s="186"/>
      <c r="G49" s="186"/>
      <c r="H49" s="186"/>
      <c r="I49" s="186"/>
      <c r="J49" s="186"/>
      <c r="K49" s="517"/>
      <c r="L49" s="517"/>
      <c r="M49" s="517"/>
      <c r="N49" s="186"/>
      <c r="O49" s="186"/>
      <c r="P49" s="186"/>
      <c r="Q49" s="556"/>
      <c r="R49" s="531">
        <v>74</v>
      </c>
      <c r="S49" s="533"/>
      <c r="T49" s="531" t="str">
        <f t="shared" si="3"/>
        <v/>
      </c>
      <c r="U49" s="532"/>
      <c r="V49" s="532"/>
      <c r="W49" s="532"/>
    </row>
    <row r="50" spans="1:23">
      <c r="B50" s="553"/>
      <c r="C50" s="186"/>
      <c r="D50" s="186"/>
      <c r="E50" s="186"/>
      <c r="F50" s="186"/>
      <c r="G50" s="186"/>
      <c r="H50" s="186"/>
      <c r="I50" s="186"/>
      <c r="J50" s="186"/>
      <c r="K50" s="517"/>
      <c r="L50" s="517"/>
      <c r="M50" s="517"/>
      <c r="N50" s="186"/>
      <c r="O50" s="186"/>
      <c r="P50" s="186"/>
      <c r="Q50" s="532"/>
      <c r="R50" s="531">
        <v>75</v>
      </c>
      <c r="S50" s="532"/>
      <c r="T50" s="531" t="str">
        <f t="shared" si="3"/>
        <v/>
      </c>
      <c r="U50" s="532"/>
      <c r="V50" s="532"/>
      <c r="W50" s="532"/>
    </row>
    <row r="51" spans="1:23">
      <c r="B51" s="186"/>
      <c r="C51" s="186"/>
      <c r="D51" s="186"/>
      <c r="E51" s="559"/>
      <c r="F51" s="186"/>
      <c r="G51" s="186"/>
      <c r="H51" s="186"/>
      <c r="I51" s="186"/>
      <c r="J51" s="186"/>
      <c r="K51" s="517"/>
      <c r="L51" s="186"/>
      <c r="M51" s="186"/>
      <c r="N51" s="186"/>
      <c r="O51" s="186"/>
      <c r="P51" s="186"/>
      <c r="Q51" s="532"/>
      <c r="R51" s="531">
        <v>76</v>
      </c>
      <c r="S51" s="532"/>
      <c r="T51" s="531" t="str">
        <f t="shared" si="3"/>
        <v/>
      </c>
      <c r="U51" s="532"/>
      <c r="V51" s="532"/>
      <c r="W51" s="532"/>
    </row>
    <row r="52" spans="1:23">
      <c r="B52" s="668"/>
      <c r="C52" s="668"/>
      <c r="D52" s="186"/>
      <c r="E52" s="559"/>
      <c r="F52" s="186"/>
      <c r="G52" s="186"/>
      <c r="H52" s="186"/>
      <c r="I52" s="186"/>
      <c r="J52" s="553"/>
      <c r="K52" s="517"/>
      <c r="L52" s="560"/>
      <c r="M52" s="186"/>
      <c r="N52" s="186"/>
      <c r="O52" s="186"/>
      <c r="P52" s="186"/>
      <c r="Q52" s="532"/>
      <c r="R52" s="531">
        <v>77</v>
      </c>
      <c r="S52" s="532"/>
      <c r="T52" s="531" t="str">
        <f t="shared" si="3"/>
        <v/>
      </c>
      <c r="U52" s="532"/>
      <c r="V52" s="532"/>
      <c r="W52" s="532"/>
    </row>
    <row r="53" spans="1:23">
      <c r="B53" s="668"/>
      <c r="C53" s="668"/>
      <c r="D53" s="186"/>
      <c r="E53" s="196"/>
      <c r="F53" s="186"/>
      <c r="G53" s="186"/>
      <c r="H53" s="186"/>
      <c r="I53" s="186"/>
      <c r="J53" s="196"/>
      <c r="K53" s="186"/>
      <c r="L53" s="186"/>
      <c r="M53" s="186"/>
      <c r="N53" s="186"/>
      <c r="O53" s="186"/>
      <c r="P53" s="186"/>
      <c r="Q53" s="532"/>
      <c r="R53" s="531">
        <v>78</v>
      </c>
      <c r="S53" s="532"/>
      <c r="T53" s="531" t="str">
        <f t="shared" si="3"/>
        <v/>
      </c>
      <c r="U53" s="532"/>
      <c r="V53" s="532"/>
      <c r="W53" s="532"/>
    </row>
    <row r="54" spans="1:23">
      <c r="B54" s="459"/>
      <c r="C54" s="459"/>
      <c r="D54" s="186"/>
      <c r="E54" s="553"/>
      <c r="F54" s="186"/>
      <c r="G54" s="186"/>
      <c r="H54" s="186"/>
      <c r="I54" s="186"/>
      <c r="J54" s="186"/>
      <c r="K54" s="186"/>
      <c r="L54" s="186"/>
      <c r="M54" s="186"/>
      <c r="N54" s="186"/>
      <c r="O54" s="186"/>
      <c r="P54" s="186"/>
      <c r="Q54" s="532"/>
      <c r="R54" s="531">
        <v>79</v>
      </c>
      <c r="S54" s="532"/>
      <c r="T54" s="531" t="str">
        <f t="shared" si="3"/>
        <v/>
      </c>
      <c r="U54" s="532"/>
      <c r="V54" s="532"/>
      <c r="W54" s="532"/>
    </row>
    <row r="55" spans="1:23">
      <c r="B55" s="667"/>
      <c r="C55" s="667"/>
      <c r="D55" s="186"/>
      <c r="E55" s="553"/>
      <c r="F55" s="186"/>
      <c r="G55" s="186"/>
      <c r="H55" s="186"/>
      <c r="I55" s="186"/>
      <c r="J55" s="186"/>
      <c r="K55" s="186"/>
      <c r="L55" s="186"/>
      <c r="M55" s="186"/>
      <c r="N55" s="186"/>
      <c r="O55" s="186"/>
      <c r="P55" s="186"/>
      <c r="Q55" s="532"/>
      <c r="R55" s="531">
        <v>80</v>
      </c>
      <c r="S55" s="532"/>
      <c r="T55" s="531" t="str">
        <f t="shared" si="3"/>
        <v/>
      </c>
      <c r="U55" s="532"/>
      <c r="V55" s="532"/>
      <c r="W55" s="532"/>
    </row>
    <row r="56" spans="1:23">
      <c r="B56" s="668"/>
      <c r="C56" s="668"/>
      <c r="D56" s="186"/>
      <c r="E56" s="553"/>
      <c r="F56" s="186"/>
      <c r="G56" s="186"/>
      <c r="H56" s="186"/>
      <c r="I56" s="186"/>
      <c r="J56" s="186"/>
      <c r="K56" s="186"/>
      <c r="L56" s="186"/>
      <c r="M56" s="186"/>
      <c r="N56" s="186"/>
      <c r="O56" s="186"/>
      <c r="P56" s="186"/>
      <c r="Q56" s="532"/>
      <c r="R56" s="531">
        <v>81</v>
      </c>
      <c r="S56" s="532"/>
      <c r="T56" s="531" t="str">
        <f t="shared" si="3"/>
        <v/>
      </c>
      <c r="U56" s="532"/>
      <c r="V56" s="532"/>
      <c r="W56" s="532"/>
    </row>
    <row r="57" spans="1:23">
      <c r="B57" s="668"/>
      <c r="C57" s="668"/>
      <c r="D57" s="186"/>
      <c r="E57" s="553"/>
      <c r="F57" s="186"/>
      <c r="G57" s="186"/>
      <c r="H57" s="186"/>
      <c r="I57" s="186"/>
      <c r="J57" s="186"/>
      <c r="K57" s="186"/>
      <c r="L57" s="186"/>
      <c r="M57" s="186"/>
      <c r="N57" s="186"/>
      <c r="O57" s="186"/>
      <c r="P57" s="186"/>
      <c r="Q57" s="532"/>
      <c r="R57" s="531">
        <v>82</v>
      </c>
      <c r="S57" s="532"/>
      <c r="T57" s="531" t="str">
        <f t="shared" si="3"/>
        <v/>
      </c>
      <c r="U57" s="532"/>
      <c r="V57" s="532"/>
      <c r="W57" s="532"/>
    </row>
    <row r="58" spans="1:23">
      <c r="B58" s="459"/>
      <c r="C58" s="459"/>
      <c r="D58" s="186"/>
      <c r="E58" s="186"/>
      <c r="F58" s="186"/>
      <c r="G58" s="186"/>
      <c r="H58" s="186"/>
      <c r="I58" s="186"/>
      <c r="J58" s="186"/>
      <c r="K58" s="186"/>
      <c r="L58" s="186"/>
      <c r="M58" s="186"/>
      <c r="N58" s="186"/>
      <c r="O58" s="186"/>
      <c r="P58" s="186"/>
      <c r="Q58" s="532"/>
      <c r="R58" s="531">
        <v>83</v>
      </c>
      <c r="S58" s="532"/>
      <c r="T58" s="531" t="str">
        <f t="shared" si="3"/>
        <v/>
      </c>
      <c r="U58" s="532"/>
      <c r="V58" s="532"/>
      <c r="W58" s="532"/>
    </row>
    <row r="59" spans="1:23">
      <c r="B59" s="186"/>
      <c r="C59" s="186"/>
      <c r="D59" s="186"/>
      <c r="E59" s="186"/>
      <c r="F59" s="186"/>
      <c r="G59" s="186"/>
      <c r="H59" s="186"/>
      <c r="I59" s="186"/>
      <c r="J59" s="186"/>
      <c r="K59" s="186"/>
      <c r="L59" s="186"/>
      <c r="M59" s="186"/>
      <c r="N59" s="186"/>
      <c r="O59" s="186"/>
      <c r="P59" s="186"/>
      <c r="Q59" s="532"/>
      <c r="R59" s="531">
        <v>84</v>
      </c>
      <c r="S59" s="532"/>
      <c r="T59" s="531" t="str">
        <f t="shared" si="3"/>
        <v/>
      </c>
      <c r="U59" s="532"/>
      <c r="V59" s="532"/>
      <c r="W59" s="532"/>
    </row>
    <row r="60" spans="1:23">
      <c r="B60" s="668"/>
      <c r="C60" s="668"/>
      <c r="D60" s="186"/>
      <c r="E60" s="186"/>
      <c r="F60" s="186"/>
      <c r="G60" s="186"/>
      <c r="H60" s="186"/>
      <c r="I60" s="186"/>
      <c r="J60" s="186"/>
      <c r="K60" s="186"/>
      <c r="L60" s="186"/>
      <c r="M60" s="186"/>
      <c r="N60" s="186"/>
      <c r="O60" s="186"/>
      <c r="P60" s="186"/>
      <c r="Q60" s="532"/>
      <c r="R60" s="531">
        <v>85</v>
      </c>
      <c r="S60" s="532"/>
      <c r="T60" s="531" t="str">
        <f t="shared" si="3"/>
        <v/>
      </c>
      <c r="U60" s="532"/>
      <c r="V60" s="532"/>
      <c r="W60" s="532"/>
    </row>
    <row r="61" spans="1:23">
      <c r="B61" s="668"/>
      <c r="C61" s="668"/>
      <c r="D61" s="186"/>
      <c r="E61" s="186"/>
      <c r="F61" s="186"/>
      <c r="G61" s="186"/>
      <c r="H61" s="186"/>
      <c r="I61" s="186"/>
      <c r="J61" s="186"/>
      <c r="K61" s="186"/>
      <c r="L61" s="186"/>
      <c r="M61" s="186"/>
      <c r="N61" s="186"/>
      <c r="O61" s="186"/>
      <c r="P61" s="186"/>
      <c r="Q61" s="532"/>
      <c r="R61" s="531">
        <v>86</v>
      </c>
      <c r="S61" s="532"/>
      <c r="T61" s="531" t="str">
        <f t="shared" si="3"/>
        <v/>
      </c>
      <c r="U61" s="532"/>
      <c r="V61" s="532"/>
      <c r="W61" s="532"/>
    </row>
    <row r="62" spans="1:23">
      <c r="B62" s="459"/>
      <c r="C62" s="459"/>
      <c r="D62" s="186"/>
      <c r="E62" s="186"/>
      <c r="F62" s="186"/>
      <c r="G62" s="186"/>
      <c r="H62" s="186"/>
      <c r="I62" s="186"/>
      <c r="J62" s="186"/>
      <c r="K62" s="186"/>
      <c r="L62" s="186"/>
      <c r="M62" s="186"/>
      <c r="N62" s="186"/>
      <c r="O62" s="186"/>
      <c r="P62" s="186"/>
      <c r="Q62" s="532"/>
      <c r="R62" s="531">
        <v>87</v>
      </c>
      <c r="S62" s="532"/>
      <c r="T62" s="531" t="str">
        <f t="shared" si="3"/>
        <v/>
      </c>
      <c r="U62" s="532"/>
      <c r="V62" s="532"/>
      <c r="W62" s="532"/>
    </row>
    <row r="63" spans="1:23">
      <c r="B63" s="186"/>
      <c r="C63" s="186"/>
      <c r="D63" s="186"/>
      <c r="E63" s="186"/>
      <c r="F63" s="186"/>
      <c r="G63" s="186"/>
      <c r="H63" s="186"/>
      <c r="I63" s="186"/>
      <c r="J63" s="186"/>
      <c r="K63" s="186"/>
      <c r="L63" s="186"/>
      <c r="M63" s="186"/>
      <c r="N63" s="186"/>
      <c r="O63" s="186"/>
      <c r="P63" s="186"/>
      <c r="Q63" s="532"/>
      <c r="R63" s="531">
        <v>88</v>
      </c>
      <c r="S63" s="532"/>
      <c r="T63" s="531" t="str">
        <f t="shared" si="3"/>
        <v/>
      </c>
      <c r="U63" s="532"/>
      <c r="V63" s="532"/>
      <c r="W63" s="532"/>
    </row>
    <row r="64" spans="1:23">
      <c r="B64" s="1609"/>
      <c r="C64" s="1609"/>
      <c r="D64" s="186"/>
      <c r="E64" s="186"/>
      <c r="F64" s="186"/>
      <c r="G64" s="186"/>
      <c r="H64" s="186"/>
      <c r="I64" s="186"/>
      <c r="J64" s="186"/>
      <c r="K64" s="186"/>
      <c r="L64" s="186"/>
      <c r="M64" s="186"/>
      <c r="N64" s="186"/>
      <c r="O64" s="186"/>
      <c r="P64" s="186"/>
      <c r="Q64" s="532"/>
      <c r="R64" s="531">
        <v>89</v>
      </c>
      <c r="S64" s="532"/>
      <c r="T64" s="531" t="str">
        <f t="shared" si="3"/>
        <v/>
      </c>
      <c r="U64" s="532"/>
      <c r="V64" s="532"/>
      <c r="W64" s="532"/>
    </row>
    <row r="65" spans="2:23">
      <c r="B65" s="1610"/>
      <c r="C65" s="1610"/>
      <c r="D65" s="186"/>
      <c r="E65" s="186"/>
      <c r="F65" s="186"/>
      <c r="G65" s="186"/>
      <c r="H65" s="186"/>
      <c r="I65" s="186"/>
      <c r="J65" s="186"/>
      <c r="K65" s="186"/>
      <c r="L65" s="186"/>
      <c r="M65" s="186"/>
      <c r="N65" s="186"/>
      <c r="O65" s="186"/>
      <c r="P65" s="186"/>
      <c r="Q65" s="532"/>
      <c r="R65" s="531">
        <v>90</v>
      </c>
      <c r="S65" s="532"/>
      <c r="T65" s="531" t="str">
        <f t="shared" si="3"/>
        <v/>
      </c>
      <c r="U65" s="532"/>
      <c r="V65" s="532"/>
      <c r="W65" s="532"/>
    </row>
    <row r="66" spans="2:23">
      <c r="B66" s="1611"/>
      <c r="C66" s="1611"/>
      <c r="D66" s="186"/>
      <c r="E66" s="186"/>
      <c r="F66" s="186"/>
      <c r="G66" s="517"/>
      <c r="H66" s="186"/>
      <c r="I66" s="186"/>
      <c r="J66" s="186"/>
      <c r="K66" s="186"/>
      <c r="L66" s="186"/>
      <c r="M66" s="186"/>
      <c r="N66" s="186"/>
      <c r="O66" s="186"/>
      <c r="P66" s="186"/>
      <c r="Q66" s="532"/>
      <c r="R66" s="531">
        <v>91</v>
      </c>
      <c r="S66" s="532"/>
      <c r="T66" s="531" t="str">
        <f t="shared" si="3"/>
        <v/>
      </c>
      <c r="U66" s="532"/>
      <c r="V66" s="532"/>
      <c r="W66" s="532"/>
    </row>
    <row r="67" spans="2:23">
      <c r="B67" s="186"/>
      <c r="C67" s="186"/>
      <c r="D67" s="186"/>
      <c r="E67" s="186"/>
      <c r="F67" s="186"/>
      <c r="G67" s="186"/>
      <c r="H67" s="186"/>
      <c r="I67" s="186"/>
      <c r="J67" s="186"/>
      <c r="K67" s="186"/>
      <c r="L67" s="186"/>
      <c r="M67" s="186"/>
      <c r="N67" s="186"/>
      <c r="O67" s="186"/>
      <c r="Q67" s="532"/>
      <c r="R67" s="531">
        <v>92</v>
      </c>
      <c r="S67" s="532"/>
      <c r="T67" s="531" t="str">
        <f t="shared" si="3"/>
        <v/>
      </c>
      <c r="U67" s="532"/>
      <c r="V67" s="532"/>
      <c r="W67" s="532"/>
    </row>
    <row r="68" spans="2:23">
      <c r="B68" s="186"/>
      <c r="C68" s="186"/>
      <c r="D68" s="186"/>
      <c r="E68" s="186"/>
      <c r="F68" s="186"/>
      <c r="G68" s="1607"/>
      <c r="H68" s="1607"/>
      <c r="I68" s="1607"/>
      <c r="J68" s="186"/>
      <c r="Q68" s="532"/>
      <c r="R68" s="531">
        <v>93</v>
      </c>
      <c r="S68" s="532"/>
      <c r="T68" s="531" t="str">
        <f t="shared" si="3"/>
        <v/>
      </c>
      <c r="U68" s="532"/>
      <c r="V68" s="532"/>
      <c r="W68" s="532"/>
    </row>
    <row r="69" spans="2:23">
      <c r="B69" s="186"/>
      <c r="C69" s="186"/>
      <c r="D69" s="186"/>
      <c r="E69" s="186"/>
      <c r="F69" s="186"/>
      <c r="G69" s="667"/>
      <c r="H69" s="667"/>
      <c r="I69" s="667"/>
      <c r="J69" s="186"/>
      <c r="Q69" s="532"/>
      <c r="R69" s="531">
        <v>94</v>
      </c>
      <c r="S69" s="532"/>
      <c r="T69" s="531" t="str">
        <f t="shared" si="3"/>
        <v/>
      </c>
      <c r="U69" s="532"/>
      <c r="V69" s="532"/>
      <c r="W69" s="532"/>
    </row>
    <row r="70" spans="2:23">
      <c r="B70" s="517"/>
      <c r="C70" s="517"/>
      <c r="D70" s="517"/>
      <c r="E70" s="517"/>
      <c r="F70" s="186"/>
      <c r="G70" s="553"/>
      <c r="H70" s="553"/>
      <c r="I70" s="553"/>
      <c r="J70" s="186"/>
      <c r="Q70" s="532"/>
      <c r="R70" s="531">
        <v>95</v>
      </c>
      <c r="S70" s="532"/>
      <c r="T70" s="531" t="str">
        <f t="shared" si="3"/>
        <v/>
      </c>
      <c r="U70" s="532"/>
      <c r="V70" s="532"/>
      <c r="W70" s="532"/>
    </row>
    <row r="71" spans="2:23">
      <c r="B71" s="517"/>
      <c r="C71" s="517"/>
      <c r="D71" s="517"/>
      <c r="E71" s="517"/>
      <c r="F71" s="186"/>
      <c r="G71" s="186"/>
      <c r="H71" s="186"/>
      <c r="I71" s="186"/>
      <c r="J71" s="186"/>
      <c r="Q71" s="532"/>
      <c r="R71" s="531">
        <v>96</v>
      </c>
      <c r="S71" s="532"/>
      <c r="T71" s="531" t="str">
        <f t="shared" si="3"/>
        <v/>
      </c>
      <c r="U71" s="532"/>
      <c r="V71" s="532"/>
      <c r="W71" s="532"/>
    </row>
    <row r="72" spans="2:23">
      <c r="B72" s="517"/>
      <c r="C72" s="517"/>
      <c r="D72" s="517"/>
      <c r="E72" s="517"/>
      <c r="F72" s="186"/>
      <c r="G72" s="1607"/>
      <c r="H72" s="1607"/>
      <c r="I72" s="1607"/>
      <c r="J72" s="186"/>
      <c r="Q72" s="532"/>
      <c r="R72" s="531">
        <v>97</v>
      </c>
      <c r="S72" s="532"/>
      <c r="T72" s="531" t="str">
        <f t="shared" si="3"/>
        <v/>
      </c>
      <c r="U72" s="532"/>
      <c r="V72" s="532"/>
      <c r="W72" s="532"/>
    </row>
    <row r="73" spans="2:23">
      <c r="B73" s="517"/>
      <c r="C73" s="517"/>
      <c r="D73" s="517"/>
      <c r="E73" s="561"/>
      <c r="F73" s="186"/>
      <c r="G73" s="667"/>
      <c r="H73" s="667"/>
      <c r="I73" s="667"/>
      <c r="J73" s="186"/>
      <c r="Q73" s="532"/>
      <c r="R73" s="531">
        <v>98</v>
      </c>
      <c r="S73" s="532"/>
      <c r="T73" s="531" t="str">
        <f>IF($N$21=R73,2,"")</f>
        <v/>
      </c>
      <c r="U73" s="532"/>
      <c r="V73" s="532"/>
      <c r="W73" s="532"/>
    </row>
    <row r="74" spans="2:23">
      <c r="B74" s="517"/>
      <c r="C74" s="517"/>
      <c r="D74" s="517"/>
      <c r="E74" s="517"/>
      <c r="F74" s="186"/>
      <c r="G74" s="196"/>
      <c r="H74" s="196"/>
      <c r="I74" s="196"/>
      <c r="J74" s="667"/>
      <c r="Q74" s="532"/>
      <c r="R74" s="531">
        <v>99</v>
      </c>
      <c r="S74" s="532"/>
      <c r="T74" s="531" t="str">
        <f t="shared" si="3"/>
        <v/>
      </c>
      <c r="U74" s="532"/>
      <c r="V74" s="532"/>
      <c r="W74" s="532"/>
    </row>
    <row r="75" spans="2:23" ht="16.5">
      <c r="B75" s="555"/>
      <c r="C75" s="562"/>
      <c r="D75" s="517"/>
      <c r="E75" s="517"/>
      <c r="F75" s="186"/>
      <c r="G75" s="186"/>
      <c r="H75" s="186"/>
      <c r="I75" s="186"/>
      <c r="J75" s="667"/>
      <c r="Q75" s="532"/>
      <c r="R75" s="531">
        <v>100</v>
      </c>
      <c r="S75" s="532"/>
      <c r="T75" s="531" t="str">
        <f>IF($N$21=R75,2,"")</f>
        <v/>
      </c>
      <c r="U75" s="532"/>
      <c r="V75" s="532"/>
      <c r="W75" s="532"/>
    </row>
    <row r="76" spans="2:23">
      <c r="B76" s="517"/>
      <c r="C76" s="517"/>
      <c r="D76" s="517"/>
      <c r="E76" s="517"/>
      <c r="F76" s="186"/>
      <c r="G76" s="186"/>
      <c r="H76" s="186"/>
      <c r="I76" s="186"/>
      <c r="J76" s="553"/>
    </row>
    <row r="77" spans="2:23">
      <c r="B77" s="517"/>
      <c r="C77" s="186"/>
      <c r="D77" s="186"/>
      <c r="E77" s="186"/>
      <c r="F77" s="186"/>
      <c r="G77" s="186"/>
      <c r="H77" s="186"/>
      <c r="I77" s="186"/>
      <c r="J77" s="186"/>
    </row>
    <row r="78" spans="2:23">
      <c r="B78" s="517"/>
      <c r="C78" s="186"/>
      <c r="D78" s="186"/>
      <c r="E78" s="186"/>
      <c r="F78" s="186"/>
      <c r="G78" s="186"/>
      <c r="H78" s="186"/>
      <c r="I78" s="186"/>
      <c r="J78" s="667"/>
    </row>
    <row r="79" spans="2:23">
      <c r="B79" s="1608"/>
      <c r="C79" s="1608"/>
      <c r="D79" s="1608"/>
      <c r="E79" s="1608"/>
      <c r="F79" s="186"/>
      <c r="G79" s="186"/>
      <c r="H79" s="186"/>
      <c r="I79" s="186"/>
      <c r="J79" s="667"/>
    </row>
    <row r="80" spans="2:23">
      <c r="B80" s="517"/>
      <c r="C80" s="563"/>
      <c r="D80" s="563"/>
      <c r="E80" s="563"/>
      <c r="F80" s="186"/>
      <c r="G80" s="186"/>
      <c r="H80" s="186"/>
      <c r="I80" s="186"/>
      <c r="J80" s="196"/>
    </row>
    <row r="81" spans="2:10">
      <c r="B81" s="517"/>
      <c r="C81" s="517"/>
      <c r="D81" s="517"/>
      <c r="E81" s="186"/>
      <c r="F81" s="186"/>
      <c r="G81" s="564"/>
      <c r="H81" s="186"/>
      <c r="I81" s="186"/>
      <c r="J81" s="186"/>
    </row>
    <row r="82" spans="2:10" ht="16.5">
      <c r="B82" s="555"/>
      <c r="C82" s="555"/>
      <c r="D82" s="517"/>
      <c r="E82" s="186"/>
      <c r="F82" s="186"/>
      <c r="G82" s="563"/>
      <c r="H82" s="563"/>
      <c r="I82" s="186"/>
      <c r="J82" s="186"/>
    </row>
    <row r="83" spans="2:10">
      <c r="B83" s="517"/>
      <c r="C83" s="517"/>
      <c r="D83" s="517"/>
      <c r="E83" s="186"/>
      <c r="F83" s="186"/>
      <c r="G83" s="559"/>
      <c r="H83" s="553"/>
      <c r="I83" s="186"/>
      <c r="J83" s="186"/>
    </row>
    <row r="84" spans="2:10" ht="16.5">
      <c r="B84" s="555"/>
      <c r="C84" s="555"/>
      <c r="D84" s="517"/>
      <c r="E84" s="186"/>
      <c r="F84" s="186"/>
      <c r="G84" s="559"/>
      <c r="H84" s="553"/>
      <c r="I84" s="186"/>
      <c r="J84" s="186"/>
    </row>
    <row r="85" spans="2:10">
      <c r="B85" s="517"/>
      <c r="C85" s="517"/>
      <c r="D85" s="517"/>
      <c r="E85" s="186"/>
      <c r="F85" s="186"/>
      <c r="G85" s="553"/>
      <c r="H85" s="186"/>
      <c r="I85" s="186"/>
      <c r="J85" s="186"/>
    </row>
    <row r="86" spans="2:10">
      <c r="B86" s="186"/>
      <c r="C86" s="186"/>
      <c r="D86" s="186"/>
      <c r="E86" s="186"/>
      <c r="F86" s="186"/>
      <c r="G86" s="553"/>
      <c r="H86" s="553"/>
      <c r="I86" s="186"/>
      <c r="J86" s="186"/>
    </row>
    <row r="87" spans="2:10">
      <c r="B87" s="186"/>
      <c r="C87" s="186"/>
      <c r="D87" s="186"/>
      <c r="E87" s="186"/>
      <c r="F87" s="186"/>
      <c r="G87" s="186"/>
      <c r="H87" s="553"/>
      <c r="I87" s="186"/>
      <c r="J87" s="186"/>
    </row>
    <row r="88" spans="2:10">
      <c r="B88" s="1608"/>
      <c r="C88" s="1608"/>
      <c r="D88" s="1608"/>
      <c r="E88" s="1608"/>
      <c r="F88" s="565"/>
      <c r="G88" s="186"/>
      <c r="H88" s="553"/>
      <c r="I88" s="186"/>
      <c r="J88" s="186"/>
    </row>
    <row r="89" spans="2:10">
      <c r="B89" s="517"/>
      <c r="C89" s="563"/>
      <c r="D89" s="563"/>
      <c r="E89" s="563"/>
      <c r="F89" s="566"/>
      <c r="G89" s="186"/>
      <c r="H89" s="553"/>
      <c r="I89" s="186"/>
      <c r="J89" s="186"/>
    </row>
    <row r="90" spans="2:10">
      <c r="B90" s="517"/>
      <c r="C90" s="517"/>
      <c r="D90" s="517"/>
      <c r="E90" s="186"/>
      <c r="F90" s="186"/>
      <c r="G90" s="186"/>
      <c r="H90" s="553"/>
      <c r="I90" s="186"/>
      <c r="J90" s="186"/>
    </row>
    <row r="91" spans="2:10" ht="16.5">
      <c r="B91" s="555"/>
      <c r="C91" s="555"/>
      <c r="D91" s="517"/>
      <c r="E91" s="186"/>
      <c r="F91" s="186"/>
      <c r="G91" s="186"/>
      <c r="H91" s="186"/>
      <c r="I91" s="186"/>
      <c r="J91" s="186"/>
    </row>
    <row r="92" spans="2:10">
      <c r="B92" s="517"/>
      <c r="C92" s="517"/>
      <c r="D92" s="517"/>
      <c r="E92" s="186"/>
      <c r="F92" s="186"/>
      <c r="G92" s="186"/>
      <c r="H92" s="186"/>
      <c r="I92" s="186"/>
      <c r="J92" s="186"/>
    </row>
    <row r="93" spans="2:10">
      <c r="B93" s="517"/>
      <c r="C93" s="517"/>
      <c r="D93" s="517"/>
      <c r="E93" s="186"/>
      <c r="F93" s="567"/>
      <c r="G93" s="186"/>
      <c r="H93" s="186"/>
      <c r="I93" s="186"/>
      <c r="J93" s="186"/>
    </row>
    <row r="94" spans="2:10" ht="16.5">
      <c r="B94" s="555"/>
      <c r="C94" s="555"/>
      <c r="D94" s="517"/>
      <c r="E94" s="186"/>
      <c r="F94" s="517"/>
      <c r="G94" s="186"/>
      <c r="H94" s="186"/>
      <c r="I94" s="186"/>
      <c r="J94" s="186"/>
    </row>
    <row r="95" spans="2:10" ht="16.5">
      <c r="B95" s="555"/>
      <c r="C95" s="555"/>
      <c r="D95" s="517"/>
      <c r="E95" s="186"/>
      <c r="F95" s="517"/>
      <c r="G95" s="186"/>
      <c r="H95" s="186"/>
      <c r="I95" s="186"/>
      <c r="J95" s="186"/>
    </row>
    <row r="96" spans="2:10">
      <c r="B96" s="553"/>
      <c r="C96" s="517"/>
      <c r="D96" s="517"/>
      <c r="E96" s="186"/>
      <c r="F96" s="186"/>
      <c r="G96" s="186"/>
      <c r="H96" s="186"/>
      <c r="I96" s="186"/>
      <c r="J96" s="186"/>
    </row>
    <row r="97" spans="2:10" ht="16.5">
      <c r="B97" s="568"/>
      <c r="C97" s="568"/>
      <c r="D97" s="517"/>
      <c r="E97" s="186"/>
      <c r="F97" s="186"/>
      <c r="G97" s="186"/>
      <c r="H97" s="186"/>
      <c r="I97" s="186"/>
      <c r="J97" s="186"/>
    </row>
    <row r="98" spans="2:10">
      <c r="B98" s="553"/>
      <c r="C98" s="553"/>
      <c r="D98" s="517"/>
      <c r="E98" s="186"/>
      <c r="F98" s="186"/>
      <c r="G98" s="186"/>
      <c r="H98" s="186"/>
      <c r="I98" s="186"/>
      <c r="J98" s="186"/>
    </row>
    <row r="99" spans="2:10">
      <c r="B99" s="196"/>
      <c r="C99" s="196"/>
      <c r="D99" s="517"/>
      <c r="E99" s="560"/>
      <c r="F99" s="186"/>
      <c r="G99" s="186"/>
      <c r="H99" s="186"/>
      <c r="I99" s="186"/>
      <c r="J99" s="186"/>
    </row>
    <row r="100" spans="2:10">
      <c r="F100" s="186"/>
    </row>
    <row r="101" spans="2:10">
      <c r="F101" s="186"/>
    </row>
    <row r="102" spans="2:10">
      <c r="F102" s="186"/>
    </row>
    <row r="103" spans="2:10">
      <c r="F103" s="186"/>
    </row>
    <row r="125" spans="1:1">
      <c r="A125" s="569"/>
    </row>
  </sheetData>
  <sheetProtection algorithmName="SHA-512" hashValue="0YJFKdqVwQQ5gBnYI/oHEE6vUOt48+/esx0hRTcQrh12akX5QTXTpFuWq2D1ayQFuudQ8eSmwheoo84PkrG3Rw==" saltValue="4ybavpnBf5H1qCZyoWvobg==" spinCount="100000" sheet="1" objects="1" scenarios="1"/>
  <mergeCells count="30">
    <mergeCell ref="G68:I68"/>
    <mergeCell ref="G72:I72"/>
    <mergeCell ref="B79:E79"/>
    <mergeCell ref="B88:E88"/>
    <mergeCell ref="B28:E28"/>
    <mergeCell ref="B29:E29"/>
    <mergeCell ref="B64:C64"/>
    <mergeCell ref="B65:C65"/>
    <mergeCell ref="B66:C66"/>
    <mergeCell ref="G19:I20"/>
    <mergeCell ref="K18:M18"/>
    <mergeCell ref="G7:I7"/>
    <mergeCell ref="G8:I8"/>
    <mergeCell ref="G10:I10"/>
    <mergeCell ref="G11:I11"/>
    <mergeCell ref="H14:I14"/>
    <mergeCell ref="H15:I15"/>
    <mergeCell ref="H17:I17"/>
    <mergeCell ref="H18:I18"/>
    <mergeCell ref="K17:L17"/>
    <mergeCell ref="H16:I16"/>
    <mergeCell ref="B12:E12"/>
    <mergeCell ref="B13:E13"/>
    <mergeCell ref="G13:I13"/>
    <mergeCell ref="B1:O1"/>
    <mergeCell ref="B2:O2"/>
    <mergeCell ref="B4:E4"/>
    <mergeCell ref="G4:I4"/>
    <mergeCell ref="K4:N4"/>
    <mergeCell ref="G5:I5"/>
  </mergeCells>
  <pageMargins left="0.7" right="0.7" top="0.75" bottom="0.75" header="0.3" footer="0.3"/>
  <pageSetup scale="68"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tabColor rgb="FFCC99FF"/>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1530" t="e">
        <f>#REF!</f>
        <v>#REF!</v>
      </c>
      <c r="C1" s="1531"/>
      <c r="D1" s="1531"/>
      <c r="E1" s="1531"/>
      <c r="F1" s="1531"/>
      <c r="G1" s="1531"/>
      <c r="H1" s="1532"/>
      <c r="I1"/>
      <c r="J1"/>
      <c r="K1"/>
      <c r="L1"/>
      <c r="M1"/>
      <c r="N1"/>
      <c r="O1"/>
      <c r="P1"/>
      <c r="Q1"/>
      <c r="R1"/>
      <c r="S1"/>
      <c r="T1"/>
    </row>
    <row r="2" spans="2:20" ht="34.5" customHeight="1" thickBot="1">
      <c r="B2" s="1533" t="s">
        <v>458</v>
      </c>
      <c r="C2" s="1534"/>
      <c r="D2" s="1534"/>
      <c r="E2" s="1534"/>
      <c r="F2" s="1534"/>
      <c r="G2" s="1534"/>
      <c r="H2" s="1535"/>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455</v>
      </c>
      <c r="H54" s="671">
        <f ca="1">TODAY()</f>
        <v>45330</v>
      </c>
    </row>
    <row r="55" spans="2:8">
      <c r="H55" s="672">
        <v>8609</v>
      </c>
    </row>
    <row r="56" spans="2:8" ht="15">
      <c r="B56" s="656" t="s">
        <v>456</v>
      </c>
    </row>
    <row r="58" spans="2:8">
      <c r="B58" s="655" t="s">
        <v>457</v>
      </c>
    </row>
  </sheetData>
  <sheetProtection algorithmName="SHA-512" hashValue="zdkCzV8EYZrvUy4MIzfrvTVLTgJXTU5Cc7op26DsCa9VsjB59y2NTLVQ+f/sJKHFvQSibge9TAexpLpRT2HmQw==" saltValue="0ONP02cQoD/ozCdA8Ld/RA==" spinCount="100000" sheet="1" objects="1" scenarios="1"/>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8">
    <tabColor rgb="FFCC99FF"/>
    <pageSetUpPr fitToPage="1"/>
  </sheetPr>
  <dimension ref="B1:M45"/>
  <sheetViews>
    <sheetView showGridLines="0" zoomScale="70" zoomScaleNormal="70" workbookViewId="0">
      <selection activeCell="J18" sqref="J18"/>
    </sheetView>
  </sheetViews>
  <sheetFormatPr defaultColWidth="9.140625" defaultRowHeight="12.75"/>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c r="B1" s="1530" t="e">
        <f>#REF!</f>
        <v>#REF!</v>
      </c>
      <c r="C1" s="1531"/>
      <c r="D1" s="1531"/>
      <c r="E1" s="1531"/>
      <c r="F1" s="1531"/>
      <c r="G1" s="1531"/>
      <c r="H1" s="1531"/>
      <c r="I1" s="1531"/>
      <c r="J1" s="1531"/>
      <c r="K1" s="1532"/>
    </row>
    <row r="2" spans="2:13" ht="34.5" customHeight="1" thickBot="1">
      <c r="B2" s="1533" t="s">
        <v>48</v>
      </c>
      <c r="C2" s="1534"/>
      <c r="D2" s="1534"/>
      <c r="E2" s="1534"/>
      <c r="F2" s="1534"/>
      <c r="G2" s="1534"/>
      <c r="H2" s="1534"/>
      <c r="I2" s="1534"/>
      <c r="J2" s="1534"/>
      <c r="K2" s="1535"/>
    </row>
    <row r="3" spans="2:13" ht="13.5" thickBot="1">
      <c r="B3" s="247"/>
      <c r="C3" s="709"/>
      <c r="D3" s="709"/>
      <c r="E3" s="709"/>
      <c r="F3" s="709"/>
      <c r="G3" s="709"/>
      <c r="H3" s="709"/>
      <c r="I3" s="709"/>
      <c r="J3" s="709"/>
      <c r="K3" s="710"/>
      <c r="L3" s="6"/>
      <c r="M3" s="30"/>
    </row>
    <row r="4" spans="2:13" ht="13.5" customHeight="1" thickBot="1">
      <c r="B4" s="1646" t="s">
        <v>20</v>
      </c>
      <c r="C4" s="1646" t="s">
        <v>21</v>
      </c>
      <c r="D4" s="1648" t="s">
        <v>47</v>
      </c>
      <c r="E4" s="1650" t="s">
        <v>45</v>
      </c>
      <c r="F4" s="1650" t="s">
        <v>46</v>
      </c>
      <c r="G4" s="1646" t="s">
        <v>17</v>
      </c>
      <c r="H4" s="1652" t="s">
        <v>18</v>
      </c>
      <c r="I4" s="1653"/>
      <c r="J4" s="1652" t="s">
        <v>19</v>
      </c>
      <c r="K4" s="1653"/>
      <c r="L4" s="6"/>
      <c r="M4" s="30"/>
    </row>
    <row r="5" spans="2:13" ht="13.5" thickBot="1">
      <c r="B5" s="1647"/>
      <c r="C5" s="1647"/>
      <c r="D5" s="1649"/>
      <c r="E5" s="1651"/>
      <c r="F5" s="1651"/>
      <c r="G5" s="1647"/>
      <c r="H5" s="243" t="s">
        <v>22</v>
      </c>
      <c r="I5" s="243" t="s">
        <v>23</v>
      </c>
      <c r="J5" s="243" t="s">
        <v>24</v>
      </c>
      <c r="K5" s="243" t="s">
        <v>25</v>
      </c>
      <c r="L5" s="6"/>
      <c r="M5" s="30"/>
    </row>
    <row r="6" spans="2:13">
      <c r="B6" s="886" t="s">
        <v>26</v>
      </c>
      <c r="C6" s="39"/>
      <c r="D6" s="39"/>
      <c r="E6" s="172"/>
      <c r="F6" s="172"/>
      <c r="G6" s="628"/>
      <c r="H6" s="802" t="str">
        <f>IF((G6&gt;0),((PMT((G6/12),(J6*12),F6,0,0)*12)*-1),"")</f>
        <v/>
      </c>
      <c r="I6" s="170" t="s">
        <v>288</v>
      </c>
      <c r="J6" s="43"/>
      <c r="K6" s="46"/>
      <c r="L6" s="2"/>
      <c r="M6" s="30"/>
    </row>
    <row r="7" spans="2:13">
      <c r="B7" s="887" t="s">
        <v>27</v>
      </c>
      <c r="C7" s="890"/>
      <c r="D7" s="890"/>
      <c r="E7" s="41"/>
      <c r="F7" s="41"/>
      <c r="G7" s="629"/>
      <c r="H7" s="891"/>
      <c r="I7" s="52" t="s">
        <v>288</v>
      </c>
      <c r="J7" s="169"/>
      <c r="K7" s="47"/>
      <c r="L7" s="2"/>
      <c r="M7" s="30"/>
    </row>
    <row r="8" spans="2:13">
      <c r="B8" s="887" t="s">
        <v>28</v>
      </c>
      <c r="C8" s="890"/>
      <c r="D8" s="890"/>
      <c r="E8" s="41"/>
      <c r="F8" s="41"/>
      <c r="G8" s="629"/>
      <c r="H8" s="891"/>
      <c r="I8" s="171" t="s">
        <v>288</v>
      </c>
      <c r="J8" s="44"/>
      <c r="K8" s="47"/>
      <c r="L8" s="2"/>
      <c r="M8" s="30"/>
    </row>
    <row r="9" spans="2:13">
      <c r="B9" s="7" t="s">
        <v>461</v>
      </c>
      <c r="C9" s="890"/>
      <c r="D9" s="890"/>
      <c r="E9" s="41"/>
      <c r="F9" s="41"/>
      <c r="G9" s="629"/>
      <c r="H9" s="891"/>
      <c r="I9" s="44"/>
      <c r="J9" s="44"/>
      <c r="K9" s="47"/>
      <c r="L9" s="2"/>
      <c r="M9" s="30"/>
    </row>
    <row r="10" spans="2:13">
      <c r="B10" s="7" t="s">
        <v>16</v>
      </c>
      <c r="C10" s="890"/>
      <c r="D10" s="890"/>
      <c r="E10" s="41"/>
      <c r="F10" s="41"/>
      <c r="G10" s="629"/>
      <c r="H10" s="891"/>
      <c r="I10" s="44"/>
      <c r="J10" s="44"/>
      <c r="K10" s="47"/>
      <c r="L10" s="2"/>
      <c r="M10" s="30"/>
    </row>
    <row r="11" spans="2:13">
      <c r="B11" s="7" t="s">
        <v>16</v>
      </c>
      <c r="C11" s="890"/>
      <c r="D11" s="890"/>
      <c r="E11" s="41"/>
      <c r="F11" s="41"/>
      <c r="G11" s="629"/>
      <c r="H11" s="891"/>
      <c r="I11" s="44"/>
      <c r="J11" s="44"/>
      <c r="K11" s="47"/>
      <c r="L11" s="2"/>
      <c r="M11" s="30"/>
    </row>
    <row r="12" spans="2:13">
      <c r="B12" s="7" t="s">
        <v>29</v>
      </c>
      <c r="C12" s="890"/>
      <c r="D12" s="890"/>
      <c r="E12" s="41"/>
      <c r="F12" s="41"/>
      <c r="G12" s="629"/>
      <c r="H12" s="891"/>
      <c r="I12" s="44"/>
      <c r="J12" s="44"/>
      <c r="K12" s="47"/>
      <c r="L12" s="2"/>
      <c r="M12" s="31" t="s">
        <v>5</v>
      </c>
    </row>
    <row r="13" spans="2:13" ht="13.5" thickBot="1">
      <c r="B13" s="888" t="s">
        <v>30</v>
      </c>
      <c r="C13" s="40"/>
      <c r="D13" s="40"/>
      <c r="E13" s="41"/>
      <c r="F13" s="712">
        <f>+'Comparative Summary (8609)'!C7</f>
        <v>0</v>
      </c>
      <c r="G13" s="630"/>
      <c r="H13" s="42"/>
      <c r="I13" s="45"/>
      <c r="J13" s="45"/>
      <c r="K13" s="48"/>
      <c r="L13" s="2"/>
      <c r="M13" s="31" t="s">
        <v>6</v>
      </c>
    </row>
    <row r="14" spans="2:13" ht="13.5" thickBot="1">
      <c r="B14" s="5"/>
      <c r="C14" s="9"/>
      <c r="D14" s="9" t="s">
        <v>31</v>
      </c>
      <c r="E14" s="231">
        <f>SUM(E6:E13)</f>
        <v>0</v>
      </c>
      <c r="F14" s="231">
        <f>SUM(F6:F13)</f>
        <v>0</v>
      </c>
      <c r="G14" s="3"/>
      <c r="H14" s="3"/>
      <c r="I14" s="3"/>
      <c r="J14" s="3"/>
      <c r="K14" s="4"/>
      <c r="L14" s="2"/>
      <c r="M14" s="31"/>
    </row>
    <row r="15" spans="2:13">
      <c r="B15" s="5"/>
      <c r="C15" s="9"/>
      <c r="D15" s="9"/>
      <c r="G15" s="3"/>
      <c r="H15" s="3"/>
      <c r="I15" s="3"/>
      <c r="J15" s="3"/>
      <c r="K15" s="4"/>
      <c r="L15" s="2"/>
      <c r="M15" s="31"/>
    </row>
    <row r="16" spans="2:13">
      <c r="B16" s="10" t="s">
        <v>32</v>
      </c>
      <c r="C16" s="49"/>
      <c r="D16" s="49"/>
      <c r="E16" s="50"/>
      <c r="F16" s="50"/>
      <c r="G16" s="51"/>
      <c r="H16" s="50"/>
      <c r="I16" s="52"/>
      <c r="J16" s="52"/>
      <c r="K16" s="53"/>
      <c r="L16" s="2"/>
    </row>
    <row r="17" spans="2:12">
      <c r="B17" s="10" t="s">
        <v>32</v>
      </c>
      <c r="C17" s="49"/>
      <c r="D17" s="49"/>
      <c r="E17" s="50"/>
      <c r="F17" s="50"/>
      <c r="G17" s="51"/>
      <c r="H17" s="50"/>
      <c r="I17" s="52"/>
      <c r="J17" s="52"/>
      <c r="K17" s="53"/>
      <c r="L17" s="2"/>
    </row>
    <row r="18" spans="2:12" ht="13.5" thickBot="1">
      <c r="B18" s="889" t="s">
        <v>33</v>
      </c>
      <c r="C18" s="49"/>
      <c r="D18" s="49"/>
      <c r="E18" s="173"/>
      <c r="F18" s="711" t="e">
        <f>+ROUND(D30,0)</f>
        <v>#DIV/0!</v>
      </c>
      <c r="G18" s="51"/>
      <c r="H18" s="50"/>
      <c r="I18" s="52"/>
      <c r="J18" s="52"/>
      <c r="K18" s="53"/>
      <c r="L18" s="2"/>
    </row>
    <row r="19" spans="2:12" ht="13.5" thickBot="1">
      <c r="B19" s="5"/>
      <c r="C19" s="9"/>
      <c r="D19" s="9" t="s">
        <v>34</v>
      </c>
      <c r="E19" s="231">
        <f>+E14+SUM(E16:E18)</f>
        <v>0</v>
      </c>
      <c r="F19" s="231" t="e">
        <f>+F14+SUM(F16:F18)</f>
        <v>#DIV/0!</v>
      </c>
      <c r="G19" s="3"/>
      <c r="H19" s="3"/>
      <c r="I19" s="3"/>
      <c r="J19" s="3"/>
      <c r="K19" s="4"/>
      <c r="L19" s="2"/>
    </row>
    <row r="20" spans="2:12" ht="13.5" thickBot="1">
      <c r="B20" s="14"/>
      <c r="C20" s="3"/>
      <c r="D20" s="3"/>
      <c r="E20" s="3"/>
      <c r="F20" s="713" t="e">
        <f>IF((ROUND(F19,0))=ROUND('Cost Cert. (8609)'!D90,0),"","VALUE!")</f>
        <v>#DIV/0!</v>
      </c>
      <c r="G20" s="3"/>
      <c r="H20" s="3"/>
      <c r="I20" s="3"/>
      <c r="J20" s="3"/>
      <c r="K20" s="4"/>
      <c r="L20" s="2"/>
    </row>
    <row r="21" spans="2:12" ht="13.5" thickBot="1">
      <c r="B21" s="5" t="s">
        <v>44</v>
      </c>
      <c r="C21" s="631"/>
      <c r="D21" s="3" t="s">
        <v>481</v>
      </c>
      <c r="E21" s="3" t="s">
        <v>43</v>
      </c>
      <c r="I21" s="11"/>
      <c r="K21" s="17"/>
      <c r="L21" s="2"/>
    </row>
    <row r="22" spans="2:12" ht="13.5" thickBot="1">
      <c r="B22" s="5"/>
      <c r="C22" s="631"/>
      <c r="D22" s="3" t="s">
        <v>480</v>
      </c>
      <c r="E22" s="3"/>
      <c r="K22" s="17"/>
      <c r="L22" s="2"/>
    </row>
    <row r="23" spans="2:12">
      <c r="B23" s="18"/>
      <c r="E23" s="3"/>
      <c r="K23" s="17"/>
      <c r="L23" s="2"/>
    </row>
    <row r="24" spans="2:12">
      <c r="B24" s="18"/>
      <c r="E24" s="3"/>
      <c r="G24" s="12" t="s">
        <v>35</v>
      </c>
      <c r="H24" s="12"/>
      <c r="I24" s="12"/>
      <c r="K24" s="17"/>
      <c r="L24" s="2"/>
    </row>
    <row r="25" spans="2:12" ht="13.5" thickBot="1">
      <c r="B25" s="18"/>
      <c r="E25" s="3"/>
      <c r="G25" s="1642" t="s">
        <v>51</v>
      </c>
      <c r="H25" s="1643"/>
      <c r="I25" s="13" t="s">
        <v>22</v>
      </c>
      <c r="K25" s="17"/>
      <c r="L25" s="2"/>
    </row>
    <row r="26" spans="2:12">
      <c r="B26" s="18"/>
      <c r="C26" s="232" t="s">
        <v>326</v>
      </c>
      <c r="D26" s="233" t="e">
        <f>+'Tax Credit Eligibility (8609)'!E32</f>
        <v>#DIV/0!</v>
      </c>
      <c r="E26" s="3"/>
      <c r="G26" s="1644" t="s">
        <v>443</v>
      </c>
      <c r="H26" s="1645"/>
      <c r="I26" s="8"/>
      <c r="K26" s="17"/>
      <c r="L26" s="2"/>
    </row>
    <row r="27" spans="2:12">
      <c r="B27" s="18"/>
      <c r="C27" s="234" t="s">
        <v>444</v>
      </c>
      <c r="D27" s="647" t="e">
        <f>+#REF!</f>
        <v>#REF!</v>
      </c>
      <c r="E27" s="16"/>
      <c r="G27" s="1644" t="s">
        <v>36</v>
      </c>
      <c r="H27" s="1645"/>
      <c r="I27" s="8"/>
      <c r="K27" s="17"/>
      <c r="L27" s="2"/>
    </row>
    <row r="28" spans="2:12">
      <c r="B28" s="18"/>
      <c r="C28" s="234" t="s">
        <v>40</v>
      </c>
      <c r="D28" s="235" t="e">
        <f>+D26*D27</f>
        <v>#DIV/0!</v>
      </c>
      <c r="G28" s="1644" t="s">
        <v>445</v>
      </c>
      <c r="H28" s="1645"/>
      <c r="I28" s="8"/>
      <c r="K28" s="17"/>
      <c r="L28" s="2"/>
    </row>
    <row r="29" spans="2:12">
      <c r="B29" s="18"/>
      <c r="C29" s="234" t="s">
        <v>41</v>
      </c>
      <c r="D29" s="236">
        <f>+'Tax Credit Eligibility (8609)'!F28</f>
        <v>0</v>
      </c>
      <c r="G29" s="1644" t="s">
        <v>37</v>
      </c>
      <c r="H29" s="1645"/>
      <c r="I29" s="8"/>
      <c r="K29" s="4"/>
      <c r="L29" s="30"/>
    </row>
    <row r="30" spans="2:12" ht="13.5" thickBot="1">
      <c r="B30" s="18"/>
      <c r="C30" s="237" t="s">
        <v>42</v>
      </c>
      <c r="D30" s="238" t="e">
        <f>+D28*D29</f>
        <v>#DIV/0!</v>
      </c>
      <c r="G30" s="1644" t="s">
        <v>38</v>
      </c>
      <c r="H30" s="1645"/>
      <c r="I30" s="8"/>
      <c r="K30" s="17"/>
    </row>
    <row r="31" spans="2:12">
      <c r="B31" s="18"/>
      <c r="C31" s="239"/>
      <c r="D31" s="240" t="e">
        <f>IF(F18=(ROUND(D30,0)),"","VALUE!")</f>
        <v>#DIV/0!</v>
      </c>
      <c r="G31" s="1641" t="s">
        <v>49</v>
      </c>
      <c r="H31" s="1641"/>
      <c r="I31" s="19"/>
      <c r="K31" s="17"/>
    </row>
    <row r="32" spans="2:12">
      <c r="B32" s="18"/>
      <c r="C32" s="2"/>
      <c r="G32" s="1641" t="s">
        <v>50</v>
      </c>
      <c r="H32" s="1641"/>
      <c r="I32" s="19"/>
      <c r="K32" s="17"/>
    </row>
    <row r="33" spans="2:11">
      <c r="B33" s="18"/>
      <c r="D33" s="2"/>
      <c r="G33" s="3"/>
      <c r="H33" s="15" t="s">
        <v>39</v>
      </c>
      <c r="I33" s="321">
        <f>SUM(I26:I32)</f>
        <v>0</v>
      </c>
      <c r="J33" s="241" t="e">
        <f>IF((ROUND(D30,0)=ROUND(I33,0)),"","VALUE!")</f>
        <v>#DIV/0!</v>
      </c>
      <c r="K33" s="17"/>
    </row>
    <row r="34" spans="2:11" ht="13.5" thickBot="1">
      <c r="B34" s="32"/>
      <c r="C34" s="33"/>
      <c r="D34" s="20"/>
      <c r="E34" s="33"/>
      <c r="F34" s="33"/>
      <c r="G34" s="33"/>
      <c r="H34" s="33"/>
      <c r="I34" s="33"/>
      <c r="J34" s="33"/>
      <c r="K34" s="180"/>
    </row>
    <row r="35" spans="2:11" ht="15.75" customHeight="1">
      <c r="D35" s="2"/>
      <c r="E35" s="2"/>
      <c r="F35" s="2"/>
      <c r="G35" s="2"/>
      <c r="J35" s="1"/>
      <c r="K35" s="612" t="e">
        <f>+#REF!</f>
        <v>#REF!</v>
      </c>
    </row>
    <row r="36" spans="2:11">
      <c r="D36" s="2"/>
      <c r="E36" s="2"/>
      <c r="F36" s="2"/>
      <c r="G36" s="2"/>
      <c r="H36" s="2"/>
      <c r="J36" s="1">
        <v>8609</v>
      </c>
      <c r="K36" s="242">
        <f ca="1">TODAY()</f>
        <v>45330</v>
      </c>
    </row>
    <row r="37" spans="2:11">
      <c r="D37" s="2"/>
      <c r="E37" s="2"/>
      <c r="F37" s="2"/>
      <c r="G37" s="2"/>
      <c r="H37" s="2"/>
    </row>
    <row r="38" spans="2:11">
      <c r="D38" s="2"/>
      <c r="E38" s="2"/>
      <c r="F38" s="2"/>
      <c r="G38" s="2"/>
      <c r="H38" s="2"/>
    </row>
    <row r="39" spans="2:11">
      <c r="D39" s="2"/>
      <c r="E39" s="2"/>
      <c r="F39" s="2"/>
      <c r="G39" s="2"/>
      <c r="H39" s="2"/>
    </row>
    <row r="40" spans="2:11">
      <c r="D40" s="2"/>
      <c r="E40" s="2"/>
      <c r="F40" s="2"/>
      <c r="G40" s="2"/>
      <c r="H40" s="2"/>
    </row>
    <row r="41" spans="2:11">
      <c r="D41" s="2"/>
      <c r="E41" s="2"/>
      <c r="F41" s="2"/>
      <c r="G41" s="2"/>
      <c r="H41" s="2"/>
    </row>
    <row r="42" spans="2:11">
      <c r="D42" s="2"/>
      <c r="E42" s="2"/>
      <c r="F42" s="2"/>
      <c r="G42" s="2"/>
      <c r="H42" s="2"/>
    </row>
    <row r="43" spans="2:11">
      <c r="E43" s="2"/>
      <c r="F43" s="2"/>
      <c r="G43" s="2"/>
      <c r="H43" s="2"/>
    </row>
    <row r="44" spans="2:11">
      <c r="E44" s="2"/>
      <c r="F44" s="2"/>
      <c r="G44" s="2"/>
      <c r="H44" s="2"/>
    </row>
    <row r="45" spans="2:11">
      <c r="F45" s="2"/>
      <c r="G45" s="2"/>
      <c r="H45" s="2"/>
    </row>
  </sheetData>
  <sheetProtection algorithmName="SHA-512" hashValue="2LH0STSHyPeqE34+yJpNemSTydybZOdeo9PGm+sEejXQZ2gFlN7qYIkmnYvktKv2ucGUNwIZc3LnFRIQM7D+xw==" saltValue="sQmrMW3FyH/vwMuhcZ/mXg==" spinCount="100000" sheet="1" objects="1" scenarios="1"/>
  <mergeCells count="18">
    <mergeCell ref="B1:K1"/>
    <mergeCell ref="B2:K2"/>
    <mergeCell ref="B4:B5"/>
    <mergeCell ref="C4:C5"/>
    <mergeCell ref="D4:D5"/>
    <mergeCell ref="E4:E5"/>
    <mergeCell ref="F4:F5"/>
    <mergeCell ref="G4:G5"/>
    <mergeCell ref="H4:I4"/>
    <mergeCell ref="J4:K4"/>
    <mergeCell ref="G31:H31"/>
    <mergeCell ref="G32:H32"/>
    <mergeCell ref="G25:H25"/>
    <mergeCell ref="G26:H26"/>
    <mergeCell ref="G27:H27"/>
    <mergeCell ref="G28:H28"/>
    <mergeCell ref="G29:H29"/>
    <mergeCell ref="G30:H30"/>
  </mergeCells>
  <dataValidations count="1">
    <dataValidation type="list" allowBlank="1" showInputMessage="1" showErrorMessage="1" sqref="I21" xr:uid="{00000000-0002-0000-1700-000000000000}">
      <formula1>$M$12:$M$13</formula1>
    </dataValidation>
  </dataValidations>
  <pageMargins left="0.7" right="0.7" top="0.75" bottom="0.75" header="0.3" footer="0.3"/>
  <pageSetup scale="68" fitToHeight="0"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tabColor rgb="FFCC99FF"/>
    <pageSetUpPr fitToPage="1"/>
  </sheetPr>
  <dimension ref="B1:Q93"/>
  <sheetViews>
    <sheetView showGridLines="0" topLeftCell="A58" zoomScale="70" zoomScaleNormal="70" workbookViewId="0">
      <selection activeCell="J18" sqref="J18"/>
    </sheetView>
  </sheetViews>
  <sheetFormatPr defaultColWidth="9.140625" defaultRowHeight="12.75"/>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c r="B1" s="1530" t="e">
        <f>#REF!</f>
        <v>#REF!</v>
      </c>
      <c r="C1" s="1531"/>
      <c r="D1" s="1531"/>
      <c r="E1" s="1531"/>
      <c r="F1" s="1531"/>
      <c r="G1" s="1531"/>
      <c r="H1" s="1532"/>
    </row>
    <row r="2" spans="2:17" ht="16.5" customHeight="1">
      <c r="B2" s="1705" t="s">
        <v>469</v>
      </c>
      <c r="C2" s="1706"/>
      <c r="D2" s="1706"/>
      <c r="E2" s="1706"/>
      <c r="F2" s="1706"/>
      <c r="G2" s="1706"/>
      <c r="H2" s="1707"/>
    </row>
    <row r="3" spans="2:17" ht="17.25" customHeight="1" thickBot="1">
      <c r="B3" s="1708"/>
      <c r="C3" s="1709"/>
      <c r="D3" s="1709"/>
      <c r="E3" s="1709"/>
      <c r="F3" s="1709"/>
      <c r="G3" s="1709"/>
      <c r="H3" s="1710"/>
    </row>
    <row r="4" spans="2:17" ht="13.5" thickBot="1">
      <c r="B4" s="244"/>
      <c r="C4" s="245"/>
      <c r="D4" s="245"/>
      <c r="E4" s="245"/>
      <c r="F4" s="245"/>
      <c r="G4" s="1"/>
      <c r="H4" s="246"/>
    </row>
    <row r="5" spans="2:17" ht="13.5" customHeight="1">
      <c r="B5" s="247"/>
      <c r="C5" s="248"/>
      <c r="D5" s="1699" t="s">
        <v>112</v>
      </c>
      <c r="E5" s="1701" t="s">
        <v>52</v>
      </c>
      <c r="F5" s="1701" t="s">
        <v>53</v>
      </c>
      <c r="G5" s="1701" t="s">
        <v>462</v>
      </c>
      <c r="H5" s="1699" t="s">
        <v>463</v>
      </c>
    </row>
    <row r="6" spans="2:17" ht="13.5" customHeight="1" thickBot="1">
      <c r="B6" s="249"/>
      <c r="C6" s="245"/>
      <c r="D6" s="1700"/>
      <c r="E6" s="1702"/>
      <c r="F6" s="1702"/>
      <c r="G6" s="1702"/>
      <c r="H6" s="1700"/>
    </row>
    <row r="7" spans="2:17" ht="13.5" customHeight="1" thickBot="1">
      <c r="B7" s="996" t="s">
        <v>54</v>
      </c>
      <c r="C7" s="746"/>
      <c r="D7" s="746"/>
      <c r="E7" s="746"/>
      <c r="F7" s="746"/>
      <c r="G7" s="746"/>
      <c r="H7" s="999"/>
      <c r="J7" s="1664" t="s">
        <v>602</v>
      </c>
      <c r="K7" s="1665"/>
      <c r="L7" s="1665"/>
      <c r="M7" s="1665"/>
      <c r="N7" s="1665"/>
      <c r="O7" s="1665"/>
      <c r="P7" s="1665"/>
      <c r="Q7" s="1666"/>
    </row>
    <row r="8" spans="2:17" ht="13.5" customHeight="1" thickBot="1">
      <c r="B8" s="1676" t="s">
        <v>55</v>
      </c>
      <c r="C8" s="1677"/>
      <c r="D8" s="22"/>
      <c r="E8" s="23"/>
      <c r="F8" s="54">
        <f>D8</f>
        <v>0</v>
      </c>
      <c r="G8" s="57" t="s">
        <v>56</v>
      </c>
      <c r="H8" s="58" t="s">
        <v>56</v>
      </c>
      <c r="J8" s="985" t="s">
        <v>593</v>
      </c>
      <c r="K8" s="461"/>
      <c r="L8" s="461"/>
      <c r="M8" s="461"/>
      <c r="N8" s="461"/>
      <c r="O8" s="461"/>
      <c r="P8" s="1656" t="s">
        <v>594</v>
      </c>
      <c r="Q8" s="1657"/>
    </row>
    <row r="9" spans="2:17" ht="13.5" customHeight="1">
      <c r="B9" s="1680" t="s">
        <v>57</v>
      </c>
      <c r="C9" s="1681"/>
      <c r="D9" s="24"/>
      <c r="E9" s="25"/>
      <c r="F9" s="55">
        <f>D9</f>
        <v>0</v>
      </c>
      <c r="G9" s="59"/>
      <c r="H9" s="34">
        <f>F9</f>
        <v>0</v>
      </c>
      <c r="J9" s="982"/>
      <c r="K9" s="983"/>
      <c r="L9" s="983"/>
      <c r="M9" s="983"/>
      <c r="N9" s="983"/>
      <c r="O9" s="983"/>
      <c r="P9" s="1662"/>
      <c r="Q9" s="1663"/>
    </row>
    <row r="10" spans="2:17" ht="13.5" customHeight="1" thickBot="1">
      <c r="B10" s="1703" t="s">
        <v>585</v>
      </c>
      <c r="C10" s="1704"/>
      <c r="D10" s="712">
        <f>P13</f>
        <v>0</v>
      </c>
      <c r="E10" s="38"/>
      <c r="F10" s="56">
        <f>D10</f>
        <v>0</v>
      </c>
      <c r="G10" s="60"/>
      <c r="H10" s="61">
        <f>F10</f>
        <v>0</v>
      </c>
      <c r="J10" s="982"/>
      <c r="K10" s="983"/>
      <c r="L10" s="983"/>
      <c r="M10" s="983"/>
      <c r="N10" s="983"/>
      <c r="O10" s="983"/>
      <c r="P10" s="1660"/>
      <c r="Q10" s="1661"/>
    </row>
    <row r="11" spans="2:17" ht="13.5" customHeight="1" thickBot="1">
      <c r="B11" s="1669" t="s">
        <v>59</v>
      </c>
      <c r="C11" s="1670"/>
      <c r="D11" s="250">
        <f>SUM(D8:D10)</f>
        <v>0</v>
      </c>
      <c r="E11" s="250">
        <f>SUM(E8:E10)</f>
        <v>0</v>
      </c>
      <c r="F11" s="251">
        <f>SUM(F8:F10)</f>
        <v>0</v>
      </c>
      <c r="G11" s="252">
        <f>SUM(G8:G10)</f>
        <v>0</v>
      </c>
      <c r="H11" s="253">
        <f>SUM(H8:H10)</f>
        <v>0</v>
      </c>
      <c r="J11" s="982"/>
      <c r="K11" s="983"/>
      <c r="L11" s="983"/>
      <c r="M11" s="983"/>
      <c r="N11" s="983"/>
      <c r="O11" s="983"/>
      <c r="P11" s="1660"/>
      <c r="Q11" s="1661"/>
    </row>
    <row r="12" spans="2:17" ht="13.5" customHeight="1" thickBot="1">
      <c r="B12" s="995" t="s">
        <v>60</v>
      </c>
      <c r="C12" s="997"/>
      <c r="D12" s="997"/>
      <c r="E12" s="997"/>
      <c r="F12" s="997"/>
      <c r="G12" s="997"/>
      <c r="H12" s="998"/>
      <c r="J12" s="18"/>
      <c r="P12" s="1654"/>
      <c r="Q12" s="1655"/>
    </row>
    <row r="13" spans="2:17" ht="13.5" customHeight="1" thickBot="1">
      <c r="B13" s="1676" t="s">
        <v>61</v>
      </c>
      <c r="C13" s="1677"/>
      <c r="D13" s="254">
        <f>+'Construction Costs (8609)'!E9</f>
        <v>0</v>
      </c>
      <c r="E13" s="255">
        <f>+'Construction Costs (8609)'!F9</f>
        <v>0</v>
      </c>
      <c r="F13" s="101">
        <f>+'Construction Costs (8609)'!G9</f>
        <v>0</v>
      </c>
      <c r="G13" s="256">
        <f>+'Construction Costs (8609)'!H9</f>
        <v>0</v>
      </c>
      <c r="H13" s="257">
        <f>+'Construction Costs (8609)'!I9</f>
        <v>0</v>
      </c>
      <c r="J13" s="460"/>
      <c r="K13" s="461"/>
      <c r="L13" s="461"/>
      <c r="M13" s="461"/>
      <c r="N13" s="461"/>
      <c r="O13" s="986" t="s">
        <v>369</v>
      </c>
      <c r="P13" s="1658">
        <f>SUM(P9:Q12)</f>
        <v>0</v>
      </c>
      <c r="Q13" s="1659"/>
    </row>
    <row r="14" spans="2:17" ht="13.5" customHeight="1" thickBot="1">
      <c r="B14" s="1680" t="s">
        <v>62</v>
      </c>
      <c r="C14" s="1681"/>
      <c r="D14" s="258">
        <f>+'Construction Costs (8609)'!E10</f>
        <v>0</v>
      </c>
      <c r="E14" s="179">
        <f>+'Construction Costs (8609)'!F10</f>
        <v>0</v>
      </c>
      <c r="F14" s="178">
        <f>+'Construction Costs (8609)'!G10</f>
        <v>0</v>
      </c>
      <c r="G14" s="259">
        <f>+'Construction Costs (8609)'!H10</f>
        <v>0</v>
      </c>
      <c r="H14" s="260">
        <f>+'Construction Costs (8609)'!I10</f>
        <v>0</v>
      </c>
    </row>
    <row r="15" spans="2:17" ht="13.5" customHeight="1" thickBot="1">
      <c r="B15" s="1680" t="s">
        <v>63</v>
      </c>
      <c r="C15" s="1681"/>
      <c r="D15" s="258">
        <f>+'Construction Costs (8609)'!E18</f>
        <v>0</v>
      </c>
      <c r="E15" s="179">
        <f>+'Construction Costs (8609)'!F18</f>
        <v>0</v>
      </c>
      <c r="F15" s="178">
        <f>+'Construction Costs (8609)'!G18</f>
        <v>0</v>
      </c>
      <c r="G15" s="259">
        <f>+'Construction Costs (8609)'!H18</f>
        <v>0</v>
      </c>
      <c r="H15" s="260">
        <f>+'Construction Costs (8609)'!I18</f>
        <v>0</v>
      </c>
      <c r="J15" s="1664" t="s">
        <v>595</v>
      </c>
      <c r="K15" s="1665"/>
      <c r="L15" s="1665"/>
      <c r="M15" s="1665"/>
      <c r="N15" s="1665"/>
      <c r="O15" s="1665"/>
      <c r="P15" s="1665"/>
      <c r="Q15" s="1666"/>
    </row>
    <row r="16" spans="2:17" ht="13.5" customHeight="1" thickBot="1">
      <c r="B16" s="1680" t="s">
        <v>64</v>
      </c>
      <c r="C16" s="1681"/>
      <c r="D16" s="258">
        <f>+'Construction Costs (8609)'!E34</f>
        <v>0</v>
      </c>
      <c r="E16" s="179">
        <f>+'Construction Costs (8609)'!F34</f>
        <v>0</v>
      </c>
      <c r="F16" s="178">
        <f>+'Construction Costs (8609)'!G34</f>
        <v>0</v>
      </c>
      <c r="G16" s="259">
        <f>+'Construction Costs (8609)'!H34</f>
        <v>0</v>
      </c>
      <c r="H16" s="260">
        <f>+'Construction Costs (8609)'!I34</f>
        <v>0</v>
      </c>
      <c r="J16" s="985" t="s">
        <v>603</v>
      </c>
      <c r="K16" s="461"/>
      <c r="L16" s="461"/>
      <c r="M16" s="461"/>
      <c r="N16" s="461"/>
      <c r="O16" s="461"/>
      <c r="P16" s="1656" t="s">
        <v>594</v>
      </c>
      <c r="Q16" s="1657"/>
    </row>
    <row r="17" spans="2:17" ht="13.5" customHeight="1">
      <c r="B17" s="1680" t="s">
        <v>65</v>
      </c>
      <c r="C17" s="1681"/>
      <c r="D17" s="258">
        <f>+'Construction Costs (8609)'!E39</f>
        <v>0</v>
      </c>
      <c r="E17" s="179">
        <f>+'Construction Costs (8609)'!F39</f>
        <v>0</v>
      </c>
      <c r="F17" s="178">
        <f>+'Construction Costs (8609)'!G39</f>
        <v>0</v>
      </c>
      <c r="G17" s="70"/>
      <c r="H17" s="36"/>
      <c r="J17" s="982"/>
      <c r="K17" s="983"/>
      <c r="L17" s="983"/>
      <c r="M17" s="983"/>
      <c r="N17" s="983"/>
      <c r="O17" s="983"/>
      <c r="P17" s="1662"/>
      <c r="Q17" s="1663"/>
    </row>
    <row r="18" spans="2:17" ht="13.5" customHeight="1" thickBot="1">
      <c r="B18" s="1671" t="s">
        <v>66</v>
      </c>
      <c r="C18" s="1672"/>
      <c r="D18" s="258">
        <f>+'Construction Costs (8609)'!E44</f>
        <v>0</v>
      </c>
      <c r="E18" s="179">
        <f>+'Construction Costs (8609)'!F44</f>
        <v>0</v>
      </c>
      <c r="F18" s="178">
        <f>+'Construction Costs (8609)'!G44</f>
        <v>0</v>
      </c>
      <c r="G18" s="259">
        <f>+'Construction Costs (8609)'!H44</f>
        <v>0</v>
      </c>
      <c r="H18" s="260">
        <f>+'Construction Costs (8609)'!I44</f>
        <v>0</v>
      </c>
      <c r="J18" s="982"/>
      <c r="K18" s="983"/>
      <c r="L18" s="983"/>
      <c r="M18" s="983"/>
      <c r="N18" s="983"/>
      <c r="O18" s="983"/>
      <c r="P18" s="1660"/>
      <c r="Q18" s="1661"/>
    </row>
    <row r="19" spans="2:17" ht="13.5" customHeight="1" thickBot="1">
      <c r="B19" s="1669" t="s">
        <v>67</v>
      </c>
      <c r="C19" s="1670"/>
      <c r="D19" s="250">
        <f>SUM(D13:D18)</f>
        <v>0</v>
      </c>
      <c r="E19" s="250">
        <f>SUM(E13:E18)</f>
        <v>0</v>
      </c>
      <c r="F19" s="251">
        <f>SUM(F13:F18)</f>
        <v>0</v>
      </c>
      <c r="G19" s="252">
        <f>SUM(G13:G18)</f>
        <v>0</v>
      </c>
      <c r="H19" s="253">
        <f>SUM(H13:H18)</f>
        <v>0</v>
      </c>
      <c r="J19" s="982"/>
      <c r="K19" s="983"/>
      <c r="L19" s="983"/>
      <c r="M19" s="983"/>
      <c r="N19" s="983"/>
      <c r="O19" s="983"/>
      <c r="P19" s="1660"/>
      <c r="Q19" s="1661"/>
    </row>
    <row r="20" spans="2:17" ht="13.5" customHeight="1" thickBot="1">
      <c r="B20" s="996" t="s">
        <v>68</v>
      </c>
      <c r="C20" s="997"/>
      <c r="D20" s="997"/>
      <c r="E20" s="997"/>
      <c r="F20" s="997"/>
      <c r="G20" s="997"/>
      <c r="H20" s="998"/>
      <c r="J20" s="18"/>
      <c r="P20" s="1654"/>
      <c r="Q20" s="1655"/>
    </row>
    <row r="21" spans="2:17" ht="13.5" customHeight="1" thickBot="1">
      <c r="B21" s="1676" t="s">
        <v>69</v>
      </c>
      <c r="C21" s="1677"/>
      <c r="D21" s="22"/>
      <c r="E21" s="27"/>
      <c r="F21" s="62">
        <f>D21</f>
        <v>0</v>
      </c>
      <c r="G21" s="64"/>
      <c r="H21" s="65">
        <f>F21</f>
        <v>0</v>
      </c>
      <c r="J21" s="460"/>
      <c r="K21" s="461"/>
      <c r="L21" s="461"/>
      <c r="M21" s="461"/>
      <c r="N21" s="461"/>
      <c r="O21" s="986" t="s">
        <v>369</v>
      </c>
      <c r="P21" s="1658">
        <f>SUM(P17:Q20)</f>
        <v>0</v>
      </c>
      <c r="Q21" s="1659"/>
    </row>
    <row r="22" spans="2:17" ht="13.5" customHeight="1" thickBot="1">
      <c r="B22" s="1680" t="s">
        <v>70</v>
      </c>
      <c r="C22" s="1681"/>
      <c r="D22" s="24"/>
      <c r="E22" s="26"/>
      <c r="F22" s="62">
        <f t="shared" ref="F22:F28" si="0">D22</f>
        <v>0</v>
      </c>
      <c r="G22" s="59"/>
      <c r="H22" s="34">
        <f>F22</f>
        <v>0</v>
      </c>
    </row>
    <row r="23" spans="2:17" ht="13.5" customHeight="1" thickBot="1">
      <c r="B23" s="1680" t="s">
        <v>71</v>
      </c>
      <c r="C23" s="1681"/>
      <c r="D23" s="24"/>
      <c r="E23" s="26"/>
      <c r="F23" s="62">
        <f t="shared" si="0"/>
        <v>0</v>
      </c>
      <c r="G23" s="59"/>
      <c r="H23" s="34">
        <f>F23</f>
        <v>0</v>
      </c>
      <c r="J23" s="1664" t="s">
        <v>596</v>
      </c>
      <c r="K23" s="1665"/>
      <c r="L23" s="1665"/>
      <c r="M23" s="1665"/>
      <c r="N23" s="1665"/>
      <c r="O23" s="1665"/>
      <c r="P23" s="1665"/>
      <c r="Q23" s="1666"/>
    </row>
    <row r="24" spans="2:17" ht="13.5" customHeight="1" thickBot="1">
      <c r="B24" s="1680" t="s">
        <v>72</v>
      </c>
      <c r="C24" s="1681"/>
      <c r="D24" s="258">
        <v>0</v>
      </c>
      <c r="E24" s="26"/>
      <c r="F24" s="62">
        <f t="shared" si="0"/>
        <v>0</v>
      </c>
      <c r="G24" s="59"/>
      <c r="H24" s="260">
        <f>+D24</f>
        <v>0</v>
      </c>
      <c r="J24" s="985" t="s">
        <v>603</v>
      </c>
      <c r="K24" s="461"/>
      <c r="L24" s="461"/>
      <c r="M24" s="461"/>
      <c r="N24" s="461"/>
      <c r="O24" s="461"/>
      <c r="P24" s="1656" t="s">
        <v>594</v>
      </c>
      <c r="Q24" s="1657"/>
    </row>
    <row r="25" spans="2:17" ht="13.5" customHeight="1">
      <c r="B25" s="1671" t="s">
        <v>73</v>
      </c>
      <c r="C25" s="1672"/>
      <c r="D25" s="28"/>
      <c r="E25" s="29"/>
      <c r="F25" s="62">
        <f t="shared" si="0"/>
        <v>0</v>
      </c>
      <c r="G25" s="67"/>
      <c r="H25" s="35">
        <f>F25</f>
        <v>0</v>
      </c>
      <c r="J25" s="982"/>
      <c r="K25" s="983"/>
      <c r="L25" s="983"/>
      <c r="M25" s="983"/>
      <c r="N25" s="983"/>
      <c r="O25" s="983"/>
      <c r="P25" s="1662"/>
      <c r="Q25" s="1663"/>
    </row>
    <row r="26" spans="2:17" ht="13.5" customHeight="1">
      <c r="B26" s="976" t="s">
        <v>604</v>
      </c>
      <c r="C26" s="977"/>
      <c r="D26" s="28"/>
      <c r="E26" s="29"/>
      <c r="F26" s="62">
        <f t="shared" si="0"/>
        <v>0</v>
      </c>
      <c r="G26" s="67"/>
      <c r="H26" s="35">
        <f>F26</f>
        <v>0</v>
      </c>
      <c r="J26" s="982"/>
      <c r="K26" s="983"/>
      <c r="L26" s="983"/>
      <c r="M26" s="983"/>
      <c r="N26" s="983"/>
      <c r="O26" s="983"/>
      <c r="P26" s="1660"/>
      <c r="Q26" s="1661"/>
    </row>
    <row r="27" spans="2:17" ht="13.5" customHeight="1">
      <c r="B27" s="976" t="s">
        <v>605</v>
      </c>
      <c r="C27" s="977"/>
      <c r="D27" s="28"/>
      <c r="E27" s="29"/>
      <c r="F27" s="62">
        <f t="shared" si="0"/>
        <v>0</v>
      </c>
      <c r="G27" s="67"/>
      <c r="H27" s="35">
        <f>F27</f>
        <v>0</v>
      </c>
      <c r="J27" s="982"/>
      <c r="K27" s="983"/>
      <c r="L27" s="983"/>
      <c r="M27" s="983"/>
      <c r="N27" s="983"/>
      <c r="O27" s="983"/>
      <c r="P27" s="1660"/>
      <c r="Q27" s="1661"/>
    </row>
    <row r="28" spans="2:17" ht="13.5" customHeight="1" thickBot="1">
      <c r="B28" s="980" t="s">
        <v>586</v>
      </c>
      <c r="C28" s="981"/>
      <c r="D28" s="990">
        <f>P21</f>
        <v>0</v>
      </c>
      <c r="E28" s="984"/>
      <c r="F28" s="62">
        <f t="shared" si="0"/>
        <v>0</v>
      </c>
      <c r="G28" s="60"/>
      <c r="H28" s="35">
        <f>F28</f>
        <v>0</v>
      </c>
      <c r="J28" s="18"/>
      <c r="P28" s="1654"/>
      <c r="Q28" s="1655"/>
    </row>
    <row r="29" spans="2:17" ht="13.5" customHeight="1" thickBot="1">
      <c r="B29" s="1669" t="s">
        <v>59</v>
      </c>
      <c r="C29" s="1670"/>
      <c r="D29" s="250">
        <f>SUM(D21:D28)</f>
        <v>0</v>
      </c>
      <c r="E29" s="250">
        <f>SUM(E21:E28)</f>
        <v>0</v>
      </c>
      <c r="F29" s="251">
        <f>SUM(F21:F28)</f>
        <v>0</v>
      </c>
      <c r="G29" s="252">
        <f>SUM(G21:G28)</f>
        <v>0</v>
      </c>
      <c r="H29" s="253">
        <f>SUM(H21:H28)</f>
        <v>0</v>
      </c>
      <c r="J29" s="460"/>
      <c r="K29" s="461"/>
      <c r="L29" s="461"/>
      <c r="M29" s="461"/>
      <c r="N29" s="461"/>
      <c r="O29" s="986" t="s">
        <v>369</v>
      </c>
      <c r="P29" s="1658">
        <f>SUM(P25:Q28)</f>
        <v>0</v>
      </c>
      <c r="Q29" s="1659"/>
    </row>
    <row r="30" spans="2:17" ht="13.5" customHeight="1" thickBot="1">
      <c r="B30" s="995" t="s">
        <v>74</v>
      </c>
      <c r="C30" s="997"/>
      <c r="D30" s="997"/>
      <c r="E30" s="997"/>
      <c r="F30" s="997"/>
      <c r="G30" s="997"/>
      <c r="H30" s="998"/>
    </row>
    <row r="31" spans="2:17" ht="13.5" customHeight="1" thickBot="1">
      <c r="B31" s="1676" t="s">
        <v>75</v>
      </c>
      <c r="C31" s="1677"/>
      <c r="D31" s="22"/>
      <c r="E31" s="27"/>
      <c r="F31" s="62">
        <f>D31</f>
        <v>0</v>
      </c>
      <c r="G31" s="64"/>
      <c r="H31" s="62">
        <f>F31</f>
        <v>0</v>
      </c>
      <c r="J31" s="1664" t="s">
        <v>597</v>
      </c>
      <c r="K31" s="1665"/>
      <c r="L31" s="1665"/>
      <c r="M31" s="1665"/>
      <c r="N31" s="1665"/>
      <c r="O31" s="1665"/>
      <c r="P31" s="1665"/>
      <c r="Q31" s="1666"/>
    </row>
    <row r="32" spans="2:17" ht="13.5" customHeight="1" thickBot="1">
      <c r="B32" s="1680" t="s">
        <v>76</v>
      </c>
      <c r="C32" s="1681"/>
      <c r="D32" s="24"/>
      <c r="E32" s="26"/>
      <c r="F32" s="62">
        <f>D32</f>
        <v>0</v>
      </c>
      <c r="G32" s="59"/>
      <c r="H32" s="62">
        <f>F32</f>
        <v>0</v>
      </c>
      <c r="J32" s="985" t="s">
        <v>603</v>
      </c>
      <c r="K32" s="461"/>
      <c r="L32" s="461"/>
      <c r="M32" s="461"/>
      <c r="N32" s="461"/>
      <c r="O32" s="461"/>
      <c r="P32" s="1656" t="s">
        <v>594</v>
      </c>
      <c r="Q32" s="1657"/>
    </row>
    <row r="33" spans="2:17" ht="13.5" customHeight="1">
      <c r="B33" s="1680" t="s">
        <v>77</v>
      </c>
      <c r="C33" s="1681"/>
      <c r="D33" s="24"/>
      <c r="E33" s="26"/>
      <c r="F33" s="62">
        <f>D33</f>
        <v>0</v>
      </c>
      <c r="G33" s="59"/>
      <c r="H33" s="62">
        <f>F33</f>
        <v>0</v>
      </c>
      <c r="J33" s="982"/>
      <c r="K33" s="983"/>
      <c r="L33" s="983"/>
      <c r="M33" s="983"/>
      <c r="N33" s="983"/>
      <c r="O33" s="983"/>
      <c r="P33" s="1662"/>
      <c r="Q33" s="1663"/>
    </row>
    <row r="34" spans="2:17" ht="13.5" customHeight="1">
      <c r="B34" s="1680" t="s">
        <v>78</v>
      </c>
      <c r="C34" s="1681"/>
      <c r="D34" s="24"/>
      <c r="E34" s="26"/>
      <c r="F34" s="62">
        <f>D34</f>
        <v>0</v>
      </c>
      <c r="G34" s="59"/>
      <c r="H34" s="62">
        <f>F34</f>
        <v>0</v>
      </c>
      <c r="J34" s="982"/>
      <c r="K34" s="983"/>
      <c r="L34" s="983"/>
      <c r="M34" s="983"/>
      <c r="N34" s="983"/>
      <c r="O34" s="983"/>
      <c r="P34" s="1660"/>
      <c r="Q34" s="1661"/>
    </row>
    <row r="35" spans="2:17" ht="13.5" customHeight="1" thickBot="1">
      <c r="B35" s="1680" t="s">
        <v>587</v>
      </c>
      <c r="C35" s="1681"/>
      <c r="D35" s="258">
        <f>P29</f>
        <v>0</v>
      </c>
      <c r="E35" s="26"/>
      <c r="F35" s="62">
        <f>D35</f>
        <v>0</v>
      </c>
      <c r="G35" s="59"/>
      <c r="H35" s="62">
        <f>F35</f>
        <v>0</v>
      </c>
      <c r="J35" s="982"/>
      <c r="K35" s="983"/>
      <c r="L35" s="983"/>
      <c r="M35" s="983"/>
      <c r="N35" s="983"/>
      <c r="O35" s="983"/>
      <c r="P35" s="1660"/>
      <c r="Q35" s="1661"/>
    </row>
    <row r="36" spans="2:17" ht="13.5" customHeight="1" thickBot="1">
      <c r="B36" s="1669" t="s">
        <v>59</v>
      </c>
      <c r="C36" s="1670"/>
      <c r="D36" s="250">
        <f>SUM(D31:D35)</f>
        <v>0</v>
      </c>
      <c r="E36" s="250">
        <f>SUM(E31:E35)</f>
        <v>0</v>
      </c>
      <c r="F36" s="251">
        <f>SUM(F31:F35)</f>
        <v>0</v>
      </c>
      <c r="G36" s="252">
        <f>SUM(G31:G35)</f>
        <v>0</v>
      </c>
      <c r="H36" s="253">
        <f>SUM(H31:H35)</f>
        <v>0</v>
      </c>
      <c r="J36" s="18"/>
      <c r="P36" s="1654"/>
      <c r="Q36" s="1655"/>
    </row>
    <row r="37" spans="2:17" ht="13.5" customHeight="1" thickBot="1">
      <c r="B37" s="995" t="s">
        <v>79</v>
      </c>
      <c r="C37" s="997"/>
      <c r="D37" s="997"/>
      <c r="E37" s="997"/>
      <c r="F37" s="997"/>
      <c r="G37" s="997"/>
      <c r="H37" s="998"/>
      <c r="J37" s="460"/>
      <c r="K37" s="461"/>
      <c r="L37" s="461"/>
      <c r="M37" s="461"/>
      <c r="N37" s="461"/>
      <c r="O37" s="986" t="s">
        <v>369</v>
      </c>
      <c r="P37" s="1658">
        <f>SUM(P33:Q36)</f>
        <v>0</v>
      </c>
      <c r="Q37" s="1659"/>
    </row>
    <row r="38" spans="2:17" ht="13.5" customHeight="1" thickBot="1">
      <c r="B38" s="1676" t="s">
        <v>80</v>
      </c>
      <c r="C38" s="1677"/>
      <c r="D38" s="22"/>
      <c r="E38" s="27"/>
      <c r="F38" s="62">
        <f>D38</f>
        <v>0</v>
      </c>
      <c r="G38" s="64"/>
      <c r="H38" s="62">
        <f>F38</f>
        <v>0</v>
      </c>
    </row>
    <row r="39" spans="2:17" ht="13.5" customHeight="1" thickBot="1">
      <c r="B39" s="1680" t="s">
        <v>81</v>
      </c>
      <c r="C39" s="1681"/>
      <c r="D39" s="24"/>
      <c r="E39" s="26"/>
      <c r="F39" s="62">
        <f t="shared" ref="F39:F48" si="1">D39</f>
        <v>0</v>
      </c>
      <c r="G39" s="59"/>
      <c r="H39" s="62">
        <f t="shared" ref="H39:H48" si="2">F39</f>
        <v>0</v>
      </c>
      <c r="J39" s="1664" t="s">
        <v>598</v>
      </c>
      <c r="K39" s="1665"/>
      <c r="L39" s="1665"/>
      <c r="M39" s="1665"/>
      <c r="N39" s="1665"/>
      <c r="O39" s="1665"/>
      <c r="P39" s="1665"/>
      <c r="Q39" s="1666"/>
    </row>
    <row r="40" spans="2:17" ht="13.5" customHeight="1" thickBot="1">
      <c r="B40" s="1680" t="s">
        <v>82</v>
      </c>
      <c r="C40" s="1681"/>
      <c r="D40" s="24"/>
      <c r="E40" s="26"/>
      <c r="F40" s="62">
        <f t="shared" si="1"/>
        <v>0</v>
      </c>
      <c r="G40" s="59"/>
      <c r="H40" s="62">
        <f t="shared" si="2"/>
        <v>0</v>
      </c>
      <c r="J40" s="985" t="s">
        <v>603</v>
      </c>
      <c r="K40" s="461"/>
      <c r="L40" s="461"/>
      <c r="M40" s="461"/>
      <c r="N40" s="461"/>
      <c r="O40" s="461"/>
      <c r="P40" s="1656" t="s">
        <v>594</v>
      </c>
      <c r="Q40" s="1657"/>
    </row>
    <row r="41" spans="2:17" ht="13.5" customHeight="1">
      <c r="B41" s="1680" t="s">
        <v>17</v>
      </c>
      <c r="C41" s="1681"/>
      <c r="D41" s="24"/>
      <c r="E41" s="26"/>
      <c r="F41" s="62">
        <f t="shared" si="1"/>
        <v>0</v>
      </c>
      <c r="G41" s="59"/>
      <c r="H41" s="62">
        <f t="shared" si="2"/>
        <v>0</v>
      </c>
      <c r="J41" s="982"/>
      <c r="K41" s="983"/>
      <c r="L41" s="983"/>
      <c r="M41" s="983"/>
      <c r="N41" s="983"/>
      <c r="O41" s="983"/>
      <c r="P41" s="1662"/>
      <c r="Q41" s="1663"/>
    </row>
    <row r="42" spans="2:17" ht="13.5" customHeight="1">
      <c r="B42" s="1680" t="s">
        <v>83</v>
      </c>
      <c r="C42" s="1681"/>
      <c r="D42" s="24"/>
      <c r="E42" s="26"/>
      <c r="F42" s="62">
        <f t="shared" si="1"/>
        <v>0</v>
      </c>
      <c r="G42" s="59"/>
      <c r="H42" s="62">
        <f t="shared" si="2"/>
        <v>0</v>
      </c>
      <c r="J42" s="982"/>
      <c r="K42" s="983"/>
      <c r="L42" s="983"/>
      <c r="M42" s="983"/>
      <c r="N42" s="983"/>
      <c r="O42" s="983"/>
      <c r="P42" s="1660"/>
      <c r="Q42" s="1661"/>
    </row>
    <row r="43" spans="2:17" ht="13.5" customHeight="1">
      <c r="B43" s="1680" t="s">
        <v>84</v>
      </c>
      <c r="C43" s="1681"/>
      <c r="D43" s="24"/>
      <c r="E43" s="26"/>
      <c r="F43" s="62">
        <f t="shared" si="1"/>
        <v>0</v>
      </c>
      <c r="G43" s="59"/>
      <c r="H43" s="62">
        <f t="shared" si="2"/>
        <v>0</v>
      </c>
      <c r="J43" s="982"/>
      <c r="K43" s="983"/>
      <c r="L43" s="983"/>
      <c r="M43" s="983"/>
      <c r="N43" s="983"/>
      <c r="O43" s="983"/>
      <c r="P43" s="1660"/>
      <c r="Q43" s="1661"/>
    </row>
    <row r="44" spans="2:17" ht="13.5" customHeight="1" thickBot="1">
      <c r="B44" s="1680" t="s">
        <v>85</v>
      </c>
      <c r="C44" s="1681"/>
      <c r="D44" s="24"/>
      <c r="E44" s="26"/>
      <c r="F44" s="62">
        <f t="shared" si="1"/>
        <v>0</v>
      </c>
      <c r="G44" s="59"/>
      <c r="H44" s="62">
        <f t="shared" si="2"/>
        <v>0</v>
      </c>
      <c r="J44" s="18"/>
      <c r="P44" s="1654"/>
      <c r="Q44" s="1655"/>
    </row>
    <row r="45" spans="2:17" ht="13.5" customHeight="1" thickBot="1">
      <c r="B45" s="1680" t="s">
        <v>86</v>
      </c>
      <c r="C45" s="1681"/>
      <c r="D45" s="24"/>
      <c r="E45" s="26"/>
      <c r="F45" s="62">
        <f t="shared" si="1"/>
        <v>0</v>
      </c>
      <c r="G45" s="59"/>
      <c r="H45" s="62">
        <f t="shared" si="2"/>
        <v>0</v>
      </c>
      <c r="J45" s="460"/>
      <c r="K45" s="461"/>
      <c r="L45" s="461"/>
      <c r="M45" s="461"/>
      <c r="N45" s="461"/>
      <c r="O45" s="986" t="s">
        <v>369</v>
      </c>
      <c r="P45" s="1658">
        <f>SUM(P41:Q44)</f>
        <v>0</v>
      </c>
      <c r="Q45" s="1659"/>
    </row>
    <row r="46" spans="2:17" ht="13.5" customHeight="1" thickBot="1">
      <c r="B46" s="1680" t="s">
        <v>9</v>
      </c>
      <c r="C46" s="1681"/>
      <c r="D46" s="24"/>
      <c r="E46" s="26"/>
      <c r="F46" s="62">
        <f t="shared" si="1"/>
        <v>0</v>
      </c>
      <c r="G46" s="59"/>
      <c r="H46" s="62">
        <f t="shared" si="2"/>
        <v>0</v>
      </c>
    </row>
    <row r="47" spans="2:17" ht="13.5" customHeight="1" thickBot="1">
      <c r="B47" s="1671" t="s">
        <v>87</v>
      </c>
      <c r="C47" s="1672"/>
      <c r="D47" s="28"/>
      <c r="E47" s="29"/>
      <c r="F47" s="62">
        <f t="shared" si="1"/>
        <v>0</v>
      </c>
      <c r="G47" s="67"/>
      <c r="H47" s="62">
        <f t="shared" si="2"/>
        <v>0</v>
      </c>
      <c r="J47" s="1664" t="s">
        <v>599</v>
      </c>
      <c r="K47" s="1665"/>
      <c r="L47" s="1665"/>
      <c r="M47" s="1665"/>
      <c r="N47" s="1665"/>
      <c r="O47" s="1665"/>
      <c r="P47" s="1665"/>
      <c r="Q47" s="1666"/>
    </row>
    <row r="48" spans="2:17" ht="13.5" customHeight="1" thickBot="1">
      <c r="B48" s="980" t="s">
        <v>588</v>
      </c>
      <c r="C48" s="981"/>
      <c r="D48" s="990">
        <f>P37</f>
        <v>0</v>
      </c>
      <c r="E48" s="984"/>
      <c r="F48" s="62">
        <f t="shared" si="1"/>
        <v>0</v>
      </c>
      <c r="G48" s="60"/>
      <c r="H48" s="62">
        <f t="shared" si="2"/>
        <v>0</v>
      </c>
      <c r="J48" s="985" t="s">
        <v>603</v>
      </c>
      <c r="K48" s="461"/>
      <c r="L48" s="461"/>
      <c r="M48" s="461"/>
      <c r="N48" s="461"/>
      <c r="O48" s="461"/>
      <c r="P48" s="1656" t="s">
        <v>594</v>
      </c>
      <c r="Q48" s="1657"/>
    </row>
    <row r="49" spans="2:17" ht="13.5" customHeight="1" thickBot="1">
      <c r="B49" s="1669" t="s">
        <v>59</v>
      </c>
      <c r="C49" s="1670"/>
      <c r="D49" s="250">
        <f>SUM(D38:D48)</f>
        <v>0</v>
      </c>
      <c r="E49" s="250">
        <f>SUM(E38:E48)</f>
        <v>0</v>
      </c>
      <c r="F49" s="251">
        <f>SUM(F38:F48)</f>
        <v>0</v>
      </c>
      <c r="G49" s="252">
        <f>SUM(G38:G48)</f>
        <v>0</v>
      </c>
      <c r="H49" s="253">
        <f>SUM(H38:H48)</f>
        <v>0</v>
      </c>
      <c r="J49" s="982"/>
      <c r="K49" s="983"/>
      <c r="L49" s="983"/>
      <c r="M49" s="983"/>
      <c r="N49" s="983"/>
      <c r="O49" s="983"/>
      <c r="P49" s="1662"/>
      <c r="Q49" s="1663"/>
    </row>
    <row r="50" spans="2:17" ht="13.5" customHeight="1" thickBot="1">
      <c r="B50" s="995" t="s">
        <v>88</v>
      </c>
      <c r="C50" s="997"/>
      <c r="D50" s="997"/>
      <c r="E50" s="997"/>
      <c r="F50" s="997"/>
      <c r="G50" s="997"/>
      <c r="H50" s="998"/>
      <c r="J50" s="982"/>
      <c r="K50" s="983"/>
      <c r="L50" s="983"/>
      <c r="M50" s="983"/>
      <c r="N50" s="983"/>
      <c r="O50" s="983"/>
      <c r="P50" s="1660"/>
      <c r="Q50" s="1661"/>
    </row>
    <row r="51" spans="2:17" ht="13.5" customHeight="1">
      <c r="B51" s="1676" t="s">
        <v>89</v>
      </c>
      <c r="C51" s="1677"/>
      <c r="D51" s="22"/>
      <c r="E51" s="27"/>
      <c r="F51" s="62">
        <f>D51</f>
        <v>0</v>
      </c>
      <c r="G51" s="68"/>
      <c r="H51" s="69"/>
      <c r="J51" s="982"/>
      <c r="K51" s="983"/>
      <c r="L51" s="983"/>
      <c r="M51" s="983"/>
      <c r="N51" s="983"/>
      <c r="O51" s="983"/>
      <c r="P51" s="1660"/>
      <c r="Q51" s="1661"/>
    </row>
    <row r="52" spans="2:17" ht="13.5" customHeight="1" thickBot="1">
      <c r="B52" s="1680" t="s">
        <v>90</v>
      </c>
      <c r="C52" s="1681"/>
      <c r="D52" s="24"/>
      <c r="E52" s="26"/>
      <c r="F52" s="62">
        <f t="shared" ref="F52:F60" si="3">D52</f>
        <v>0</v>
      </c>
      <c r="G52" s="70"/>
      <c r="H52" s="36"/>
      <c r="J52" s="18"/>
      <c r="P52" s="1654"/>
      <c r="Q52" s="1655"/>
    </row>
    <row r="53" spans="2:17" ht="13.5" customHeight="1" thickBot="1">
      <c r="B53" s="1680" t="s">
        <v>83</v>
      </c>
      <c r="C53" s="1681"/>
      <c r="D53" s="24"/>
      <c r="E53" s="26"/>
      <c r="F53" s="62">
        <f t="shared" si="3"/>
        <v>0</v>
      </c>
      <c r="G53" s="70"/>
      <c r="H53" s="36"/>
      <c r="J53" s="460"/>
      <c r="K53" s="461"/>
      <c r="L53" s="461"/>
      <c r="M53" s="461"/>
      <c r="N53" s="461"/>
      <c r="O53" s="986" t="s">
        <v>369</v>
      </c>
      <c r="P53" s="1658">
        <f>SUM(P49:Q52)</f>
        <v>0</v>
      </c>
      <c r="Q53" s="1659"/>
    </row>
    <row r="54" spans="2:17" ht="13.5" customHeight="1" thickBot="1">
      <c r="B54" s="1680" t="s">
        <v>84</v>
      </c>
      <c r="C54" s="1681"/>
      <c r="D54" s="24"/>
      <c r="E54" s="26"/>
      <c r="F54" s="62">
        <f t="shared" si="3"/>
        <v>0</v>
      </c>
      <c r="G54" s="70"/>
      <c r="H54" s="36"/>
    </row>
    <row r="55" spans="2:17" ht="13.5" customHeight="1" thickBot="1">
      <c r="B55" s="1680" t="s">
        <v>86</v>
      </c>
      <c r="C55" s="1681"/>
      <c r="D55" s="24"/>
      <c r="E55" s="26"/>
      <c r="F55" s="62">
        <f t="shared" si="3"/>
        <v>0</v>
      </c>
      <c r="G55" s="70"/>
      <c r="H55" s="36"/>
      <c r="J55" s="1664" t="s">
        <v>600</v>
      </c>
      <c r="K55" s="1665"/>
      <c r="L55" s="1665"/>
      <c r="M55" s="1665"/>
      <c r="N55" s="1665"/>
      <c r="O55" s="1665"/>
      <c r="P55" s="1665"/>
      <c r="Q55" s="1666"/>
    </row>
    <row r="56" spans="2:17" ht="13.5" customHeight="1" thickBot="1">
      <c r="B56" s="1680" t="s">
        <v>9</v>
      </c>
      <c r="C56" s="1681"/>
      <c r="D56" s="24"/>
      <c r="E56" s="26"/>
      <c r="F56" s="62">
        <f t="shared" si="3"/>
        <v>0</v>
      </c>
      <c r="G56" s="70"/>
      <c r="H56" s="36"/>
      <c r="J56" s="985" t="s">
        <v>603</v>
      </c>
      <c r="K56" s="461"/>
      <c r="L56" s="461"/>
      <c r="M56" s="461"/>
      <c r="N56" s="461"/>
      <c r="O56" s="461"/>
      <c r="P56" s="1656" t="s">
        <v>594</v>
      </c>
      <c r="Q56" s="1657"/>
    </row>
    <row r="57" spans="2:17" ht="13.5" customHeight="1">
      <c r="B57" s="991" t="s">
        <v>613</v>
      </c>
      <c r="C57" s="992"/>
      <c r="D57" s="24"/>
      <c r="E57" s="26"/>
      <c r="F57" s="62">
        <f t="shared" si="3"/>
        <v>0</v>
      </c>
      <c r="G57" s="70"/>
      <c r="H57" s="36"/>
      <c r="J57" s="1000"/>
      <c r="P57" s="1667"/>
      <c r="Q57" s="1668"/>
    </row>
    <row r="58" spans="2:17" ht="13.5" customHeight="1">
      <c r="B58" s="1697" t="s">
        <v>91</v>
      </c>
      <c r="C58" s="1698"/>
      <c r="D58" s="24"/>
      <c r="E58" s="26"/>
      <c r="F58" s="62">
        <f t="shared" si="3"/>
        <v>0</v>
      </c>
      <c r="G58" s="70"/>
      <c r="H58" s="36"/>
      <c r="J58" s="989"/>
      <c r="K58" s="987"/>
      <c r="L58" s="987"/>
      <c r="M58" s="987"/>
      <c r="N58" s="987"/>
      <c r="O58" s="1034"/>
      <c r="P58" s="1660"/>
      <c r="Q58" s="1661"/>
    </row>
    <row r="59" spans="2:17" ht="13.5" customHeight="1">
      <c r="B59" s="1693" t="s">
        <v>92</v>
      </c>
      <c r="C59" s="1694"/>
      <c r="D59" s="28"/>
      <c r="E59" s="29"/>
      <c r="F59" s="62">
        <f t="shared" si="3"/>
        <v>0</v>
      </c>
      <c r="G59" s="73"/>
      <c r="H59" s="37"/>
      <c r="J59" s="982"/>
      <c r="K59" s="983"/>
      <c r="L59" s="983"/>
      <c r="M59" s="983"/>
      <c r="N59" s="983"/>
      <c r="O59" s="983"/>
      <c r="P59" s="1660"/>
      <c r="Q59" s="1661"/>
    </row>
    <row r="60" spans="2:17" ht="13.5" customHeight="1" thickBot="1">
      <c r="B60" s="978" t="s">
        <v>589</v>
      </c>
      <c r="C60" s="979"/>
      <c r="D60" s="712">
        <f>P45</f>
        <v>0</v>
      </c>
      <c r="E60" s="29"/>
      <c r="F60" s="62">
        <f t="shared" si="3"/>
        <v>0</v>
      </c>
      <c r="G60" s="73"/>
      <c r="H60" s="37"/>
      <c r="J60" s="18"/>
      <c r="P60" s="1654"/>
      <c r="Q60" s="1655"/>
    </row>
    <row r="61" spans="2:17" ht="13.5" customHeight="1" thickBot="1">
      <c r="B61" s="1695" t="s">
        <v>59</v>
      </c>
      <c r="C61" s="1696"/>
      <c r="D61" s="250">
        <f>SUM(D51:D60)</f>
        <v>0</v>
      </c>
      <c r="E61" s="250">
        <f>SUM(E51:E60)</f>
        <v>0</v>
      </c>
      <c r="F61" s="251">
        <f>SUM(F51:F60)</f>
        <v>0</v>
      </c>
      <c r="G61" s="71"/>
      <c r="H61" s="72"/>
      <c r="J61" s="460"/>
      <c r="K61" s="461"/>
      <c r="L61" s="461"/>
      <c r="M61" s="461"/>
      <c r="N61" s="461"/>
      <c r="O61" s="986" t="s">
        <v>369</v>
      </c>
      <c r="P61" s="1658">
        <f>SUM(P57:Q60)</f>
        <v>0</v>
      </c>
      <c r="Q61" s="1659"/>
    </row>
    <row r="62" spans="2:17" ht="13.5" customHeight="1" thickBot="1">
      <c r="B62" s="995" t="s">
        <v>93</v>
      </c>
      <c r="C62" s="997"/>
      <c r="D62" s="997"/>
      <c r="E62" s="997"/>
      <c r="F62" s="997"/>
      <c r="G62" s="997"/>
      <c r="H62" s="998"/>
    </row>
    <row r="63" spans="2:17" ht="13.5" customHeight="1" thickBot="1">
      <c r="B63" s="1676" t="s">
        <v>94</v>
      </c>
      <c r="C63" s="1677"/>
      <c r="D63" s="22"/>
      <c r="E63" s="27"/>
      <c r="F63" s="62">
        <f>D63</f>
        <v>0</v>
      </c>
      <c r="G63" s="64"/>
      <c r="H63" s="65">
        <f>F63</f>
        <v>0</v>
      </c>
      <c r="J63" s="1664" t="s">
        <v>601</v>
      </c>
      <c r="K63" s="1665"/>
      <c r="L63" s="1665"/>
      <c r="M63" s="1665"/>
      <c r="N63" s="1665"/>
      <c r="O63" s="1665"/>
      <c r="P63" s="1665"/>
      <c r="Q63" s="1666"/>
    </row>
    <row r="64" spans="2:17" ht="13.5" customHeight="1" thickBot="1">
      <c r="B64" s="1680" t="s">
        <v>446</v>
      </c>
      <c r="C64" s="1681"/>
      <c r="D64" s="24"/>
      <c r="E64" s="26"/>
      <c r="F64" s="62">
        <f t="shared" ref="F64:F69" si="4">D64</f>
        <v>0</v>
      </c>
      <c r="G64" s="59"/>
      <c r="H64" s="34">
        <f>F64</f>
        <v>0</v>
      </c>
      <c r="J64" s="985" t="s">
        <v>603</v>
      </c>
      <c r="K64" s="461"/>
      <c r="L64" s="461"/>
      <c r="M64" s="461"/>
      <c r="N64" s="461"/>
      <c r="O64" s="461"/>
      <c r="P64" s="1656" t="s">
        <v>594</v>
      </c>
      <c r="Q64" s="1657"/>
    </row>
    <row r="65" spans="2:17" ht="13.5" customHeight="1">
      <c r="B65" s="1680" t="s">
        <v>95</v>
      </c>
      <c r="C65" s="1681"/>
      <c r="D65" s="24"/>
      <c r="E65" s="26"/>
      <c r="F65" s="62">
        <f t="shared" si="4"/>
        <v>0</v>
      </c>
      <c r="G65" s="70" t="s">
        <v>56</v>
      </c>
      <c r="H65" s="36" t="s">
        <v>56</v>
      </c>
      <c r="J65" s="982"/>
      <c r="K65" s="983"/>
      <c r="L65" s="983"/>
      <c r="M65" s="983"/>
      <c r="N65" s="983"/>
      <c r="O65" s="983"/>
      <c r="P65" s="1662"/>
      <c r="Q65" s="1663"/>
    </row>
    <row r="66" spans="2:17" ht="13.5" customHeight="1">
      <c r="B66" s="1680" t="s">
        <v>96</v>
      </c>
      <c r="C66" s="1681"/>
      <c r="D66" s="24"/>
      <c r="E66" s="26"/>
      <c r="F66" s="62">
        <f t="shared" si="4"/>
        <v>0</v>
      </c>
      <c r="G66" s="59"/>
      <c r="H66" s="34">
        <f>F66</f>
        <v>0</v>
      </c>
      <c r="J66" s="982"/>
      <c r="K66" s="983"/>
      <c r="L66" s="983"/>
      <c r="M66" s="983"/>
      <c r="N66" s="983"/>
      <c r="O66" s="983"/>
      <c r="P66" s="1660"/>
      <c r="Q66" s="1661"/>
    </row>
    <row r="67" spans="2:17" ht="13.5" customHeight="1">
      <c r="B67" s="991" t="s">
        <v>606</v>
      </c>
      <c r="C67" s="992"/>
      <c r="D67" s="24"/>
      <c r="E67" s="26"/>
      <c r="F67" s="62">
        <f t="shared" si="4"/>
        <v>0</v>
      </c>
      <c r="G67" s="70"/>
      <c r="H67" s="36"/>
      <c r="J67" s="982"/>
      <c r="K67" s="983"/>
      <c r="L67" s="983"/>
      <c r="M67" s="983"/>
      <c r="N67" s="983"/>
      <c r="O67" s="983"/>
      <c r="P67" s="1660"/>
      <c r="Q67" s="1661"/>
    </row>
    <row r="68" spans="2:17" ht="13.5" customHeight="1" thickBot="1">
      <c r="B68" s="1680" t="s">
        <v>97</v>
      </c>
      <c r="C68" s="1681"/>
      <c r="D68" s="24"/>
      <c r="E68" s="26"/>
      <c r="F68" s="62">
        <f t="shared" si="4"/>
        <v>0</v>
      </c>
      <c r="G68" s="70"/>
      <c r="H68" s="36"/>
      <c r="J68" s="18"/>
      <c r="P68" s="1654"/>
      <c r="Q68" s="1655"/>
    </row>
    <row r="69" spans="2:17" ht="13.5" customHeight="1" thickBot="1">
      <c r="B69" s="1693" t="s">
        <v>590</v>
      </c>
      <c r="C69" s="1694"/>
      <c r="D69" s="712">
        <f>P53</f>
        <v>0</v>
      </c>
      <c r="E69" s="29"/>
      <c r="F69" s="62">
        <f t="shared" si="4"/>
        <v>0</v>
      </c>
      <c r="G69" s="67"/>
      <c r="H69" s="35">
        <f>F69</f>
        <v>0</v>
      </c>
      <c r="J69" s="460"/>
      <c r="K69" s="461"/>
      <c r="L69" s="461"/>
      <c r="M69" s="461"/>
      <c r="N69" s="461"/>
      <c r="O69" s="986" t="s">
        <v>369</v>
      </c>
      <c r="P69" s="1658">
        <f>SUM(P65:Q68)</f>
        <v>0</v>
      </c>
      <c r="Q69" s="1659"/>
    </row>
    <row r="70" spans="2:17" ht="13.5" customHeight="1" thickBot="1">
      <c r="B70" s="1695" t="s">
        <v>59</v>
      </c>
      <c r="C70" s="1696"/>
      <c r="D70" s="250">
        <f>SUM(D63:D69)</f>
        <v>0</v>
      </c>
      <c r="E70" s="250">
        <f>SUM(E63:E69)</f>
        <v>0</v>
      </c>
      <c r="F70" s="251">
        <f>SUM(F63:F69)</f>
        <v>0</v>
      </c>
      <c r="G70" s="252">
        <f>SUM(G63:G69)</f>
        <v>0</v>
      </c>
      <c r="H70" s="253">
        <f>SUM(H63:H69)</f>
        <v>0</v>
      </c>
    </row>
    <row r="71" spans="2:17" ht="13.5" customHeight="1" thickBot="1">
      <c r="B71" s="995" t="s">
        <v>98</v>
      </c>
      <c r="C71" s="997"/>
      <c r="D71" s="997"/>
      <c r="E71" s="997"/>
      <c r="F71" s="997"/>
      <c r="G71" s="997"/>
      <c r="H71" s="998"/>
      <c r="J71" s="1495" t="s">
        <v>254</v>
      </c>
      <c r="K71" s="1496"/>
      <c r="L71" s="1496"/>
      <c r="M71" s="1496"/>
      <c r="N71" s="1496"/>
      <c r="O71" s="1496"/>
      <c r="P71" s="1496"/>
      <c r="Q71" s="1497"/>
    </row>
    <row r="72" spans="2:17" ht="13.5" customHeight="1" thickBot="1">
      <c r="B72" s="1676" t="s">
        <v>99</v>
      </c>
      <c r="C72" s="1677"/>
      <c r="D72" s="22"/>
      <c r="E72" s="27"/>
      <c r="F72" s="62">
        <f>D72</f>
        <v>0</v>
      </c>
      <c r="G72" s="68" t="s">
        <v>56</v>
      </c>
      <c r="H72" s="69" t="s">
        <v>56</v>
      </c>
      <c r="J72" s="1495" t="s">
        <v>255</v>
      </c>
      <c r="K72" s="1496"/>
      <c r="L72" s="1496"/>
      <c r="M72" s="1495" t="s">
        <v>256</v>
      </c>
      <c r="N72" s="1496"/>
      <c r="O72" s="1496"/>
      <c r="P72" s="1496"/>
      <c r="Q72" s="1497"/>
    </row>
    <row r="73" spans="2:17" ht="13.5" customHeight="1">
      <c r="B73" s="1680" t="s">
        <v>100</v>
      </c>
      <c r="C73" s="1681"/>
      <c r="D73" s="24"/>
      <c r="E73" s="26"/>
      <c r="F73" s="62">
        <f>D73</f>
        <v>0</v>
      </c>
      <c r="G73" s="70" t="s">
        <v>56</v>
      </c>
      <c r="H73" s="36" t="s">
        <v>56</v>
      </c>
      <c r="J73" s="632" t="s">
        <v>258</v>
      </c>
      <c r="K73" s="633"/>
      <c r="L73" s="913" t="e">
        <f>+'Operating Exps (8609)'!G62</f>
        <v>#REF!</v>
      </c>
      <c r="M73" s="633" t="s">
        <v>282</v>
      </c>
      <c r="N73" s="261"/>
      <c r="O73" s="261"/>
      <c r="P73" s="1689">
        <f>+SUM('Sources (8609)'!H6:H13)</f>
        <v>0</v>
      </c>
      <c r="Q73" s="1690"/>
    </row>
    <row r="74" spans="2:17" ht="13.5" customHeight="1" thickBot="1">
      <c r="B74" s="1680" t="s">
        <v>101</v>
      </c>
      <c r="C74" s="1681"/>
      <c r="D74" s="24"/>
      <c r="E74" s="26"/>
      <c r="F74" s="62">
        <f>D74</f>
        <v>0</v>
      </c>
      <c r="G74" s="70" t="s">
        <v>56</v>
      </c>
      <c r="H74" s="36" t="s">
        <v>56</v>
      </c>
      <c r="J74" s="309" t="s">
        <v>259</v>
      </c>
      <c r="K74" s="310"/>
      <c r="L74" s="917">
        <v>0.5</v>
      </c>
      <c r="M74" s="309" t="s">
        <v>259</v>
      </c>
      <c r="N74" s="314"/>
      <c r="O74" s="314"/>
      <c r="P74" s="1685">
        <v>0.5</v>
      </c>
      <c r="Q74" s="1686"/>
    </row>
    <row r="75" spans="2:17" ht="13.5" customHeight="1" thickBot="1">
      <c r="B75" s="1671" t="s">
        <v>591</v>
      </c>
      <c r="C75" s="1672"/>
      <c r="D75" s="712">
        <f>P61</f>
        <v>0</v>
      </c>
      <c r="E75" s="29"/>
      <c r="F75" s="62">
        <f>D75</f>
        <v>0</v>
      </c>
      <c r="G75" s="70" t="s">
        <v>56</v>
      </c>
      <c r="H75" s="36" t="s">
        <v>56</v>
      </c>
      <c r="J75" s="1687" t="s">
        <v>261</v>
      </c>
      <c r="K75" s="1688"/>
      <c r="L75" s="912" t="e">
        <f>+L73*L74</f>
        <v>#REF!</v>
      </c>
      <c r="M75" s="1687" t="s">
        <v>479</v>
      </c>
      <c r="N75" s="1688"/>
      <c r="O75" s="1688"/>
      <c r="P75" s="1691">
        <f>+P73*P74</f>
        <v>0</v>
      </c>
      <c r="Q75" s="1692"/>
    </row>
    <row r="76" spans="2:17" ht="13.5" customHeight="1" thickBot="1">
      <c r="B76" s="1669" t="s">
        <v>59</v>
      </c>
      <c r="C76" s="1670"/>
      <c r="D76" s="250">
        <f>SUM(D72:D75)</f>
        <v>0</v>
      </c>
      <c r="E76" s="250">
        <f>SUM(E72:E75)</f>
        <v>0</v>
      </c>
      <c r="F76" s="251">
        <f>SUM(F72:F75)</f>
        <v>0</v>
      </c>
      <c r="G76" s="73"/>
      <c r="H76" s="37"/>
      <c r="J76" s="1687"/>
      <c r="K76" s="1688"/>
      <c r="L76" s="636"/>
      <c r="M76" s="1687"/>
      <c r="N76" s="1688"/>
      <c r="O76" s="1688"/>
      <c r="P76" s="915"/>
      <c r="Q76" s="916"/>
    </row>
    <row r="77" spans="2:17" ht="13.5" customHeight="1" thickBot="1">
      <c r="B77" s="1669" t="s">
        <v>102</v>
      </c>
      <c r="C77" s="1670"/>
      <c r="D77" s="250">
        <f>+D11+D19+D29+D36+D49+D61+D70+D76</f>
        <v>0</v>
      </c>
      <c r="E77" s="250">
        <f>+E11+E19+E29+E36+E49+E61+E70+E76</f>
        <v>0</v>
      </c>
      <c r="F77" s="251">
        <f>+F11+F19+F29+F36+F49+F61+F70+F76</f>
        <v>0</v>
      </c>
      <c r="G77" s="252">
        <f>+G11+G19+G29+G36+G49+G70+G76</f>
        <v>0</v>
      </c>
      <c r="H77" s="253">
        <f>+H11+H19+H29+H36+H49+H70+H76</f>
        <v>0</v>
      </c>
      <c r="J77" s="318"/>
      <c r="K77" s="319"/>
      <c r="L77" s="320"/>
      <c r="M77" s="1682" t="s">
        <v>478</v>
      </c>
      <c r="N77" s="1683"/>
      <c r="O77" s="1683"/>
      <c r="P77" s="1683"/>
      <c r="Q77" s="1684"/>
    </row>
    <row r="78" spans="2:17" ht="13.5" customHeight="1" thickBot="1">
      <c r="B78" s="995" t="s">
        <v>103</v>
      </c>
      <c r="C78" s="997"/>
      <c r="D78" s="997"/>
      <c r="E78" s="997"/>
      <c r="F78" s="997"/>
      <c r="G78" s="997"/>
      <c r="H78" s="998"/>
      <c r="J78" s="914" t="s">
        <v>257</v>
      </c>
      <c r="K78" s="783"/>
      <c r="L78" s="784"/>
      <c r="M78" s="1"/>
      <c r="N78" s="1"/>
      <c r="O78" s="1"/>
      <c r="P78" s="1"/>
      <c r="Q78" s="246"/>
    </row>
    <row r="79" spans="2:17" ht="13.5" customHeight="1" thickBot="1">
      <c r="B79" s="1676" t="s">
        <v>104</v>
      </c>
      <c r="C79" s="1677"/>
      <c r="D79" s="22"/>
      <c r="E79" s="27"/>
      <c r="F79" s="62">
        <f>D79</f>
        <v>0</v>
      </c>
      <c r="G79" s="68" t="s">
        <v>56</v>
      </c>
      <c r="H79" s="69" t="s">
        <v>56</v>
      </c>
      <c r="J79" s="208" t="s">
        <v>263</v>
      </c>
      <c r="K79" s="1"/>
      <c r="L79" s="1"/>
      <c r="M79" s="1678"/>
      <c r="N79" s="1679"/>
      <c r="Q79" s="17"/>
    </row>
    <row r="80" spans="2:17" ht="13.5" customHeight="1">
      <c r="B80" s="1680" t="s">
        <v>105</v>
      </c>
      <c r="C80" s="1681"/>
      <c r="D80" s="258" t="e">
        <f>MAX(M79,M80)</f>
        <v>#REF!</v>
      </c>
      <c r="E80" s="26"/>
      <c r="F80" s="62" t="e">
        <f>D80</f>
        <v>#REF!</v>
      </c>
      <c r="G80" s="70" t="s">
        <v>56</v>
      </c>
      <c r="H80" s="36" t="s">
        <v>56</v>
      </c>
      <c r="J80" s="309" t="s">
        <v>262</v>
      </c>
      <c r="K80" s="310"/>
      <c r="L80" s="310"/>
      <c r="M80" s="637" t="e">
        <f>+L75+P75</f>
        <v>#REF!</v>
      </c>
      <c r="N80" s="637"/>
      <c r="O80" s="638"/>
      <c r="P80" s="310"/>
      <c r="Q80" s="627"/>
    </row>
    <row r="81" spans="2:17" ht="13.5" customHeight="1">
      <c r="B81" s="1680" t="s">
        <v>106</v>
      </c>
      <c r="C81" s="1681"/>
      <c r="D81" s="24"/>
      <c r="E81" s="26"/>
      <c r="F81" s="62">
        <f>D81</f>
        <v>0</v>
      </c>
      <c r="G81" s="70" t="s">
        <v>56</v>
      </c>
      <c r="H81" s="36" t="s">
        <v>56</v>
      </c>
      <c r="J81" s="309" t="s">
        <v>253</v>
      </c>
      <c r="K81" s="310"/>
      <c r="L81" s="310"/>
      <c r="M81" s="648" t="e">
        <f>+M79-M80</f>
        <v>#REF!</v>
      </c>
      <c r="N81" s="648"/>
      <c r="O81" s="310"/>
      <c r="P81" s="310"/>
      <c r="Q81" s="627"/>
    </row>
    <row r="82" spans="2:17" ht="13.5" customHeight="1" thickBot="1">
      <c r="B82" s="1671" t="s">
        <v>107</v>
      </c>
      <c r="C82" s="1672"/>
      <c r="D82" s="28"/>
      <c r="E82" s="29"/>
      <c r="F82" s="62">
        <f>D82</f>
        <v>0</v>
      </c>
      <c r="G82" s="73" t="s">
        <v>56</v>
      </c>
      <c r="H82" s="37" t="s">
        <v>56</v>
      </c>
      <c r="J82" s="263"/>
      <c r="K82" s="264"/>
      <c r="L82" s="264"/>
      <c r="M82" s="264"/>
      <c r="N82" s="264"/>
      <c r="O82" s="264"/>
      <c r="P82" s="264"/>
      <c r="Q82" s="265"/>
    </row>
    <row r="83" spans="2:17" ht="13.5" customHeight="1" thickBot="1">
      <c r="B83" s="976" t="s">
        <v>592</v>
      </c>
      <c r="C83" s="977"/>
      <c r="D83" s="712">
        <f>P69</f>
        <v>0</v>
      </c>
      <c r="E83" s="29"/>
      <c r="F83" s="62">
        <f>D83</f>
        <v>0</v>
      </c>
      <c r="G83" s="73"/>
      <c r="H83" s="37"/>
      <c r="J83" s="193"/>
      <c r="K83" s="193"/>
      <c r="L83" s="185"/>
      <c r="M83" s="185"/>
      <c r="Q83" s="185"/>
    </row>
    <row r="84" spans="2:17" ht="13.5" customHeight="1" thickBot="1">
      <c r="B84" s="1669" t="s">
        <v>59</v>
      </c>
      <c r="C84" s="1670"/>
      <c r="D84" s="250" t="e">
        <f>SUM(D79:D83)</f>
        <v>#REF!</v>
      </c>
      <c r="E84" s="250">
        <f>SUM(E79:E83)</f>
        <v>0</v>
      </c>
      <c r="F84" s="251" t="e">
        <f>SUM(F79:F83)</f>
        <v>#REF!</v>
      </c>
      <c r="G84" s="74"/>
      <c r="H84" s="75"/>
      <c r="J84" s="1673" t="s">
        <v>421</v>
      </c>
      <c r="K84" s="1674"/>
      <c r="L84" s="1675"/>
      <c r="M84" s="185"/>
      <c r="N84" s="185"/>
      <c r="O84" s="185"/>
      <c r="P84" s="185"/>
      <c r="Q84" s="185"/>
    </row>
    <row r="85" spans="2:17" ht="13.5" customHeight="1" thickBot="1">
      <c r="B85" s="995" t="s">
        <v>108</v>
      </c>
      <c r="C85" s="997"/>
      <c r="D85" s="997"/>
      <c r="E85" s="997"/>
      <c r="F85" s="997"/>
      <c r="G85" s="997"/>
      <c r="H85" s="998"/>
      <c r="J85" s="632" t="s">
        <v>315</v>
      </c>
      <c r="K85" s="633"/>
      <c r="L85" s="233" t="e">
        <f>+D90</f>
        <v>#REF!</v>
      </c>
    </row>
    <row r="86" spans="2:17" ht="13.5" customHeight="1" thickBot="1">
      <c r="B86" s="1676" t="s">
        <v>109</v>
      </c>
      <c r="C86" s="1677"/>
      <c r="D86" s="22"/>
      <c r="E86" s="27"/>
      <c r="F86" s="62">
        <f>D86</f>
        <v>0</v>
      </c>
      <c r="G86" s="256">
        <f>IF(D77&gt;0,L89,0)</f>
        <v>0</v>
      </c>
      <c r="H86" s="772">
        <f>IF(G86&gt;0,D86-G86,D86)</f>
        <v>0</v>
      </c>
      <c r="I86" s="174"/>
      <c r="J86" s="309" t="s">
        <v>399</v>
      </c>
      <c r="K86" s="310"/>
      <c r="L86" s="626">
        <f>+D11</f>
        <v>0</v>
      </c>
    </row>
    <row r="87" spans="2:17" ht="13.5" customHeight="1">
      <c r="B87" s="1671" t="s">
        <v>110</v>
      </c>
      <c r="C87" s="1672"/>
      <c r="D87" s="28"/>
      <c r="E87" s="29"/>
      <c r="F87" s="62">
        <f>D87</f>
        <v>0</v>
      </c>
      <c r="G87" s="67"/>
      <c r="H87" s="35">
        <f>F87</f>
        <v>0</v>
      </c>
      <c r="J87" s="309" t="s">
        <v>400</v>
      </c>
      <c r="K87" s="310"/>
      <c r="L87" s="627" t="e">
        <f>+L86/L85</f>
        <v>#REF!</v>
      </c>
    </row>
    <row r="88" spans="2:17" ht="13.5" customHeight="1" thickBot="1">
      <c r="B88" s="980" t="s">
        <v>607</v>
      </c>
      <c r="C88" s="981"/>
      <c r="D88" s="993"/>
      <c r="E88" s="984"/>
      <c r="F88" s="62">
        <f>D88</f>
        <v>0</v>
      </c>
      <c r="G88" s="60"/>
      <c r="H88" s="61">
        <f>F88</f>
        <v>0</v>
      </c>
      <c r="J88" s="309" t="s">
        <v>401</v>
      </c>
      <c r="K88" s="310"/>
      <c r="L88" s="626">
        <f>+D86</f>
        <v>0</v>
      </c>
    </row>
    <row r="89" spans="2:17" ht="13.5" customHeight="1" thickBot="1">
      <c r="B89" s="1669" t="s">
        <v>59</v>
      </c>
      <c r="C89" s="1670"/>
      <c r="D89" s="250">
        <f>SUM(D86:D88)</f>
        <v>0</v>
      </c>
      <c r="E89" s="250">
        <f>SUM(E86:E88)</f>
        <v>0</v>
      </c>
      <c r="F89" s="251">
        <f>SUM(F86:F88)</f>
        <v>0</v>
      </c>
      <c r="G89" s="252">
        <f>SUM(G86:G88)</f>
        <v>0</v>
      </c>
      <c r="H89" s="253">
        <f>SUM(H86:H88)</f>
        <v>0</v>
      </c>
      <c r="J89" s="634" t="s">
        <v>402</v>
      </c>
      <c r="K89" s="635"/>
      <c r="L89" s="625" t="e">
        <f>+L88*L87</f>
        <v>#REF!</v>
      </c>
    </row>
    <row r="90" spans="2:17" ht="13.5" customHeight="1" thickBot="1">
      <c r="B90" s="1669" t="s">
        <v>113</v>
      </c>
      <c r="C90" s="1670"/>
      <c r="D90" s="250" t="e">
        <f>+D89+D84+D77</f>
        <v>#REF!</v>
      </c>
      <c r="E90" s="250">
        <f>+E89+E84+E77</f>
        <v>0</v>
      </c>
      <c r="F90" s="251" t="e">
        <f>+F89+F84+F77</f>
        <v>#REF!</v>
      </c>
      <c r="G90" s="252">
        <f>+G89+G77</f>
        <v>0</v>
      </c>
      <c r="H90" s="253">
        <f>+H89+H77</f>
        <v>0</v>
      </c>
      <c r="J90" s="185"/>
      <c r="K90" s="185"/>
      <c r="L90" s="185"/>
    </row>
    <row r="91" spans="2:17" ht="15">
      <c r="H91" s="612" t="e">
        <f>+#REF!</f>
        <v>#REF!</v>
      </c>
      <c r="J91" s="185"/>
      <c r="K91" s="185"/>
      <c r="L91" s="185"/>
    </row>
    <row r="92" spans="2:17" ht="15.75" customHeight="1">
      <c r="G92" s="735">
        <v>8609</v>
      </c>
      <c r="H92" s="242">
        <f ca="1">+TODAY()</f>
        <v>45330</v>
      </c>
      <c r="J92" s="185"/>
      <c r="K92" s="185"/>
      <c r="L92" s="185"/>
    </row>
    <row r="93" spans="2:17" ht="15">
      <c r="J93" s="185"/>
      <c r="K93" s="185"/>
      <c r="L93" s="185"/>
    </row>
  </sheetData>
  <sheetProtection algorithmName="SHA-512" hashValue="NvlX0YspsonzIGsrq2+u3hRp1D0VhbZnBFmbTBwMfPpNTYhUM/MQ5GxhsaZ0vB//UpPYyQ0cPri5iImSX4bT7Q==" saltValue="nWMzefSjajtiVlirBG7hEw==" spinCount="100000" sheet="1" objects="1" scenarios="1"/>
  <mergeCells count="139">
    <mergeCell ref="B1:H1"/>
    <mergeCell ref="B2:H3"/>
    <mergeCell ref="D5:D6"/>
    <mergeCell ref="E5:E6"/>
    <mergeCell ref="F5:F6"/>
    <mergeCell ref="G5:G6"/>
    <mergeCell ref="H5:H6"/>
    <mergeCell ref="B11:C11"/>
    <mergeCell ref="P11:Q11"/>
    <mergeCell ref="P12:Q12"/>
    <mergeCell ref="B13:C13"/>
    <mergeCell ref="P13:Q13"/>
    <mergeCell ref="B14:C14"/>
    <mergeCell ref="J7:Q7"/>
    <mergeCell ref="B8:C8"/>
    <mergeCell ref="P8:Q8"/>
    <mergeCell ref="B9:C9"/>
    <mergeCell ref="P9:Q9"/>
    <mergeCell ref="B10:C10"/>
    <mergeCell ref="P10:Q10"/>
    <mergeCell ref="B18:C18"/>
    <mergeCell ref="P18:Q18"/>
    <mergeCell ref="B19:C19"/>
    <mergeCell ref="P19:Q19"/>
    <mergeCell ref="P20:Q20"/>
    <mergeCell ref="B21:C21"/>
    <mergeCell ref="P21:Q21"/>
    <mergeCell ref="B15:C15"/>
    <mergeCell ref="J15:Q15"/>
    <mergeCell ref="B16:C16"/>
    <mergeCell ref="P16:Q16"/>
    <mergeCell ref="B17:C17"/>
    <mergeCell ref="P17:Q17"/>
    <mergeCell ref="P26:Q26"/>
    <mergeCell ref="P27:Q27"/>
    <mergeCell ref="P28:Q28"/>
    <mergeCell ref="B29:C29"/>
    <mergeCell ref="P29:Q29"/>
    <mergeCell ref="B31:C31"/>
    <mergeCell ref="J31:Q31"/>
    <mergeCell ref="B22:C22"/>
    <mergeCell ref="B23:C23"/>
    <mergeCell ref="J23:Q23"/>
    <mergeCell ref="B24:C24"/>
    <mergeCell ref="P24:Q24"/>
    <mergeCell ref="B25:C25"/>
    <mergeCell ref="P25:Q25"/>
    <mergeCell ref="B35:C35"/>
    <mergeCell ref="P35:Q35"/>
    <mergeCell ref="B36:C36"/>
    <mergeCell ref="P36:Q36"/>
    <mergeCell ref="P37:Q37"/>
    <mergeCell ref="B38:C38"/>
    <mergeCell ref="B32:C32"/>
    <mergeCell ref="P32:Q32"/>
    <mergeCell ref="B33:C33"/>
    <mergeCell ref="P33:Q33"/>
    <mergeCell ref="B34:C34"/>
    <mergeCell ref="P34:Q34"/>
    <mergeCell ref="B42:C42"/>
    <mergeCell ref="P42:Q42"/>
    <mergeCell ref="B43:C43"/>
    <mergeCell ref="P43:Q43"/>
    <mergeCell ref="B44:C44"/>
    <mergeCell ref="P44:Q44"/>
    <mergeCell ref="B39:C39"/>
    <mergeCell ref="J39:Q39"/>
    <mergeCell ref="B40:C40"/>
    <mergeCell ref="P40:Q40"/>
    <mergeCell ref="B41:C41"/>
    <mergeCell ref="P41:Q41"/>
    <mergeCell ref="B49:C49"/>
    <mergeCell ref="P49:Q49"/>
    <mergeCell ref="P50:Q50"/>
    <mergeCell ref="B51:C51"/>
    <mergeCell ref="P51:Q51"/>
    <mergeCell ref="B52:C52"/>
    <mergeCell ref="P52:Q52"/>
    <mergeCell ref="B45:C45"/>
    <mergeCell ref="P45:Q45"/>
    <mergeCell ref="B46:C46"/>
    <mergeCell ref="B47:C47"/>
    <mergeCell ref="J47:Q47"/>
    <mergeCell ref="P48:Q48"/>
    <mergeCell ref="B58:C58"/>
    <mergeCell ref="P58:Q58"/>
    <mergeCell ref="B59:C59"/>
    <mergeCell ref="P59:Q59"/>
    <mergeCell ref="P60:Q60"/>
    <mergeCell ref="B61:C61"/>
    <mergeCell ref="P61:Q61"/>
    <mergeCell ref="B53:C53"/>
    <mergeCell ref="P53:Q53"/>
    <mergeCell ref="B54:C54"/>
    <mergeCell ref="B55:C55"/>
    <mergeCell ref="J55:Q55"/>
    <mergeCell ref="B56:C56"/>
    <mergeCell ref="P56:Q56"/>
    <mergeCell ref="P57:Q57"/>
    <mergeCell ref="B66:C66"/>
    <mergeCell ref="P66:Q66"/>
    <mergeCell ref="P67:Q67"/>
    <mergeCell ref="B68:C68"/>
    <mergeCell ref="P68:Q68"/>
    <mergeCell ref="B69:C69"/>
    <mergeCell ref="P69:Q69"/>
    <mergeCell ref="B63:C63"/>
    <mergeCell ref="J63:Q63"/>
    <mergeCell ref="B64:C64"/>
    <mergeCell ref="P64:Q64"/>
    <mergeCell ref="B65:C65"/>
    <mergeCell ref="P65:Q65"/>
    <mergeCell ref="B74:C74"/>
    <mergeCell ref="P74:Q74"/>
    <mergeCell ref="B75:C75"/>
    <mergeCell ref="J75:K76"/>
    <mergeCell ref="M75:O76"/>
    <mergeCell ref="P75:Q75"/>
    <mergeCell ref="B76:C76"/>
    <mergeCell ref="B70:C70"/>
    <mergeCell ref="J71:Q71"/>
    <mergeCell ref="B72:C72"/>
    <mergeCell ref="J72:L72"/>
    <mergeCell ref="M72:Q72"/>
    <mergeCell ref="B73:C73"/>
    <mergeCell ref="P73:Q73"/>
    <mergeCell ref="B90:C90"/>
    <mergeCell ref="B82:C82"/>
    <mergeCell ref="B84:C84"/>
    <mergeCell ref="J84:L84"/>
    <mergeCell ref="B86:C86"/>
    <mergeCell ref="B87:C87"/>
    <mergeCell ref="B89:C89"/>
    <mergeCell ref="B77:C77"/>
    <mergeCell ref="M77:Q77"/>
    <mergeCell ref="B79:C79"/>
    <mergeCell ref="M79:N79"/>
    <mergeCell ref="B80:C80"/>
    <mergeCell ref="B81:C8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0">
    <tabColor rgb="FFCC99FF"/>
  </sheetPr>
  <dimension ref="B1:V69"/>
  <sheetViews>
    <sheetView showGridLines="0" zoomScale="70" zoomScaleNormal="70" workbookViewId="0">
      <selection activeCell="J18" sqref="J18"/>
    </sheetView>
  </sheetViews>
  <sheetFormatPr defaultColWidth="9.140625" defaultRowHeight="12.75"/>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2" ht="13.5" thickBot="1">
      <c r="B1" s="1530" t="e">
        <f>#REF!</f>
        <v>#REF!</v>
      </c>
      <c r="C1" s="1531"/>
      <c r="D1" s="1531"/>
      <c r="E1" s="1531"/>
      <c r="F1" s="1531"/>
      <c r="G1" s="1531"/>
      <c r="H1" s="1531"/>
      <c r="I1" s="1532"/>
    </row>
    <row r="2" spans="2:22" ht="33.75" customHeight="1" thickBot="1">
      <c r="B2" s="1533" t="s">
        <v>247</v>
      </c>
      <c r="C2" s="1534"/>
      <c r="D2" s="1534"/>
      <c r="E2" s="1534"/>
      <c r="F2" s="1534"/>
      <c r="G2" s="1534"/>
      <c r="H2" s="1534"/>
      <c r="I2" s="1535"/>
    </row>
    <row r="3" spans="2:22">
      <c r="B3" s="5"/>
      <c r="C3" s="270"/>
      <c r="D3" s="270"/>
      <c r="E3" s="270"/>
      <c r="F3" s="270"/>
      <c r="G3" s="271"/>
      <c r="H3" s="3"/>
      <c r="I3" s="4"/>
    </row>
    <row r="4" spans="2:22" ht="15">
      <c r="B4" s="5"/>
      <c r="C4" s="3"/>
      <c r="D4" s="15"/>
      <c r="E4" s="185"/>
      <c r="F4" s="185"/>
      <c r="G4" s="185"/>
      <c r="H4" s="272" t="s">
        <v>201</v>
      </c>
      <c r="I4" s="273"/>
    </row>
    <row r="5" spans="2:22" ht="15">
      <c r="B5" s="5"/>
      <c r="C5" s="271"/>
      <c r="D5" s="271"/>
      <c r="E5" s="185"/>
      <c r="F5" s="185"/>
      <c r="G5" s="185"/>
      <c r="H5" s="274"/>
      <c r="I5" s="275"/>
      <c r="P5"/>
      <c r="Q5"/>
      <c r="R5"/>
      <c r="S5"/>
      <c r="T5"/>
      <c r="U5"/>
      <c r="V5"/>
    </row>
    <row r="6" spans="2:22" ht="15">
      <c r="B6" s="5"/>
      <c r="C6" s="3"/>
      <c r="D6" s="15" t="s">
        <v>202</v>
      </c>
      <c r="E6" s="140"/>
      <c r="F6" s="276" t="s">
        <v>203</v>
      </c>
      <c r="G6" s="140"/>
      <c r="H6" s="277" t="s">
        <v>204</v>
      </c>
      <c r="I6" s="278"/>
      <c r="P6"/>
      <c r="Q6"/>
      <c r="R6"/>
      <c r="S6"/>
      <c r="T6"/>
      <c r="U6"/>
      <c r="V6"/>
    </row>
    <row r="7" spans="2:22" ht="15.75" thickBot="1">
      <c r="B7" s="5"/>
      <c r="C7" s="270" t="s">
        <v>56</v>
      </c>
      <c r="D7" s="3"/>
      <c r="E7" s="270"/>
      <c r="F7" s="270"/>
      <c r="G7" s="271"/>
      <c r="H7" s="279"/>
      <c r="I7" s="4"/>
      <c r="K7"/>
      <c r="L7"/>
      <c r="M7"/>
      <c r="N7"/>
      <c r="O7"/>
      <c r="P7"/>
      <c r="Q7"/>
      <c r="R7"/>
      <c r="S7"/>
      <c r="T7"/>
      <c r="U7"/>
      <c r="V7"/>
    </row>
    <row r="8" spans="2:22" ht="29.25" customHeight="1" thickBot="1">
      <c r="B8" s="5"/>
      <c r="C8" s="1737" t="s">
        <v>205</v>
      </c>
      <c r="D8" s="1738"/>
      <c r="E8" s="143" t="s">
        <v>244</v>
      </c>
      <c r="F8" s="143" t="s">
        <v>245</v>
      </c>
      <c r="G8" s="143" t="s">
        <v>246</v>
      </c>
      <c r="H8" s="143" t="s">
        <v>464</v>
      </c>
      <c r="I8" s="143" t="s">
        <v>465</v>
      </c>
      <c r="K8"/>
      <c r="L8"/>
      <c r="M8"/>
      <c r="N8"/>
      <c r="O8"/>
      <c r="P8"/>
      <c r="Q8"/>
      <c r="R8"/>
      <c r="S8"/>
      <c r="T8"/>
      <c r="U8"/>
      <c r="V8"/>
    </row>
    <row r="9" spans="2:22" ht="13.5" customHeight="1">
      <c r="B9" s="7" t="s">
        <v>206</v>
      </c>
      <c r="C9" s="280" t="s">
        <v>207</v>
      </c>
      <c r="D9" s="281"/>
      <c r="E9" s="147"/>
      <c r="F9" s="147"/>
      <c r="G9" s="148">
        <f>E9</f>
        <v>0</v>
      </c>
      <c r="H9" s="149"/>
      <c r="I9" s="150">
        <f>G9</f>
        <v>0</v>
      </c>
      <c r="K9"/>
      <c r="L9"/>
      <c r="M9"/>
      <c r="N9"/>
      <c r="O9"/>
      <c r="P9"/>
      <c r="Q9"/>
      <c r="R9"/>
      <c r="S9"/>
      <c r="T9"/>
      <c r="U9"/>
      <c r="V9"/>
    </row>
    <row r="10" spans="2:22" ht="13.5" customHeight="1">
      <c r="B10" s="7" t="s">
        <v>208</v>
      </c>
      <c r="C10" s="282" t="s">
        <v>209</v>
      </c>
      <c r="D10" s="144"/>
      <c r="E10" s="157"/>
      <c r="F10" s="157"/>
      <c r="G10" s="158">
        <f>E10</f>
        <v>0</v>
      </c>
      <c r="H10" s="159"/>
      <c r="I10" s="160">
        <f>G10</f>
        <v>0</v>
      </c>
      <c r="K10"/>
      <c r="L10"/>
      <c r="M10"/>
      <c r="N10"/>
      <c r="O10"/>
      <c r="P10"/>
      <c r="Q10"/>
      <c r="R10"/>
      <c r="S10"/>
      <c r="T10"/>
      <c r="U10"/>
      <c r="V10"/>
    </row>
    <row r="11" spans="2:22" ht="13.5" customHeight="1">
      <c r="B11" s="283" t="s">
        <v>210</v>
      </c>
      <c r="C11" s="327" t="s">
        <v>211</v>
      </c>
      <c r="D11" s="322"/>
      <c r="E11" s="145"/>
      <c r="F11" s="323"/>
      <c r="G11" s="324"/>
      <c r="H11" s="325"/>
      <c r="I11" s="326"/>
      <c r="K11"/>
      <c r="L11"/>
      <c r="M11"/>
      <c r="N11"/>
      <c r="O11"/>
      <c r="P11"/>
      <c r="Q11"/>
      <c r="R11"/>
      <c r="S11"/>
      <c r="T11"/>
      <c r="U11"/>
      <c r="V11"/>
    </row>
    <row r="12" spans="2:22" ht="13.5" customHeight="1">
      <c r="B12" s="284"/>
      <c r="C12" s="282"/>
      <c r="D12" s="285" t="s">
        <v>212</v>
      </c>
      <c r="E12" s="286"/>
      <c r="F12" s="157"/>
      <c r="G12" s="158">
        <f t="shared" ref="G12:G17" si="0">E12</f>
        <v>0</v>
      </c>
      <c r="H12" s="159"/>
      <c r="I12" s="160">
        <f t="shared" ref="I12:I17" si="1">G12</f>
        <v>0</v>
      </c>
      <c r="K12"/>
      <c r="L12"/>
      <c r="M12"/>
      <c r="N12"/>
      <c r="O12"/>
      <c r="P12"/>
      <c r="Q12"/>
      <c r="R12"/>
      <c r="S12"/>
      <c r="T12"/>
      <c r="U12"/>
      <c r="V12"/>
    </row>
    <row r="13" spans="2:22" ht="13.5" customHeight="1">
      <c r="B13" s="284"/>
      <c r="C13" s="282"/>
      <c r="D13" s="141" t="s">
        <v>213</v>
      </c>
      <c r="E13" s="286"/>
      <c r="F13" s="157"/>
      <c r="G13" s="158">
        <f t="shared" si="0"/>
        <v>0</v>
      </c>
      <c r="H13" s="159"/>
      <c r="I13" s="160">
        <f t="shared" si="1"/>
        <v>0</v>
      </c>
      <c r="K13"/>
      <c r="L13"/>
      <c r="M13"/>
      <c r="N13"/>
      <c r="O13"/>
      <c r="P13"/>
      <c r="Q13"/>
      <c r="R13"/>
      <c r="S13"/>
      <c r="T13"/>
      <c r="U13"/>
      <c r="V13"/>
    </row>
    <row r="14" spans="2:22" ht="13.5" customHeight="1">
      <c r="B14" s="284"/>
      <c r="C14" s="282"/>
      <c r="D14" s="141" t="s">
        <v>214</v>
      </c>
      <c r="E14" s="286"/>
      <c r="F14" s="157"/>
      <c r="G14" s="158">
        <f t="shared" si="0"/>
        <v>0</v>
      </c>
      <c r="H14" s="159"/>
      <c r="I14" s="160">
        <f t="shared" si="1"/>
        <v>0</v>
      </c>
      <c r="K14"/>
      <c r="L14"/>
      <c r="M14"/>
      <c r="N14"/>
      <c r="O14"/>
      <c r="P14"/>
      <c r="Q14"/>
      <c r="R14"/>
      <c r="S14"/>
      <c r="T14"/>
      <c r="U14"/>
      <c r="V14"/>
    </row>
    <row r="15" spans="2:22" ht="13.5" customHeight="1">
      <c r="B15" s="284"/>
      <c r="C15" s="282"/>
      <c r="D15" s="141" t="s">
        <v>215</v>
      </c>
      <c r="E15" s="286"/>
      <c r="F15" s="157"/>
      <c r="G15" s="158">
        <f t="shared" si="0"/>
        <v>0</v>
      </c>
      <c r="H15" s="159"/>
      <c r="I15" s="160">
        <f t="shared" si="1"/>
        <v>0</v>
      </c>
      <c r="K15"/>
      <c r="L15"/>
      <c r="M15"/>
      <c r="N15"/>
      <c r="O15"/>
      <c r="P15"/>
      <c r="Q15"/>
      <c r="R15"/>
      <c r="S15"/>
      <c r="T15"/>
      <c r="U15"/>
      <c r="V15"/>
    </row>
    <row r="16" spans="2:22" ht="13.5" customHeight="1">
      <c r="B16" s="284"/>
      <c r="C16" s="282"/>
      <c r="D16" s="141" t="s">
        <v>216</v>
      </c>
      <c r="E16" s="286"/>
      <c r="F16" s="157"/>
      <c r="G16" s="158">
        <f t="shared" si="0"/>
        <v>0</v>
      </c>
      <c r="H16" s="159"/>
      <c r="I16" s="160">
        <f t="shared" si="1"/>
        <v>0</v>
      </c>
      <c r="K16"/>
      <c r="L16"/>
      <c r="M16"/>
      <c r="N16"/>
      <c r="O16"/>
      <c r="P16"/>
      <c r="Q16"/>
      <c r="R16"/>
      <c r="S16"/>
      <c r="T16"/>
      <c r="U16"/>
      <c r="V16"/>
    </row>
    <row r="17" spans="2:22" ht="13.5" customHeight="1" thickBot="1">
      <c r="B17" s="284"/>
      <c r="C17" s="287"/>
      <c r="D17" s="144" t="s">
        <v>217</v>
      </c>
      <c r="E17" s="288"/>
      <c r="F17" s="161"/>
      <c r="G17" s="158">
        <f t="shared" si="0"/>
        <v>0</v>
      </c>
      <c r="H17" s="163"/>
      <c r="I17" s="160">
        <f t="shared" si="1"/>
        <v>0</v>
      </c>
      <c r="K17"/>
      <c r="L17"/>
      <c r="M17"/>
      <c r="N17"/>
      <c r="O17"/>
      <c r="P17"/>
      <c r="Q17"/>
      <c r="R17"/>
      <c r="S17"/>
      <c r="T17"/>
      <c r="U17"/>
      <c r="V17"/>
    </row>
    <row r="18" spans="2:22" ht="13.5" customHeight="1" thickBot="1">
      <c r="B18" s="289"/>
      <c r="C18" s="113"/>
      <c r="D18" s="294" t="s">
        <v>447</v>
      </c>
      <c r="E18" s="152">
        <f>SUM(E12:E17)</f>
        <v>0</v>
      </c>
      <c r="F18" s="152">
        <f>SUM(F12:F17)</f>
        <v>0</v>
      </c>
      <c r="G18" s="777">
        <f>SUM(G12:G17)</f>
        <v>0</v>
      </c>
      <c r="H18" s="778">
        <f>SUM(H12:H17)</f>
        <v>0</v>
      </c>
      <c r="I18" s="778">
        <f>SUM(I12:I17)</f>
        <v>0</v>
      </c>
      <c r="K18"/>
      <c r="L18"/>
      <c r="M18"/>
      <c r="N18"/>
      <c r="O18"/>
      <c r="P18"/>
      <c r="Q18"/>
      <c r="R18"/>
      <c r="S18"/>
      <c r="T18"/>
      <c r="U18"/>
      <c r="V18"/>
    </row>
    <row r="19" spans="2:22" ht="13.5" customHeight="1">
      <c r="B19" s="283" t="s">
        <v>218</v>
      </c>
      <c r="C19" s="295" t="s">
        <v>219</v>
      </c>
      <c r="D19" s="296"/>
      <c r="E19" s="146"/>
      <c r="F19" s="146"/>
      <c r="G19" s="297"/>
      <c r="H19" s="298"/>
      <c r="I19" s="299"/>
      <c r="K19"/>
      <c r="L19"/>
      <c r="M19"/>
      <c r="N19"/>
      <c r="O19"/>
      <c r="P19"/>
      <c r="Q19"/>
      <c r="R19"/>
      <c r="S19"/>
      <c r="T19"/>
      <c r="U19"/>
      <c r="V19"/>
    </row>
    <row r="20" spans="2:22" ht="13.5" customHeight="1">
      <c r="B20" s="284"/>
      <c r="C20" s="141"/>
      <c r="D20" s="141" t="s">
        <v>220</v>
      </c>
      <c r="E20" s="147"/>
      <c r="F20" s="153"/>
      <c r="G20" s="154">
        <f>E20</f>
        <v>0</v>
      </c>
      <c r="H20" s="155"/>
      <c r="I20" s="156">
        <f>G20</f>
        <v>0</v>
      </c>
      <c r="J20" s="18"/>
      <c r="P20"/>
      <c r="Q20"/>
      <c r="R20"/>
      <c r="S20"/>
      <c r="T20"/>
      <c r="U20"/>
      <c r="V20"/>
    </row>
    <row r="21" spans="2:22" ht="13.5" customHeight="1">
      <c r="B21" s="284"/>
      <c r="C21" s="141"/>
      <c r="D21" s="141" t="s">
        <v>221</v>
      </c>
      <c r="E21" s="291"/>
      <c r="F21" s="157"/>
      <c r="G21" s="154">
        <f t="shared" ref="G21:G33" si="2">E21</f>
        <v>0</v>
      </c>
      <c r="H21" s="159"/>
      <c r="I21" s="156">
        <f t="shared" ref="I21:I33" si="3">G21</f>
        <v>0</v>
      </c>
      <c r="P21"/>
      <c r="Q21"/>
      <c r="R21"/>
      <c r="S21"/>
      <c r="T21"/>
      <c r="U21"/>
      <c r="V21"/>
    </row>
    <row r="22" spans="2:22" ht="13.5" customHeight="1">
      <c r="B22" s="284"/>
      <c r="C22" s="141"/>
      <c r="D22" s="141" t="s">
        <v>222</v>
      </c>
      <c r="E22" s="291"/>
      <c r="F22" s="157"/>
      <c r="G22" s="154">
        <f t="shared" si="2"/>
        <v>0</v>
      </c>
      <c r="H22" s="159"/>
      <c r="I22" s="156">
        <f t="shared" si="3"/>
        <v>0</v>
      </c>
      <c r="J22" s="18"/>
      <c r="P22"/>
      <c r="Q22"/>
      <c r="R22"/>
      <c r="S22"/>
      <c r="T22"/>
      <c r="U22"/>
      <c r="V22"/>
    </row>
    <row r="23" spans="2:22" ht="13.5" customHeight="1">
      <c r="B23" s="284"/>
      <c r="C23" s="141"/>
      <c r="D23" s="141" t="s">
        <v>223</v>
      </c>
      <c r="E23" s="291"/>
      <c r="F23" s="157"/>
      <c r="G23" s="154">
        <f t="shared" si="2"/>
        <v>0</v>
      </c>
      <c r="H23" s="159"/>
      <c r="I23" s="156">
        <f t="shared" si="3"/>
        <v>0</v>
      </c>
      <c r="J23" s="18"/>
      <c r="P23"/>
      <c r="Q23"/>
      <c r="R23"/>
      <c r="S23"/>
      <c r="T23"/>
      <c r="U23"/>
      <c r="V23"/>
    </row>
    <row r="24" spans="2:22" ht="13.5" customHeight="1">
      <c r="B24" s="284"/>
      <c r="C24" s="141"/>
      <c r="D24" s="141" t="s">
        <v>224</v>
      </c>
      <c r="E24" s="291"/>
      <c r="F24" s="157"/>
      <c r="G24" s="154">
        <f t="shared" si="2"/>
        <v>0</v>
      </c>
      <c r="H24" s="159"/>
      <c r="I24" s="156">
        <f t="shared" si="3"/>
        <v>0</v>
      </c>
      <c r="J24" s="18"/>
      <c r="P24"/>
      <c r="Q24"/>
      <c r="R24"/>
      <c r="S24"/>
      <c r="T24"/>
      <c r="U24"/>
      <c r="V24"/>
    </row>
    <row r="25" spans="2:22" ht="13.5" customHeight="1">
      <c r="B25" s="284"/>
      <c r="C25" s="141"/>
      <c r="D25" s="141" t="s">
        <v>225</v>
      </c>
      <c r="E25" s="291"/>
      <c r="F25" s="157"/>
      <c r="G25" s="154">
        <f t="shared" si="2"/>
        <v>0</v>
      </c>
      <c r="H25" s="159"/>
      <c r="I25" s="156">
        <f t="shared" si="3"/>
        <v>0</v>
      </c>
      <c r="J25" s="18"/>
      <c r="P25"/>
      <c r="Q25"/>
      <c r="R25"/>
      <c r="S25"/>
      <c r="T25"/>
      <c r="U25"/>
      <c r="V25"/>
    </row>
    <row r="26" spans="2:22" ht="13.5" customHeight="1">
      <c r="B26" s="284"/>
      <c r="C26" s="141"/>
      <c r="D26" s="141" t="s">
        <v>226</v>
      </c>
      <c r="E26" s="291"/>
      <c r="F26" s="157"/>
      <c r="G26" s="154">
        <f t="shared" si="2"/>
        <v>0</v>
      </c>
      <c r="H26" s="159"/>
      <c r="I26" s="156">
        <f t="shared" si="3"/>
        <v>0</v>
      </c>
      <c r="J26" s="18"/>
      <c r="P26"/>
      <c r="Q26"/>
      <c r="R26"/>
      <c r="S26"/>
      <c r="T26"/>
      <c r="U26"/>
      <c r="V26"/>
    </row>
    <row r="27" spans="2:22" ht="13.5" customHeight="1">
      <c r="B27" s="284"/>
      <c r="C27" s="141"/>
      <c r="D27" s="141" t="s">
        <v>227</v>
      </c>
      <c r="E27" s="291"/>
      <c r="F27" s="157"/>
      <c r="G27" s="154">
        <f t="shared" si="2"/>
        <v>0</v>
      </c>
      <c r="H27" s="159"/>
      <c r="I27" s="156">
        <f t="shared" si="3"/>
        <v>0</v>
      </c>
      <c r="J27" s="18"/>
      <c r="P27"/>
      <c r="Q27"/>
      <c r="R27"/>
      <c r="S27"/>
      <c r="T27"/>
      <c r="U27"/>
      <c r="V27"/>
    </row>
    <row r="28" spans="2:22" ht="13.5" customHeight="1">
      <c r="B28" s="284"/>
      <c r="C28" s="141"/>
      <c r="D28" s="141" t="s">
        <v>228</v>
      </c>
      <c r="E28" s="291"/>
      <c r="F28" s="157"/>
      <c r="G28" s="154">
        <f t="shared" si="2"/>
        <v>0</v>
      </c>
      <c r="H28" s="159"/>
      <c r="I28" s="156">
        <f t="shared" si="3"/>
        <v>0</v>
      </c>
      <c r="J28" s="18"/>
      <c r="P28"/>
      <c r="Q28"/>
      <c r="R28"/>
      <c r="S28"/>
      <c r="T28"/>
      <c r="U28"/>
      <c r="V28"/>
    </row>
    <row r="29" spans="2:22" ht="13.5" customHeight="1">
      <c r="B29" s="284"/>
      <c r="C29" s="141"/>
      <c r="D29" s="141" t="s">
        <v>229</v>
      </c>
      <c r="E29" s="291"/>
      <c r="F29" s="157"/>
      <c r="G29" s="154">
        <f t="shared" si="2"/>
        <v>0</v>
      </c>
      <c r="H29" s="159"/>
      <c r="I29" s="156">
        <f t="shared" si="3"/>
        <v>0</v>
      </c>
      <c r="J29" s="18"/>
    </row>
    <row r="30" spans="2:22" ht="13.5" customHeight="1">
      <c r="B30" s="284"/>
      <c r="C30" s="141"/>
      <c r="D30" s="141" t="s">
        <v>230</v>
      </c>
      <c r="E30" s="291"/>
      <c r="F30" s="157"/>
      <c r="G30" s="154">
        <f t="shared" si="2"/>
        <v>0</v>
      </c>
      <c r="H30" s="159"/>
      <c r="I30" s="156">
        <f t="shared" si="3"/>
        <v>0</v>
      </c>
      <c r="J30" s="18"/>
    </row>
    <row r="31" spans="2:22" ht="13.5" customHeight="1">
      <c r="B31" s="284"/>
      <c r="C31" s="141"/>
      <c r="D31" s="141" t="s">
        <v>486</v>
      </c>
      <c r="E31" s="291"/>
      <c r="F31" s="157"/>
      <c r="G31" s="154">
        <f t="shared" si="2"/>
        <v>0</v>
      </c>
      <c r="H31" s="159"/>
      <c r="I31" s="156">
        <f t="shared" si="3"/>
        <v>0</v>
      </c>
      <c r="J31" s="18"/>
    </row>
    <row r="32" spans="2:22" ht="13.5" customHeight="1">
      <c r="B32" s="284"/>
      <c r="C32" s="141"/>
      <c r="D32" s="141" t="s">
        <v>231</v>
      </c>
      <c r="E32" s="291"/>
      <c r="F32" s="157"/>
      <c r="G32" s="154">
        <f t="shared" si="2"/>
        <v>0</v>
      </c>
      <c r="H32" s="159"/>
      <c r="I32" s="156">
        <f t="shared" si="3"/>
        <v>0</v>
      </c>
      <c r="J32" s="18"/>
    </row>
    <row r="33" spans="2:9" ht="13.5" customHeight="1" thickBot="1">
      <c r="B33" s="284"/>
      <c r="C33" s="144"/>
      <c r="D33" s="144" t="s">
        <v>232</v>
      </c>
      <c r="E33" s="292"/>
      <c r="F33" s="161"/>
      <c r="G33" s="154">
        <f t="shared" si="2"/>
        <v>0</v>
      </c>
      <c r="H33" s="163"/>
      <c r="I33" s="156">
        <f t="shared" si="3"/>
        <v>0</v>
      </c>
    </row>
    <row r="34" spans="2:9" ht="13.5" customHeight="1" thickBot="1">
      <c r="B34" s="289"/>
      <c r="C34" s="300"/>
      <c r="D34" s="301" t="s">
        <v>233</v>
      </c>
      <c r="E34" s="152">
        <f>SUM(E20:E33)</f>
        <v>0</v>
      </c>
      <c r="F34" s="152">
        <f>SUM(F20:F33)</f>
        <v>0</v>
      </c>
      <c r="G34" s="777">
        <f>SUM(G20:G33)</f>
        <v>0</v>
      </c>
      <c r="H34" s="778">
        <f>SUM(H20:H33)</f>
        <v>0</v>
      </c>
      <c r="I34" s="778">
        <f>SUM(I20:I33)</f>
        <v>0</v>
      </c>
    </row>
    <row r="35" spans="2:9" ht="13.5" customHeight="1">
      <c r="B35" s="283" t="s">
        <v>234</v>
      </c>
      <c r="C35" s="302" t="s">
        <v>235</v>
      </c>
      <c r="D35" s="303"/>
      <c r="E35" s="146"/>
      <c r="F35" s="146"/>
      <c r="G35" s="297"/>
      <c r="H35" s="298"/>
      <c r="I35" s="299"/>
    </row>
    <row r="36" spans="2:9" ht="13.5" customHeight="1">
      <c r="B36" s="284"/>
      <c r="C36" s="141"/>
      <c r="D36" s="141"/>
      <c r="E36" s="291"/>
      <c r="F36" s="157"/>
      <c r="G36" s="158">
        <f>E36</f>
        <v>0</v>
      </c>
      <c r="H36" s="930"/>
      <c r="I36" s="931"/>
    </row>
    <row r="37" spans="2:9" ht="13.5" customHeight="1">
      <c r="B37" s="284"/>
      <c r="C37" s="141"/>
      <c r="D37" s="141"/>
      <c r="E37" s="291"/>
      <c r="F37" s="157"/>
      <c r="G37" s="158">
        <f>E37</f>
        <v>0</v>
      </c>
      <c r="H37" s="930"/>
      <c r="I37" s="931"/>
    </row>
    <row r="38" spans="2:9" ht="13.5" customHeight="1" thickBot="1">
      <c r="B38" s="284"/>
      <c r="C38" s="144"/>
      <c r="D38" s="144"/>
      <c r="E38" s="292"/>
      <c r="F38" s="161"/>
      <c r="G38" s="158">
        <f>E38</f>
        <v>0</v>
      </c>
      <c r="H38" s="932"/>
      <c r="I38" s="933"/>
    </row>
    <row r="39" spans="2:9" ht="13.5" customHeight="1" thickBot="1">
      <c r="B39" s="289"/>
      <c r="C39" s="300"/>
      <c r="D39" s="301" t="s">
        <v>236</v>
      </c>
      <c r="E39" s="152">
        <f>SUM(E36:E38)</f>
        <v>0</v>
      </c>
      <c r="F39" s="152">
        <f>SUM(F36:F38)</f>
        <v>0</v>
      </c>
      <c r="G39" s="777">
        <f>SUM(G36:G38)</f>
        <v>0</v>
      </c>
      <c r="H39" s="778">
        <f>SUM(H36:H38)</f>
        <v>0</v>
      </c>
      <c r="I39" s="778">
        <f>SUM(I36:I38)</f>
        <v>0</v>
      </c>
    </row>
    <row r="40" spans="2:9" ht="13.5" customHeight="1">
      <c r="B40" s="283" t="s">
        <v>237</v>
      </c>
      <c r="C40" s="302" t="s">
        <v>238</v>
      </c>
      <c r="D40" s="303"/>
      <c r="E40" s="146"/>
      <c r="F40" s="146"/>
      <c r="G40" s="297"/>
      <c r="H40" s="298"/>
      <c r="I40" s="299"/>
    </row>
    <row r="41" spans="2:9" ht="13.5" customHeight="1">
      <c r="B41" s="284"/>
      <c r="C41" s="141"/>
      <c r="D41" s="142" t="s">
        <v>239</v>
      </c>
      <c r="E41" s="291"/>
      <c r="F41" s="157"/>
      <c r="G41" s="158">
        <f>E41</f>
        <v>0</v>
      </c>
      <c r="H41" s="159"/>
      <c r="I41" s="160">
        <f>G41</f>
        <v>0</v>
      </c>
    </row>
    <row r="42" spans="2:9" ht="13.5" customHeight="1">
      <c r="B42" s="284"/>
      <c r="C42" s="141"/>
      <c r="D42" s="142" t="s">
        <v>240</v>
      </c>
      <c r="E42" s="291"/>
      <c r="F42" s="157"/>
      <c r="G42" s="158">
        <f>E42</f>
        <v>0</v>
      </c>
      <c r="H42" s="159"/>
      <c r="I42" s="160">
        <f>G42</f>
        <v>0</v>
      </c>
    </row>
    <row r="43" spans="2:9" ht="13.5" customHeight="1" thickBot="1">
      <c r="B43" s="284"/>
      <c r="C43" s="144"/>
      <c r="D43" s="144"/>
      <c r="E43" s="292"/>
      <c r="F43" s="161"/>
      <c r="G43" s="158">
        <f>E43</f>
        <v>0</v>
      </c>
      <c r="H43" s="163"/>
      <c r="I43" s="160">
        <f>G43</f>
        <v>0</v>
      </c>
    </row>
    <row r="44" spans="2:9" ht="13.5" customHeight="1" thickBot="1">
      <c r="B44" s="289"/>
      <c r="C44" s="300"/>
      <c r="D44" s="301" t="s">
        <v>241</v>
      </c>
      <c r="E44" s="778">
        <f>SUM(E41:E43)</f>
        <v>0</v>
      </c>
      <c r="F44" s="778">
        <f>SUM(F41:F43)</f>
        <v>0</v>
      </c>
      <c r="G44" s="778">
        <f>SUM(G41:G43)</f>
        <v>0</v>
      </c>
      <c r="H44" s="778">
        <f>SUM(H41:H43)</f>
        <v>0</v>
      </c>
      <c r="I44" s="778">
        <f>SUM(I41:I43)</f>
        <v>0</v>
      </c>
    </row>
    <row r="45" spans="2:9" ht="13.5" customHeight="1" thickBot="1">
      <c r="B45" s="293" t="s">
        <v>242</v>
      </c>
      <c r="C45" s="304" t="s">
        <v>243</v>
      </c>
      <c r="D45" s="403"/>
      <c r="E45" s="778">
        <f>+E44+E39+E34+E18+E10+E9</f>
        <v>0</v>
      </c>
      <c r="F45" s="778">
        <f>+F44+F39+F34+F18+F10+F9</f>
        <v>0</v>
      </c>
      <c r="G45" s="778">
        <f>+G44+G39+G34+G18+G10+G9</f>
        <v>0</v>
      </c>
      <c r="H45" s="778">
        <f>+H44+H39+H34+H18+H10+H9</f>
        <v>0</v>
      </c>
      <c r="I45" s="778">
        <f>+I44+I39+I34+I18+I10+I9</f>
        <v>0</v>
      </c>
    </row>
    <row r="46" spans="2:9" ht="13.5" customHeight="1">
      <c r="B46" s="3"/>
      <c r="C46" s="3"/>
      <c r="D46" s="3"/>
      <c r="E46" s="3"/>
      <c r="F46" s="3"/>
      <c r="G46" s="3"/>
      <c r="H46" s="3"/>
      <c r="I46" s="739" t="e">
        <f>+#REF!</f>
        <v>#REF!</v>
      </c>
    </row>
    <row r="47" spans="2:9">
      <c r="B47" s="3"/>
      <c r="C47" s="281"/>
      <c r="D47" s="281"/>
      <c r="E47" s="3"/>
      <c r="F47" s="3"/>
      <c r="G47" s="3"/>
      <c r="H47" s="736">
        <v>8609</v>
      </c>
      <c r="I47" s="305">
        <f ca="1">TODAY()</f>
        <v>45330</v>
      </c>
    </row>
    <row r="48" spans="2:9">
      <c r="B48" s="3"/>
      <c r="C48" s="281"/>
      <c r="D48" s="281"/>
      <c r="E48" s="3"/>
      <c r="F48" s="3"/>
      <c r="G48" s="3"/>
      <c r="H48" s="3"/>
      <c r="I48" s="3"/>
    </row>
    <row r="49" spans="2:9">
      <c r="B49" s="3"/>
      <c r="C49" s="281"/>
      <c r="D49" s="281"/>
      <c r="E49" s="3"/>
      <c r="F49" s="3"/>
      <c r="G49" s="3"/>
      <c r="H49" s="3"/>
      <c r="I49" s="3"/>
    </row>
    <row r="50" spans="2:9">
      <c r="B50" s="3"/>
      <c r="C50" s="281"/>
      <c r="D50" s="281"/>
      <c r="E50" s="3"/>
      <c r="F50" s="3"/>
      <c r="G50" s="3"/>
      <c r="H50" s="3"/>
      <c r="I50" s="3"/>
    </row>
    <row r="51" spans="2:9">
      <c r="B51" s="3"/>
      <c r="C51" s="281"/>
      <c r="D51" s="281"/>
      <c r="E51" s="3"/>
      <c r="F51" s="3"/>
      <c r="G51" s="3"/>
      <c r="H51" s="3"/>
      <c r="I51" s="3"/>
    </row>
    <row r="52" spans="2:9">
      <c r="B52" s="3"/>
      <c r="C52" s="281"/>
      <c r="D52" s="281"/>
      <c r="E52" s="3"/>
      <c r="F52" s="3"/>
      <c r="G52" s="3"/>
      <c r="H52" s="3"/>
      <c r="I52" s="3"/>
    </row>
    <row r="53" spans="2:9">
      <c r="B53" s="3"/>
      <c r="C53" s="281"/>
      <c r="D53" s="281"/>
      <c r="E53" s="3"/>
      <c r="F53" s="3"/>
      <c r="G53" s="3"/>
      <c r="H53" s="3"/>
      <c r="I53" s="3"/>
    </row>
    <row r="54" spans="2:9">
      <c r="B54" s="3"/>
      <c r="C54" s="281"/>
      <c r="D54" s="281"/>
      <c r="E54" s="3"/>
      <c r="F54" s="3"/>
      <c r="G54" s="3"/>
      <c r="H54" s="3"/>
      <c r="I54" s="3"/>
    </row>
    <row r="55" spans="2:9">
      <c r="B55" s="3"/>
      <c r="C55" s="281"/>
      <c r="D55" s="281"/>
      <c r="E55" s="3"/>
      <c r="F55" s="3"/>
      <c r="G55" s="3"/>
      <c r="H55" s="3"/>
      <c r="I55" s="3"/>
    </row>
    <row r="56" spans="2:9">
      <c r="B56" s="3"/>
      <c r="C56" s="281"/>
      <c r="D56" s="281"/>
      <c r="E56" s="3"/>
      <c r="F56" s="3"/>
      <c r="G56" s="3"/>
      <c r="H56" s="3"/>
      <c r="I56" s="3"/>
    </row>
    <row r="57" spans="2:9">
      <c r="B57" s="3"/>
      <c r="C57" s="281"/>
      <c r="D57" s="281"/>
      <c r="E57" s="3"/>
      <c r="F57" s="3"/>
      <c r="G57" s="3"/>
      <c r="H57" s="3"/>
      <c r="I57" s="3"/>
    </row>
    <row r="58" spans="2:9">
      <c r="B58" s="3"/>
      <c r="C58" s="281"/>
      <c r="D58" s="281"/>
      <c r="E58" s="3"/>
      <c r="F58" s="3"/>
      <c r="G58" s="3"/>
      <c r="H58" s="3"/>
      <c r="I58" s="3"/>
    </row>
    <row r="59" spans="2:9">
      <c r="B59" s="3"/>
      <c r="C59" s="281"/>
      <c r="D59" s="281"/>
      <c r="E59" s="3"/>
      <c r="F59" s="3"/>
      <c r="G59" s="3"/>
      <c r="H59" s="3"/>
      <c r="I59" s="3"/>
    </row>
    <row r="60" spans="2:9">
      <c r="B60" s="3"/>
      <c r="C60" s="281"/>
      <c r="D60" s="281"/>
      <c r="E60" s="3"/>
      <c r="F60" s="3"/>
      <c r="G60" s="3"/>
      <c r="H60" s="3"/>
      <c r="I60" s="3"/>
    </row>
    <row r="61" spans="2:9">
      <c r="C61" s="281"/>
      <c r="D61" s="281"/>
    </row>
    <row r="62" spans="2:9">
      <c r="C62" s="281"/>
      <c r="D62" s="281"/>
    </row>
    <row r="63" spans="2:9">
      <c r="C63" s="281"/>
      <c r="D63" s="281"/>
    </row>
    <row r="64" spans="2:9">
      <c r="C64" s="281"/>
      <c r="D64" s="281"/>
    </row>
    <row r="65" spans="3:4">
      <c r="C65" s="281"/>
      <c r="D65" s="281"/>
    </row>
    <row r="66" spans="3:4">
      <c r="C66" s="281"/>
      <c r="D66" s="281"/>
    </row>
    <row r="67" spans="3:4">
      <c r="C67" s="281"/>
      <c r="D67" s="281"/>
    </row>
    <row r="68" spans="3:4">
      <c r="C68" s="281"/>
      <c r="D68" s="281"/>
    </row>
    <row r="69" spans="3:4">
      <c r="C69" s="281"/>
      <c r="D69" s="281"/>
    </row>
  </sheetData>
  <sheetProtection algorithmName="SHA-512" hashValue="WLGFOPsFFy4xyVaUO4FVSQBnOKASRpg/MdeBL9+q6S+E9+8As7jEPD1UQLZf6i3jHRrJGpfp0DazoLGSKtk6zw==" saltValue="9lMkNJdL9aItFdRFUfUuxg==" spinCount="100000" sheet="1" objects="1" scenarios="1"/>
  <mergeCells count="3">
    <mergeCell ref="B1:I1"/>
    <mergeCell ref="B2:I2"/>
    <mergeCell ref="C8:D8"/>
  </mergeCells>
  <pageMargins left="0.7" right="0.7" top="0.75" bottom="0.75" header="0.3" footer="0.3"/>
  <pageSetup scale="75"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1">
    <tabColor rgb="FFCC99FF"/>
    <pageSetUpPr fitToPage="1"/>
  </sheetPr>
  <dimension ref="B1:U129"/>
  <sheetViews>
    <sheetView showGridLines="0" zoomScale="70" zoomScaleNormal="70" workbookViewId="0">
      <selection activeCell="J18" sqref="J18"/>
    </sheetView>
  </sheetViews>
  <sheetFormatPr defaultColWidth="9.140625" defaultRowHeight="12.75"/>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c r="B1" s="1530" t="e">
        <f>#REF!</f>
        <v>#REF!</v>
      </c>
      <c r="C1" s="1531"/>
      <c r="D1" s="1531"/>
      <c r="E1" s="1531"/>
      <c r="F1" s="1531"/>
      <c r="G1" s="1531"/>
      <c r="H1" s="1532"/>
      <c r="I1" s="328"/>
      <c r="J1" s="328"/>
      <c r="K1" s="328"/>
      <c r="L1" s="81"/>
      <c r="M1" s="3"/>
      <c r="N1" s="3"/>
      <c r="O1" s="3"/>
      <c r="P1" s="3"/>
      <c r="Q1" s="3"/>
      <c r="R1" s="3"/>
      <c r="S1" s="3"/>
      <c r="T1" s="81"/>
    </row>
    <row r="2" spans="2:20" ht="34.5" customHeight="1" thickBot="1">
      <c r="B2" s="1533" t="s">
        <v>132</v>
      </c>
      <c r="C2" s="1534"/>
      <c r="D2" s="1534"/>
      <c r="E2" s="1534"/>
      <c r="F2" s="1534"/>
      <c r="G2" s="1534"/>
      <c r="H2" s="1535"/>
      <c r="I2" s="328"/>
      <c r="J2" s="328"/>
      <c r="K2" s="328"/>
      <c r="L2" s="3"/>
      <c r="M2" s="3"/>
      <c r="N2" s="3"/>
      <c r="O2" s="3"/>
      <c r="P2" s="3"/>
      <c r="Q2" s="3"/>
      <c r="R2" s="3"/>
      <c r="S2" s="3"/>
      <c r="T2" s="81"/>
    </row>
    <row r="3" spans="2:20" ht="13.5" thickBot="1">
      <c r="B3" s="5"/>
      <c r="C3" s="81"/>
      <c r="D3" s="81"/>
      <c r="E3" s="81"/>
      <c r="F3" s="81"/>
      <c r="G3" s="81"/>
      <c r="H3" s="329"/>
      <c r="I3" s="81"/>
      <c r="J3" s="81"/>
      <c r="K3" s="81"/>
      <c r="L3" s="81"/>
      <c r="M3" s="81"/>
      <c r="N3" s="81"/>
      <c r="O3" s="81"/>
      <c r="P3" s="81"/>
      <c r="Q3" s="81"/>
      <c r="R3" s="81"/>
      <c r="S3" s="81"/>
      <c r="T3" s="81"/>
    </row>
    <row r="4" spans="2:20" ht="13.5" thickBot="1">
      <c r="B4" s="352" t="s">
        <v>137</v>
      </c>
      <c r="C4" s="1035"/>
      <c r="D4" s="81"/>
      <c r="E4" s="81"/>
      <c r="F4" s="81"/>
      <c r="G4" s="81"/>
      <c r="H4" s="329"/>
      <c r="I4" s="81"/>
      <c r="J4" s="81"/>
      <c r="K4" s="81"/>
      <c r="L4" s="81"/>
      <c r="M4" s="81"/>
      <c r="N4" s="81"/>
      <c r="O4" s="81"/>
      <c r="P4" s="81"/>
      <c r="Q4" s="81"/>
      <c r="R4" s="81"/>
      <c r="S4" s="81"/>
      <c r="T4" s="81"/>
    </row>
    <row r="5" spans="2:20" ht="13.5" thickBot="1">
      <c r="B5" s="1036"/>
      <c r="C5" s="1037"/>
      <c r="D5" s="81"/>
      <c r="E5" s="81"/>
      <c r="F5" s="81"/>
      <c r="G5" s="81"/>
      <c r="H5" s="329"/>
      <c r="I5" s="81"/>
      <c r="J5" s="81"/>
      <c r="K5" s="81"/>
      <c r="L5" s="81"/>
      <c r="M5" s="81"/>
      <c r="N5" s="81"/>
      <c r="O5" s="81"/>
      <c r="P5" s="81"/>
      <c r="Q5" s="81"/>
      <c r="R5" s="81"/>
      <c r="S5" s="81"/>
      <c r="T5" s="81"/>
    </row>
    <row r="6" spans="2:20" ht="13.5" thickBot="1">
      <c r="B6" s="353" t="s">
        <v>114</v>
      </c>
      <c r="C6" s="354" t="s">
        <v>639</v>
      </c>
      <c r="D6" s="354"/>
      <c r="E6" s="354"/>
      <c r="F6" s="354"/>
      <c r="G6" s="354"/>
      <c r="H6" s="355"/>
      <c r="I6" s="81"/>
      <c r="J6" s="81"/>
      <c r="K6" s="81"/>
      <c r="L6" s="81"/>
      <c r="M6" s="81"/>
      <c r="N6" s="81"/>
      <c r="O6" s="81"/>
      <c r="P6" s="81"/>
      <c r="Q6" s="81"/>
      <c r="R6" s="81"/>
      <c r="S6" s="81"/>
      <c r="T6" s="81"/>
    </row>
    <row r="7" spans="2:20" ht="13.5" thickBot="1">
      <c r="B7" s="82" t="s">
        <v>115</v>
      </c>
      <c r="C7" s="82" t="s">
        <v>116</v>
      </c>
      <c r="D7" s="83" t="s">
        <v>117</v>
      </c>
      <c r="E7" s="83" t="s">
        <v>118</v>
      </c>
      <c r="F7" s="83" t="s">
        <v>119</v>
      </c>
      <c r="G7" s="330" t="s">
        <v>120</v>
      </c>
      <c r="H7" s="83" t="s">
        <v>121</v>
      </c>
      <c r="I7" s="81"/>
      <c r="J7" s="81"/>
      <c r="K7" s="81"/>
      <c r="L7" s="81"/>
      <c r="M7" s="81"/>
      <c r="N7" s="81"/>
      <c r="O7" s="81"/>
      <c r="P7" s="81"/>
      <c r="Q7" s="81"/>
      <c r="R7" s="81"/>
      <c r="S7" s="81"/>
      <c r="T7" s="81"/>
    </row>
    <row r="8" spans="2:20">
      <c r="B8" s="331" t="s">
        <v>448</v>
      </c>
      <c r="C8" s="94"/>
      <c r="D8" s="95"/>
      <c r="E8" s="95"/>
      <c r="F8" s="95"/>
      <c r="G8" s="95"/>
      <c r="H8" s="183">
        <f>+(C9*C8)+(D9*D8)+(E9*E8)+(F9*F8)+(G9*G8)</f>
        <v>0</v>
      </c>
      <c r="I8" s="81"/>
      <c r="J8" s="81"/>
      <c r="K8" s="81"/>
      <c r="L8" s="81"/>
      <c r="M8" s="81"/>
      <c r="N8" s="81"/>
      <c r="O8" s="81"/>
      <c r="P8" s="81"/>
      <c r="Q8" s="81"/>
      <c r="R8" s="81"/>
      <c r="S8" s="81"/>
      <c r="T8" s="81"/>
    </row>
    <row r="9" spans="2:20">
      <c r="B9" s="332" t="s">
        <v>122</v>
      </c>
      <c r="C9" s="76"/>
      <c r="D9" s="77"/>
      <c r="E9" s="77"/>
      <c r="F9" s="77"/>
      <c r="G9" s="77"/>
      <c r="H9" s="184">
        <f>SUM(C9:G9)</f>
        <v>0</v>
      </c>
      <c r="I9" s="81"/>
      <c r="J9" s="81"/>
      <c r="K9" s="81"/>
      <c r="L9" s="81"/>
      <c r="M9" s="81"/>
      <c r="N9" s="81"/>
      <c r="O9" s="81"/>
      <c r="P9" s="81"/>
      <c r="Q9" s="81"/>
      <c r="R9" s="81"/>
      <c r="S9" s="81"/>
      <c r="T9" s="81"/>
    </row>
    <row r="10" spans="2:20" ht="15">
      <c r="B10" s="333" t="s">
        <v>133</v>
      </c>
      <c r="C10" s="92"/>
      <c r="D10" s="66"/>
      <c r="E10" s="66"/>
      <c r="F10" s="66"/>
      <c r="G10" s="66"/>
      <c r="H10" s="98"/>
      <c r="I10" s="81"/>
      <c r="J10" s="81"/>
      <c r="K10" s="81"/>
      <c r="L10" s="81"/>
      <c r="M10" s="81"/>
      <c r="N10" s="81"/>
      <c r="O10" s="81"/>
      <c r="P10" s="81"/>
      <c r="Q10" s="81"/>
      <c r="R10" s="81"/>
      <c r="S10" s="81"/>
      <c r="T10" s="81"/>
    </row>
    <row r="11" spans="2:20">
      <c r="B11" s="334" t="s">
        <v>123</v>
      </c>
      <c r="C11" s="93"/>
      <c r="D11" s="63"/>
      <c r="E11" s="63"/>
      <c r="F11" s="63"/>
      <c r="G11" s="63"/>
      <c r="H11" s="98"/>
      <c r="I11" s="81"/>
      <c r="J11" s="81"/>
      <c r="K11" s="81"/>
      <c r="L11" s="81"/>
      <c r="M11" s="81"/>
      <c r="N11" s="81"/>
      <c r="O11" s="81"/>
      <c r="P11" s="81"/>
      <c r="Q11" s="81"/>
      <c r="R11" s="81"/>
      <c r="S11" s="81"/>
      <c r="T11" s="81"/>
    </row>
    <row r="12" spans="2:20">
      <c r="B12" s="177" t="s">
        <v>124</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c r="B13" s="332" t="s">
        <v>140</v>
      </c>
      <c r="C13" s="26"/>
      <c r="D13" s="26"/>
      <c r="E13" s="26"/>
      <c r="F13" s="26"/>
      <c r="G13" s="63"/>
      <c r="H13" s="98"/>
      <c r="I13" s="81"/>
      <c r="J13" s="81"/>
      <c r="K13" s="81"/>
      <c r="L13" s="81"/>
      <c r="M13" s="81"/>
      <c r="N13" s="81"/>
      <c r="O13" s="81"/>
      <c r="P13" s="81"/>
      <c r="Q13" s="81"/>
      <c r="R13" s="81"/>
      <c r="S13" s="81"/>
      <c r="T13" s="81"/>
    </row>
    <row r="14" spans="2:20" ht="13.5" thickBot="1">
      <c r="B14" s="176" t="s">
        <v>141</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c r="B15" s="89" t="s">
        <v>125</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c r="B16" s="1036"/>
      <c r="C16" s="1037"/>
      <c r="D16" s="81"/>
      <c r="E16" s="81"/>
      <c r="F16" s="81"/>
      <c r="G16" s="81"/>
      <c r="H16" s="329"/>
      <c r="I16" s="81"/>
      <c r="J16" s="81"/>
      <c r="K16" s="81"/>
      <c r="L16" s="81"/>
      <c r="M16" s="81"/>
      <c r="N16" s="81"/>
      <c r="O16" s="81"/>
      <c r="P16" s="81"/>
      <c r="Q16" s="81"/>
      <c r="R16" s="81"/>
      <c r="S16" s="81"/>
      <c r="T16" s="81"/>
    </row>
    <row r="17" spans="2:20" ht="13.5" thickBot="1">
      <c r="B17" s="353" t="s">
        <v>126</v>
      </c>
      <c r="C17" s="354" t="s">
        <v>638</v>
      </c>
      <c r="D17" s="354"/>
      <c r="E17" s="354"/>
      <c r="F17" s="354"/>
      <c r="G17" s="354"/>
      <c r="H17" s="355"/>
      <c r="I17" s="81"/>
      <c r="J17" s="81"/>
      <c r="K17" s="81"/>
      <c r="L17" s="81"/>
      <c r="M17" s="81"/>
      <c r="N17" s="81"/>
      <c r="O17" s="81"/>
      <c r="P17" s="81"/>
      <c r="Q17" s="81"/>
      <c r="R17" s="81"/>
      <c r="S17" s="81"/>
      <c r="T17" s="81"/>
    </row>
    <row r="18" spans="2:20" ht="13.5" thickBot="1">
      <c r="B18" s="82" t="s">
        <v>115</v>
      </c>
      <c r="C18" s="82" t="s">
        <v>116</v>
      </c>
      <c r="D18" s="83" t="s">
        <v>117</v>
      </c>
      <c r="E18" s="83" t="s">
        <v>118</v>
      </c>
      <c r="F18" s="83" t="s">
        <v>119</v>
      </c>
      <c r="G18" s="330" t="s">
        <v>120</v>
      </c>
      <c r="H18" s="83" t="s">
        <v>121</v>
      </c>
      <c r="I18" s="81"/>
      <c r="J18" s="81"/>
      <c r="K18" s="81"/>
      <c r="L18" s="81"/>
      <c r="M18" s="81"/>
      <c r="N18" s="81"/>
      <c r="O18" s="81"/>
      <c r="P18" s="81"/>
      <c r="Q18" s="81"/>
      <c r="R18" s="81"/>
      <c r="S18" s="81"/>
      <c r="T18" s="81"/>
    </row>
    <row r="19" spans="2:20">
      <c r="B19" s="331" t="s">
        <v>448</v>
      </c>
      <c r="C19" s="94"/>
      <c r="D19" s="95"/>
      <c r="E19" s="95"/>
      <c r="F19" s="95"/>
      <c r="G19" s="95"/>
      <c r="H19" s="183">
        <f>+(C20*C19)+(D20*D19)+(E20*E19)+(F20*F19)+(G20*G19)</f>
        <v>0</v>
      </c>
      <c r="I19" s="81"/>
      <c r="J19" s="81"/>
      <c r="K19" s="81"/>
      <c r="L19" s="81"/>
      <c r="M19" s="81"/>
      <c r="N19" s="81"/>
      <c r="O19" s="81"/>
      <c r="P19" s="81"/>
      <c r="Q19" s="81"/>
      <c r="R19" s="81"/>
      <c r="S19" s="81"/>
      <c r="T19" s="81"/>
    </row>
    <row r="20" spans="2:20">
      <c r="B20" s="332" t="s">
        <v>122</v>
      </c>
      <c r="C20" s="76"/>
      <c r="D20" s="77"/>
      <c r="E20" s="77"/>
      <c r="F20" s="77"/>
      <c r="G20" s="77"/>
      <c r="H20" s="184">
        <f>SUM(C20:G20)</f>
        <v>0</v>
      </c>
      <c r="I20" s="81"/>
      <c r="J20" s="81"/>
      <c r="K20" s="81"/>
      <c r="L20" s="81"/>
      <c r="M20" s="81"/>
      <c r="N20" s="81"/>
      <c r="O20" s="81"/>
      <c r="P20" s="81"/>
      <c r="Q20" s="81"/>
      <c r="R20" s="81"/>
      <c r="S20" s="81"/>
      <c r="T20" s="81"/>
    </row>
    <row r="21" spans="2:20" ht="15">
      <c r="B21" s="333" t="s">
        <v>133</v>
      </c>
      <c r="C21" s="92"/>
      <c r="D21" s="66"/>
      <c r="E21" s="66"/>
      <c r="F21" s="66"/>
      <c r="G21" s="66"/>
      <c r="H21" s="98"/>
      <c r="I21" s="81"/>
      <c r="J21" s="81"/>
      <c r="K21" s="81"/>
      <c r="L21" s="81"/>
      <c r="M21" s="81"/>
      <c r="N21" s="81"/>
      <c r="O21" s="81"/>
      <c r="P21" s="81"/>
      <c r="Q21" s="81"/>
      <c r="R21" s="81"/>
      <c r="S21" s="81"/>
      <c r="T21" s="81"/>
    </row>
    <row r="22" spans="2:20">
      <c r="B22" s="334" t="s">
        <v>123</v>
      </c>
      <c r="C22" s="93"/>
      <c r="D22" s="63"/>
      <c r="E22" s="63"/>
      <c r="F22" s="63"/>
      <c r="G22" s="63"/>
      <c r="H22" s="98"/>
      <c r="I22" s="81"/>
      <c r="J22" s="81"/>
      <c r="K22" s="81"/>
      <c r="L22" s="81"/>
      <c r="M22" s="81"/>
      <c r="N22" s="81"/>
      <c r="O22" s="81"/>
      <c r="P22" s="81"/>
      <c r="Q22" s="81"/>
      <c r="R22" s="81"/>
      <c r="S22" s="81"/>
      <c r="T22" s="81"/>
    </row>
    <row r="23" spans="2:20">
      <c r="B23" s="177" t="s">
        <v>124</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c r="B24" s="332" t="s">
        <v>140</v>
      </c>
      <c r="C24" s="26"/>
      <c r="D24" s="26"/>
      <c r="E24" s="26"/>
      <c r="F24" s="26"/>
      <c r="G24" s="63"/>
      <c r="H24" s="98"/>
      <c r="I24" s="81"/>
      <c r="J24" s="81"/>
      <c r="K24" s="81"/>
      <c r="L24" s="81"/>
      <c r="M24" s="81"/>
      <c r="N24" s="81"/>
      <c r="O24" s="81"/>
      <c r="P24" s="81"/>
      <c r="Q24" s="81"/>
      <c r="R24" s="81"/>
      <c r="S24" s="81"/>
      <c r="T24" s="81"/>
    </row>
    <row r="25" spans="2:20" ht="13.5" thickBot="1">
      <c r="B25" s="176" t="s">
        <v>141</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c r="B26" s="89" t="s">
        <v>125</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c r="B27" s="1036"/>
      <c r="C27" s="1037"/>
      <c r="D27" s="81"/>
      <c r="E27" s="81"/>
      <c r="F27" s="81"/>
      <c r="G27" s="81"/>
      <c r="H27" s="329"/>
      <c r="I27" s="81"/>
      <c r="J27" s="81"/>
      <c r="K27" s="81"/>
      <c r="L27" s="81"/>
      <c r="M27" s="81"/>
      <c r="N27" s="81"/>
      <c r="O27" s="81"/>
      <c r="P27" s="81"/>
      <c r="Q27" s="81"/>
      <c r="R27" s="81"/>
      <c r="S27" s="81"/>
      <c r="T27" s="81"/>
    </row>
    <row r="28" spans="2:20" ht="13.5" thickBot="1">
      <c r="B28" s="353" t="s">
        <v>127</v>
      </c>
      <c r="C28" s="354" t="s">
        <v>138</v>
      </c>
      <c r="D28" s="354"/>
      <c r="E28" s="354"/>
      <c r="F28" s="354"/>
      <c r="G28" s="354"/>
      <c r="H28" s="355"/>
      <c r="I28" s="81"/>
      <c r="J28" s="81"/>
      <c r="K28" s="81"/>
      <c r="L28" s="81"/>
      <c r="M28" s="81"/>
      <c r="N28" s="81"/>
      <c r="O28" s="81"/>
      <c r="P28" s="81"/>
      <c r="Q28" s="81"/>
      <c r="R28" s="81"/>
      <c r="S28" s="81"/>
      <c r="T28" s="81"/>
    </row>
    <row r="29" spans="2:20" ht="13.5" thickBot="1">
      <c r="B29" s="82" t="s">
        <v>115</v>
      </c>
      <c r="C29" s="82" t="s">
        <v>116</v>
      </c>
      <c r="D29" s="83" t="s">
        <v>117</v>
      </c>
      <c r="E29" s="83" t="s">
        <v>118</v>
      </c>
      <c r="F29" s="83" t="s">
        <v>119</v>
      </c>
      <c r="G29" s="330" t="s">
        <v>120</v>
      </c>
      <c r="H29" s="83" t="s">
        <v>121</v>
      </c>
      <c r="I29" s="81"/>
      <c r="J29" s="81"/>
      <c r="K29" s="81"/>
      <c r="L29" s="81"/>
      <c r="M29" s="81"/>
      <c r="N29" s="81"/>
      <c r="O29" s="81"/>
      <c r="P29" s="81"/>
      <c r="Q29" s="81"/>
      <c r="R29" s="81"/>
      <c r="S29" s="81"/>
      <c r="T29" s="81"/>
    </row>
    <row r="30" spans="2:20">
      <c r="B30" s="331" t="s">
        <v>448</v>
      </c>
      <c r="C30" s="94"/>
      <c r="D30" s="95"/>
      <c r="E30" s="95"/>
      <c r="F30" s="95"/>
      <c r="G30" s="95"/>
      <c r="H30" s="183">
        <f>+(C31*C30)+(D31*D30)+(E31*E30)+(F31*F30)+(G31*G30)</f>
        <v>0</v>
      </c>
      <c r="I30" s="81"/>
      <c r="J30" s="81"/>
      <c r="K30" s="81"/>
      <c r="L30" s="81"/>
      <c r="M30" s="81"/>
      <c r="N30" s="81"/>
      <c r="O30" s="81"/>
      <c r="P30" s="81"/>
      <c r="Q30" s="81"/>
      <c r="R30" s="81"/>
      <c r="S30" s="81"/>
      <c r="T30" s="81"/>
    </row>
    <row r="31" spans="2:20">
      <c r="B31" s="332" t="s">
        <v>122</v>
      </c>
      <c r="C31" s="76"/>
      <c r="D31" s="77"/>
      <c r="E31" s="77"/>
      <c r="F31" s="77"/>
      <c r="G31" s="77"/>
      <c r="H31" s="184">
        <f>SUM(C31:G31)</f>
        <v>0</v>
      </c>
      <c r="I31" s="81"/>
      <c r="J31" s="81"/>
      <c r="K31" s="81"/>
      <c r="L31" s="81"/>
      <c r="M31" s="81"/>
      <c r="N31" s="81"/>
      <c r="O31" s="81"/>
      <c r="P31" s="81"/>
      <c r="Q31" s="81"/>
      <c r="R31" s="81"/>
      <c r="S31" s="81"/>
      <c r="T31" s="81"/>
    </row>
    <row r="32" spans="2:20" ht="15">
      <c r="B32" s="333" t="s">
        <v>133</v>
      </c>
      <c r="C32" s="92"/>
      <c r="D32" s="66"/>
      <c r="E32" s="66"/>
      <c r="F32" s="66"/>
      <c r="G32" s="66"/>
      <c r="H32" s="98"/>
      <c r="I32" s="81"/>
      <c r="J32" s="81"/>
      <c r="K32" s="81"/>
      <c r="L32" s="81"/>
      <c r="M32" s="81"/>
      <c r="N32" s="81"/>
      <c r="O32" s="81"/>
      <c r="P32" s="81"/>
      <c r="Q32" s="81"/>
      <c r="R32" s="81"/>
      <c r="S32" s="81"/>
      <c r="T32" s="81"/>
    </row>
    <row r="33" spans="2:20">
      <c r="B33" s="334" t="s">
        <v>123</v>
      </c>
      <c r="C33" s="93"/>
      <c r="D33" s="63"/>
      <c r="E33" s="63"/>
      <c r="F33" s="63"/>
      <c r="G33" s="63"/>
      <c r="H33" s="98"/>
      <c r="I33" s="81"/>
      <c r="J33" s="81"/>
      <c r="K33" s="81"/>
      <c r="L33" s="81"/>
      <c r="M33" s="81"/>
      <c r="N33" s="81"/>
      <c r="O33" s="81"/>
      <c r="P33" s="81"/>
      <c r="Q33" s="81"/>
      <c r="R33" s="81"/>
      <c r="S33" s="81"/>
      <c r="T33" s="81"/>
    </row>
    <row r="34" spans="2:20">
      <c r="B34" s="177" t="s">
        <v>124</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c r="B35" s="332" t="s">
        <v>140</v>
      </c>
      <c r="C35" s="26"/>
      <c r="D35" s="26"/>
      <c r="E35" s="26"/>
      <c r="F35" s="26"/>
      <c r="G35" s="63"/>
      <c r="H35" s="98"/>
      <c r="I35" s="81"/>
      <c r="J35" s="81"/>
      <c r="K35" s="81"/>
      <c r="L35" s="81"/>
      <c r="M35" s="81"/>
      <c r="N35" s="81"/>
      <c r="O35" s="81"/>
      <c r="P35" s="81"/>
      <c r="Q35" s="81"/>
      <c r="R35" s="81"/>
      <c r="S35" s="81"/>
      <c r="T35" s="81"/>
    </row>
    <row r="36" spans="2:20" ht="13.5" thickBot="1">
      <c r="B36" s="176" t="s">
        <v>141</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c r="B37" s="89" t="s">
        <v>125</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c r="B38" s="1036"/>
      <c r="C38" s="1037"/>
      <c r="D38" s="81"/>
      <c r="E38" s="81"/>
      <c r="F38" s="81"/>
      <c r="G38" s="81"/>
      <c r="H38" s="329"/>
      <c r="I38" s="81"/>
      <c r="J38" s="81"/>
      <c r="K38" s="81"/>
      <c r="L38" s="81"/>
      <c r="M38" s="81"/>
      <c r="N38" s="81"/>
      <c r="O38" s="81"/>
      <c r="P38" s="81"/>
      <c r="Q38" s="81"/>
      <c r="R38" s="81"/>
      <c r="S38" s="81"/>
      <c r="T38" s="81"/>
    </row>
    <row r="39" spans="2:20" ht="13.5" thickBot="1">
      <c r="B39" s="353" t="s">
        <v>128</v>
      </c>
      <c r="C39" s="354" t="s">
        <v>139</v>
      </c>
      <c r="D39" s="354"/>
      <c r="E39" s="354"/>
      <c r="F39" s="354"/>
      <c r="G39" s="354"/>
      <c r="H39" s="355"/>
      <c r="I39" s="80"/>
      <c r="J39" s="3"/>
      <c r="K39" s="3"/>
      <c r="L39" s="3"/>
      <c r="M39" s="3"/>
      <c r="N39" s="3"/>
      <c r="O39" s="3"/>
      <c r="P39" s="3"/>
      <c r="Q39" s="3"/>
      <c r="R39" s="3"/>
      <c r="S39" s="3"/>
      <c r="T39" s="81"/>
    </row>
    <row r="40" spans="2:20" ht="13.5" thickBot="1">
      <c r="B40" s="82" t="s">
        <v>115</v>
      </c>
      <c r="C40" s="82" t="s">
        <v>116</v>
      </c>
      <c r="D40" s="83" t="s">
        <v>117</v>
      </c>
      <c r="E40" s="83" t="s">
        <v>118</v>
      </c>
      <c r="F40" s="83" t="s">
        <v>119</v>
      </c>
      <c r="G40" s="330" t="s">
        <v>120</v>
      </c>
      <c r="H40" s="83" t="s">
        <v>121</v>
      </c>
      <c r="I40" s="80"/>
      <c r="J40" s="3"/>
      <c r="K40" s="3"/>
      <c r="L40" s="3"/>
      <c r="M40" s="3"/>
      <c r="N40" s="3"/>
      <c r="O40" s="3"/>
      <c r="P40" s="3"/>
      <c r="Q40" s="3"/>
      <c r="R40" s="3"/>
      <c r="S40" s="3"/>
      <c r="T40" s="3"/>
    </row>
    <row r="41" spans="2:20">
      <c r="B41" s="331" t="s">
        <v>448</v>
      </c>
      <c r="C41" s="94"/>
      <c r="D41" s="95"/>
      <c r="E41" s="95"/>
      <c r="F41" s="95"/>
      <c r="G41" s="95"/>
      <c r="H41" s="183">
        <f>+(C42*C41)+(D42*D41)+(E42*E41)+(F42*F41)+(G42*G41)</f>
        <v>0</v>
      </c>
      <c r="I41" s="80"/>
      <c r="J41" s="3"/>
      <c r="K41" s="3"/>
      <c r="L41" s="3"/>
      <c r="M41" s="3"/>
      <c r="N41" s="3"/>
      <c r="O41" s="3"/>
      <c r="P41" s="3"/>
      <c r="Q41" s="3"/>
      <c r="R41" s="3"/>
      <c r="S41" s="3"/>
      <c r="T41" s="3"/>
    </row>
    <row r="42" spans="2:20">
      <c r="B42" s="332" t="s">
        <v>122</v>
      </c>
      <c r="C42" s="76"/>
      <c r="D42" s="77"/>
      <c r="E42" s="77"/>
      <c r="F42" s="77"/>
      <c r="G42" s="77"/>
      <c r="H42" s="184">
        <f>SUM(C42:G42)</f>
        <v>0</v>
      </c>
      <c r="I42" s="80"/>
      <c r="J42" s="3"/>
      <c r="K42" s="3"/>
      <c r="L42" s="3"/>
      <c r="M42" s="3"/>
      <c r="N42" s="3"/>
      <c r="O42" s="3"/>
      <c r="P42" s="3"/>
      <c r="Q42" s="3"/>
      <c r="R42" s="3"/>
      <c r="S42" s="3"/>
      <c r="T42" s="3"/>
    </row>
    <row r="43" spans="2:20" ht="15">
      <c r="B43" s="333" t="s">
        <v>133</v>
      </c>
      <c r="C43" s="92"/>
      <c r="D43" s="66"/>
      <c r="E43" s="66"/>
      <c r="F43" s="66"/>
      <c r="G43" s="66"/>
      <c r="H43" s="98"/>
      <c r="I43" s="80"/>
      <c r="J43" s="3"/>
      <c r="K43" s="3"/>
      <c r="L43" s="3"/>
      <c r="M43" s="3"/>
      <c r="N43" s="3"/>
      <c r="O43" s="3"/>
      <c r="P43" s="3"/>
      <c r="Q43" s="3"/>
      <c r="R43" s="3"/>
      <c r="S43" s="3"/>
      <c r="T43" s="3"/>
    </row>
    <row r="44" spans="2:20">
      <c r="B44" s="334" t="s">
        <v>123</v>
      </c>
      <c r="C44" s="93"/>
      <c r="D44" s="63"/>
      <c r="E44" s="63"/>
      <c r="F44" s="63"/>
      <c r="G44" s="63"/>
      <c r="H44" s="98"/>
      <c r="I44" s="80"/>
      <c r="J44" s="3"/>
      <c r="K44" s="3"/>
      <c r="L44" s="3"/>
      <c r="M44" s="3"/>
      <c r="N44" s="3"/>
      <c r="O44" s="3"/>
      <c r="P44" s="3"/>
      <c r="Q44" s="3"/>
      <c r="R44" s="3"/>
      <c r="S44" s="3"/>
      <c r="T44" s="3"/>
    </row>
    <row r="45" spans="2:20">
      <c r="B45" s="177" t="s">
        <v>124</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c r="B46" s="332" t="s">
        <v>140</v>
      </c>
      <c r="C46" s="26"/>
      <c r="D46" s="26"/>
      <c r="E46" s="26"/>
      <c r="F46" s="26"/>
      <c r="G46" s="63"/>
      <c r="H46" s="98"/>
      <c r="I46" s="80"/>
      <c r="J46" s="3"/>
      <c r="K46" s="3"/>
      <c r="L46" s="3"/>
      <c r="M46" s="3"/>
      <c r="N46" s="3"/>
      <c r="O46" s="3"/>
      <c r="P46" s="3"/>
      <c r="Q46" s="3"/>
      <c r="R46" s="3"/>
      <c r="S46" s="3"/>
      <c r="T46" s="3"/>
    </row>
    <row r="47" spans="2:20" ht="13.5" thickBot="1">
      <c r="B47" s="176" t="s">
        <v>141</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c r="B48" s="89" t="s">
        <v>125</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c r="B49" s="335" t="s">
        <v>56</v>
      </c>
      <c r="C49" s="78"/>
      <c r="D49" s="276"/>
      <c r="E49" s="3"/>
      <c r="F49" s="3"/>
      <c r="G49" s="3"/>
      <c r="H49" s="336"/>
      <c r="I49" s="80"/>
      <c r="J49" s="3"/>
      <c r="K49" s="3"/>
      <c r="L49" s="3"/>
      <c r="M49" s="3"/>
      <c r="N49" s="3"/>
      <c r="O49" s="3"/>
      <c r="P49" s="3"/>
      <c r="Q49" s="3"/>
      <c r="R49" s="3"/>
      <c r="S49" s="3"/>
      <c r="T49" s="3"/>
    </row>
    <row r="50" spans="2:20" ht="13.5" thickBot="1">
      <c r="B50" s="356" t="s">
        <v>129</v>
      </c>
      <c r="C50" s="357" t="s">
        <v>637</v>
      </c>
      <c r="D50" s="357"/>
      <c r="E50" s="357"/>
      <c r="F50" s="357"/>
      <c r="G50" s="357"/>
      <c r="H50" s="87"/>
      <c r="I50" s="80"/>
      <c r="J50" s="3"/>
      <c r="K50" s="3"/>
      <c r="L50" s="3"/>
      <c r="M50" s="3"/>
      <c r="N50" s="3"/>
      <c r="O50" s="3"/>
      <c r="P50" s="3"/>
      <c r="Q50" s="3"/>
      <c r="R50" s="3"/>
      <c r="S50" s="3"/>
      <c r="T50" s="3"/>
    </row>
    <row r="51" spans="2:20" ht="13.5" thickBot="1">
      <c r="B51" s="82" t="s">
        <v>115</v>
      </c>
      <c r="C51" s="82" t="s">
        <v>116</v>
      </c>
      <c r="D51" s="83" t="s">
        <v>117</v>
      </c>
      <c r="E51" s="83" t="s">
        <v>118</v>
      </c>
      <c r="F51" s="83" t="s">
        <v>119</v>
      </c>
      <c r="G51" s="330" t="s">
        <v>120</v>
      </c>
      <c r="H51" s="83" t="s">
        <v>121</v>
      </c>
      <c r="I51" s="80"/>
      <c r="J51" s="3"/>
      <c r="K51" s="3"/>
      <c r="L51" s="3"/>
      <c r="M51" s="3"/>
      <c r="N51" s="3"/>
      <c r="O51" s="3"/>
      <c r="P51" s="3"/>
      <c r="Q51" s="3"/>
      <c r="R51" s="3"/>
      <c r="S51" s="3"/>
      <c r="T51" s="3"/>
    </row>
    <row r="52" spans="2:20">
      <c r="B52" s="337" t="s">
        <v>448</v>
      </c>
      <c r="C52" s="94"/>
      <c r="D52" s="95"/>
      <c r="E52" s="95"/>
      <c r="F52" s="95"/>
      <c r="G52" s="95"/>
      <c r="H52" s="183">
        <f>+(C53*C52)+(D53*D52)+(E53*E52)+(F53*F52)+(G53*G52)</f>
        <v>0</v>
      </c>
      <c r="I52" s="80"/>
      <c r="J52" s="3"/>
      <c r="K52" s="3"/>
      <c r="L52" s="3"/>
      <c r="M52" s="3"/>
      <c r="N52" s="3"/>
      <c r="O52" s="3"/>
      <c r="P52" s="3"/>
      <c r="Q52" s="3"/>
      <c r="R52" s="3"/>
      <c r="S52" s="3"/>
      <c r="T52" s="3"/>
    </row>
    <row r="53" spans="2:20">
      <c r="B53" s="332" t="s">
        <v>122</v>
      </c>
      <c r="C53" s="76"/>
      <c r="D53" s="77"/>
      <c r="E53" s="77"/>
      <c r="F53" s="77"/>
      <c r="G53" s="77"/>
      <c r="H53" s="184">
        <f>SUM(C53:G53)</f>
        <v>0</v>
      </c>
      <c r="I53" s="80"/>
      <c r="J53" s="3"/>
      <c r="K53" s="3"/>
      <c r="L53" s="3"/>
      <c r="M53" s="3"/>
      <c r="N53" s="3"/>
      <c r="O53" s="3"/>
      <c r="P53" s="3"/>
      <c r="Q53" s="3"/>
      <c r="R53" s="3"/>
      <c r="S53" s="3"/>
      <c r="T53" s="3"/>
    </row>
    <row r="54" spans="2:20" ht="15">
      <c r="B54" s="333" t="s">
        <v>133</v>
      </c>
      <c r="C54" s="92"/>
      <c r="D54" s="66"/>
      <c r="E54" s="66"/>
      <c r="F54" s="66"/>
      <c r="G54" s="66"/>
      <c r="H54" s="98"/>
      <c r="I54" s="80"/>
      <c r="J54" s="3"/>
      <c r="K54" s="3"/>
      <c r="L54" s="3"/>
      <c r="M54" s="3"/>
      <c r="N54" s="3"/>
      <c r="O54" s="3"/>
      <c r="P54" s="3"/>
      <c r="Q54" s="3"/>
      <c r="R54" s="3"/>
      <c r="S54" s="3"/>
      <c r="T54" s="3"/>
    </row>
    <row r="55" spans="2:20">
      <c r="B55" s="334" t="s">
        <v>123</v>
      </c>
      <c r="C55" s="93"/>
      <c r="D55" s="63"/>
      <c r="E55" s="63"/>
      <c r="F55" s="63"/>
      <c r="G55" s="63"/>
      <c r="H55" s="98"/>
      <c r="I55" s="80"/>
      <c r="J55" s="3"/>
      <c r="K55" s="3"/>
      <c r="L55" s="3"/>
      <c r="M55" s="3"/>
      <c r="N55" s="3"/>
      <c r="O55" s="3"/>
      <c r="P55" s="3"/>
      <c r="Q55" s="3"/>
      <c r="R55" s="3"/>
      <c r="S55" s="3"/>
      <c r="T55" s="3"/>
    </row>
    <row r="56" spans="2:20">
      <c r="B56" s="177" t="s">
        <v>124</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c r="B57" s="332" t="s">
        <v>140</v>
      </c>
      <c r="C57" s="26"/>
      <c r="D57" s="26"/>
      <c r="E57" s="26"/>
      <c r="F57" s="26"/>
      <c r="G57" s="63"/>
      <c r="H57" s="98"/>
      <c r="I57" s="80"/>
      <c r="J57" s="3"/>
      <c r="K57" s="3"/>
      <c r="L57" s="3"/>
      <c r="M57" s="3"/>
      <c r="N57" s="3"/>
      <c r="O57" s="3"/>
      <c r="P57" s="3"/>
      <c r="Q57" s="3"/>
      <c r="R57" s="3"/>
      <c r="S57" s="3"/>
      <c r="T57" s="3"/>
    </row>
    <row r="58" spans="2:20" ht="13.5" thickBot="1">
      <c r="B58" s="176" t="s">
        <v>141</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c r="B59" s="90" t="s">
        <v>125</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c r="B60" s="338"/>
      <c r="C60" s="79"/>
      <c r="D60" s="339"/>
      <c r="E60" s="15"/>
      <c r="F60" s="15"/>
      <c r="G60" s="15"/>
      <c r="H60" s="340"/>
      <c r="I60" s="80"/>
      <c r="J60" s="3"/>
      <c r="K60" s="3"/>
      <c r="L60" s="3"/>
      <c r="M60" s="3"/>
      <c r="N60" s="3"/>
      <c r="O60" s="3"/>
      <c r="P60" s="3"/>
      <c r="Q60" s="3"/>
      <c r="R60" s="3"/>
      <c r="S60" s="3"/>
      <c r="T60" s="3"/>
    </row>
    <row r="61" spans="2:20" ht="13.5" thickBot="1">
      <c r="B61" s="356" t="s">
        <v>131</v>
      </c>
      <c r="C61" s="84" t="s">
        <v>636</v>
      </c>
      <c r="D61" s="358"/>
      <c r="E61" s="358"/>
      <c r="F61" s="358"/>
      <c r="G61" s="358"/>
      <c r="H61" s="359"/>
      <c r="I61" s="81"/>
      <c r="J61" s="3"/>
      <c r="K61" s="3"/>
      <c r="L61" s="3"/>
      <c r="M61" s="3"/>
      <c r="N61" s="3"/>
      <c r="O61" s="3"/>
      <c r="P61" s="3"/>
      <c r="Q61" s="3"/>
      <c r="R61" s="3"/>
      <c r="S61" s="3"/>
      <c r="T61" s="3"/>
    </row>
    <row r="62" spans="2:20" ht="13.5" thickBot="1">
      <c r="B62" s="82" t="s">
        <v>115</v>
      </c>
      <c r="C62" s="82" t="s">
        <v>116</v>
      </c>
      <c r="D62" s="83" t="s">
        <v>117</v>
      </c>
      <c r="E62" s="83" t="s">
        <v>118</v>
      </c>
      <c r="F62" s="83" t="s">
        <v>119</v>
      </c>
      <c r="G62" s="330" t="s">
        <v>120</v>
      </c>
      <c r="H62" s="83" t="s">
        <v>121</v>
      </c>
      <c r="I62" s="80"/>
      <c r="J62" s="3"/>
      <c r="K62" s="3"/>
      <c r="L62" s="3"/>
      <c r="M62" s="3"/>
      <c r="N62" s="3"/>
      <c r="O62" s="3"/>
      <c r="P62" s="3"/>
      <c r="Q62" s="3"/>
      <c r="R62" s="3"/>
      <c r="S62" s="3"/>
      <c r="T62" s="3"/>
    </row>
    <row r="63" spans="2:20">
      <c r="B63" s="337" t="s">
        <v>448</v>
      </c>
      <c r="C63" s="94"/>
      <c r="D63" s="95"/>
      <c r="E63" s="95"/>
      <c r="F63" s="95"/>
      <c r="G63" s="95"/>
      <c r="H63" s="183">
        <f>+(C64*C63)+(D64*D63)+(E64*E63)+(F64*F63)+(G64*G63)</f>
        <v>0</v>
      </c>
      <c r="I63" s="80"/>
      <c r="J63" s="3"/>
      <c r="K63" s="3"/>
      <c r="L63" s="3"/>
      <c r="M63" s="3"/>
      <c r="N63" s="3"/>
      <c r="O63" s="3"/>
      <c r="P63" s="3"/>
      <c r="Q63" s="3"/>
      <c r="R63" s="3"/>
      <c r="S63" s="3"/>
      <c r="T63" s="3"/>
    </row>
    <row r="64" spans="2:20">
      <c r="B64" s="332" t="s">
        <v>122</v>
      </c>
      <c r="C64" s="76"/>
      <c r="D64" s="77"/>
      <c r="E64" s="77"/>
      <c r="F64" s="77"/>
      <c r="G64" s="77"/>
      <c r="H64" s="184">
        <f>SUM(C64:G64)</f>
        <v>0</v>
      </c>
      <c r="I64" s="80"/>
      <c r="J64" s="3"/>
      <c r="K64" s="3"/>
      <c r="L64" s="3"/>
      <c r="M64" s="3"/>
      <c r="N64" s="3"/>
      <c r="O64" s="3"/>
      <c r="P64" s="3"/>
      <c r="Q64" s="3"/>
      <c r="R64" s="3"/>
      <c r="S64" s="3"/>
      <c r="T64" s="3"/>
    </row>
    <row r="65" spans="2:21" ht="15">
      <c r="B65" s="333" t="s">
        <v>133</v>
      </c>
      <c r="C65" s="92"/>
      <c r="D65" s="66"/>
      <c r="E65" s="66"/>
      <c r="F65" s="66"/>
      <c r="G65" s="66"/>
      <c r="H65" s="98"/>
      <c r="I65" s="80"/>
      <c r="J65" s="3"/>
      <c r="K65" s="3"/>
      <c r="L65" s="3"/>
      <c r="M65" s="3"/>
      <c r="N65" s="3"/>
      <c r="O65" s="3"/>
      <c r="P65" s="3"/>
      <c r="Q65" s="3"/>
      <c r="R65" s="3"/>
      <c r="S65" s="3"/>
      <c r="T65" s="3"/>
    </row>
    <row r="66" spans="2:21">
      <c r="B66" s="334" t="s">
        <v>123</v>
      </c>
      <c r="C66" s="93"/>
      <c r="D66" s="63"/>
      <c r="E66" s="63"/>
      <c r="F66" s="63"/>
      <c r="G66" s="63"/>
      <c r="H66" s="98"/>
      <c r="I66" s="80"/>
      <c r="J66" s="3"/>
      <c r="K66" s="3"/>
      <c r="L66" s="3"/>
      <c r="M66" s="3"/>
      <c r="N66" s="3"/>
      <c r="O66" s="3"/>
      <c r="P66" s="3"/>
      <c r="Q66" s="3"/>
      <c r="R66" s="3"/>
      <c r="S66" s="3"/>
      <c r="T66" s="3"/>
    </row>
    <row r="67" spans="2:21">
      <c r="B67" s="177" t="s">
        <v>124</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c r="B68" s="332" t="s">
        <v>140</v>
      </c>
      <c r="C68" s="26"/>
      <c r="D68" s="26"/>
      <c r="E68" s="26"/>
      <c r="F68" s="26"/>
      <c r="G68" s="63"/>
      <c r="H68" s="98"/>
      <c r="I68" s="80"/>
      <c r="J68" s="3"/>
      <c r="K68" s="3"/>
      <c r="L68" s="3"/>
      <c r="M68" s="3"/>
      <c r="N68" s="3"/>
      <c r="O68" s="3"/>
      <c r="P68" s="3"/>
      <c r="Q68" s="3"/>
      <c r="R68" s="3"/>
      <c r="S68" s="3"/>
      <c r="T68" s="3"/>
    </row>
    <row r="69" spans="2:21" ht="13.5" thickBot="1">
      <c r="B69" s="176" t="s">
        <v>141</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c r="B70" s="90" t="s">
        <v>125</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c r="B71" s="338"/>
      <c r="C71" s="79"/>
      <c r="D71" s="339"/>
      <c r="E71" s="15"/>
      <c r="F71" s="15"/>
      <c r="G71" s="15"/>
      <c r="H71" s="340"/>
      <c r="I71" s="80"/>
      <c r="J71" s="3"/>
      <c r="K71" s="3"/>
      <c r="L71" s="3"/>
      <c r="M71" s="3"/>
      <c r="N71" s="3"/>
      <c r="O71" s="3"/>
      <c r="P71" s="3"/>
      <c r="Q71" s="3"/>
      <c r="R71" s="3"/>
      <c r="S71" s="3"/>
      <c r="T71" s="3"/>
      <c r="U71" s="3"/>
    </row>
    <row r="72" spans="2:21" ht="13.5" thickBot="1">
      <c r="B72" s="356" t="s">
        <v>634</v>
      </c>
      <c r="C72" s="84" t="s">
        <v>635</v>
      </c>
      <c r="D72" s="358"/>
      <c r="E72" s="358"/>
      <c r="F72" s="358"/>
      <c r="G72" s="358"/>
      <c r="H72" s="359"/>
      <c r="I72" s="81"/>
      <c r="J72" s="3"/>
      <c r="K72" s="3"/>
      <c r="L72" s="3"/>
      <c r="M72" s="3"/>
      <c r="N72" s="3"/>
      <c r="O72" s="3"/>
      <c r="P72" s="3"/>
      <c r="Q72" s="3"/>
      <c r="R72" s="3"/>
      <c r="S72" s="3"/>
      <c r="T72" s="3"/>
      <c r="U72" s="3"/>
    </row>
    <row r="73" spans="2:21" ht="13.5" thickBot="1">
      <c r="B73" s="82" t="s">
        <v>115</v>
      </c>
      <c r="C73" s="82" t="s">
        <v>116</v>
      </c>
      <c r="D73" s="83" t="s">
        <v>117</v>
      </c>
      <c r="E73" s="83" t="s">
        <v>118</v>
      </c>
      <c r="F73" s="83" t="s">
        <v>119</v>
      </c>
      <c r="G73" s="330" t="s">
        <v>120</v>
      </c>
      <c r="H73" s="83" t="s">
        <v>121</v>
      </c>
      <c r="I73" s="81"/>
      <c r="J73" s="3"/>
      <c r="K73" s="3"/>
      <c r="L73" s="3"/>
      <c r="M73" s="3"/>
      <c r="N73" s="3"/>
      <c r="O73" s="3"/>
      <c r="P73" s="3"/>
      <c r="Q73" s="3"/>
      <c r="R73" s="3"/>
      <c r="S73" s="3"/>
      <c r="T73" s="3"/>
      <c r="U73" s="3"/>
    </row>
    <row r="74" spans="2:21">
      <c r="B74" s="337" t="s">
        <v>448</v>
      </c>
      <c r="C74" s="94"/>
      <c r="D74" s="95"/>
      <c r="E74" s="95"/>
      <c r="F74" s="95"/>
      <c r="G74" s="95"/>
      <c r="H74" s="183">
        <f>+(C75*C74)+(D75*D74)+(E75*E74)+(F75*F74)+(G75*G74)</f>
        <v>0</v>
      </c>
      <c r="I74" s="80"/>
      <c r="J74" s="3"/>
      <c r="K74" s="3"/>
      <c r="L74" s="3"/>
      <c r="M74" s="3"/>
      <c r="N74" s="3"/>
      <c r="O74" s="3"/>
      <c r="P74" s="3"/>
      <c r="Q74" s="3"/>
      <c r="R74" s="3"/>
      <c r="S74" s="3"/>
      <c r="T74" s="3"/>
      <c r="U74" s="3"/>
    </row>
    <row r="75" spans="2:21">
      <c r="B75" s="332" t="s">
        <v>122</v>
      </c>
      <c r="C75" s="76"/>
      <c r="D75" s="77"/>
      <c r="E75" s="77"/>
      <c r="F75" s="77"/>
      <c r="G75" s="77"/>
      <c r="H75" s="184">
        <f>SUM(C75:G75)</f>
        <v>0</v>
      </c>
      <c r="I75" s="80"/>
      <c r="J75" s="3"/>
      <c r="K75" s="3"/>
      <c r="L75" s="3"/>
      <c r="M75" s="3"/>
      <c r="N75" s="3"/>
      <c r="O75" s="3"/>
      <c r="P75" s="3"/>
      <c r="Q75" s="3"/>
      <c r="R75" s="3"/>
      <c r="S75" s="3"/>
      <c r="T75" s="3"/>
      <c r="U75" s="3"/>
    </row>
    <row r="76" spans="2:21" ht="15">
      <c r="B76" s="333" t="s">
        <v>133</v>
      </c>
      <c r="C76" s="92"/>
      <c r="D76" s="66"/>
      <c r="E76" s="66"/>
      <c r="F76" s="66"/>
      <c r="G76" s="66"/>
      <c r="H76" s="98"/>
      <c r="I76" s="80"/>
      <c r="J76" s="3"/>
      <c r="K76" s="3"/>
      <c r="L76" s="3"/>
      <c r="M76" s="3"/>
      <c r="N76" s="3"/>
      <c r="O76" s="3"/>
      <c r="P76" s="3"/>
      <c r="Q76" s="3"/>
      <c r="R76" s="3"/>
      <c r="S76" s="3"/>
      <c r="T76" s="3"/>
      <c r="U76" s="3"/>
    </row>
    <row r="77" spans="2:21">
      <c r="B77" s="334" t="s">
        <v>123</v>
      </c>
      <c r="C77" s="93"/>
      <c r="D77" s="63"/>
      <c r="E77" s="63"/>
      <c r="F77" s="63"/>
      <c r="G77" s="63"/>
      <c r="H77" s="98"/>
      <c r="I77" s="80"/>
      <c r="J77" s="3"/>
      <c r="K77" s="3"/>
      <c r="L77" s="3"/>
      <c r="M77" s="3"/>
      <c r="N77" s="3"/>
      <c r="O77" s="3"/>
      <c r="P77" s="3"/>
      <c r="Q77" s="3"/>
      <c r="R77" s="3"/>
      <c r="S77" s="3"/>
      <c r="T77" s="3"/>
      <c r="U77" s="3"/>
    </row>
    <row r="78" spans="2:21">
      <c r="B78" s="177" t="s">
        <v>124</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c r="B79" s="332" t="s">
        <v>140</v>
      </c>
      <c r="C79" s="26"/>
      <c r="D79" s="26"/>
      <c r="E79" s="26"/>
      <c r="F79" s="26"/>
      <c r="G79" s="63"/>
      <c r="H79" s="98"/>
      <c r="I79" s="80"/>
      <c r="J79" s="3"/>
      <c r="K79" s="3"/>
      <c r="L79" s="3"/>
      <c r="M79" s="3"/>
      <c r="N79" s="3"/>
      <c r="O79" s="3"/>
      <c r="P79" s="3"/>
      <c r="Q79" s="3"/>
      <c r="R79" s="3"/>
      <c r="S79" s="3"/>
      <c r="T79" s="3"/>
      <c r="U79" s="3"/>
    </row>
    <row r="80" spans="2:21" ht="13.5" thickBot="1">
      <c r="B80" s="176" t="s">
        <v>141</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c r="B81" s="90" t="s">
        <v>125</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c r="B82" s="338"/>
      <c r="C82" s="79"/>
      <c r="D82" s="339"/>
      <c r="E82" s="15"/>
      <c r="F82" s="15"/>
      <c r="G82" s="15"/>
      <c r="H82" s="340"/>
      <c r="I82" s="80"/>
      <c r="J82" s="3"/>
      <c r="K82" s="3"/>
      <c r="L82" s="3"/>
      <c r="M82" s="3"/>
      <c r="N82" s="3"/>
      <c r="O82" s="3"/>
      <c r="P82" s="3"/>
      <c r="Q82" s="3"/>
      <c r="R82" s="3"/>
      <c r="S82" s="3"/>
      <c r="T82" s="3"/>
      <c r="U82" s="3"/>
    </row>
    <row r="83" spans="2:21" ht="13.5" thickBot="1">
      <c r="B83" s="356" t="s">
        <v>633</v>
      </c>
      <c r="C83" s="86" t="s">
        <v>130</v>
      </c>
      <c r="D83" s="357"/>
      <c r="E83" s="357"/>
      <c r="F83" s="357"/>
      <c r="G83" s="357"/>
      <c r="H83" s="85"/>
      <c r="I83" s="3"/>
      <c r="J83" s="3"/>
      <c r="K83" s="3"/>
      <c r="L83" s="3"/>
      <c r="M83" s="3"/>
      <c r="N83" s="3"/>
      <c r="O83" s="3"/>
      <c r="P83" s="3"/>
      <c r="Q83" s="3"/>
      <c r="R83" s="3"/>
      <c r="S83" s="3"/>
      <c r="T83" s="3"/>
      <c r="U83" s="3"/>
    </row>
    <row r="84" spans="2:21" ht="13.5" thickBot="1">
      <c r="B84" s="82" t="s">
        <v>115</v>
      </c>
      <c r="C84" s="83" t="s">
        <v>116</v>
      </c>
      <c r="D84" s="83" t="s">
        <v>117</v>
      </c>
      <c r="E84" s="83" t="s">
        <v>118</v>
      </c>
      <c r="F84" s="83" t="s">
        <v>119</v>
      </c>
      <c r="G84" s="330" t="s">
        <v>120</v>
      </c>
      <c r="H84" s="83" t="s">
        <v>121</v>
      </c>
      <c r="I84" s="3"/>
      <c r="J84" s="3"/>
      <c r="K84" s="3"/>
      <c r="L84" s="3"/>
      <c r="M84" s="3"/>
      <c r="N84" s="3"/>
      <c r="O84" s="3"/>
      <c r="P84" s="3"/>
      <c r="Q84" s="3"/>
      <c r="R84" s="3"/>
      <c r="S84" s="3"/>
      <c r="T84" s="3"/>
      <c r="U84" s="3"/>
    </row>
    <row r="85" spans="2:21">
      <c r="B85" s="341" t="s">
        <v>448</v>
      </c>
      <c r="C85" s="94"/>
      <c r="D85" s="95"/>
      <c r="E85" s="95"/>
      <c r="F85" s="95"/>
      <c r="G85" s="95"/>
      <c r="H85" s="183">
        <f>+(C86*C85)+(D86*D85)+(E86*E85)+(F86*F85)+(G86*G85)</f>
        <v>0</v>
      </c>
      <c r="I85" s="3"/>
      <c r="J85" s="3"/>
      <c r="K85" s="3"/>
      <c r="L85" s="3"/>
      <c r="M85" s="3"/>
      <c r="N85" s="3"/>
      <c r="O85" s="3"/>
      <c r="P85" s="3"/>
      <c r="Q85" s="3"/>
      <c r="R85" s="3"/>
      <c r="S85" s="3"/>
      <c r="T85" s="3"/>
      <c r="U85" s="3"/>
    </row>
    <row r="86" spans="2:21">
      <c r="B86" s="342" t="s">
        <v>122</v>
      </c>
      <c r="C86" s="76"/>
      <c r="D86" s="77"/>
      <c r="E86" s="77"/>
      <c r="F86" s="77"/>
      <c r="G86" s="77"/>
      <c r="H86" s="184">
        <f>SUM(C86:G86)</f>
        <v>0</v>
      </c>
      <c r="I86" s="3"/>
      <c r="J86" s="3"/>
      <c r="K86" s="3"/>
      <c r="L86" s="3"/>
      <c r="M86" s="3"/>
      <c r="N86" s="3"/>
      <c r="O86" s="3"/>
      <c r="P86" s="3"/>
      <c r="Q86" s="3"/>
      <c r="R86" s="3"/>
      <c r="S86" s="3"/>
      <c r="T86" s="3"/>
      <c r="U86" s="3"/>
    </row>
    <row r="87" spans="2:21" ht="15">
      <c r="B87" s="333" t="s">
        <v>133</v>
      </c>
      <c r="C87" s="92"/>
      <c r="D87" s="66"/>
      <c r="E87" s="66"/>
      <c r="F87" s="66"/>
      <c r="G87" s="66"/>
      <c r="H87" s="98"/>
      <c r="I87" s="3"/>
      <c r="J87" s="3"/>
      <c r="K87" s="3"/>
      <c r="L87" s="3"/>
      <c r="M87" s="3"/>
      <c r="N87" s="3"/>
      <c r="O87" s="3"/>
      <c r="P87" s="3"/>
      <c r="Q87" s="3"/>
      <c r="R87" s="3"/>
      <c r="S87" s="3"/>
      <c r="T87" s="3"/>
      <c r="U87" s="3"/>
    </row>
    <row r="88" spans="2:21">
      <c r="B88" s="334" t="s">
        <v>123</v>
      </c>
      <c r="C88" s="93"/>
      <c r="D88" s="63"/>
      <c r="E88" s="63"/>
      <c r="F88" s="63"/>
      <c r="G88" s="63"/>
      <c r="H88" s="98"/>
      <c r="I88" s="3"/>
      <c r="J88" s="3"/>
      <c r="K88" s="3"/>
      <c r="L88" s="3"/>
      <c r="M88" s="3"/>
      <c r="N88" s="3"/>
      <c r="O88" s="3"/>
      <c r="P88" s="3"/>
      <c r="Q88" s="3"/>
      <c r="R88" s="3"/>
      <c r="S88" s="3"/>
      <c r="T88" s="3"/>
      <c r="U88" s="3"/>
    </row>
    <row r="89" spans="2:21">
      <c r="B89" s="177" t="s">
        <v>124</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c r="B90" s="332" t="s">
        <v>140</v>
      </c>
      <c r="C90" s="26"/>
      <c r="D90" s="26"/>
      <c r="E90" s="26"/>
      <c r="F90" s="26"/>
      <c r="G90" s="63"/>
      <c r="H90" s="98"/>
      <c r="I90" s="3"/>
      <c r="J90" s="3"/>
      <c r="K90" s="3"/>
      <c r="L90" s="3"/>
      <c r="M90" s="3"/>
      <c r="N90" s="3"/>
      <c r="O90" s="3"/>
      <c r="P90" s="3"/>
      <c r="Q90" s="3"/>
      <c r="R90" s="3"/>
      <c r="S90" s="3"/>
      <c r="T90" s="3"/>
      <c r="U90" s="3"/>
    </row>
    <row r="91" spans="2:21" ht="13.5" thickBot="1">
      <c r="B91" s="176" t="s">
        <v>141</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c r="B92" s="90" t="s">
        <v>125</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c r="B93" s="343"/>
      <c r="C93" s="78"/>
      <c r="D93" s="276"/>
      <c r="E93" s="3"/>
      <c r="F93" s="3"/>
      <c r="G93" s="3"/>
      <c r="H93" s="336"/>
      <c r="I93" s="3"/>
      <c r="J93" s="3"/>
      <c r="K93" s="3"/>
      <c r="L93" s="3"/>
      <c r="M93" s="3"/>
      <c r="N93" s="3"/>
      <c r="O93" s="3"/>
      <c r="P93" s="3"/>
      <c r="Q93" s="3"/>
      <c r="R93" s="3"/>
      <c r="S93" s="3"/>
      <c r="T93" s="3"/>
      <c r="U93" s="3"/>
    </row>
    <row r="94" spans="2:21" ht="13.5" thickBot="1">
      <c r="B94" s="356" t="s">
        <v>632</v>
      </c>
      <c r="C94" s="86" t="s">
        <v>640</v>
      </c>
      <c r="D94" s="357"/>
      <c r="E94" s="357"/>
      <c r="F94" s="357"/>
      <c r="G94" s="357"/>
      <c r="H94" s="87"/>
      <c r="I94" s="3"/>
      <c r="J94" s="3"/>
      <c r="K94" s="3"/>
      <c r="L94" s="3"/>
      <c r="M94" s="3"/>
      <c r="N94" s="3"/>
      <c r="O94" s="3"/>
      <c r="P94" s="3"/>
      <c r="Q94" s="3"/>
      <c r="R94" s="3"/>
      <c r="S94" s="3"/>
      <c r="T94" s="3"/>
      <c r="U94" s="3"/>
    </row>
    <row r="95" spans="2:21" ht="13.5" thickBot="1">
      <c r="B95" s="82" t="s">
        <v>115</v>
      </c>
      <c r="C95" s="83" t="s">
        <v>116</v>
      </c>
      <c r="D95" s="83" t="s">
        <v>117</v>
      </c>
      <c r="E95" s="83" t="s">
        <v>118</v>
      </c>
      <c r="F95" s="83" t="s">
        <v>119</v>
      </c>
      <c r="G95" s="330" t="s">
        <v>120</v>
      </c>
      <c r="H95" s="83" t="s">
        <v>121</v>
      </c>
      <c r="I95" s="3"/>
      <c r="J95" s="3"/>
      <c r="K95" s="3"/>
      <c r="L95" s="3"/>
      <c r="M95" s="3"/>
      <c r="N95" s="3"/>
      <c r="O95" s="3"/>
      <c r="P95" s="3"/>
      <c r="Q95" s="3"/>
      <c r="R95" s="3"/>
      <c r="S95" s="3"/>
      <c r="T95" s="3"/>
      <c r="U95" s="3"/>
    </row>
    <row r="96" spans="2:21">
      <c r="B96" s="613" t="s">
        <v>448</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c r="B97" s="177" t="s">
        <v>122</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c r="B98" s="333" t="s">
        <v>133</v>
      </c>
      <c r="C98" s="362">
        <v>0</v>
      </c>
      <c r="D98" s="363"/>
      <c r="E98" s="363"/>
      <c r="F98" s="363"/>
      <c r="G98" s="363">
        <v>0</v>
      </c>
      <c r="H98" s="100" t="s">
        <v>56</v>
      </c>
      <c r="I98" s="345"/>
      <c r="J98" s="344"/>
      <c r="K98" s="3"/>
      <c r="L98" s="3"/>
      <c r="M98" s="3"/>
      <c r="N98" s="3"/>
      <c r="O98" s="3"/>
      <c r="P98" s="3"/>
      <c r="Q98" s="3"/>
      <c r="R98" s="3"/>
      <c r="S98" s="3"/>
      <c r="T98" s="3"/>
      <c r="U98" s="3"/>
    </row>
    <row r="99" spans="2:21">
      <c r="B99" s="334" t="s">
        <v>123</v>
      </c>
      <c r="C99" s="364">
        <v>0</v>
      </c>
      <c r="D99" s="365">
        <v>0</v>
      </c>
      <c r="E99" s="365">
        <v>0</v>
      </c>
      <c r="F99" s="365"/>
      <c r="G99" s="365">
        <v>0</v>
      </c>
      <c r="H99" s="100" t="s">
        <v>56</v>
      </c>
      <c r="I99" s="345"/>
      <c r="J99" s="344"/>
      <c r="K99" s="3"/>
      <c r="L99" s="3"/>
      <c r="M99" s="3"/>
      <c r="N99" s="3"/>
      <c r="O99" s="3"/>
      <c r="P99" s="3"/>
      <c r="Q99" s="3"/>
      <c r="R99" s="3"/>
      <c r="S99" s="3"/>
      <c r="T99" s="3"/>
      <c r="U99" s="3"/>
    </row>
    <row r="100" spans="2:21" ht="13.5" thickBot="1">
      <c r="B100" s="346" t="s">
        <v>124</v>
      </c>
      <c r="C100" s="88">
        <v>0</v>
      </c>
      <c r="D100" s="88">
        <v>0</v>
      </c>
      <c r="E100" s="88">
        <v>0</v>
      </c>
      <c r="F100" s="88">
        <v>0</v>
      </c>
      <c r="G100" s="88">
        <v>0</v>
      </c>
      <c r="H100" s="100" t="s">
        <v>56</v>
      </c>
      <c r="I100" s="345"/>
      <c r="J100" s="344"/>
      <c r="K100" s="3"/>
      <c r="L100" s="3"/>
      <c r="M100" s="3"/>
      <c r="N100" s="3"/>
      <c r="O100" s="3"/>
      <c r="P100" s="3"/>
      <c r="Q100" s="3"/>
      <c r="R100" s="3"/>
      <c r="S100" s="3"/>
      <c r="T100" s="3"/>
      <c r="U100" s="3"/>
    </row>
    <row r="101" spans="2:21" ht="13.5" thickBot="1">
      <c r="B101" s="91" t="s">
        <v>125</v>
      </c>
      <c r="C101" s="101">
        <f>+C92+C81+C70+C59+C48</f>
        <v>0</v>
      </c>
      <c r="D101" s="101">
        <f>+D92+D81+D70+D59+D48</f>
        <v>0</v>
      </c>
      <c r="E101" s="101">
        <f>+E92+E81+E70+E59+E48</f>
        <v>0</v>
      </c>
      <c r="F101" s="101">
        <f>+F92+F81+F70+F59+F48</f>
        <v>0</v>
      </c>
      <c r="G101" s="101">
        <f>+G92+G81+G70+G59+G48</f>
        <v>0</v>
      </c>
      <c r="H101" s="102">
        <f>SUM(C101:G101)</f>
        <v>0</v>
      </c>
      <c r="I101" s="345"/>
      <c r="J101" s="344"/>
      <c r="K101" s="3"/>
      <c r="L101" s="3"/>
      <c r="M101" s="3"/>
      <c r="N101" s="3"/>
      <c r="O101" s="3"/>
      <c r="P101" s="3"/>
      <c r="Q101" s="3"/>
      <c r="R101" s="3"/>
      <c r="S101" s="3"/>
      <c r="T101" s="81"/>
      <c r="U101" s="3"/>
    </row>
    <row r="102" spans="2:21" ht="15.75" thickBot="1">
      <c r="B102" s="347" t="s">
        <v>134</v>
      </c>
      <c r="C102" s="936"/>
      <c r="D102" s="937"/>
      <c r="E102" s="937"/>
      <c r="F102" s="937"/>
      <c r="G102" s="938"/>
      <c r="H102" s="939">
        <f>SUM(C102:G102)</f>
        <v>0</v>
      </c>
      <c r="I102" s="81"/>
      <c r="J102" s="81"/>
      <c r="K102" s="81"/>
      <c r="L102" s="81"/>
      <c r="M102" s="81"/>
      <c r="N102" s="81"/>
      <c r="O102" s="81"/>
      <c r="P102" s="81"/>
      <c r="Q102" s="81"/>
      <c r="R102" s="81"/>
      <c r="S102" s="81"/>
      <c r="T102" s="81"/>
    </row>
    <row r="103" spans="2:21">
      <c r="B103" s="21" t="s">
        <v>135</v>
      </c>
      <c r="G103" s="1"/>
      <c r="H103" s="612" t="e">
        <f>+#REF!</f>
        <v>#REF!</v>
      </c>
      <c r="J103" s="3"/>
      <c r="K103" s="81"/>
      <c r="L103" s="81"/>
      <c r="M103" s="81"/>
      <c r="N103" s="81"/>
      <c r="O103" s="81"/>
      <c r="P103" s="81"/>
      <c r="Q103" s="81"/>
      <c r="R103" s="81"/>
      <c r="S103" s="81"/>
      <c r="T103" s="81"/>
    </row>
    <row r="104" spans="2:21">
      <c r="B104" s="21" t="s">
        <v>136</v>
      </c>
      <c r="G104" s="612">
        <v>8609</v>
      </c>
      <c r="H104" s="242">
        <f ca="1">+TODAY()</f>
        <v>45330</v>
      </c>
      <c r="J104" s="3"/>
      <c r="K104" s="81"/>
      <c r="L104" s="81"/>
      <c r="M104" s="81"/>
      <c r="N104" s="81"/>
      <c r="O104" s="81"/>
      <c r="P104" s="81"/>
      <c r="Q104" s="81"/>
      <c r="R104" s="81"/>
      <c r="S104" s="81"/>
      <c r="T104" s="81"/>
    </row>
    <row r="105" spans="2:21">
      <c r="J105" s="3"/>
      <c r="K105" s="81"/>
      <c r="L105" s="81"/>
      <c r="M105" s="81"/>
      <c r="N105" s="81"/>
      <c r="O105" s="81"/>
      <c r="P105" s="81"/>
      <c r="Q105" s="81"/>
      <c r="R105" s="81"/>
      <c r="S105" s="81"/>
      <c r="T105" s="81"/>
    </row>
    <row r="106" spans="2:21" ht="15">
      <c r="B106" s="185"/>
      <c r="C106" s="185"/>
      <c r="D106" s="185"/>
      <c r="E106" s="185"/>
      <c r="F106" s="185"/>
      <c r="G106" s="185"/>
      <c r="H106" s="185"/>
      <c r="I106" s="185"/>
      <c r="J106" s="3"/>
      <c r="K106" s="80"/>
      <c r="L106" s="81"/>
      <c r="M106" s="81"/>
      <c r="N106" s="81"/>
      <c r="O106" s="81"/>
      <c r="P106" s="81"/>
      <c r="Q106" s="81"/>
      <c r="R106" s="81"/>
      <c r="S106" s="81"/>
      <c r="T106" s="81"/>
    </row>
    <row r="107" spans="2:21">
      <c r="B107" s="348"/>
      <c r="C107" s="349"/>
      <c r="D107" s="349"/>
      <c r="E107" s="349"/>
      <c r="F107" s="81"/>
      <c r="G107" s="3"/>
      <c r="H107" s="3"/>
      <c r="I107" s="3"/>
      <c r="J107" s="3"/>
      <c r="K107" s="81"/>
      <c r="L107" s="80"/>
      <c r="M107" s="81"/>
      <c r="N107" s="81"/>
      <c r="O107" s="81"/>
      <c r="P107" s="81"/>
      <c r="Q107" s="81"/>
      <c r="R107" s="81"/>
      <c r="S107" s="81"/>
      <c r="T107" s="81"/>
    </row>
    <row r="108" spans="2:21">
      <c r="B108" s="80"/>
      <c r="C108" s="80"/>
      <c r="D108" s="80"/>
      <c r="E108" s="350"/>
      <c r="F108" s="81"/>
      <c r="G108" s="3"/>
      <c r="H108" s="3"/>
      <c r="I108" s="3"/>
      <c r="J108" s="3"/>
      <c r="K108" s="3"/>
      <c r="L108" s="81"/>
      <c r="M108" s="81"/>
      <c r="N108" s="81"/>
      <c r="O108" s="81"/>
      <c r="P108" s="81"/>
      <c r="Q108" s="81"/>
      <c r="R108" s="81"/>
      <c r="S108" s="81"/>
      <c r="T108" s="81"/>
    </row>
    <row r="109" spans="2:21">
      <c r="B109" s="80"/>
      <c r="C109" s="80"/>
      <c r="D109" s="80"/>
      <c r="E109" s="350"/>
      <c r="F109" s="80"/>
      <c r="G109" s="281"/>
      <c r="H109" s="3"/>
      <c r="I109" s="3"/>
      <c r="J109" s="3"/>
      <c r="K109" s="3"/>
      <c r="L109" s="3"/>
      <c r="M109" s="81"/>
      <c r="N109" s="81"/>
      <c r="O109" s="81"/>
      <c r="P109" s="81"/>
      <c r="Q109" s="81"/>
      <c r="R109" s="81"/>
      <c r="S109" s="81"/>
      <c r="T109" s="81"/>
    </row>
    <row r="110" spans="2:21">
      <c r="B110" s="80"/>
      <c r="C110" s="80"/>
      <c r="D110" s="80"/>
      <c r="E110" s="350"/>
      <c r="F110" s="351"/>
      <c r="G110" s="81"/>
      <c r="H110" s="3"/>
      <c r="I110" s="3"/>
      <c r="J110" s="3"/>
      <c r="K110" s="3"/>
      <c r="L110" s="3"/>
      <c r="M110" s="81"/>
      <c r="N110" s="81"/>
      <c r="O110" s="81"/>
      <c r="P110" s="81"/>
      <c r="Q110" s="81"/>
      <c r="R110" s="81"/>
      <c r="S110" s="81"/>
      <c r="T110" s="81"/>
    </row>
    <row r="111" spans="2:21">
      <c r="B111" s="80"/>
      <c r="C111" s="80"/>
      <c r="D111" s="80"/>
      <c r="E111" s="350"/>
      <c r="F111" s="351"/>
      <c r="G111" s="81"/>
      <c r="H111" s="3"/>
      <c r="I111" s="3"/>
      <c r="J111" s="3"/>
      <c r="K111" s="3"/>
      <c r="L111" s="3"/>
      <c r="M111" s="81"/>
      <c r="N111" s="81"/>
      <c r="O111" s="81"/>
      <c r="P111" s="81"/>
      <c r="Q111" s="81"/>
      <c r="R111" s="81"/>
      <c r="S111" s="81"/>
      <c r="T111" s="81"/>
    </row>
    <row r="112" spans="2:21">
      <c r="B112" s="80"/>
      <c r="C112" s="350"/>
      <c r="D112" s="350"/>
      <c r="E112" s="350"/>
      <c r="F112" s="80"/>
      <c r="G112" s="281"/>
      <c r="H112" s="3"/>
      <c r="I112" s="3"/>
      <c r="J112" s="3"/>
      <c r="K112" s="3"/>
      <c r="L112" s="3"/>
      <c r="M112" s="81"/>
      <c r="N112" s="81"/>
      <c r="O112" s="81"/>
      <c r="P112" s="81"/>
      <c r="Q112" s="81"/>
      <c r="R112" s="81"/>
      <c r="S112" s="81"/>
      <c r="T112" s="81"/>
    </row>
    <row r="113" spans="2:20">
      <c r="B113" s="80"/>
      <c r="C113" s="80"/>
      <c r="D113" s="80"/>
      <c r="E113" s="80"/>
      <c r="F113" s="80"/>
      <c r="G113" s="281"/>
      <c r="H113" s="3"/>
      <c r="I113" s="3"/>
      <c r="J113" s="3"/>
      <c r="K113" s="3"/>
      <c r="L113" s="3"/>
      <c r="M113" s="81"/>
      <c r="N113" s="81"/>
      <c r="O113" s="81"/>
      <c r="P113" s="81"/>
      <c r="Q113" s="81"/>
      <c r="R113" s="81"/>
      <c r="S113" s="81"/>
      <c r="T113" s="81"/>
    </row>
    <row r="114" spans="2:20">
      <c r="B114" s="3"/>
      <c r="C114" s="3"/>
      <c r="D114" s="81"/>
      <c r="E114" s="81"/>
      <c r="F114" s="81"/>
      <c r="G114" s="281"/>
      <c r="H114" s="3"/>
      <c r="I114" s="3"/>
      <c r="J114" s="3"/>
      <c r="K114" s="3"/>
      <c r="L114" s="3"/>
      <c r="M114" s="3"/>
      <c r="N114" s="3"/>
      <c r="O114" s="3"/>
      <c r="P114" s="3"/>
      <c r="Q114" s="3"/>
      <c r="R114" s="3"/>
      <c r="S114" s="3"/>
      <c r="T114" s="3"/>
    </row>
    <row r="115" spans="2:20">
      <c r="B115" s="3"/>
      <c r="C115" s="3"/>
      <c r="D115" s="81"/>
      <c r="E115" s="81"/>
      <c r="F115" s="81"/>
      <c r="G115" s="81"/>
      <c r="H115" s="3"/>
      <c r="I115" s="3"/>
      <c r="J115" s="3"/>
      <c r="K115" s="3"/>
      <c r="L115" s="3"/>
      <c r="M115" s="3"/>
      <c r="N115" s="3"/>
      <c r="O115" s="3"/>
      <c r="P115" s="3"/>
      <c r="Q115" s="3"/>
      <c r="R115" s="3"/>
      <c r="S115" s="3"/>
      <c r="T115" s="3"/>
    </row>
    <row r="116" spans="2:20">
      <c r="B116" s="3"/>
      <c r="C116" s="3"/>
      <c r="D116" s="3"/>
      <c r="E116" s="3"/>
      <c r="F116" s="3"/>
      <c r="G116" s="3"/>
      <c r="H116" s="3"/>
      <c r="I116" s="3"/>
      <c r="J116" s="3"/>
      <c r="K116" s="3"/>
      <c r="L116" s="3"/>
      <c r="M116" s="3"/>
      <c r="N116" s="3"/>
      <c r="O116" s="3"/>
      <c r="P116" s="3"/>
      <c r="Q116" s="3"/>
      <c r="R116" s="3"/>
      <c r="S116" s="3"/>
      <c r="T116" s="3"/>
    </row>
    <row r="117" spans="2:20">
      <c r="B117" s="3"/>
      <c r="C117" s="3"/>
      <c r="D117" s="3"/>
      <c r="E117" s="3"/>
      <c r="F117" s="3"/>
      <c r="G117" s="3"/>
      <c r="H117" s="3"/>
      <c r="I117" s="3"/>
      <c r="J117" s="3"/>
      <c r="K117" s="3"/>
      <c r="L117" s="3"/>
      <c r="M117" s="3"/>
      <c r="N117" s="3"/>
      <c r="O117" s="3"/>
      <c r="P117" s="3"/>
      <c r="Q117" s="3"/>
    </row>
    <row r="118" spans="2:20">
      <c r="B118" s="3"/>
      <c r="C118" s="3"/>
      <c r="D118" s="3"/>
      <c r="E118" s="3"/>
      <c r="F118" s="3"/>
      <c r="G118" s="3"/>
      <c r="H118" s="3"/>
      <c r="I118" s="3"/>
      <c r="J118" s="3"/>
      <c r="K118" s="3"/>
      <c r="L118" s="3"/>
      <c r="M118" s="3"/>
      <c r="N118" s="3"/>
      <c r="O118" s="3"/>
      <c r="P118" s="3"/>
      <c r="Q118" s="3"/>
    </row>
    <row r="119" spans="2:20">
      <c r="B119" s="3"/>
      <c r="C119" s="3"/>
      <c r="D119" s="3"/>
      <c r="E119" s="3"/>
      <c r="F119" s="3"/>
      <c r="G119" s="3"/>
      <c r="H119" s="3"/>
      <c r="I119" s="3"/>
      <c r="J119" s="3"/>
      <c r="K119" s="3"/>
      <c r="L119" s="3"/>
      <c r="M119" s="3"/>
      <c r="N119" s="3"/>
      <c r="O119" s="3"/>
      <c r="P119" s="3"/>
      <c r="Q119" s="3"/>
    </row>
    <row r="120" spans="2:20">
      <c r="B120" s="3"/>
      <c r="C120" s="3"/>
      <c r="D120" s="3"/>
      <c r="E120" s="3"/>
      <c r="F120" s="3"/>
      <c r="G120" s="3"/>
      <c r="H120" s="3"/>
      <c r="I120" s="3"/>
      <c r="J120" s="3"/>
      <c r="K120" s="3"/>
      <c r="L120" s="3"/>
      <c r="M120" s="3"/>
      <c r="N120" s="3"/>
      <c r="O120" s="3"/>
      <c r="P120" s="3"/>
      <c r="Q120" s="3"/>
    </row>
    <row r="121" spans="2:20">
      <c r="B121" s="3"/>
      <c r="C121" s="3"/>
      <c r="D121" s="3"/>
      <c r="E121" s="3"/>
      <c r="F121" s="3"/>
      <c r="G121" s="3"/>
      <c r="H121" s="3"/>
      <c r="I121" s="3"/>
      <c r="J121" s="3"/>
      <c r="K121" s="3"/>
      <c r="L121" s="3"/>
      <c r="M121" s="3"/>
      <c r="N121" s="3"/>
      <c r="O121" s="3"/>
      <c r="P121" s="3"/>
      <c r="Q121" s="3"/>
    </row>
    <row r="122" spans="2:20">
      <c r="B122" s="3"/>
      <c r="C122" s="3"/>
      <c r="D122" s="3"/>
      <c r="E122" s="3"/>
      <c r="F122" s="3"/>
      <c r="G122" s="3"/>
      <c r="H122" s="81"/>
      <c r="I122" s="3"/>
      <c r="J122" s="3"/>
      <c r="K122" s="3"/>
      <c r="L122" s="3"/>
      <c r="M122" s="3"/>
      <c r="N122" s="3"/>
      <c r="O122" s="3"/>
      <c r="P122" s="3"/>
      <c r="Q122" s="3"/>
    </row>
    <row r="123" spans="2:20">
      <c r="B123" s="3"/>
      <c r="C123" s="3"/>
      <c r="D123" s="3"/>
      <c r="E123" s="3"/>
      <c r="F123" s="3"/>
      <c r="G123" s="3"/>
      <c r="H123" s="81"/>
      <c r="I123" s="3"/>
      <c r="J123" s="3"/>
      <c r="K123" s="3"/>
      <c r="L123" s="3"/>
      <c r="M123" s="3"/>
      <c r="N123" s="3"/>
      <c r="O123" s="3"/>
      <c r="P123" s="3"/>
      <c r="Q123" s="3"/>
    </row>
    <row r="124" spans="2:20">
      <c r="B124" s="3"/>
      <c r="C124" s="3"/>
      <c r="D124" s="3"/>
      <c r="E124" s="3"/>
      <c r="F124" s="3"/>
      <c r="G124" s="3"/>
      <c r="H124" s="81"/>
      <c r="I124" s="3"/>
      <c r="J124" s="3"/>
      <c r="K124" s="3"/>
      <c r="L124" s="3"/>
      <c r="M124" s="3"/>
      <c r="N124" s="3"/>
      <c r="O124" s="3"/>
      <c r="P124" s="3"/>
      <c r="Q124" s="3"/>
    </row>
    <row r="125" spans="2:20">
      <c r="B125" s="3"/>
      <c r="C125" s="3"/>
      <c r="D125" s="3"/>
      <c r="E125" s="3"/>
      <c r="F125" s="3"/>
      <c r="G125" s="3"/>
      <c r="H125" s="81"/>
      <c r="I125" s="3"/>
      <c r="J125" s="3"/>
      <c r="K125" s="3"/>
      <c r="L125" s="3"/>
      <c r="M125" s="3"/>
      <c r="N125" s="3"/>
      <c r="O125" s="3"/>
      <c r="P125" s="3"/>
      <c r="Q125" s="3"/>
    </row>
    <row r="126" spans="2:20">
      <c r="B126" s="3"/>
      <c r="C126" s="3"/>
      <c r="D126" s="3"/>
      <c r="E126" s="3"/>
      <c r="F126" s="3"/>
      <c r="G126" s="3"/>
      <c r="H126" s="81"/>
      <c r="I126" s="3"/>
      <c r="J126" s="3"/>
      <c r="K126" s="3"/>
      <c r="L126" s="3"/>
      <c r="M126" s="3"/>
      <c r="N126" s="3"/>
      <c r="O126" s="3"/>
      <c r="P126" s="3"/>
      <c r="Q126" s="3"/>
    </row>
    <row r="127" spans="2:20">
      <c r="B127" s="3"/>
      <c r="C127" s="3"/>
      <c r="D127" s="3"/>
      <c r="E127" s="3"/>
      <c r="F127" s="3"/>
      <c r="G127" s="3"/>
      <c r="H127" s="81"/>
      <c r="I127" s="3"/>
      <c r="J127" s="3"/>
      <c r="K127" s="3"/>
      <c r="L127" s="3"/>
      <c r="M127" s="3"/>
      <c r="N127" s="3"/>
      <c r="O127" s="3"/>
      <c r="P127" s="3"/>
      <c r="Q127" s="3"/>
    </row>
    <row r="128" spans="2:20">
      <c r="B128" s="3"/>
      <c r="C128" s="3"/>
      <c r="D128" s="3"/>
      <c r="E128" s="3"/>
      <c r="F128" s="3"/>
      <c r="G128" s="81"/>
      <c r="H128" s="81"/>
      <c r="I128" s="3"/>
      <c r="J128" s="3"/>
      <c r="K128" s="3"/>
      <c r="L128" s="3"/>
      <c r="M128" s="3"/>
      <c r="N128" s="3"/>
      <c r="O128" s="3"/>
      <c r="P128" s="3"/>
      <c r="Q128" s="3"/>
    </row>
    <row r="129" spans="2:17">
      <c r="B129" s="81"/>
      <c r="C129" s="81"/>
      <c r="D129" s="81"/>
      <c r="E129" s="81"/>
      <c r="F129" s="81"/>
      <c r="G129" s="81"/>
      <c r="H129" s="81"/>
      <c r="I129" s="3"/>
      <c r="J129" s="3"/>
      <c r="K129" s="3"/>
      <c r="L129" s="3"/>
      <c r="M129" s="3"/>
      <c r="N129" s="3"/>
      <c r="O129" s="3"/>
      <c r="P129" s="3"/>
      <c r="Q129" s="3"/>
    </row>
  </sheetData>
  <sheetProtection algorithmName="SHA-512" hashValue="+iCDxWfyURWbyd6l2FYH30W1BJkt0WhizUjGkDs0t4uKcc99ZHQvx3+wOUSUqHZPYgQskXSAt79YaVwYIBCcoA==" saltValue="QgkroaMDiy0D2ylL26fTjg==" spinCount="100000" sheet="1" objects="1" scenarios="1"/>
  <mergeCells count="2">
    <mergeCell ref="B1:H1"/>
    <mergeCell ref="B2:H2"/>
  </mergeCells>
  <pageMargins left="0.7" right="0.7" top="0.75" bottom="0.75" header="0.3" footer="0.3"/>
  <pageSetup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rgb="FFCC99FF"/>
    <pageSetUpPr fitToPage="1"/>
  </sheetPr>
  <dimension ref="A1:L632"/>
  <sheetViews>
    <sheetView showGridLines="0" zoomScale="70" zoomScaleNormal="70" workbookViewId="0">
      <selection activeCell="J18" sqref="J18"/>
    </sheetView>
  </sheetViews>
  <sheetFormatPr defaultColWidth="9.140625" defaultRowHeight="12.75"/>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c r="B1" s="1530" t="e">
        <f>#REF!</f>
        <v>#REF!</v>
      </c>
      <c r="C1" s="1531"/>
      <c r="D1" s="1531"/>
      <c r="E1" s="1531"/>
      <c r="F1" s="1531"/>
      <c r="G1" s="1531"/>
      <c r="H1" s="1532"/>
      <c r="I1" s="3"/>
    </row>
    <row r="2" spans="2:9" ht="34.5" customHeight="1" thickBot="1">
      <c r="B2" s="1533" t="s">
        <v>260</v>
      </c>
      <c r="C2" s="1534"/>
      <c r="D2" s="1534"/>
      <c r="E2" s="1534"/>
      <c r="F2" s="1534"/>
      <c r="G2" s="1534"/>
      <c r="H2" s="1535"/>
      <c r="I2" s="3"/>
    </row>
    <row r="3" spans="2:9" ht="13.5" thickBot="1">
      <c r="B3" s="105"/>
      <c r="C3" s="381"/>
      <c r="D3" s="381"/>
      <c r="E3" s="239"/>
      <c r="F3" s="761"/>
      <c r="G3" s="1044"/>
      <c r="H3" s="763"/>
      <c r="I3" s="3"/>
    </row>
    <row r="4" spans="2:9" ht="13.5" thickBot="1">
      <c r="B4" s="1724" t="s">
        <v>142</v>
      </c>
      <c r="C4" s="1725"/>
      <c r="D4" s="382">
        <f>+'Rent Summary (8609)'!H97+'Rent Summary (8609)'!H102</f>
        <v>0</v>
      </c>
      <c r="E4" s="1"/>
      <c r="F4" s="1"/>
      <c r="G4" s="1046" t="s">
        <v>143</v>
      </c>
      <c r="H4" s="1045" t="s">
        <v>144</v>
      </c>
      <c r="I4" s="3"/>
    </row>
    <row r="5" spans="2:9" ht="13.5" thickBot="1">
      <c r="B5" s="106" t="s">
        <v>145</v>
      </c>
      <c r="C5" s="383"/>
      <c r="D5" s="107"/>
      <c r="E5" s="107"/>
      <c r="F5" s="384"/>
      <c r="G5" s="385"/>
      <c r="H5" s="121"/>
      <c r="I5" s="3"/>
    </row>
    <row r="6" spans="2:9">
      <c r="B6" s="366">
        <v>1</v>
      </c>
      <c r="C6" s="367"/>
      <c r="D6" s="281" t="s">
        <v>146</v>
      </c>
      <c r="E6" s="281"/>
      <c r="F6" s="368"/>
      <c r="G6" s="168">
        <f>+'Rent Summary (8609)'!H101</f>
        <v>0</v>
      </c>
      <c r="H6" s="619" t="e">
        <f>+G6/D4</f>
        <v>#DIV/0!</v>
      </c>
      <c r="I6" s="3"/>
    </row>
    <row r="7" spans="2:9">
      <c r="B7" s="369">
        <v>2</v>
      </c>
      <c r="C7" s="370"/>
      <c r="D7" s="371" t="s">
        <v>147</v>
      </c>
      <c r="E7" s="371"/>
      <c r="F7" s="371"/>
      <c r="G7" s="122"/>
      <c r="H7" s="620" t="e">
        <f>+G7/D4</f>
        <v>#DIV/0!</v>
      </c>
      <c r="I7" s="3"/>
    </row>
    <row r="8" spans="2:9">
      <c r="B8" s="369">
        <v>3</v>
      </c>
      <c r="C8" s="370"/>
      <c r="D8" s="371" t="s">
        <v>148</v>
      </c>
      <c r="E8" s="371"/>
      <c r="F8" s="371"/>
      <c r="G8" s="122"/>
      <c r="H8" s="620" t="e">
        <f>+G8/D4</f>
        <v>#DIV/0!</v>
      </c>
      <c r="I8" s="3"/>
    </row>
    <row r="9" spans="2:9">
      <c r="B9" s="369">
        <v>4</v>
      </c>
      <c r="C9" s="370"/>
      <c r="D9" s="371" t="s">
        <v>149</v>
      </c>
      <c r="E9" s="371"/>
      <c r="F9" s="372"/>
      <c r="G9" s="122"/>
      <c r="H9" s="620" t="e">
        <f>+G9/D4</f>
        <v>#DIV/0!</v>
      </c>
      <c r="I9" s="3"/>
    </row>
    <row r="10" spans="2:9">
      <c r="B10" s="369"/>
      <c r="C10" s="370"/>
      <c r="D10" s="371"/>
      <c r="E10" s="371" t="s">
        <v>150</v>
      </c>
      <c r="F10" s="372"/>
      <c r="G10" s="138">
        <f>SUM(G6:G9)</f>
        <v>0</v>
      </c>
      <c r="H10" s="620" t="e">
        <f>+G10/D4</f>
        <v>#DIV/0!</v>
      </c>
      <c r="I10" s="3"/>
    </row>
    <row r="11" spans="2:9">
      <c r="B11" s="369">
        <v>5</v>
      </c>
      <c r="C11" s="370"/>
      <c r="D11" s="371" t="s">
        <v>151</v>
      </c>
      <c r="E11" s="371"/>
      <c r="F11" s="615">
        <f>+'Rent Summary (8609)'!C4</f>
        <v>0</v>
      </c>
      <c r="G11" s="138">
        <f>-(G10*F11)</f>
        <v>0</v>
      </c>
      <c r="H11" s="620" t="e">
        <f>+G11/D4</f>
        <v>#DIV/0!</v>
      </c>
      <c r="I11" s="3"/>
    </row>
    <row r="12" spans="2:9">
      <c r="B12" s="369">
        <v>6</v>
      </c>
      <c r="C12" s="370"/>
      <c r="D12" s="371" t="s">
        <v>152</v>
      </c>
      <c r="E12" s="371"/>
      <c r="F12" s="372"/>
      <c r="G12" s="122"/>
      <c r="H12" s="620" t="e">
        <f>+G12/D4</f>
        <v>#DIV/0!</v>
      </c>
      <c r="I12" s="3"/>
    </row>
    <row r="13" spans="2:9" ht="13.5" thickBot="1">
      <c r="B13" s="369">
        <v>7</v>
      </c>
      <c r="C13" s="370"/>
      <c r="D13" s="371" t="s">
        <v>151</v>
      </c>
      <c r="E13" s="371"/>
      <c r="F13" s="614">
        <v>0.5</v>
      </c>
      <c r="G13" s="138">
        <f>-(G12*F13)</f>
        <v>0</v>
      </c>
      <c r="H13" s="620" t="e">
        <f>+G13/D4</f>
        <v>#DIV/0!</v>
      </c>
      <c r="I13" s="3"/>
    </row>
    <row r="14" spans="2:9" ht="13.5" thickBot="1">
      <c r="B14" s="108">
        <v>8</v>
      </c>
      <c r="C14" s="389"/>
      <c r="D14" s="109" t="s">
        <v>153</v>
      </c>
      <c r="E14" s="109"/>
      <c r="F14" s="109"/>
      <c r="G14" s="128">
        <f>+SUM(G10:G11)+SUM(G12:G13)</f>
        <v>0</v>
      </c>
      <c r="H14" s="129" t="e">
        <f>+G14/D4</f>
        <v>#DIV/0!</v>
      </c>
      <c r="I14" s="3"/>
    </row>
    <row r="15" spans="2:9" ht="13.5" thickBot="1">
      <c r="B15" s="115" t="s">
        <v>154</v>
      </c>
      <c r="C15" s="390"/>
      <c r="D15" s="116" t="s">
        <v>155</v>
      </c>
      <c r="E15" s="116"/>
      <c r="F15" s="391"/>
      <c r="G15" s="392"/>
      <c r="H15" s="121"/>
      <c r="I15" s="3"/>
    </row>
    <row r="16" spans="2:9">
      <c r="B16" s="366">
        <v>9</v>
      </c>
      <c r="C16" s="367"/>
      <c r="D16" s="373"/>
      <c r="E16" s="281" t="s">
        <v>156</v>
      </c>
      <c r="F16" s="281"/>
      <c r="G16" s="123"/>
      <c r="H16" s="619" t="e">
        <f>+G16/D4</f>
        <v>#DIV/0!</v>
      </c>
      <c r="I16" s="3"/>
    </row>
    <row r="17" spans="2:9">
      <c r="B17" s="369">
        <v>10</v>
      </c>
      <c r="C17" s="370"/>
      <c r="D17" s="374"/>
      <c r="E17" s="371" t="s">
        <v>157</v>
      </c>
      <c r="F17" s="371"/>
      <c r="G17" s="122"/>
      <c r="H17" s="620" t="e">
        <f>+G17/D4</f>
        <v>#DIV/0!</v>
      </c>
      <c r="I17" s="3"/>
    </row>
    <row r="18" spans="2:9">
      <c r="B18" s="369">
        <v>11</v>
      </c>
      <c r="C18" s="370"/>
      <c r="D18" s="374"/>
      <c r="E18" s="371" t="s">
        <v>9</v>
      </c>
      <c r="F18" s="371"/>
      <c r="G18" s="122"/>
      <c r="H18" s="620" t="e">
        <f>+G18/D4</f>
        <v>#DIV/0!</v>
      </c>
      <c r="I18" s="3"/>
    </row>
    <row r="19" spans="2:9">
      <c r="B19" s="369">
        <v>12</v>
      </c>
      <c r="C19" s="370"/>
      <c r="D19" s="371"/>
      <c r="E19" s="371" t="s">
        <v>158</v>
      </c>
      <c r="F19" s="104" t="e">
        <f>+#REF!</f>
        <v>#REF!</v>
      </c>
      <c r="G19" s="138" t="e">
        <f>+G14*F19</f>
        <v>#REF!</v>
      </c>
      <c r="H19" s="620" t="e">
        <f>+G19/D4</f>
        <v>#REF!</v>
      </c>
      <c r="I19" s="3"/>
    </row>
    <row r="20" spans="2:9">
      <c r="B20" s="369">
        <v>13</v>
      </c>
      <c r="C20" s="370"/>
      <c r="D20" s="371"/>
      <c r="E20" s="371" t="s">
        <v>159</v>
      </c>
      <c r="F20" s="103"/>
      <c r="G20" s="122"/>
      <c r="H20" s="620" t="e">
        <f>+G20/D4</f>
        <v>#DIV/0!</v>
      </c>
      <c r="I20" s="3"/>
    </row>
    <row r="21" spans="2:9">
      <c r="B21" s="369">
        <v>14</v>
      </c>
      <c r="C21" s="370"/>
      <c r="D21" s="371"/>
      <c r="E21" s="371" t="s">
        <v>160</v>
      </c>
      <c r="F21" s="103"/>
      <c r="G21" s="122"/>
      <c r="H21" s="620" t="e">
        <f>+G21/D4</f>
        <v>#DIV/0!</v>
      </c>
      <c r="I21" s="3"/>
    </row>
    <row r="22" spans="2:9">
      <c r="B22" s="369">
        <v>15</v>
      </c>
      <c r="C22" s="370"/>
      <c r="D22" s="371"/>
      <c r="E22" s="371" t="s">
        <v>161</v>
      </c>
      <c r="F22" s="371"/>
      <c r="G22" s="122"/>
      <c r="H22" s="620" t="e">
        <f>+G22/D4</f>
        <v>#DIV/0!</v>
      </c>
      <c r="I22" s="3"/>
    </row>
    <row r="23" spans="2:9">
      <c r="B23" s="369">
        <v>16</v>
      </c>
      <c r="C23" s="370"/>
      <c r="D23" s="371"/>
      <c r="E23" s="371" t="s">
        <v>162</v>
      </c>
      <c r="F23" s="371"/>
      <c r="G23" s="122"/>
      <c r="H23" s="620" t="e">
        <f>+G23/D4</f>
        <v>#DIV/0!</v>
      </c>
      <c r="I23" s="3"/>
    </row>
    <row r="24" spans="2:9">
      <c r="B24" s="369">
        <v>17</v>
      </c>
      <c r="C24" s="370"/>
      <c r="D24" s="371"/>
      <c r="E24" s="371" t="s">
        <v>643</v>
      </c>
      <c r="F24" s="371"/>
      <c r="G24" s="138">
        <f>50*'Tax Credit Eligibility (8609)'!K27</f>
        <v>0</v>
      </c>
      <c r="H24" s="620" t="e">
        <f>+G24/D4</f>
        <v>#DIV/0!</v>
      </c>
      <c r="I24" s="3"/>
    </row>
    <row r="25" spans="2:9" ht="13.5" thickBot="1">
      <c r="B25" s="369">
        <v>18</v>
      </c>
      <c r="C25" s="370"/>
      <c r="D25" s="371"/>
      <c r="E25" s="371" t="s">
        <v>163</v>
      </c>
      <c r="F25" s="371"/>
      <c r="G25" s="122"/>
      <c r="H25" s="620" t="e">
        <f>+G25/D4</f>
        <v>#DIV/0!</v>
      </c>
      <c r="I25" s="3"/>
    </row>
    <row r="26" spans="2:9" ht="13.5" thickBot="1">
      <c r="B26" s="117">
        <v>19</v>
      </c>
      <c r="C26" s="393"/>
      <c r="D26" s="118" t="s">
        <v>164</v>
      </c>
      <c r="E26" s="118"/>
      <c r="F26" s="118"/>
      <c r="G26" s="130" t="e">
        <f>SUM(G16:G25)</f>
        <v>#REF!</v>
      </c>
      <c r="H26" s="131" t="e">
        <f>+G26/D4</f>
        <v>#REF!</v>
      </c>
      <c r="I26" s="3"/>
    </row>
    <row r="27" spans="2:9" ht="13.5" thickBot="1">
      <c r="B27" s="394"/>
      <c r="C27" s="395"/>
      <c r="D27" s="107" t="s">
        <v>165</v>
      </c>
      <c r="E27" s="746"/>
      <c r="F27" s="746"/>
      <c r="G27" s="396"/>
      <c r="H27" s="121"/>
      <c r="I27" s="3"/>
    </row>
    <row r="28" spans="2:9">
      <c r="B28" s="366">
        <v>20</v>
      </c>
      <c r="C28" s="367"/>
      <c r="D28" s="373"/>
      <c r="E28" s="281" t="s">
        <v>166</v>
      </c>
      <c r="F28" s="281"/>
      <c r="G28" s="123"/>
      <c r="H28" s="619" t="e">
        <f>+G28/D4</f>
        <v>#DIV/0!</v>
      </c>
      <c r="I28" s="3"/>
    </row>
    <row r="29" spans="2:9">
      <c r="B29" s="369">
        <v>21</v>
      </c>
      <c r="C29" s="370"/>
      <c r="D29" s="371"/>
      <c r="E29" s="371" t="s">
        <v>167</v>
      </c>
      <c r="F29" s="371"/>
      <c r="G29" s="122"/>
      <c r="H29" s="620" t="e">
        <f>+G29/D4</f>
        <v>#DIV/0!</v>
      </c>
      <c r="I29" s="3"/>
    </row>
    <row r="30" spans="2:9">
      <c r="B30" s="369">
        <v>22</v>
      </c>
      <c r="C30" s="370"/>
      <c r="D30" s="371"/>
      <c r="E30" s="371" t="s">
        <v>168</v>
      </c>
      <c r="F30" s="371"/>
      <c r="G30" s="122"/>
      <c r="H30" s="620" t="e">
        <f>+G30/D4</f>
        <v>#DIV/0!</v>
      </c>
      <c r="I30" s="3"/>
    </row>
    <row r="31" spans="2:9">
      <c r="B31" s="369">
        <v>23</v>
      </c>
      <c r="C31" s="370"/>
      <c r="D31" s="371"/>
      <c r="E31" s="371" t="s">
        <v>169</v>
      </c>
      <c r="F31" s="371"/>
      <c r="G31" s="122"/>
      <c r="H31" s="620" t="e">
        <f>+G31/D4</f>
        <v>#DIV/0!</v>
      </c>
      <c r="I31" s="3"/>
    </row>
    <row r="32" spans="2:9">
      <c r="B32" s="369">
        <v>24</v>
      </c>
      <c r="C32" s="370"/>
      <c r="D32" s="371"/>
      <c r="E32" s="371" t="s">
        <v>170</v>
      </c>
      <c r="F32" s="371"/>
      <c r="G32" s="122"/>
      <c r="H32" s="620" t="e">
        <f>+G32/D4</f>
        <v>#DIV/0!</v>
      </c>
      <c r="I32" s="3"/>
    </row>
    <row r="33" spans="2:9" ht="13.5" thickBot="1">
      <c r="B33" s="369">
        <v>25</v>
      </c>
      <c r="C33" s="370"/>
      <c r="D33" s="371"/>
      <c r="E33" s="371" t="s">
        <v>163</v>
      </c>
      <c r="F33" s="371"/>
      <c r="G33" s="122"/>
      <c r="H33" s="620" t="e">
        <f>+G33/D4</f>
        <v>#DIV/0!</v>
      </c>
      <c r="I33" s="3"/>
    </row>
    <row r="34" spans="2:9" ht="13.5" thickBot="1">
      <c r="B34" s="119">
        <v>26</v>
      </c>
      <c r="C34" s="397"/>
      <c r="D34" s="120" t="s">
        <v>171</v>
      </c>
      <c r="E34" s="120"/>
      <c r="F34" s="398"/>
      <c r="G34" s="132">
        <f>SUM(G28:G33)</f>
        <v>0</v>
      </c>
      <c r="H34" s="132" t="e">
        <f>+G34/D4</f>
        <v>#DIV/0!</v>
      </c>
      <c r="I34" s="3"/>
    </row>
    <row r="35" spans="2:9" ht="13.5" thickBot="1">
      <c r="B35" s="394"/>
      <c r="C35" s="395"/>
      <c r="D35" s="107" t="s">
        <v>172</v>
      </c>
      <c r="E35" s="746"/>
      <c r="F35" s="746"/>
      <c r="G35" s="396"/>
      <c r="H35" s="121"/>
      <c r="I35" s="3"/>
    </row>
    <row r="36" spans="2:9">
      <c r="B36" s="366">
        <v>27</v>
      </c>
      <c r="C36" s="367"/>
      <c r="D36" s="281"/>
      <c r="E36" s="281" t="s">
        <v>173</v>
      </c>
      <c r="F36" s="281"/>
      <c r="G36" s="123"/>
      <c r="H36" s="619" t="e">
        <f>+G36/D4</f>
        <v>#DIV/0!</v>
      </c>
      <c r="I36" s="3"/>
    </row>
    <row r="37" spans="2:9">
      <c r="B37" s="369">
        <v>28</v>
      </c>
      <c r="C37" s="370"/>
      <c r="D37" s="371"/>
      <c r="E37" s="371" t="s">
        <v>174</v>
      </c>
      <c r="F37" s="371"/>
      <c r="G37" s="122"/>
      <c r="H37" s="620" t="e">
        <f>+G37/D4</f>
        <v>#DIV/0!</v>
      </c>
      <c r="I37" s="3"/>
    </row>
    <row r="38" spans="2:9">
      <c r="B38" s="369">
        <v>29</v>
      </c>
      <c r="C38" s="370"/>
      <c r="D38" s="371"/>
      <c r="E38" s="371" t="s">
        <v>175</v>
      </c>
      <c r="F38" s="371"/>
      <c r="G38" s="122"/>
      <c r="H38" s="620" t="e">
        <f>+G38/D4</f>
        <v>#DIV/0!</v>
      </c>
      <c r="I38" s="3"/>
    </row>
    <row r="39" spans="2:9">
      <c r="B39" s="369">
        <v>30</v>
      </c>
      <c r="C39" s="370"/>
      <c r="D39" s="371"/>
      <c r="E39" s="371" t="s">
        <v>176</v>
      </c>
      <c r="F39" s="371"/>
      <c r="G39" s="122"/>
      <c r="H39" s="620" t="e">
        <f>+G39/D4</f>
        <v>#DIV/0!</v>
      </c>
      <c r="I39" s="3"/>
    </row>
    <row r="40" spans="2:9">
      <c r="B40" s="369">
        <v>31</v>
      </c>
      <c r="C40" s="370"/>
      <c r="D40" s="371"/>
      <c r="E40" s="371" t="s">
        <v>177</v>
      </c>
      <c r="F40" s="371"/>
      <c r="G40" s="122"/>
      <c r="H40" s="620" t="e">
        <f>+G40/D4</f>
        <v>#DIV/0!</v>
      </c>
      <c r="I40" s="3"/>
    </row>
    <row r="41" spans="2:9">
      <c r="B41" s="369">
        <v>32</v>
      </c>
      <c r="C41" s="370"/>
      <c r="D41" s="371"/>
      <c r="E41" s="371" t="s">
        <v>178</v>
      </c>
      <c r="F41" s="371"/>
      <c r="G41" s="122"/>
      <c r="H41" s="620" t="e">
        <f>+G41/D4</f>
        <v>#DIV/0!</v>
      </c>
      <c r="I41" s="3"/>
    </row>
    <row r="42" spans="2:9">
      <c r="B42" s="369">
        <v>33</v>
      </c>
      <c r="C42" s="370"/>
      <c r="D42" s="371"/>
      <c r="E42" s="371" t="s">
        <v>179</v>
      </c>
      <c r="F42" s="371"/>
      <c r="G42" s="122"/>
      <c r="H42" s="620" t="e">
        <f>+G42/D4</f>
        <v>#DIV/0!</v>
      </c>
      <c r="I42" s="3"/>
    </row>
    <row r="43" spans="2:9">
      <c r="B43" s="369">
        <v>34</v>
      </c>
      <c r="C43" s="370"/>
      <c r="D43" s="371"/>
      <c r="E43" s="371" t="s">
        <v>180</v>
      </c>
      <c r="F43" s="371"/>
      <c r="G43" s="122"/>
      <c r="H43" s="620" t="e">
        <f>+G43/D4</f>
        <v>#DIV/0!</v>
      </c>
      <c r="I43" s="3"/>
    </row>
    <row r="44" spans="2:9" ht="13.5" thickBot="1">
      <c r="B44" s="369">
        <v>35</v>
      </c>
      <c r="C44" s="370"/>
      <c r="D44" s="371"/>
      <c r="E44" s="371" t="s">
        <v>181</v>
      </c>
      <c r="F44" s="371"/>
      <c r="G44" s="122"/>
      <c r="H44" s="620" t="e">
        <f>+G44/D4</f>
        <v>#DIV/0!</v>
      </c>
      <c r="I44" s="3"/>
    </row>
    <row r="45" spans="2:9" ht="13.5" thickBot="1">
      <c r="B45" s="119">
        <v>36</v>
      </c>
      <c r="C45" s="397"/>
      <c r="D45" s="120" t="s">
        <v>182</v>
      </c>
      <c r="E45" s="120"/>
      <c r="F45" s="398"/>
      <c r="G45" s="133">
        <f>SUM(G36:G44)</f>
        <v>0</v>
      </c>
      <c r="H45" s="132" t="e">
        <f>+G45/D4</f>
        <v>#DIV/0!</v>
      </c>
      <c r="I45" s="3"/>
    </row>
    <row r="46" spans="2:9" ht="13.5" thickBot="1">
      <c r="B46" s="394"/>
      <c r="C46" s="395"/>
      <c r="D46" s="107" t="s">
        <v>183</v>
      </c>
      <c r="E46" s="746"/>
      <c r="F46" s="746"/>
      <c r="G46" s="396"/>
      <c r="H46" s="121"/>
      <c r="I46" s="3"/>
    </row>
    <row r="47" spans="2:9">
      <c r="B47" s="366">
        <v>37</v>
      </c>
      <c r="C47" s="367"/>
      <c r="D47" s="281"/>
      <c r="E47" s="281" t="s">
        <v>184</v>
      </c>
      <c r="F47" s="281"/>
      <c r="G47" s="123"/>
      <c r="H47" s="619" t="e">
        <f>+G47/D4</f>
        <v>#DIV/0!</v>
      </c>
      <c r="I47" s="3"/>
    </row>
    <row r="48" spans="2:9">
      <c r="B48" s="369">
        <v>38</v>
      </c>
      <c r="C48" s="370"/>
      <c r="D48" s="371"/>
      <c r="E48" s="371" t="s">
        <v>185</v>
      </c>
      <c r="F48" s="371"/>
      <c r="G48" s="122"/>
      <c r="H48" s="620" t="e">
        <f>+G48/D4</f>
        <v>#DIV/0!</v>
      </c>
      <c r="I48" s="3"/>
    </row>
    <row r="49" spans="1:12">
      <c r="B49" s="369">
        <v>39</v>
      </c>
      <c r="C49" s="370"/>
      <c r="D49" s="371"/>
      <c r="E49" s="371" t="s">
        <v>186</v>
      </c>
      <c r="F49" s="371"/>
      <c r="G49" s="122"/>
      <c r="H49" s="620" t="e">
        <f>+G49/D4</f>
        <v>#DIV/0!</v>
      </c>
      <c r="I49" s="3"/>
    </row>
    <row r="50" spans="1:12">
      <c r="B50" s="369">
        <v>40</v>
      </c>
      <c r="C50" s="370"/>
      <c r="D50" s="371"/>
      <c r="E50" s="371" t="s">
        <v>187</v>
      </c>
      <c r="F50" s="371"/>
      <c r="G50" s="122"/>
      <c r="H50" s="620" t="e">
        <f>+G50/D4</f>
        <v>#DIV/0!</v>
      </c>
      <c r="I50" s="3"/>
    </row>
    <row r="51" spans="1:12" ht="13.5" thickBot="1">
      <c r="B51" s="369">
        <v>41</v>
      </c>
      <c r="C51" s="370"/>
      <c r="D51" s="371"/>
      <c r="E51" s="371" t="s">
        <v>163</v>
      </c>
      <c r="F51" s="371"/>
      <c r="G51" s="122"/>
      <c r="H51" s="620" t="e">
        <f>+G51/D4</f>
        <v>#DIV/0!</v>
      </c>
      <c r="I51" s="3"/>
    </row>
    <row r="52" spans="1:12" ht="13.5" thickBot="1">
      <c r="B52" s="110">
        <v>42</v>
      </c>
      <c r="C52" s="399"/>
      <c r="D52" s="111" t="s">
        <v>188</v>
      </c>
      <c r="E52" s="111"/>
      <c r="F52" s="400"/>
      <c r="G52" s="134">
        <f>SUM(G47:G51)</f>
        <v>0</v>
      </c>
      <c r="H52" s="135" t="e">
        <f>+G52/D4</f>
        <v>#DIV/0!</v>
      </c>
      <c r="I52" s="3"/>
    </row>
    <row r="53" spans="1:12" ht="13.5" thickBot="1">
      <c r="B53" s="117"/>
      <c r="C53" s="393"/>
      <c r="D53" s="118" t="s">
        <v>189</v>
      </c>
      <c r="E53" s="118"/>
      <c r="F53" s="401"/>
      <c r="G53" s="136" t="e">
        <f>+G52+G45+G34+G26</f>
        <v>#REF!</v>
      </c>
      <c r="H53" s="131" t="e">
        <f>+G53/D4</f>
        <v>#REF!</v>
      </c>
      <c r="I53" s="3"/>
    </row>
    <row r="54" spans="1:12" ht="13.5" thickBot="1">
      <c r="B54" s="394"/>
      <c r="C54" s="395"/>
      <c r="D54" s="107" t="s">
        <v>190</v>
      </c>
      <c r="E54" s="746"/>
      <c r="F54" s="746"/>
      <c r="G54" s="396"/>
      <c r="H54" s="121"/>
      <c r="I54" s="3"/>
    </row>
    <row r="55" spans="1:12" ht="14.25" customHeight="1">
      <c r="B55" s="366">
        <v>43</v>
      </c>
      <c r="C55" s="367"/>
      <c r="D55" s="281"/>
      <c r="E55" s="281" t="s">
        <v>191</v>
      </c>
      <c r="F55" s="375">
        <v>-1</v>
      </c>
      <c r="G55" s="766" t="e">
        <f>(IF(#REF!="New Construction",IF(#REF!="Yes",250,300),300))*D4</f>
        <v>#REF!</v>
      </c>
      <c r="H55" s="619" t="e">
        <f>+G55/D4</f>
        <v>#REF!</v>
      </c>
      <c r="I55" s="3"/>
    </row>
    <row r="56" spans="1:12">
      <c r="B56" s="369">
        <v>44</v>
      </c>
      <c r="C56" s="370"/>
      <c r="D56" s="371"/>
      <c r="E56" s="371" t="s">
        <v>192</v>
      </c>
      <c r="F56" s="371"/>
      <c r="G56" s="122"/>
      <c r="H56" s="620" t="e">
        <f>+G56/D4</f>
        <v>#DIV/0!</v>
      </c>
      <c r="I56" s="3"/>
    </row>
    <row r="57" spans="1:12">
      <c r="B57" s="369">
        <v>45</v>
      </c>
      <c r="C57" s="370"/>
      <c r="D57" s="371"/>
      <c r="E57" s="371" t="s">
        <v>163</v>
      </c>
      <c r="F57" s="371"/>
      <c r="G57" s="122"/>
      <c r="H57" s="620" t="e">
        <f>+G57/D4</f>
        <v>#DIV/0!</v>
      </c>
      <c r="I57" s="3"/>
    </row>
    <row r="58" spans="1:12">
      <c r="B58" s="369">
        <v>46</v>
      </c>
      <c r="C58" s="370"/>
      <c r="D58" s="371"/>
      <c r="E58" s="371" t="s">
        <v>163</v>
      </c>
      <c r="F58" s="371"/>
      <c r="G58" s="122"/>
      <c r="H58" s="620" t="e">
        <f>+G58/D4</f>
        <v>#DIV/0!</v>
      </c>
      <c r="I58" s="3"/>
    </row>
    <row r="59" spans="1:12" ht="13.5" thickBot="1">
      <c r="B59" s="369">
        <v>47</v>
      </c>
      <c r="C59" s="370"/>
      <c r="D59" s="371"/>
      <c r="E59" s="371" t="s">
        <v>163</v>
      </c>
      <c r="F59" s="371"/>
      <c r="G59" s="122"/>
      <c r="H59" s="620" t="e">
        <f>+G59/D4</f>
        <v>#DIV/0!</v>
      </c>
      <c r="I59" s="3"/>
    </row>
    <row r="60" spans="1:12" ht="13.5" thickBot="1">
      <c r="B60" s="108">
        <v>48</v>
      </c>
      <c r="C60" s="389"/>
      <c r="D60" s="109" t="s">
        <v>193</v>
      </c>
      <c r="E60" s="109"/>
      <c r="F60" s="402"/>
      <c r="G60" s="137" t="e">
        <f>SUM(G55:G59)</f>
        <v>#REF!</v>
      </c>
      <c r="H60" s="125" t="e">
        <f>+G60/D4</f>
        <v>#REF!</v>
      </c>
      <c r="I60" s="3"/>
    </row>
    <row r="61" spans="1:12" ht="13.5" thickBot="1">
      <c r="B61" s="366">
        <v>49</v>
      </c>
      <c r="C61" s="367"/>
      <c r="D61" s="281" t="s">
        <v>194</v>
      </c>
      <c r="E61" s="281"/>
      <c r="F61" s="281"/>
      <c r="G61" s="123"/>
      <c r="H61" s="619" t="e">
        <f>+G61/D4</f>
        <v>#DIV/0!</v>
      </c>
      <c r="I61" s="3"/>
    </row>
    <row r="62" spans="1:12" ht="13.5" thickBot="1">
      <c r="B62" s="113">
        <v>50</v>
      </c>
      <c r="C62" s="403"/>
      <c r="D62" s="114" t="s">
        <v>195</v>
      </c>
      <c r="E62" s="114"/>
      <c r="F62" s="114"/>
      <c r="G62" s="124" t="e">
        <f>+G61+G60+G53</f>
        <v>#REF!</v>
      </c>
      <c r="H62" s="125" t="e">
        <f>+G62/D4</f>
        <v>#REF!</v>
      </c>
      <c r="I62" s="3"/>
    </row>
    <row r="63" spans="1:12" ht="13.5" thickBot="1">
      <c r="B63" s="112">
        <v>51</v>
      </c>
      <c r="C63" s="404"/>
      <c r="D63" s="1726" t="s">
        <v>196</v>
      </c>
      <c r="E63" s="1726"/>
      <c r="F63" s="1727"/>
      <c r="G63" s="126" t="e">
        <f>+G14-G62</f>
        <v>#REF!</v>
      </c>
      <c r="H63" s="127" t="e">
        <f>+G63/D4</f>
        <v>#REF!</v>
      </c>
      <c r="I63" s="3"/>
    </row>
    <row r="64" spans="1:12" ht="13.5" thickBot="1">
      <c r="A64" s="3"/>
      <c r="B64" s="376"/>
      <c r="C64" s="376"/>
      <c r="D64" s="377"/>
      <c r="E64" s="377"/>
      <c r="F64" s="377"/>
      <c r="G64" s="378"/>
      <c r="H64" s="378"/>
      <c r="I64" s="3"/>
      <c r="J64" s="3"/>
      <c r="K64" s="3"/>
      <c r="L64" s="3"/>
    </row>
    <row r="65" spans="1:12" ht="13.5" thickBot="1">
      <c r="A65" s="3"/>
      <c r="B65" s="621"/>
      <c r="C65" s="622"/>
      <c r="D65" s="114" t="s">
        <v>199</v>
      </c>
      <c r="E65" s="623"/>
      <c r="F65" s="624"/>
      <c r="G65" s="139" t="e">
        <f>+G62-G60-G61</f>
        <v>#REF!</v>
      </c>
      <c r="H65" s="139" t="e">
        <f>+G65/D4</f>
        <v>#REF!</v>
      </c>
      <c r="I65" s="3"/>
      <c r="J65" s="3"/>
      <c r="K65" s="3"/>
      <c r="L65" s="3"/>
    </row>
    <row r="66" spans="1:12">
      <c r="A66" s="3"/>
      <c r="B66" s="376"/>
      <c r="C66" s="376"/>
      <c r="D66" s="377"/>
      <c r="E66" s="377"/>
      <c r="F66" s="377"/>
      <c r="G66" s="378"/>
      <c r="H66" s="918" t="e">
        <f>IF(H65&lt;3300,"VALUE!",IF(H65&gt;4800,"VALUE!",""))</f>
        <v>#REF!</v>
      </c>
      <c r="I66" s="3"/>
      <c r="J66" s="3"/>
      <c r="K66" s="3"/>
      <c r="L66" s="3"/>
    </row>
    <row r="67" spans="1:12">
      <c r="A67" s="3"/>
      <c r="B67" s="3" t="s">
        <v>197</v>
      </c>
      <c r="C67" s="281"/>
      <c r="D67" s="281"/>
      <c r="E67" s="281"/>
      <c r="F67" s="281"/>
      <c r="G67" s="386"/>
      <c r="H67" s="388" t="e">
        <f>+#REF!</f>
        <v>#REF!</v>
      </c>
      <c r="I67" s="3"/>
      <c r="J67" s="3"/>
      <c r="K67" s="3"/>
      <c r="L67" s="3"/>
    </row>
    <row r="68" spans="1:12">
      <c r="A68" s="3"/>
      <c r="B68" s="12" t="s">
        <v>198</v>
      </c>
      <c r="C68" s="281"/>
      <c r="D68" s="281"/>
      <c r="E68" s="281"/>
      <c r="F68" s="281"/>
      <c r="G68" s="737">
        <v>8609</v>
      </c>
      <c r="H68" s="387">
        <f ca="1">TODAY()</f>
        <v>45330</v>
      </c>
      <c r="I68" s="3"/>
      <c r="J68" s="3"/>
      <c r="K68" s="3"/>
      <c r="L68" s="3"/>
    </row>
    <row r="69" spans="1:12">
      <c r="A69" s="3"/>
      <c r="B69" s="3" t="s">
        <v>200</v>
      </c>
      <c r="C69" s="281"/>
      <c r="D69" s="281"/>
      <c r="E69" s="281"/>
      <c r="F69" s="281"/>
      <c r="G69" s="379"/>
      <c r="H69" s="379"/>
      <c r="I69" s="3"/>
      <c r="J69" s="3"/>
      <c r="K69" s="3"/>
      <c r="L69" s="3"/>
    </row>
    <row r="70" spans="1:12" ht="15">
      <c r="A70" s="3"/>
      <c r="B70" s="185"/>
      <c r="C70" s="185"/>
      <c r="D70" s="185"/>
      <c r="E70" s="185"/>
      <c r="F70" s="185"/>
      <c r="G70" s="185"/>
      <c r="H70" s="185"/>
      <c r="I70" s="3"/>
      <c r="J70" s="3"/>
      <c r="K70" s="3"/>
      <c r="L70" s="3"/>
    </row>
    <row r="71" spans="1:12" s="185" customFormat="1" ht="15"/>
    <row r="72" spans="1:12" s="185" customFormat="1" ht="15"/>
    <row r="73" spans="1:12" s="185" customFormat="1" ht="15"/>
    <row r="74" spans="1:12" s="185" customFormat="1" ht="15"/>
    <row r="75" spans="1:12" s="185" customFormat="1" ht="15"/>
    <row r="76" spans="1:12" s="185" customFormat="1" ht="15"/>
    <row r="77" spans="1:12" s="185" customFormat="1" ht="15"/>
    <row r="78" spans="1:12" s="185" customFormat="1" ht="15"/>
    <row r="79" spans="1:12" s="185" customFormat="1" ht="15"/>
    <row r="80" spans="1:12" s="185" customFormat="1" ht="15"/>
    <row r="81" spans="1:12" s="185" customFormat="1" ht="15">
      <c r="B81" s="3"/>
      <c r="C81" s="281"/>
      <c r="D81" s="281"/>
      <c r="E81" s="281"/>
      <c r="F81" s="3"/>
      <c r="G81" s="380"/>
      <c r="H81" s="380"/>
    </row>
    <row r="82" spans="1:12">
      <c r="A82" s="3"/>
      <c r="B82" s="666"/>
      <c r="C82" s="666"/>
      <c r="D82" s="666"/>
      <c r="E82" s="666"/>
      <c r="F82" s="666"/>
      <c r="G82" s="666"/>
      <c r="H82" s="666"/>
      <c r="I82" s="3"/>
      <c r="J82" s="3"/>
      <c r="K82" s="3"/>
      <c r="L82" s="3"/>
    </row>
    <row r="83" spans="1:12">
      <c r="A83" s="666"/>
      <c r="B83" s="3"/>
      <c r="C83" s="3"/>
      <c r="D83" s="3"/>
      <c r="E83" s="3"/>
      <c r="F83" s="3"/>
      <c r="G83" s="380"/>
      <c r="H83" s="380"/>
    </row>
    <row r="84" spans="1:12">
      <c r="A84" s="3"/>
      <c r="B84" s="3"/>
      <c r="C84" s="3"/>
      <c r="D84" s="3"/>
      <c r="E84" s="3"/>
      <c r="F84" s="3"/>
      <c r="G84" s="380"/>
      <c r="H84" s="380"/>
    </row>
    <row r="85" spans="1:12">
      <c r="A85" s="3"/>
      <c r="B85" s="3"/>
      <c r="C85" s="3"/>
      <c r="D85" s="3"/>
      <c r="E85" s="3"/>
      <c r="F85" s="3"/>
      <c r="G85" s="380"/>
      <c r="H85" s="380"/>
    </row>
    <row r="86" spans="1:12">
      <c r="A86" s="3"/>
      <c r="B86" s="3"/>
      <c r="C86" s="3"/>
      <c r="D86" s="3"/>
      <c r="E86" s="3"/>
      <c r="F86" s="3"/>
      <c r="G86" s="380"/>
      <c r="H86" s="380"/>
    </row>
    <row r="87" spans="1:12">
      <c r="A87" s="3"/>
      <c r="B87" s="3"/>
      <c r="C87" s="3"/>
      <c r="D87" s="3"/>
      <c r="E87" s="3"/>
      <c r="F87" s="3"/>
      <c r="G87" s="380"/>
      <c r="H87" s="380"/>
    </row>
    <row r="88" spans="1:12">
      <c r="A88" s="3"/>
      <c r="B88" s="3"/>
      <c r="C88" s="3"/>
      <c r="D88" s="3"/>
      <c r="E88" s="3"/>
      <c r="F88" s="3"/>
      <c r="G88" s="380"/>
      <c r="H88" s="380"/>
    </row>
    <row r="89" spans="1:12">
      <c r="A89" s="3"/>
      <c r="B89" s="3"/>
      <c r="C89" s="3"/>
      <c r="D89" s="3"/>
      <c r="E89" s="3"/>
      <c r="F89" s="3"/>
      <c r="G89" s="380"/>
      <c r="H89" s="380"/>
    </row>
    <row r="90" spans="1:12">
      <c r="A90" s="3"/>
      <c r="B90" s="3"/>
      <c r="C90" s="3"/>
      <c r="D90" s="3"/>
      <c r="E90" s="3"/>
      <c r="F90" s="3"/>
      <c r="G90" s="380"/>
      <c r="H90" s="380"/>
    </row>
    <row r="91" spans="1:12">
      <c r="A91" s="3"/>
      <c r="B91" s="3"/>
      <c r="C91" s="3"/>
      <c r="D91" s="3"/>
      <c r="E91" s="3"/>
      <c r="F91" s="3"/>
      <c r="G91" s="380"/>
      <c r="H91" s="380"/>
    </row>
    <row r="92" spans="1:12">
      <c r="A92" s="3"/>
      <c r="B92" s="3"/>
      <c r="C92" s="3"/>
      <c r="D92" s="3"/>
      <c r="E92" s="3"/>
      <c r="F92" s="3"/>
      <c r="G92" s="380"/>
      <c r="H92" s="380"/>
    </row>
    <row r="93" spans="1:12">
      <c r="A93" s="3"/>
      <c r="B93" s="3"/>
      <c r="C93" s="3"/>
      <c r="D93" s="3"/>
      <c r="E93" s="3"/>
      <c r="F93" s="3"/>
      <c r="G93" s="380"/>
      <c r="H93" s="380"/>
    </row>
    <row r="94" spans="1:12">
      <c r="A94" s="3"/>
      <c r="B94" s="3"/>
      <c r="C94" s="3"/>
      <c r="D94" s="3"/>
      <c r="E94" s="3"/>
      <c r="F94" s="3"/>
      <c r="G94" s="380"/>
      <c r="H94" s="380"/>
    </row>
    <row r="95" spans="1:12">
      <c r="A95" s="3"/>
      <c r="B95" s="3"/>
      <c r="C95" s="3"/>
      <c r="D95" s="3"/>
      <c r="E95" s="3"/>
      <c r="F95" s="3"/>
      <c r="G95" s="380"/>
      <c r="H95" s="380"/>
    </row>
    <row r="96" spans="1:12">
      <c r="A96" s="3"/>
      <c r="B96" s="3"/>
      <c r="C96" s="3"/>
      <c r="D96" s="3"/>
      <c r="E96" s="3"/>
      <c r="F96" s="3"/>
      <c r="G96" s="380"/>
      <c r="H96" s="380"/>
    </row>
    <row r="97" spans="1:8">
      <c r="A97" s="3"/>
      <c r="B97" s="3"/>
      <c r="C97" s="3"/>
      <c r="D97" s="3"/>
      <c r="E97" s="3"/>
      <c r="F97" s="3"/>
      <c r="G97" s="380"/>
      <c r="H97" s="380"/>
    </row>
    <row r="98" spans="1:8">
      <c r="A98" s="3"/>
      <c r="G98" s="380"/>
      <c r="H98" s="380"/>
    </row>
    <row r="99" spans="1:8">
      <c r="G99" s="380"/>
      <c r="H99" s="380"/>
    </row>
    <row r="100" spans="1:8">
      <c r="G100" s="380"/>
      <c r="H100" s="380"/>
    </row>
    <row r="101" spans="1:8">
      <c r="G101" s="380"/>
      <c r="H101" s="380"/>
    </row>
    <row r="102" spans="1:8">
      <c r="G102" s="380"/>
      <c r="H102" s="380"/>
    </row>
    <row r="103" spans="1:8">
      <c r="G103" s="380"/>
      <c r="H103" s="380"/>
    </row>
    <row r="104" spans="1:8">
      <c r="G104" s="380"/>
      <c r="H104" s="380"/>
    </row>
    <row r="105" spans="1:8">
      <c r="G105" s="380"/>
      <c r="H105" s="380"/>
    </row>
    <row r="106" spans="1:8">
      <c r="G106" s="380"/>
      <c r="H106" s="380"/>
    </row>
    <row r="107" spans="1:8">
      <c r="G107" s="380"/>
      <c r="H107" s="380"/>
    </row>
    <row r="108" spans="1:8">
      <c r="G108" s="380"/>
      <c r="H108" s="380"/>
    </row>
    <row r="109" spans="1:8">
      <c r="G109" s="380"/>
      <c r="H109" s="380"/>
    </row>
    <row r="110" spans="1:8">
      <c r="G110" s="380"/>
      <c r="H110" s="380"/>
    </row>
    <row r="111" spans="1:8">
      <c r="G111" s="380"/>
      <c r="H111" s="380"/>
    </row>
    <row r="112" spans="1:8">
      <c r="G112" s="380"/>
      <c r="H112" s="380"/>
    </row>
    <row r="113" spans="7:8">
      <c r="G113" s="380"/>
      <c r="H113" s="380"/>
    </row>
    <row r="114" spans="7:8">
      <c r="G114" s="380"/>
      <c r="H114" s="380"/>
    </row>
    <row r="115" spans="7:8">
      <c r="G115" s="380"/>
      <c r="H115" s="380"/>
    </row>
    <row r="116" spans="7:8">
      <c r="G116" s="380"/>
      <c r="H116" s="380"/>
    </row>
    <row r="117" spans="7:8">
      <c r="G117" s="380"/>
      <c r="H117" s="380"/>
    </row>
    <row r="118" spans="7:8">
      <c r="G118" s="380"/>
      <c r="H118" s="380"/>
    </row>
    <row r="119" spans="7:8">
      <c r="G119" s="380"/>
      <c r="H119" s="380"/>
    </row>
    <row r="120" spans="7:8">
      <c r="G120" s="380"/>
      <c r="H120" s="380"/>
    </row>
    <row r="121" spans="7:8">
      <c r="G121" s="380"/>
      <c r="H121" s="380"/>
    </row>
    <row r="122" spans="7:8">
      <c r="G122" s="380"/>
      <c r="H122" s="380"/>
    </row>
    <row r="123" spans="7:8">
      <c r="G123" s="380"/>
      <c r="H123" s="380"/>
    </row>
    <row r="124" spans="7:8">
      <c r="G124" s="380"/>
      <c r="H124" s="380"/>
    </row>
    <row r="125" spans="7:8">
      <c r="G125" s="380"/>
      <c r="H125" s="380"/>
    </row>
    <row r="126" spans="7:8">
      <c r="G126" s="380"/>
      <c r="H126" s="380"/>
    </row>
    <row r="127" spans="7:8">
      <c r="G127" s="380"/>
      <c r="H127" s="380"/>
    </row>
    <row r="128" spans="7:8">
      <c r="G128" s="380"/>
      <c r="H128" s="380"/>
    </row>
    <row r="129" spans="7:8">
      <c r="G129" s="380"/>
      <c r="H129" s="380"/>
    </row>
    <row r="130" spans="7:8">
      <c r="G130" s="380"/>
      <c r="H130" s="380"/>
    </row>
    <row r="131" spans="7:8">
      <c r="G131" s="380"/>
      <c r="H131" s="380"/>
    </row>
    <row r="132" spans="7:8">
      <c r="G132" s="380"/>
      <c r="H132" s="380"/>
    </row>
    <row r="133" spans="7:8">
      <c r="G133" s="380"/>
      <c r="H133" s="380"/>
    </row>
    <row r="134" spans="7:8">
      <c r="G134" s="380"/>
      <c r="H134" s="380"/>
    </row>
    <row r="135" spans="7:8">
      <c r="G135" s="380"/>
      <c r="H135" s="380"/>
    </row>
    <row r="136" spans="7:8">
      <c r="G136" s="380"/>
      <c r="H136" s="380"/>
    </row>
    <row r="137" spans="7:8">
      <c r="G137" s="380"/>
      <c r="H137" s="380"/>
    </row>
    <row r="138" spans="7:8">
      <c r="G138" s="380"/>
      <c r="H138" s="380"/>
    </row>
    <row r="139" spans="7:8">
      <c r="G139" s="380"/>
      <c r="H139" s="380"/>
    </row>
    <row r="140" spans="7:8">
      <c r="G140" s="380"/>
      <c r="H140" s="380"/>
    </row>
    <row r="141" spans="7:8">
      <c r="G141" s="380"/>
      <c r="H141" s="380"/>
    </row>
    <row r="142" spans="7:8">
      <c r="G142" s="380"/>
      <c r="H142" s="380"/>
    </row>
    <row r="143" spans="7:8">
      <c r="G143" s="380"/>
      <c r="H143" s="380"/>
    </row>
    <row r="144" spans="7:8">
      <c r="G144" s="380"/>
      <c r="H144" s="380"/>
    </row>
    <row r="145" spans="7:8">
      <c r="G145" s="380"/>
      <c r="H145" s="380"/>
    </row>
    <row r="146" spans="7:8">
      <c r="G146" s="380"/>
      <c r="H146" s="380"/>
    </row>
    <row r="147" spans="7:8">
      <c r="G147" s="380"/>
      <c r="H147" s="380"/>
    </row>
    <row r="148" spans="7:8">
      <c r="G148" s="380"/>
      <c r="H148" s="380"/>
    </row>
    <row r="149" spans="7:8">
      <c r="G149" s="380"/>
      <c r="H149" s="380"/>
    </row>
    <row r="150" spans="7:8">
      <c r="G150" s="380"/>
      <c r="H150" s="380"/>
    </row>
    <row r="151" spans="7:8">
      <c r="G151" s="380"/>
      <c r="H151" s="380"/>
    </row>
    <row r="152" spans="7:8">
      <c r="G152" s="380"/>
      <c r="H152" s="380"/>
    </row>
    <row r="153" spans="7:8">
      <c r="G153" s="380"/>
      <c r="H153" s="380"/>
    </row>
    <row r="154" spans="7:8">
      <c r="G154" s="380"/>
      <c r="H154" s="380"/>
    </row>
    <row r="155" spans="7:8">
      <c r="G155" s="380"/>
      <c r="H155" s="380"/>
    </row>
    <row r="156" spans="7:8">
      <c r="G156" s="380"/>
      <c r="H156" s="380"/>
    </row>
    <row r="157" spans="7:8">
      <c r="G157" s="380"/>
      <c r="H157" s="380"/>
    </row>
    <row r="158" spans="7:8">
      <c r="G158" s="380"/>
      <c r="H158" s="380"/>
    </row>
    <row r="159" spans="7:8">
      <c r="G159" s="380"/>
      <c r="H159" s="380"/>
    </row>
    <row r="160" spans="7:8">
      <c r="G160" s="380"/>
      <c r="H160" s="380"/>
    </row>
    <row r="161" spans="7:8">
      <c r="G161" s="380"/>
      <c r="H161" s="380"/>
    </row>
    <row r="162" spans="7:8">
      <c r="G162" s="380"/>
      <c r="H162" s="380"/>
    </row>
    <row r="163" spans="7:8">
      <c r="G163" s="380"/>
      <c r="H163" s="380"/>
    </row>
    <row r="164" spans="7:8">
      <c r="G164" s="380"/>
      <c r="H164" s="380"/>
    </row>
    <row r="165" spans="7:8">
      <c r="G165" s="380"/>
      <c r="H165" s="380"/>
    </row>
    <row r="166" spans="7:8">
      <c r="G166" s="380"/>
      <c r="H166" s="380"/>
    </row>
    <row r="167" spans="7:8">
      <c r="G167" s="380"/>
      <c r="H167" s="380"/>
    </row>
    <row r="168" spans="7:8">
      <c r="G168" s="380"/>
      <c r="H168" s="380"/>
    </row>
    <row r="169" spans="7:8">
      <c r="G169" s="380"/>
      <c r="H169" s="380"/>
    </row>
    <row r="170" spans="7:8">
      <c r="G170" s="380"/>
      <c r="H170" s="380"/>
    </row>
    <row r="171" spans="7:8">
      <c r="G171" s="380"/>
      <c r="H171" s="380"/>
    </row>
    <row r="172" spans="7:8">
      <c r="G172" s="380"/>
      <c r="H172" s="380"/>
    </row>
    <row r="173" spans="7:8">
      <c r="G173" s="380"/>
      <c r="H173" s="380"/>
    </row>
    <row r="174" spans="7:8">
      <c r="G174" s="380"/>
      <c r="H174" s="380"/>
    </row>
    <row r="175" spans="7:8">
      <c r="G175" s="380"/>
      <c r="H175" s="380"/>
    </row>
    <row r="176" spans="7:8">
      <c r="G176" s="380"/>
      <c r="H176" s="380"/>
    </row>
    <row r="177" spans="7:8">
      <c r="G177" s="380"/>
      <c r="H177" s="380"/>
    </row>
    <row r="178" spans="7:8">
      <c r="G178" s="380"/>
      <c r="H178" s="380"/>
    </row>
    <row r="179" spans="7:8">
      <c r="G179" s="380"/>
      <c r="H179" s="380"/>
    </row>
    <row r="180" spans="7:8">
      <c r="G180" s="380"/>
      <c r="H180" s="380"/>
    </row>
    <row r="181" spans="7:8">
      <c r="G181" s="380"/>
      <c r="H181" s="380"/>
    </row>
    <row r="182" spans="7:8">
      <c r="G182" s="380"/>
      <c r="H182" s="380"/>
    </row>
    <row r="183" spans="7:8">
      <c r="G183" s="380"/>
      <c r="H183" s="380"/>
    </row>
    <row r="184" spans="7:8">
      <c r="G184" s="380"/>
      <c r="H184" s="380"/>
    </row>
    <row r="185" spans="7:8">
      <c r="G185" s="380"/>
      <c r="H185" s="380"/>
    </row>
    <row r="186" spans="7:8">
      <c r="G186" s="380"/>
      <c r="H186" s="380"/>
    </row>
    <row r="187" spans="7:8">
      <c r="G187" s="380"/>
      <c r="H187" s="380"/>
    </row>
    <row r="188" spans="7:8">
      <c r="G188" s="380"/>
      <c r="H188" s="380"/>
    </row>
    <row r="189" spans="7:8">
      <c r="G189" s="380"/>
      <c r="H189" s="380"/>
    </row>
    <row r="190" spans="7:8">
      <c r="G190" s="380"/>
      <c r="H190" s="380"/>
    </row>
    <row r="191" spans="7:8">
      <c r="G191" s="380"/>
      <c r="H191" s="380"/>
    </row>
    <row r="192" spans="7:8">
      <c r="G192" s="380"/>
      <c r="H192" s="380"/>
    </row>
    <row r="193" spans="7:8">
      <c r="G193" s="380"/>
      <c r="H193" s="380"/>
    </row>
    <row r="194" spans="7:8">
      <c r="G194" s="380"/>
      <c r="H194" s="380"/>
    </row>
    <row r="195" spans="7:8">
      <c r="G195" s="380"/>
      <c r="H195" s="380"/>
    </row>
    <row r="196" spans="7:8">
      <c r="G196" s="380"/>
      <c r="H196" s="380"/>
    </row>
    <row r="197" spans="7:8">
      <c r="G197" s="380"/>
      <c r="H197" s="380"/>
    </row>
    <row r="198" spans="7:8">
      <c r="G198" s="380"/>
      <c r="H198" s="380"/>
    </row>
    <row r="199" spans="7:8">
      <c r="G199" s="380"/>
      <c r="H199" s="380"/>
    </row>
    <row r="200" spans="7:8">
      <c r="G200" s="380"/>
      <c r="H200" s="380"/>
    </row>
    <row r="201" spans="7:8">
      <c r="G201" s="380"/>
      <c r="H201" s="380"/>
    </row>
    <row r="202" spans="7:8">
      <c r="G202" s="380"/>
      <c r="H202" s="380"/>
    </row>
    <row r="203" spans="7:8">
      <c r="G203" s="380"/>
      <c r="H203" s="380"/>
    </row>
    <row r="204" spans="7:8">
      <c r="G204" s="380"/>
      <c r="H204" s="380"/>
    </row>
    <row r="205" spans="7:8">
      <c r="G205" s="380"/>
      <c r="H205" s="380"/>
    </row>
    <row r="206" spans="7:8">
      <c r="G206" s="380"/>
      <c r="H206" s="380"/>
    </row>
    <row r="207" spans="7:8">
      <c r="G207" s="380"/>
      <c r="H207" s="380"/>
    </row>
    <row r="208" spans="7:8">
      <c r="G208" s="380"/>
      <c r="H208" s="380"/>
    </row>
    <row r="209" spans="7:8">
      <c r="G209" s="380"/>
      <c r="H209" s="380"/>
    </row>
    <row r="210" spans="7:8">
      <c r="G210" s="380"/>
      <c r="H210" s="380"/>
    </row>
    <row r="211" spans="7:8">
      <c r="G211" s="380"/>
      <c r="H211" s="380"/>
    </row>
    <row r="212" spans="7:8">
      <c r="G212" s="380"/>
      <c r="H212" s="380"/>
    </row>
    <row r="213" spans="7:8">
      <c r="G213" s="380"/>
      <c r="H213" s="380"/>
    </row>
    <row r="214" spans="7:8">
      <c r="G214" s="380"/>
      <c r="H214" s="380"/>
    </row>
    <row r="215" spans="7:8">
      <c r="G215" s="380"/>
      <c r="H215" s="380"/>
    </row>
    <row r="216" spans="7:8">
      <c r="G216" s="380"/>
      <c r="H216" s="380"/>
    </row>
    <row r="217" spans="7:8">
      <c r="G217" s="380"/>
      <c r="H217" s="380"/>
    </row>
    <row r="218" spans="7:8">
      <c r="G218" s="380"/>
      <c r="H218" s="380"/>
    </row>
    <row r="219" spans="7:8">
      <c r="G219" s="380"/>
      <c r="H219" s="380"/>
    </row>
    <row r="220" spans="7:8">
      <c r="G220" s="380"/>
      <c r="H220" s="380"/>
    </row>
    <row r="221" spans="7:8">
      <c r="G221" s="380"/>
      <c r="H221" s="380"/>
    </row>
    <row r="222" spans="7:8">
      <c r="G222" s="380"/>
      <c r="H222" s="380"/>
    </row>
    <row r="223" spans="7:8">
      <c r="G223" s="380"/>
      <c r="H223" s="380"/>
    </row>
    <row r="224" spans="7:8">
      <c r="G224" s="380"/>
      <c r="H224" s="380"/>
    </row>
    <row r="225" spans="7:8">
      <c r="G225" s="380"/>
      <c r="H225" s="380"/>
    </row>
    <row r="226" spans="7:8">
      <c r="G226" s="380"/>
      <c r="H226" s="380"/>
    </row>
    <row r="227" spans="7:8">
      <c r="G227" s="380"/>
      <c r="H227" s="380"/>
    </row>
    <row r="228" spans="7:8">
      <c r="G228" s="380"/>
      <c r="H228" s="380"/>
    </row>
    <row r="229" spans="7:8">
      <c r="G229" s="380"/>
      <c r="H229" s="380"/>
    </row>
    <row r="230" spans="7:8">
      <c r="G230" s="380"/>
      <c r="H230" s="380"/>
    </row>
    <row r="231" spans="7:8">
      <c r="G231" s="380"/>
      <c r="H231" s="380"/>
    </row>
    <row r="232" spans="7:8">
      <c r="G232" s="380"/>
      <c r="H232" s="380"/>
    </row>
    <row r="233" spans="7:8">
      <c r="G233" s="380"/>
      <c r="H233" s="380"/>
    </row>
    <row r="234" spans="7:8">
      <c r="G234" s="380"/>
      <c r="H234" s="380"/>
    </row>
    <row r="235" spans="7:8">
      <c r="G235" s="380"/>
      <c r="H235" s="380"/>
    </row>
    <row r="236" spans="7:8">
      <c r="G236" s="380"/>
      <c r="H236" s="380"/>
    </row>
    <row r="237" spans="7:8">
      <c r="G237" s="380"/>
      <c r="H237" s="380"/>
    </row>
    <row r="238" spans="7:8">
      <c r="G238" s="380"/>
      <c r="H238" s="380"/>
    </row>
    <row r="239" spans="7:8">
      <c r="G239" s="380"/>
      <c r="H239" s="380"/>
    </row>
    <row r="240" spans="7:8">
      <c r="G240" s="380"/>
      <c r="H240" s="380"/>
    </row>
    <row r="241" spans="7:8">
      <c r="G241" s="380"/>
      <c r="H241" s="380"/>
    </row>
    <row r="242" spans="7:8">
      <c r="G242" s="380"/>
      <c r="H242" s="380"/>
    </row>
    <row r="243" spans="7:8">
      <c r="G243" s="380"/>
      <c r="H243" s="380"/>
    </row>
    <row r="244" spans="7:8">
      <c r="G244" s="380"/>
      <c r="H244" s="380"/>
    </row>
    <row r="245" spans="7:8">
      <c r="G245" s="380"/>
      <c r="H245" s="380"/>
    </row>
    <row r="246" spans="7:8">
      <c r="G246" s="380"/>
      <c r="H246" s="380"/>
    </row>
    <row r="247" spans="7:8">
      <c r="G247" s="380"/>
      <c r="H247" s="380"/>
    </row>
    <row r="248" spans="7:8">
      <c r="G248" s="380"/>
      <c r="H248" s="380"/>
    </row>
    <row r="249" spans="7:8">
      <c r="G249" s="380"/>
      <c r="H249" s="380"/>
    </row>
    <row r="250" spans="7:8">
      <c r="G250" s="380"/>
      <c r="H250" s="380"/>
    </row>
    <row r="251" spans="7:8">
      <c r="G251" s="380"/>
      <c r="H251" s="380"/>
    </row>
    <row r="252" spans="7:8">
      <c r="G252" s="380"/>
      <c r="H252" s="380"/>
    </row>
    <row r="253" spans="7:8">
      <c r="G253" s="380"/>
      <c r="H253" s="380"/>
    </row>
    <row r="254" spans="7:8">
      <c r="G254" s="380"/>
      <c r="H254" s="380"/>
    </row>
    <row r="255" spans="7:8">
      <c r="G255" s="380"/>
      <c r="H255" s="380"/>
    </row>
    <row r="256" spans="7:8">
      <c r="G256" s="380"/>
      <c r="H256" s="380"/>
    </row>
    <row r="257" spans="7:8">
      <c r="G257" s="380"/>
      <c r="H257" s="380"/>
    </row>
    <row r="258" spans="7:8">
      <c r="G258" s="380"/>
      <c r="H258" s="380"/>
    </row>
    <row r="259" spans="7:8">
      <c r="G259" s="380"/>
      <c r="H259" s="380"/>
    </row>
    <row r="260" spans="7:8">
      <c r="G260" s="380"/>
      <c r="H260" s="380"/>
    </row>
    <row r="261" spans="7:8">
      <c r="G261" s="380"/>
      <c r="H261" s="380"/>
    </row>
    <row r="262" spans="7:8">
      <c r="G262" s="380"/>
      <c r="H262" s="380"/>
    </row>
    <row r="263" spans="7:8">
      <c r="G263" s="380"/>
      <c r="H263" s="380"/>
    </row>
    <row r="264" spans="7:8">
      <c r="G264" s="380"/>
      <c r="H264" s="380"/>
    </row>
    <row r="265" spans="7:8">
      <c r="G265" s="380"/>
      <c r="H265" s="380"/>
    </row>
    <row r="266" spans="7:8">
      <c r="G266" s="380"/>
      <c r="H266" s="380"/>
    </row>
    <row r="267" spans="7:8">
      <c r="G267" s="380"/>
      <c r="H267" s="380"/>
    </row>
    <row r="268" spans="7:8">
      <c r="G268" s="380"/>
      <c r="H268" s="380"/>
    </row>
    <row r="269" spans="7:8">
      <c r="G269" s="380"/>
      <c r="H269" s="380"/>
    </row>
    <row r="270" spans="7:8">
      <c r="G270" s="380"/>
      <c r="H270" s="380"/>
    </row>
    <row r="271" spans="7:8">
      <c r="G271" s="380"/>
      <c r="H271" s="380"/>
    </row>
    <row r="272" spans="7:8">
      <c r="G272" s="380"/>
      <c r="H272" s="380"/>
    </row>
    <row r="273" spans="7:8">
      <c r="G273" s="380"/>
      <c r="H273" s="380"/>
    </row>
    <row r="274" spans="7:8">
      <c r="G274" s="380"/>
      <c r="H274" s="380"/>
    </row>
    <row r="275" spans="7:8">
      <c r="G275" s="380"/>
      <c r="H275" s="380"/>
    </row>
    <row r="276" spans="7:8">
      <c r="G276" s="380"/>
      <c r="H276" s="380"/>
    </row>
    <row r="277" spans="7:8">
      <c r="G277" s="380"/>
      <c r="H277" s="380"/>
    </row>
    <row r="278" spans="7:8">
      <c r="G278" s="380"/>
      <c r="H278" s="380"/>
    </row>
    <row r="279" spans="7:8">
      <c r="G279" s="380"/>
      <c r="H279" s="380"/>
    </row>
    <row r="280" spans="7:8">
      <c r="G280" s="380"/>
      <c r="H280" s="380"/>
    </row>
    <row r="281" spans="7:8">
      <c r="G281" s="380"/>
      <c r="H281" s="380"/>
    </row>
    <row r="282" spans="7:8">
      <c r="G282" s="380"/>
      <c r="H282" s="380"/>
    </row>
    <row r="283" spans="7:8">
      <c r="G283" s="380"/>
      <c r="H283" s="380"/>
    </row>
    <row r="284" spans="7:8">
      <c r="G284" s="380"/>
      <c r="H284" s="380"/>
    </row>
    <row r="285" spans="7:8">
      <c r="G285" s="380"/>
      <c r="H285" s="380"/>
    </row>
    <row r="286" spans="7:8">
      <c r="G286" s="380"/>
      <c r="H286" s="380"/>
    </row>
    <row r="287" spans="7:8">
      <c r="G287" s="380"/>
      <c r="H287" s="380"/>
    </row>
    <row r="288" spans="7:8">
      <c r="G288" s="380"/>
      <c r="H288" s="380"/>
    </row>
    <row r="289" spans="7:8">
      <c r="G289" s="380"/>
      <c r="H289" s="380"/>
    </row>
    <row r="290" spans="7:8">
      <c r="G290" s="380"/>
      <c r="H290" s="380"/>
    </row>
    <row r="291" spans="7:8">
      <c r="G291" s="380"/>
      <c r="H291" s="380"/>
    </row>
    <row r="292" spans="7:8">
      <c r="G292" s="380"/>
      <c r="H292" s="380"/>
    </row>
    <row r="293" spans="7:8">
      <c r="G293" s="380"/>
      <c r="H293" s="380"/>
    </row>
    <row r="294" spans="7:8">
      <c r="G294" s="380"/>
      <c r="H294" s="380"/>
    </row>
    <row r="295" spans="7:8">
      <c r="G295" s="380"/>
      <c r="H295" s="380"/>
    </row>
    <row r="296" spans="7:8">
      <c r="G296" s="380"/>
      <c r="H296" s="380"/>
    </row>
    <row r="297" spans="7:8">
      <c r="G297" s="380"/>
      <c r="H297" s="380"/>
    </row>
    <row r="298" spans="7:8">
      <c r="G298" s="380"/>
      <c r="H298" s="380"/>
    </row>
    <row r="299" spans="7:8">
      <c r="G299" s="380"/>
      <c r="H299" s="380"/>
    </row>
    <row r="300" spans="7:8">
      <c r="G300" s="380"/>
      <c r="H300" s="380"/>
    </row>
    <row r="301" spans="7:8">
      <c r="G301" s="380"/>
      <c r="H301" s="380"/>
    </row>
    <row r="302" spans="7:8">
      <c r="G302" s="380"/>
      <c r="H302" s="380"/>
    </row>
    <row r="303" spans="7:8">
      <c r="G303" s="380"/>
      <c r="H303" s="380"/>
    </row>
    <row r="304" spans="7:8">
      <c r="G304" s="380"/>
      <c r="H304" s="380"/>
    </row>
    <row r="305" spans="7:8">
      <c r="G305" s="380"/>
      <c r="H305" s="380"/>
    </row>
    <row r="306" spans="7:8">
      <c r="G306" s="380"/>
      <c r="H306" s="380"/>
    </row>
    <row r="307" spans="7:8">
      <c r="G307" s="380"/>
      <c r="H307" s="380"/>
    </row>
    <row r="308" spans="7:8">
      <c r="G308" s="380"/>
      <c r="H308" s="380"/>
    </row>
    <row r="309" spans="7:8">
      <c r="G309" s="380"/>
      <c r="H309" s="380"/>
    </row>
    <row r="310" spans="7:8">
      <c r="G310" s="380"/>
      <c r="H310" s="380"/>
    </row>
    <row r="311" spans="7:8">
      <c r="G311" s="380"/>
      <c r="H311" s="380"/>
    </row>
    <row r="312" spans="7:8">
      <c r="G312" s="380"/>
      <c r="H312" s="380"/>
    </row>
    <row r="313" spans="7:8">
      <c r="G313" s="380"/>
      <c r="H313" s="380"/>
    </row>
    <row r="314" spans="7:8">
      <c r="G314" s="380"/>
      <c r="H314" s="380"/>
    </row>
    <row r="315" spans="7:8">
      <c r="G315" s="380"/>
      <c r="H315" s="380"/>
    </row>
    <row r="316" spans="7:8">
      <c r="G316" s="380"/>
      <c r="H316" s="380"/>
    </row>
    <row r="317" spans="7:8">
      <c r="G317" s="380"/>
      <c r="H317" s="380"/>
    </row>
    <row r="318" spans="7:8">
      <c r="G318" s="380"/>
      <c r="H318" s="380"/>
    </row>
    <row r="319" spans="7:8">
      <c r="G319" s="380"/>
      <c r="H319" s="380"/>
    </row>
    <row r="320" spans="7:8">
      <c r="G320" s="380"/>
      <c r="H320" s="380"/>
    </row>
    <row r="321" spans="7:8">
      <c r="G321" s="380"/>
      <c r="H321" s="380"/>
    </row>
    <row r="322" spans="7:8">
      <c r="G322" s="380"/>
      <c r="H322" s="380"/>
    </row>
    <row r="323" spans="7:8">
      <c r="G323" s="380"/>
      <c r="H323" s="380"/>
    </row>
    <row r="324" spans="7:8">
      <c r="G324" s="380"/>
      <c r="H324" s="380"/>
    </row>
    <row r="325" spans="7:8">
      <c r="G325" s="380"/>
      <c r="H325" s="380"/>
    </row>
    <row r="326" spans="7:8">
      <c r="G326" s="380"/>
      <c r="H326" s="380"/>
    </row>
    <row r="327" spans="7:8">
      <c r="G327" s="380"/>
      <c r="H327" s="380"/>
    </row>
    <row r="328" spans="7:8">
      <c r="G328" s="380"/>
      <c r="H328" s="380"/>
    </row>
    <row r="329" spans="7:8">
      <c r="G329" s="380"/>
      <c r="H329" s="380"/>
    </row>
    <row r="330" spans="7:8">
      <c r="G330" s="380"/>
      <c r="H330" s="380"/>
    </row>
    <row r="331" spans="7:8">
      <c r="G331" s="380"/>
      <c r="H331" s="380"/>
    </row>
    <row r="332" spans="7:8">
      <c r="G332" s="380"/>
      <c r="H332" s="380"/>
    </row>
    <row r="333" spans="7:8">
      <c r="G333" s="380"/>
      <c r="H333" s="380"/>
    </row>
    <row r="334" spans="7:8">
      <c r="G334" s="380"/>
      <c r="H334" s="380"/>
    </row>
    <row r="335" spans="7:8">
      <c r="G335" s="380"/>
      <c r="H335" s="380"/>
    </row>
    <row r="336" spans="7:8">
      <c r="G336" s="380"/>
      <c r="H336" s="380"/>
    </row>
    <row r="337" spans="7:8">
      <c r="G337" s="380"/>
      <c r="H337" s="380"/>
    </row>
    <row r="338" spans="7:8">
      <c r="G338" s="380"/>
      <c r="H338" s="380"/>
    </row>
    <row r="339" spans="7:8">
      <c r="G339" s="380"/>
      <c r="H339" s="380"/>
    </row>
    <row r="340" spans="7:8">
      <c r="G340" s="380"/>
      <c r="H340" s="380"/>
    </row>
    <row r="341" spans="7:8">
      <c r="G341" s="380"/>
      <c r="H341" s="380"/>
    </row>
    <row r="342" spans="7:8">
      <c r="G342" s="380"/>
      <c r="H342" s="380"/>
    </row>
    <row r="343" spans="7:8">
      <c r="G343" s="380"/>
      <c r="H343" s="380"/>
    </row>
    <row r="344" spans="7:8">
      <c r="G344" s="380"/>
      <c r="H344" s="380"/>
    </row>
    <row r="345" spans="7:8">
      <c r="G345" s="380"/>
      <c r="H345" s="380"/>
    </row>
    <row r="346" spans="7:8">
      <c r="G346" s="380"/>
      <c r="H346" s="380"/>
    </row>
    <row r="347" spans="7:8">
      <c r="G347" s="380"/>
      <c r="H347" s="380"/>
    </row>
    <row r="348" spans="7:8">
      <c r="G348" s="380"/>
      <c r="H348" s="380"/>
    </row>
    <row r="349" spans="7:8">
      <c r="G349" s="380"/>
      <c r="H349" s="380"/>
    </row>
    <row r="350" spans="7:8">
      <c r="G350" s="380"/>
      <c r="H350" s="380"/>
    </row>
    <row r="351" spans="7:8">
      <c r="G351" s="380"/>
      <c r="H351" s="380"/>
    </row>
    <row r="352" spans="7:8">
      <c r="G352" s="380"/>
      <c r="H352" s="380"/>
    </row>
    <row r="353" spans="7:8">
      <c r="G353" s="380"/>
      <c r="H353" s="380"/>
    </row>
    <row r="354" spans="7:8">
      <c r="G354" s="380"/>
      <c r="H354" s="380"/>
    </row>
    <row r="355" spans="7:8">
      <c r="G355" s="380"/>
      <c r="H355" s="380"/>
    </row>
    <row r="356" spans="7:8">
      <c r="G356" s="380"/>
      <c r="H356" s="380"/>
    </row>
    <row r="357" spans="7:8">
      <c r="G357" s="380"/>
      <c r="H357" s="380"/>
    </row>
    <row r="358" spans="7:8">
      <c r="G358" s="380"/>
      <c r="H358" s="380"/>
    </row>
    <row r="359" spans="7:8">
      <c r="G359" s="380"/>
      <c r="H359" s="380"/>
    </row>
    <row r="360" spans="7:8">
      <c r="G360" s="380"/>
      <c r="H360" s="380"/>
    </row>
    <row r="361" spans="7:8">
      <c r="G361" s="380"/>
      <c r="H361" s="380"/>
    </row>
    <row r="362" spans="7:8">
      <c r="G362" s="380"/>
      <c r="H362" s="380"/>
    </row>
    <row r="363" spans="7:8">
      <c r="G363" s="380"/>
      <c r="H363" s="380"/>
    </row>
    <row r="364" spans="7:8">
      <c r="G364" s="380"/>
      <c r="H364" s="380"/>
    </row>
    <row r="365" spans="7:8">
      <c r="G365" s="380"/>
      <c r="H365" s="380"/>
    </row>
    <row r="366" spans="7:8">
      <c r="G366" s="380"/>
      <c r="H366" s="380"/>
    </row>
    <row r="367" spans="7:8">
      <c r="G367" s="380"/>
      <c r="H367" s="380"/>
    </row>
    <row r="368" spans="7:8">
      <c r="G368" s="380"/>
      <c r="H368" s="380"/>
    </row>
    <row r="369" spans="7:8">
      <c r="G369" s="380"/>
      <c r="H369" s="380"/>
    </row>
    <row r="370" spans="7:8">
      <c r="G370" s="380"/>
      <c r="H370" s="380"/>
    </row>
    <row r="371" spans="7:8">
      <c r="G371" s="380"/>
      <c r="H371" s="380"/>
    </row>
    <row r="372" spans="7:8">
      <c r="G372" s="380"/>
      <c r="H372" s="380"/>
    </row>
    <row r="373" spans="7:8">
      <c r="G373" s="380"/>
      <c r="H373" s="380"/>
    </row>
    <row r="374" spans="7:8">
      <c r="G374" s="380"/>
      <c r="H374" s="380"/>
    </row>
    <row r="375" spans="7:8">
      <c r="G375" s="380"/>
      <c r="H375" s="380"/>
    </row>
    <row r="376" spans="7:8">
      <c r="G376" s="380"/>
      <c r="H376" s="380"/>
    </row>
    <row r="377" spans="7:8">
      <c r="G377" s="380"/>
      <c r="H377" s="380"/>
    </row>
    <row r="378" spans="7:8">
      <c r="G378" s="380"/>
      <c r="H378" s="380"/>
    </row>
    <row r="379" spans="7:8">
      <c r="G379" s="380"/>
      <c r="H379" s="380"/>
    </row>
    <row r="380" spans="7:8">
      <c r="G380" s="380"/>
      <c r="H380" s="380"/>
    </row>
    <row r="381" spans="7:8">
      <c r="G381" s="380"/>
      <c r="H381" s="380"/>
    </row>
    <row r="382" spans="7:8">
      <c r="G382" s="380"/>
      <c r="H382" s="380"/>
    </row>
    <row r="383" spans="7:8">
      <c r="G383" s="380"/>
      <c r="H383" s="380"/>
    </row>
    <row r="384" spans="7:8">
      <c r="G384" s="380"/>
      <c r="H384" s="380"/>
    </row>
    <row r="385" spans="7:8">
      <c r="G385" s="380"/>
      <c r="H385" s="380"/>
    </row>
    <row r="386" spans="7:8">
      <c r="G386" s="380"/>
      <c r="H386" s="380"/>
    </row>
    <row r="387" spans="7:8">
      <c r="G387" s="380"/>
      <c r="H387" s="380"/>
    </row>
    <row r="388" spans="7:8">
      <c r="G388" s="380"/>
      <c r="H388" s="380"/>
    </row>
    <row r="389" spans="7:8">
      <c r="G389" s="380"/>
      <c r="H389" s="380"/>
    </row>
    <row r="390" spans="7:8">
      <c r="G390" s="380"/>
      <c r="H390" s="380"/>
    </row>
    <row r="391" spans="7:8">
      <c r="G391" s="380"/>
      <c r="H391" s="380"/>
    </row>
    <row r="392" spans="7:8">
      <c r="G392" s="380"/>
      <c r="H392" s="380"/>
    </row>
    <row r="393" spans="7:8">
      <c r="G393" s="380"/>
      <c r="H393" s="380"/>
    </row>
    <row r="394" spans="7:8">
      <c r="G394" s="380"/>
      <c r="H394" s="380"/>
    </row>
    <row r="395" spans="7:8">
      <c r="G395" s="380"/>
      <c r="H395" s="380"/>
    </row>
    <row r="396" spans="7:8">
      <c r="G396" s="380"/>
      <c r="H396" s="380"/>
    </row>
    <row r="397" spans="7:8">
      <c r="G397" s="380"/>
      <c r="H397" s="380"/>
    </row>
    <row r="398" spans="7:8">
      <c r="G398" s="380"/>
      <c r="H398" s="380"/>
    </row>
    <row r="399" spans="7:8">
      <c r="G399" s="380"/>
      <c r="H399" s="380"/>
    </row>
    <row r="400" spans="7:8">
      <c r="G400" s="380"/>
      <c r="H400" s="380"/>
    </row>
    <row r="401" spans="7:8">
      <c r="G401" s="380"/>
      <c r="H401" s="380"/>
    </row>
    <row r="402" spans="7:8">
      <c r="G402" s="380"/>
      <c r="H402" s="380"/>
    </row>
    <row r="403" spans="7:8">
      <c r="G403" s="380"/>
      <c r="H403" s="380"/>
    </row>
    <row r="404" spans="7:8">
      <c r="G404" s="380"/>
      <c r="H404" s="380"/>
    </row>
    <row r="405" spans="7:8">
      <c r="G405" s="380"/>
      <c r="H405" s="380"/>
    </row>
    <row r="406" spans="7:8">
      <c r="G406" s="380"/>
      <c r="H406" s="380"/>
    </row>
    <row r="407" spans="7:8">
      <c r="G407" s="380"/>
      <c r="H407" s="380"/>
    </row>
    <row r="408" spans="7:8">
      <c r="G408" s="380"/>
      <c r="H408" s="380"/>
    </row>
    <row r="409" spans="7:8">
      <c r="G409" s="380"/>
      <c r="H409" s="380"/>
    </row>
    <row r="410" spans="7:8">
      <c r="G410" s="380"/>
      <c r="H410" s="380"/>
    </row>
    <row r="411" spans="7:8">
      <c r="G411" s="380"/>
      <c r="H411" s="380"/>
    </row>
    <row r="412" spans="7:8">
      <c r="G412" s="380"/>
      <c r="H412" s="380"/>
    </row>
    <row r="413" spans="7:8">
      <c r="G413" s="380"/>
      <c r="H413" s="380"/>
    </row>
    <row r="414" spans="7:8">
      <c r="G414" s="380"/>
      <c r="H414" s="380"/>
    </row>
    <row r="415" spans="7:8">
      <c r="G415" s="380"/>
      <c r="H415" s="380"/>
    </row>
    <row r="416" spans="7:8">
      <c r="G416" s="380"/>
      <c r="H416" s="380"/>
    </row>
    <row r="417" spans="7:8">
      <c r="G417" s="380"/>
      <c r="H417" s="380"/>
    </row>
    <row r="418" spans="7:8">
      <c r="G418" s="380"/>
      <c r="H418" s="380"/>
    </row>
    <row r="419" spans="7:8">
      <c r="G419" s="380"/>
      <c r="H419" s="380"/>
    </row>
    <row r="420" spans="7:8">
      <c r="G420" s="380"/>
      <c r="H420" s="380"/>
    </row>
    <row r="421" spans="7:8">
      <c r="G421" s="380"/>
      <c r="H421" s="380"/>
    </row>
    <row r="422" spans="7:8">
      <c r="G422" s="380"/>
      <c r="H422" s="380"/>
    </row>
    <row r="423" spans="7:8">
      <c r="G423" s="380"/>
      <c r="H423" s="380"/>
    </row>
    <row r="424" spans="7:8">
      <c r="G424" s="380"/>
      <c r="H424" s="380"/>
    </row>
    <row r="425" spans="7:8">
      <c r="G425" s="380"/>
      <c r="H425" s="380"/>
    </row>
    <row r="426" spans="7:8">
      <c r="G426" s="380"/>
      <c r="H426" s="380"/>
    </row>
    <row r="427" spans="7:8">
      <c r="G427" s="380"/>
      <c r="H427" s="380"/>
    </row>
    <row r="428" spans="7:8">
      <c r="G428" s="380"/>
      <c r="H428" s="380"/>
    </row>
    <row r="429" spans="7:8">
      <c r="G429" s="380"/>
      <c r="H429" s="380"/>
    </row>
    <row r="430" spans="7:8">
      <c r="G430" s="380"/>
      <c r="H430" s="380"/>
    </row>
    <row r="431" spans="7:8">
      <c r="G431" s="380"/>
      <c r="H431" s="380"/>
    </row>
    <row r="432" spans="7:8">
      <c r="G432" s="380"/>
      <c r="H432" s="380"/>
    </row>
    <row r="433" spans="7:8">
      <c r="G433" s="380"/>
      <c r="H433" s="380"/>
    </row>
    <row r="434" spans="7:8">
      <c r="G434" s="380"/>
      <c r="H434" s="380"/>
    </row>
    <row r="435" spans="7:8">
      <c r="G435" s="380"/>
      <c r="H435" s="380"/>
    </row>
    <row r="436" spans="7:8">
      <c r="G436" s="380"/>
      <c r="H436" s="380"/>
    </row>
    <row r="437" spans="7:8">
      <c r="G437" s="380"/>
      <c r="H437" s="380"/>
    </row>
    <row r="438" spans="7:8">
      <c r="G438" s="380"/>
      <c r="H438" s="380"/>
    </row>
    <row r="439" spans="7:8">
      <c r="G439" s="380"/>
      <c r="H439" s="380"/>
    </row>
    <row r="440" spans="7:8">
      <c r="G440" s="380"/>
      <c r="H440" s="380"/>
    </row>
    <row r="441" spans="7:8">
      <c r="G441" s="380"/>
      <c r="H441" s="380"/>
    </row>
    <row r="442" spans="7:8">
      <c r="G442" s="380"/>
      <c r="H442" s="380"/>
    </row>
    <row r="443" spans="7:8">
      <c r="G443" s="380"/>
      <c r="H443" s="380"/>
    </row>
    <row r="444" spans="7:8">
      <c r="G444" s="380"/>
      <c r="H444" s="380"/>
    </row>
    <row r="445" spans="7:8">
      <c r="G445" s="380"/>
      <c r="H445" s="380"/>
    </row>
    <row r="446" spans="7:8">
      <c r="G446" s="380"/>
      <c r="H446" s="380"/>
    </row>
    <row r="447" spans="7:8">
      <c r="G447" s="380"/>
      <c r="H447" s="380"/>
    </row>
    <row r="448" spans="7:8">
      <c r="G448" s="380"/>
      <c r="H448" s="380"/>
    </row>
    <row r="449" spans="2:8">
      <c r="G449" s="380"/>
      <c r="H449" s="380"/>
    </row>
    <row r="450" spans="2:8">
      <c r="B450" s="3"/>
      <c r="C450" s="3"/>
      <c r="D450" s="3"/>
      <c r="E450" s="3"/>
      <c r="F450" s="3"/>
      <c r="G450" s="380"/>
      <c r="H450" s="380"/>
    </row>
    <row r="451" spans="2:8">
      <c r="B451" s="3"/>
      <c r="C451" s="3"/>
      <c r="D451" s="3"/>
      <c r="E451" s="3"/>
      <c r="F451" s="3"/>
      <c r="G451" s="380"/>
      <c r="H451" s="380"/>
    </row>
    <row r="452" spans="2:8">
      <c r="B452" s="3"/>
      <c r="C452" s="3"/>
      <c r="D452" s="3"/>
      <c r="E452" s="3"/>
      <c r="F452" s="3"/>
      <c r="G452" s="380"/>
      <c r="H452" s="380"/>
    </row>
    <row r="453" spans="2:8">
      <c r="B453" s="3"/>
      <c r="C453" s="3"/>
      <c r="D453" s="3"/>
      <c r="E453" s="3"/>
      <c r="F453" s="3"/>
      <c r="G453" s="380"/>
      <c r="H453" s="380"/>
    </row>
    <row r="454" spans="2:8">
      <c r="B454" s="3"/>
      <c r="C454" s="3"/>
      <c r="D454" s="3"/>
      <c r="E454" s="3"/>
      <c r="F454" s="3"/>
      <c r="G454" s="380"/>
      <c r="H454" s="380"/>
    </row>
    <row r="455" spans="2:8">
      <c r="B455" s="3"/>
      <c r="C455" s="3"/>
      <c r="D455" s="3"/>
      <c r="E455" s="3"/>
      <c r="F455" s="3"/>
      <c r="G455" s="380"/>
      <c r="H455" s="380"/>
    </row>
    <row r="456" spans="2:8">
      <c r="B456" s="3"/>
      <c r="C456" s="3"/>
      <c r="D456" s="3"/>
      <c r="E456" s="3"/>
      <c r="F456" s="3"/>
      <c r="G456" s="380"/>
      <c r="H456" s="380"/>
    </row>
    <row r="457" spans="2:8">
      <c r="B457" s="3"/>
      <c r="C457" s="3"/>
      <c r="D457" s="3"/>
      <c r="E457" s="3"/>
      <c r="F457" s="3"/>
      <c r="G457" s="380"/>
      <c r="H457" s="380"/>
    </row>
    <row r="458" spans="2:8">
      <c r="B458" s="3"/>
      <c r="C458" s="3"/>
      <c r="D458" s="3"/>
      <c r="E458" s="3"/>
      <c r="F458" s="3"/>
      <c r="G458" s="380"/>
      <c r="H458" s="380"/>
    </row>
    <row r="459" spans="2:8">
      <c r="B459" s="3"/>
      <c r="C459" s="3"/>
      <c r="D459" s="3"/>
      <c r="E459" s="3"/>
      <c r="F459" s="3"/>
      <c r="G459" s="380"/>
      <c r="H459" s="380"/>
    </row>
    <row r="460" spans="2:8">
      <c r="B460" s="3"/>
      <c r="C460" s="3"/>
      <c r="D460" s="3"/>
      <c r="E460" s="3"/>
      <c r="F460" s="3"/>
      <c r="G460" s="380"/>
      <c r="H460" s="380"/>
    </row>
    <row r="461" spans="2:8">
      <c r="B461" s="3"/>
      <c r="C461" s="3"/>
      <c r="D461" s="3"/>
      <c r="E461" s="3"/>
      <c r="F461" s="3"/>
      <c r="G461" s="380"/>
      <c r="H461" s="380"/>
    </row>
    <row r="462" spans="2:8">
      <c r="B462" s="3"/>
      <c r="C462" s="3"/>
      <c r="D462" s="3"/>
      <c r="E462" s="3"/>
      <c r="F462" s="3"/>
      <c r="G462" s="380"/>
      <c r="H462" s="380"/>
    </row>
    <row r="463" spans="2:8">
      <c r="B463" s="3"/>
      <c r="C463" s="3"/>
      <c r="D463" s="3"/>
      <c r="E463" s="3"/>
      <c r="F463" s="3"/>
      <c r="G463" s="380"/>
      <c r="H463" s="380"/>
    </row>
    <row r="464" spans="2:8">
      <c r="B464" s="3"/>
      <c r="C464" s="3"/>
      <c r="D464" s="3"/>
      <c r="E464" s="3"/>
      <c r="F464" s="3"/>
      <c r="G464" s="380"/>
      <c r="H464" s="380"/>
    </row>
    <row r="465" spans="2:8">
      <c r="B465" s="3"/>
      <c r="C465" s="3"/>
      <c r="D465" s="3"/>
      <c r="E465" s="3"/>
      <c r="F465" s="3"/>
      <c r="G465" s="380"/>
      <c r="H465" s="380"/>
    </row>
    <row r="466" spans="2:8">
      <c r="B466" s="3"/>
      <c r="C466" s="3"/>
      <c r="D466" s="3"/>
      <c r="E466" s="3"/>
      <c r="F466" s="3"/>
      <c r="G466" s="380"/>
      <c r="H466" s="380"/>
    </row>
    <row r="467" spans="2:8">
      <c r="B467" s="3"/>
      <c r="C467" s="3"/>
      <c r="D467" s="3"/>
      <c r="E467" s="3"/>
      <c r="F467" s="3"/>
      <c r="G467" s="380"/>
      <c r="H467" s="380"/>
    </row>
    <row r="468" spans="2:8">
      <c r="B468" s="3"/>
      <c r="C468" s="3"/>
      <c r="D468" s="3"/>
      <c r="E468" s="3"/>
      <c r="F468" s="3"/>
      <c r="G468" s="380"/>
      <c r="H468" s="380"/>
    </row>
    <row r="469" spans="2:8">
      <c r="B469" s="3"/>
      <c r="C469" s="3"/>
      <c r="D469" s="3"/>
      <c r="E469" s="3"/>
      <c r="F469" s="3"/>
      <c r="G469" s="380"/>
      <c r="H469" s="380"/>
    </row>
    <row r="470" spans="2:8">
      <c r="B470" s="3"/>
      <c r="C470" s="3"/>
      <c r="D470" s="3"/>
      <c r="E470" s="3"/>
      <c r="F470" s="3"/>
      <c r="G470" s="380"/>
      <c r="H470" s="380"/>
    </row>
    <row r="471" spans="2:8">
      <c r="B471" s="3"/>
      <c r="C471" s="3"/>
      <c r="D471" s="3"/>
      <c r="E471" s="3"/>
      <c r="F471" s="3"/>
      <c r="G471" s="380"/>
      <c r="H471" s="380"/>
    </row>
    <row r="472" spans="2:8">
      <c r="B472" s="3"/>
      <c r="C472" s="3"/>
      <c r="D472" s="3"/>
      <c r="E472" s="3"/>
      <c r="F472" s="3"/>
      <c r="G472" s="380"/>
      <c r="H472" s="380"/>
    </row>
    <row r="473" spans="2:8">
      <c r="B473" s="3"/>
      <c r="C473" s="3"/>
      <c r="D473" s="3"/>
      <c r="E473" s="3"/>
      <c r="F473" s="3"/>
      <c r="G473" s="380"/>
      <c r="H473" s="380"/>
    </row>
    <row r="474" spans="2:8">
      <c r="B474" s="3"/>
      <c r="C474" s="3"/>
      <c r="D474" s="3"/>
      <c r="E474" s="3"/>
      <c r="F474" s="3"/>
      <c r="G474" s="380"/>
      <c r="H474" s="380"/>
    </row>
    <row r="475" spans="2:8">
      <c r="B475" s="3"/>
      <c r="C475" s="3"/>
      <c r="D475" s="3"/>
      <c r="E475" s="3"/>
      <c r="F475" s="3"/>
      <c r="G475" s="380"/>
      <c r="H475" s="380"/>
    </row>
    <row r="476" spans="2:8">
      <c r="B476" s="3"/>
      <c r="C476" s="3"/>
      <c r="D476" s="3"/>
      <c r="E476" s="3"/>
      <c r="F476" s="3"/>
      <c r="G476" s="380"/>
      <c r="H476" s="380"/>
    </row>
    <row r="477" spans="2:8">
      <c r="B477" s="3"/>
      <c r="C477" s="3"/>
      <c r="D477" s="3"/>
      <c r="E477" s="3"/>
      <c r="F477" s="3"/>
      <c r="G477" s="380"/>
      <c r="H477" s="380"/>
    </row>
    <row r="478" spans="2:8">
      <c r="B478" s="3"/>
      <c r="C478" s="3"/>
      <c r="D478" s="3"/>
      <c r="E478" s="3"/>
      <c r="F478" s="3"/>
      <c r="G478" s="380"/>
      <c r="H478" s="380"/>
    </row>
    <row r="479" spans="2:8">
      <c r="B479" s="3"/>
      <c r="C479" s="3"/>
      <c r="D479" s="3"/>
      <c r="E479" s="3"/>
      <c r="F479" s="3"/>
      <c r="G479" s="380"/>
      <c r="H479" s="380"/>
    </row>
    <row r="480" spans="2:8">
      <c r="B480" s="3"/>
      <c r="C480" s="3"/>
      <c r="D480" s="3"/>
      <c r="E480" s="3"/>
      <c r="F480" s="3"/>
      <c r="G480" s="380"/>
      <c r="H480" s="380"/>
    </row>
    <row r="481" spans="2:8">
      <c r="B481" s="3"/>
      <c r="C481" s="3"/>
      <c r="D481" s="3"/>
      <c r="E481" s="3"/>
      <c r="F481" s="3"/>
      <c r="G481" s="380"/>
      <c r="H481" s="380"/>
    </row>
    <row r="482" spans="2:8">
      <c r="B482" s="3"/>
      <c r="C482" s="3"/>
      <c r="D482" s="3"/>
      <c r="E482" s="3"/>
      <c r="F482" s="3"/>
      <c r="G482" s="380"/>
      <c r="H482" s="380"/>
    </row>
    <row r="483" spans="2:8">
      <c r="B483" s="3"/>
      <c r="C483" s="3"/>
      <c r="D483" s="3"/>
      <c r="E483" s="3"/>
      <c r="F483" s="3"/>
      <c r="G483" s="380"/>
      <c r="H483" s="380"/>
    </row>
    <row r="484" spans="2:8">
      <c r="B484" s="3"/>
      <c r="C484" s="3"/>
      <c r="D484" s="3"/>
      <c r="E484" s="3"/>
      <c r="F484" s="3"/>
      <c r="G484" s="380"/>
      <c r="H484" s="380"/>
    </row>
    <row r="485" spans="2:8">
      <c r="B485" s="3"/>
      <c r="C485" s="3"/>
      <c r="D485" s="3"/>
      <c r="E485" s="3"/>
      <c r="F485" s="3"/>
      <c r="G485" s="380"/>
      <c r="H485" s="380"/>
    </row>
    <row r="486" spans="2:8">
      <c r="B486" s="3"/>
      <c r="C486" s="3"/>
      <c r="D486" s="3"/>
      <c r="E486" s="3"/>
      <c r="F486" s="3"/>
      <c r="G486" s="380"/>
      <c r="H486" s="380"/>
    </row>
    <row r="487" spans="2:8">
      <c r="B487" s="3"/>
      <c r="C487" s="3"/>
      <c r="D487" s="3"/>
      <c r="E487" s="3"/>
      <c r="F487" s="3"/>
      <c r="G487" s="380"/>
      <c r="H487" s="380"/>
    </row>
    <row r="488" spans="2:8">
      <c r="B488" s="3"/>
      <c r="C488" s="3"/>
      <c r="D488" s="3"/>
      <c r="E488" s="3"/>
      <c r="F488" s="3"/>
      <c r="G488" s="380"/>
      <c r="H488" s="380"/>
    </row>
    <row r="489" spans="2:8">
      <c r="B489" s="3"/>
      <c r="C489" s="3"/>
      <c r="D489" s="3"/>
      <c r="E489" s="3"/>
      <c r="F489" s="3"/>
      <c r="G489" s="380"/>
      <c r="H489" s="380"/>
    </row>
    <row r="490" spans="2:8">
      <c r="B490" s="3"/>
      <c r="C490" s="3"/>
      <c r="D490" s="3"/>
      <c r="E490" s="3"/>
      <c r="F490" s="3"/>
      <c r="G490" s="380"/>
      <c r="H490" s="380"/>
    </row>
    <row r="491" spans="2:8">
      <c r="B491" s="3"/>
      <c r="C491" s="3"/>
      <c r="D491" s="3"/>
      <c r="E491" s="3"/>
      <c r="F491" s="3"/>
      <c r="G491" s="380"/>
      <c r="H491" s="380"/>
    </row>
    <row r="492" spans="2:8">
      <c r="B492" s="3"/>
      <c r="C492" s="3"/>
      <c r="D492" s="3"/>
      <c r="E492" s="3"/>
      <c r="F492" s="3"/>
      <c r="G492" s="380"/>
      <c r="H492" s="380"/>
    </row>
    <row r="493" spans="2:8">
      <c r="B493" s="3"/>
      <c r="C493" s="3"/>
      <c r="D493" s="3"/>
      <c r="E493" s="3"/>
      <c r="F493" s="3"/>
      <c r="G493" s="380"/>
      <c r="H493" s="380"/>
    </row>
    <row r="494" spans="2:8">
      <c r="B494" s="3"/>
      <c r="C494" s="3"/>
      <c r="D494" s="3"/>
      <c r="E494" s="3"/>
      <c r="F494" s="3"/>
      <c r="G494" s="380"/>
      <c r="H494" s="380"/>
    </row>
    <row r="495" spans="2:8">
      <c r="B495" s="3"/>
      <c r="C495" s="3"/>
      <c r="D495" s="3"/>
      <c r="E495" s="3"/>
      <c r="F495" s="3"/>
      <c r="G495" s="380"/>
      <c r="H495" s="380"/>
    </row>
    <row r="496" spans="2:8">
      <c r="B496" s="3"/>
      <c r="C496" s="3"/>
      <c r="D496" s="3"/>
      <c r="E496" s="3"/>
      <c r="F496" s="3"/>
      <c r="G496" s="380"/>
      <c r="H496" s="380"/>
    </row>
    <row r="497" spans="2:8">
      <c r="B497" s="3"/>
      <c r="C497" s="3"/>
      <c r="D497" s="3"/>
      <c r="E497" s="3"/>
      <c r="F497" s="3"/>
      <c r="G497" s="380"/>
      <c r="H497" s="380"/>
    </row>
    <row r="498" spans="2:8">
      <c r="B498" s="3"/>
      <c r="C498" s="3"/>
      <c r="D498" s="3"/>
      <c r="E498" s="3"/>
      <c r="F498" s="3"/>
      <c r="G498" s="380"/>
      <c r="H498" s="380"/>
    </row>
    <row r="499" spans="2:8">
      <c r="B499" s="3"/>
      <c r="C499" s="3"/>
      <c r="D499" s="3"/>
      <c r="E499" s="3"/>
      <c r="F499" s="3"/>
      <c r="G499" s="380"/>
      <c r="H499" s="380"/>
    </row>
    <row r="500" spans="2:8">
      <c r="B500" s="3"/>
      <c r="C500" s="3"/>
      <c r="D500" s="3"/>
      <c r="E500" s="3"/>
      <c r="F500" s="3"/>
      <c r="G500" s="380"/>
      <c r="H500" s="380"/>
    </row>
    <row r="501" spans="2:8">
      <c r="B501" s="3"/>
      <c r="C501" s="3"/>
      <c r="D501" s="3"/>
      <c r="E501" s="3"/>
      <c r="F501" s="3"/>
      <c r="G501" s="380"/>
      <c r="H501" s="380"/>
    </row>
    <row r="502" spans="2:8">
      <c r="B502" s="3"/>
      <c r="C502" s="3"/>
      <c r="D502" s="3"/>
      <c r="E502" s="3"/>
      <c r="F502" s="3"/>
      <c r="G502" s="380"/>
      <c r="H502" s="380"/>
    </row>
    <row r="503" spans="2:8">
      <c r="B503" s="3"/>
      <c r="C503" s="3"/>
      <c r="D503" s="3"/>
      <c r="E503" s="3"/>
      <c r="F503" s="3"/>
      <c r="G503" s="380"/>
      <c r="H503" s="380"/>
    </row>
    <row r="504" spans="2:8">
      <c r="B504" s="3"/>
      <c r="C504" s="3"/>
      <c r="D504" s="3"/>
      <c r="E504" s="3"/>
      <c r="F504" s="3"/>
      <c r="G504" s="380"/>
      <c r="H504" s="380"/>
    </row>
    <row r="505" spans="2:8">
      <c r="B505" s="3"/>
      <c r="C505" s="3"/>
      <c r="D505" s="3"/>
      <c r="E505" s="3"/>
      <c r="F505" s="3"/>
      <c r="G505" s="380"/>
      <c r="H505" s="380"/>
    </row>
    <row r="506" spans="2:8">
      <c r="B506" s="3"/>
      <c r="C506" s="3"/>
      <c r="D506" s="3"/>
      <c r="E506" s="3"/>
      <c r="F506" s="3"/>
      <c r="G506" s="380"/>
      <c r="H506" s="380"/>
    </row>
    <row r="507" spans="2:8">
      <c r="B507" s="3"/>
      <c r="C507" s="3"/>
      <c r="D507" s="3"/>
      <c r="E507" s="3"/>
      <c r="F507" s="3"/>
      <c r="G507" s="380"/>
      <c r="H507" s="380"/>
    </row>
    <row r="508" spans="2:8">
      <c r="B508" s="3"/>
      <c r="C508" s="3"/>
      <c r="D508" s="3"/>
      <c r="E508" s="3"/>
      <c r="F508" s="3"/>
      <c r="G508" s="380"/>
      <c r="H508" s="380"/>
    </row>
    <row r="509" spans="2:8">
      <c r="B509" s="3"/>
      <c r="C509" s="3"/>
      <c r="D509" s="3"/>
      <c r="E509" s="3"/>
      <c r="F509" s="3"/>
      <c r="G509" s="380"/>
      <c r="H509" s="380"/>
    </row>
    <row r="510" spans="2:8">
      <c r="B510" s="3"/>
      <c r="C510" s="3"/>
      <c r="D510" s="3"/>
      <c r="E510" s="3"/>
      <c r="F510" s="3"/>
      <c r="G510" s="380"/>
      <c r="H510" s="380"/>
    </row>
    <row r="511" spans="2:8">
      <c r="B511" s="3"/>
      <c r="C511" s="3"/>
      <c r="D511" s="3"/>
      <c r="E511" s="3"/>
      <c r="F511" s="3"/>
      <c r="G511" s="380"/>
      <c r="H511" s="380"/>
    </row>
    <row r="512" spans="2:8">
      <c r="B512" s="3"/>
      <c r="C512" s="3"/>
      <c r="D512" s="3"/>
      <c r="E512" s="3"/>
      <c r="F512" s="3"/>
      <c r="G512" s="380"/>
      <c r="H512" s="380"/>
    </row>
    <row r="513" spans="2:8">
      <c r="B513" s="3"/>
      <c r="C513" s="3"/>
      <c r="D513" s="3"/>
      <c r="E513" s="3"/>
      <c r="F513" s="3"/>
      <c r="G513" s="380"/>
      <c r="H513" s="380"/>
    </row>
    <row r="514" spans="2:8">
      <c r="B514" s="3"/>
      <c r="C514" s="3"/>
      <c r="D514" s="3"/>
      <c r="E514" s="3"/>
      <c r="F514" s="3"/>
      <c r="G514" s="380"/>
      <c r="H514" s="380"/>
    </row>
    <row r="515" spans="2:8">
      <c r="B515" s="3"/>
      <c r="C515" s="3"/>
      <c r="D515" s="3"/>
      <c r="E515" s="3"/>
      <c r="F515" s="3"/>
      <c r="G515" s="380"/>
      <c r="H515" s="380"/>
    </row>
    <row r="516" spans="2:8">
      <c r="B516" s="3"/>
      <c r="C516" s="3"/>
      <c r="D516" s="3"/>
      <c r="E516" s="3"/>
      <c r="F516" s="3"/>
      <c r="G516" s="380"/>
      <c r="H516" s="380"/>
    </row>
    <row r="517" spans="2:8">
      <c r="B517" s="3"/>
      <c r="C517" s="3"/>
      <c r="D517" s="3"/>
      <c r="E517" s="3"/>
      <c r="F517" s="3"/>
      <c r="G517" s="380"/>
      <c r="H517" s="380"/>
    </row>
    <row r="518" spans="2:8">
      <c r="B518" s="3"/>
      <c r="C518" s="3"/>
      <c r="D518" s="3"/>
      <c r="E518" s="3"/>
      <c r="F518" s="3"/>
      <c r="G518" s="380"/>
      <c r="H518" s="380"/>
    </row>
    <row r="519" spans="2:8">
      <c r="B519" s="3"/>
      <c r="C519" s="3"/>
      <c r="D519" s="3"/>
      <c r="E519" s="3"/>
      <c r="F519" s="3"/>
      <c r="G519" s="380"/>
      <c r="H519" s="380"/>
    </row>
    <row r="520" spans="2:8">
      <c r="B520" s="3"/>
      <c r="C520" s="3"/>
      <c r="D520" s="3"/>
      <c r="E520" s="3"/>
      <c r="F520" s="3"/>
      <c r="G520" s="380"/>
      <c r="H520" s="380"/>
    </row>
    <row r="521" spans="2:8">
      <c r="B521" s="3"/>
      <c r="C521" s="3"/>
      <c r="D521" s="3"/>
      <c r="E521" s="3"/>
      <c r="F521" s="3"/>
      <c r="G521" s="380"/>
      <c r="H521" s="380"/>
    </row>
    <row r="522" spans="2:8">
      <c r="B522" s="3"/>
      <c r="C522" s="3"/>
      <c r="D522" s="3"/>
      <c r="E522" s="3"/>
      <c r="F522" s="3"/>
      <c r="G522" s="380"/>
      <c r="H522" s="380"/>
    </row>
    <row r="523" spans="2:8">
      <c r="B523" s="3"/>
      <c r="C523" s="3"/>
      <c r="D523" s="3"/>
      <c r="E523" s="3"/>
      <c r="F523" s="3"/>
      <c r="G523" s="380"/>
      <c r="H523" s="380"/>
    </row>
    <row r="524" spans="2:8">
      <c r="B524" s="3"/>
      <c r="C524" s="3"/>
      <c r="D524" s="3"/>
      <c r="E524" s="3"/>
      <c r="F524" s="3"/>
      <c r="G524" s="380"/>
      <c r="H524" s="380"/>
    </row>
    <row r="525" spans="2:8">
      <c r="B525" s="3"/>
      <c r="C525" s="3"/>
      <c r="D525" s="3"/>
      <c r="E525" s="3"/>
      <c r="F525" s="3"/>
      <c r="G525" s="380"/>
      <c r="H525" s="380"/>
    </row>
    <row r="526" spans="2:8">
      <c r="B526" s="3"/>
      <c r="C526" s="3"/>
      <c r="D526" s="3"/>
      <c r="E526" s="3"/>
      <c r="F526" s="3"/>
      <c r="G526" s="380"/>
      <c r="H526" s="380"/>
    </row>
    <row r="527" spans="2:8">
      <c r="B527" s="3"/>
      <c r="C527" s="3"/>
      <c r="D527" s="3"/>
      <c r="E527" s="3"/>
      <c r="F527" s="3"/>
      <c r="G527" s="380"/>
      <c r="H527" s="380"/>
    </row>
    <row r="528" spans="2:8">
      <c r="B528" s="3"/>
      <c r="C528" s="3"/>
      <c r="D528" s="3"/>
      <c r="E528" s="3"/>
      <c r="F528" s="3"/>
      <c r="G528" s="380"/>
      <c r="H528" s="380"/>
    </row>
    <row r="529" spans="2:8">
      <c r="B529" s="3"/>
      <c r="C529" s="3"/>
      <c r="D529" s="3"/>
      <c r="E529" s="3"/>
      <c r="F529" s="3"/>
      <c r="G529" s="380"/>
      <c r="H529" s="380"/>
    </row>
    <row r="530" spans="2:8">
      <c r="B530" s="3"/>
      <c r="C530" s="3"/>
      <c r="D530" s="3"/>
      <c r="E530" s="3"/>
      <c r="F530" s="3"/>
      <c r="G530" s="380"/>
      <c r="H530" s="380"/>
    </row>
    <row r="531" spans="2:8">
      <c r="B531" s="3"/>
      <c r="C531" s="3"/>
      <c r="D531" s="3"/>
      <c r="E531" s="3"/>
      <c r="F531" s="3"/>
      <c r="G531" s="380"/>
      <c r="H531" s="380"/>
    </row>
    <row r="532" spans="2:8">
      <c r="B532" s="3"/>
      <c r="C532" s="3"/>
      <c r="D532" s="3"/>
      <c r="E532" s="3"/>
      <c r="F532" s="3"/>
      <c r="G532" s="380"/>
      <c r="H532" s="380"/>
    </row>
    <row r="533" spans="2:8">
      <c r="B533" s="3"/>
      <c r="C533" s="3"/>
      <c r="D533" s="3"/>
      <c r="E533" s="3"/>
      <c r="F533" s="3"/>
      <c r="G533" s="380"/>
      <c r="H533" s="380"/>
    </row>
    <row r="534" spans="2:8">
      <c r="B534" s="3"/>
      <c r="C534" s="3"/>
      <c r="D534" s="3"/>
      <c r="E534" s="3"/>
      <c r="F534" s="3"/>
      <c r="G534" s="380"/>
      <c r="H534" s="380"/>
    </row>
    <row r="535" spans="2:8">
      <c r="B535" s="3"/>
      <c r="C535" s="3"/>
      <c r="D535" s="3"/>
      <c r="E535" s="3"/>
      <c r="F535" s="3"/>
      <c r="G535" s="380"/>
      <c r="H535" s="380"/>
    </row>
    <row r="536" spans="2:8">
      <c r="B536" s="3"/>
      <c r="C536" s="3"/>
      <c r="D536" s="3"/>
      <c r="E536" s="3"/>
      <c r="F536" s="3"/>
      <c r="G536" s="380"/>
      <c r="H536" s="380"/>
    </row>
    <row r="537" spans="2:8">
      <c r="B537" s="3"/>
      <c r="C537" s="3"/>
      <c r="D537" s="3"/>
      <c r="E537" s="3"/>
      <c r="F537" s="3"/>
      <c r="G537" s="380"/>
      <c r="H537" s="380"/>
    </row>
    <row r="538" spans="2:8">
      <c r="B538" s="3"/>
      <c r="C538" s="3"/>
      <c r="D538" s="3"/>
      <c r="E538" s="3"/>
      <c r="F538" s="3"/>
      <c r="G538" s="380"/>
      <c r="H538" s="380"/>
    </row>
    <row r="539" spans="2:8">
      <c r="B539" s="3"/>
      <c r="C539" s="3"/>
      <c r="D539" s="3"/>
      <c r="E539" s="3"/>
      <c r="F539" s="3"/>
      <c r="G539" s="380"/>
      <c r="H539" s="380"/>
    </row>
    <row r="540" spans="2:8">
      <c r="B540" s="3"/>
      <c r="C540" s="3"/>
      <c r="D540" s="3"/>
      <c r="E540" s="3"/>
      <c r="F540" s="3"/>
      <c r="G540" s="380"/>
      <c r="H540" s="380"/>
    </row>
    <row r="541" spans="2:8">
      <c r="B541" s="3"/>
      <c r="C541" s="3"/>
      <c r="D541" s="3"/>
      <c r="E541" s="3"/>
      <c r="F541" s="3"/>
      <c r="G541" s="380"/>
      <c r="H541" s="380"/>
    </row>
    <row r="542" spans="2:8">
      <c r="B542" s="3"/>
      <c r="C542" s="3"/>
      <c r="D542" s="3"/>
      <c r="E542" s="3"/>
      <c r="F542" s="3"/>
      <c r="G542" s="380"/>
      <c r="H542" s="380"/>
    </row>
    <row r="543" spans="2:8">
      <c r="B543" s="3"/>
      <c r="C543" s="3"/>
      <c r="D543" s="3"/>
      <c r="E543" s="3"/>
      <c r="F543" s="3"/>
      <c r="G543" s="380"/>
      <c r="H543" s="380"/>
    </row>
    <row r="544" spans="2:8">
      <c r="B544" s="3"/>
      <c r="C544" s="3"/>
      <c r="D544" s="3"/>
      <c r="E544" s="3"/>
      <c r="F544" s="3"/>
      <c r="G544" s="380"/>
      <c r="H544" s="380"/>
    </row>
    <row r="545" spans="2:8">
      <c r="B545" s="3"/>
      <c r="C545" s="3"/>
      <c r="D545" s="3"/>
      <c r="E545" s="3"/>
      <c r="F545" s="3"/>
      <c r="G545" s="380"/>
      <c r="H545" s="380"/>
    </row>
    <row r="546" spans="2:8">
      <c r="B546" s="3"/>
      <c r="C546" s="3"/>
      <c r="D546" s="3"/>
      <c r="E546" s="3"/>
      <c r="F546" s="3"/>
      <c r="G546" s="380"/>
      <c r="H546" s="380"/>
    </row>
    <row r="547" spans="2:8">
      <c r="B547" s="3"/>
      <c r="C547" s="3"/>
      <c r="D547" s="3"/>
      <c r="E547" s="3"/>
      <c r="F547" s="3"/>
      <c r="G547" s="380"/>
      <c r="H547" s="380"/>
    </row>
    <row r="548" spans="2:8">
      <c r="B548" s="3"/>
      <c r="C548" s="3"/>
      <c r="D548" s="3"/>
      <c r="E548" s="3"/>
      <c r="F548" s="3"/>
      <c r="G548" s="380"/>
      <c r="H548" s="380"/>
    </row>
    <row r="549" spans="2:8">
      <c r="B549" s="3"/>
      <c r="C549" s="3"/>
      <c r="D549" s="3"/>
      <c r="E549" s="3"/>
      <c r="F549" s="3"/>
      <c r="G549" s="380"/>
      <c r="H549" s="380"/>
    </row>
    <row r="550" spans="2:8">
      <c r="B550" s="3"/>
      <c r="C550" s="3"/>
      <c r="D550" s="3"/>
      <c r="E550" s="3"/>
      <c r="F550" s="3"/>
      <c r="G550" s="380"/>
      <c r="H550" s="380"/>
    </row>
    <row r="551" spans="2:8">
      <c r="B551" s="3"/>
      <c r="C551" s="3"/>
      <c r="D551" s="3"/>
      <c r="E551" s="3"/>
      <c r="F551" s="3"/>
      <c r="G551" s="380"/>
      <c r="H551" s="380"/>
    </row>
    <row r="552" spans="2:8">
      <c r="B552" s="3"/>
      <c r="C552" s="3"/>
      <c r="D552" s="3"/>
      <c r="E552" s="3"/>
      <c r="F552" s="3"/>
      <c r="G552" s="380"/>
      <c r="H552" s="380"/>
    </row>
    <row r="553" spans="2:8">
      <c r="B553" s="3"/>
      <c r="C553" s="3"/>
      <c r="D553" s="3"/>
      <c r="E553" s="3"/>
      <c r="F553" s="3"/>
      <c r="G553" s="380"/>
      <c r="H553" s="380"/>
    </row>
    <row r="554" spans="2:8">
      <c r="B554" s="3"/>
      <c r="C554" s="3"/>
      <c r="D554" s="3"/>
      <c r="E554" s="3"/>
      <c r="F554" s="3"/>
      <c r="G554" s="380"/>
      <c r="H554" s="380"/>
    </row>
    <row r="555" spans="2:8">
      <c r="B555" s="3"/>
      <c r="C555" s="3"/>
      <c r="D555" s="3"/>
      <c r="E555" s="3"/>
      <c r="F555" s="3"/>
      <c r="G555" s="380"/>
      <c r="H555" s="380"/>
    </row>
    <row r="556" spans="2:8">
      <c r="B556" s="3"/>
      <c r="C556" s="3"/>
      <c r="D556" s="3"/>
      <c r="E556" s="3"/>
      <c r="F556" s="3"/>
      <c r="G556" s="380"/>
      <c r="H556" s="380"/>
    </row>
    <row r="557" spans="2:8">
      <c r="B557" s="3"/>
      <c r="C557" s="3"/>
      <c r="D557" s="3"/>
      <c r="E557" s="3"/>
      <c r="F557" s="3"/>
      <c r="G557" s="380"/>
      <c r="H557" s="380"/>
    </row>
    <row r="558" spans="2:8">
      <c r="B558" s="3"/>
      <c r="C558" s="3"/>
      <c r="D558" s="3"/>
      <c r="E558" s="3"/>
      <c r="F558" s="3"/>
      <c r="G558" s="380"/>
      <c r="H558" s="380"/>
    </row>
    <row r="559" spans="2:8">
      <c r="B559" s="3"/>
      <c r="C559" s="3"/>
      <c r="D559" s="3"/>
      <c r="E559" s="3"/>
      <c r="F559" s="3"/>
      <c r="G559" s="380"/>
      <c r="H559" s="380"/>
    </row>
    <row r="560" spans="2:8">
      <c r="B560" s="3"/>
      <c r="C560" s="3"/>
      <c r="D560" s="3"/>
      <c r="E560" s="3"/>
      <c r="F560" s="3"/>
      <c r="G560" s="380"/>
      <c r="H560" s="380"/>
    </row>
    <row r="561" spans="2:8">
      <c r="B561" s="3"/>
      <c r="C561" s="3"/>
      <c r="D561" s="3"/>
      <c r="E561" s="3"/>
      <c r="F561" s="3"/>
      <c r="G561" s="380"/>
      <c r="H561" s="380"/>
    </row>
    <row r="562" spans="2:8">
      <c r="B562" s="3"/>
      <c r="C562" s="3"/>
      <c r="D562" s="3"/>
      <c r="E562" s="3"/>
      <c r="F562" s="3"/>
      <c r="G562" s="380"/>
      <c r="H562" s="380"/>
    </row>
    <row r="563" spans="2:8">
      <c r="B563" s="3"/>
      <c r="C563" s="3"/>
      <c r="D563" s="3"/>
      <c r="E563" s="3"/>
      <c r="F563" s="3"/>
      <c r="G563" s="380"/>
      <c r="H563" s="380"/>
    </row>
    <row r="564" spans="2:8">
      <c r="B564" s="3"/>
      <c r="C564" s="3"/>
      <c r="D564" s="3"/>
      <c r="E564" s="3"/>
      <c r="F564" s="3"/>
      <c r="G564" s="380"/>
      <c r="H564" s="380"/>
    </row>
    <row r="565" spans="2:8">
      <c r="B565" s="3"/>
      <c r="C565" s="3"/>
      <c r="D565" s="3"/>
      <c r="E565" s="3"/>
      <c r="F565" s="3"/>
      <c r="G565" s="380"/>
      <c r="H565" s="380"/>
    </row>
    <row r="566" spans="2:8">
      <c r="B566" s="3"/>
      <c r="C566" s="3"/>
      <c r="D566" s="3"/>
      <c r="E566" s="3"/>
      <c r="F566" s="3"/>
      <c r="G566" s="380"/>
      <c r="H566" s="380"/>
    </row>
    <row r="567" spans="2:8">
      <c r="B567" s="3"/>
      <c r="C567" s="3"/>
      <c r="D567" s="3"/>
      <c r="E567" s="3"/>
      <c r="F567" s="3"/>
      <c r="G567" s="380"/>
      <c r="H567" s="380"/>
    </row>
    <row r="568" spans="2:8">
      <c r="B568" s="3"/>
      <c r="C568" s="3"/>
      <c r="D568" s="3"/>
      <c r="E568" s="3"/>
      <c r="F568" s="3"/>
      <c r="G568" s="380"/>
      <c r="H568" s="380"/>
    </row>
    <row r="569" spans="2:8">
      <c r="B569" s="3"/>
      <c r="C569" s="3"/>
      <c r="D569" s="3"/>
      <c r="E569" s="3"/>
      <c r="F569" s="3"/>
      <c r="G569" s="380"/>
      <c r="H569" s="380"/>
    </row>
    <row r="570" spans="2:8">
      <c r="B570" s="3"/>
      <c r="C570" s="3"/>
      <c r="D570" s="3"/>
      <c r="E570" s="3"/>
      <c r="F570" s="3"/>
      <c r="G570" s="380"/>
      <c r="H570" s="380"/>
    </row>
    <row r="571" spans="2:8">
      <c r="B571" s="3"/>
      <c r="C571" s="3"/>
      <c r="D571" s="3"/>
      <c r="E571" s="3"/>
      <c r="F571" s="3"/>
      <c r="G571" s="380"/>
      <c r="H571" s="380"/>
    </row>
    <row r="572" spans="2:8">
      <c r="B572" s="3"/>
      <c r="C572" s="3"/>
      <c r="D572" s="3"/>
      <c r="E572" s="3"/>
      <c r="F572" s="3"/>
      <c r="G572" s="380"/>
      <c r="H572" s="380"/>
    </row>
    <row r="573" spans="2:8">
      <c r="B573" s="3"/>
      <c r="C573" s="3"/>
      <c r="D573" s="3"/>
      <c r="E573" s="3"/>
      <c r="F573" s="3"/>
      <c r="G573" s="380"/>
      <c r="H573" s="380"/>
    </row>
    <row r="574" spans="2:8">
      <c r="B574" s="3"/>
      <c r="C574" s="3"/>
      <c r="D574" s="3"/>
      <c r="E574" s="3"/>
      <c r="F574" s="3"/>
      <c r="G574" s="380"/>
      <c r="H574" s="380"/>
    </row>
    <row r="575" spans="2:8">
      <c r="B575" s="3"/>
      <c r="C575" s="3"/>
      <c r="D575" s="3"/>
      <c r="E575" s="3"/>
      <c r="F575" s="3"/>
      <c r="G575" s="380"/>
      <c r="H575" s="380"/>
    </row>
    <row r="576" spans="2:8">
      <c r="B576" s="3"/>
      <c r="C576" s="3"/>
      <c r="D576" s="3"/>
      <c r="E576" s="3"/>
      <c r="F576" s="3"/>
      <c r="G576" s="380"/>
      <c r="H576" s="380"/>
    </row>
    <row r="577" spans="2:8">
      <c r="B577" s="3"/>
      <c r="C577" s="3"/>
      <c r="D577" s="3"/>
      <c r="E577" s="3"/>
      <c r="F577" s="3"/>
      <c r="G577" s="380"/>
      <c r="H577" s="380"/>
    </row>
    <row r="578" spans="2:8">
      <c r="B578" s="3"/>
      <c r="C578" s="3"/>
      <c r="D578" s="3"/>
      <c r="E578" s="3"/>
      <c r="F578" s="3"/>
      <c r="G578" s="380"/>
      <c r="H578" s="380"/>
    </row>
    <row r="579" spans="2:8">
      <c r="B579" s="3"/>
      <c r="C579" s="3"/>
      <c r="D579" s="3"/>
      <c r="E579" s="3"/>
      <c r="F579" s="3"/>
      <c r="G579" s="380"/>
      <c r="H579" s="380"/>
    </row>
    <row r="580" spans="2:8">
      <c r="B580" s="3"/>
      <c r="C580" s="3"/>
      <c r="D580" s="3"/>
      <c r="E580" s="3"/>
      <c r="F580" s="3"/>
      <c r="G580" s="380"/>
      <c r="H580" s="380"/>
    </row>
    <row r="581" spans="2:8">
      <c r="B581" s="3"/>
      <c r="C581" s="3"/>
      <c r="D581" s="3"/>
      <c r="E581" s="3"/>
      <c r="F581" s="3"/>
      <c r="G581" s="380"/>
      <c r="H581" s="380"/>
    </row>
    <row r="582" spans="2:8">
      <c r="B582" s="3"/>
      <c r="C582" s="3"/>
      <c r="D582" s="3"/>
      <c r="E582" s="3"/>
      <c r="F582" s="3"/>
      <c r="G582" s="380"/>
      <c r="H582" s="380"/>
    </row>
    <row r="583" spans="2:8">
      <c r="B583" s="3"/>
      <c r="C583" s="3"/>
      <c r="D583" s="3"/>
      <c r="E583" s="3"/>
      <c r="F583" s="3"/>
      <c r="G583" s="380"/>
      <c r="H583" s="380"/>
    </row>
    <row r="584" spans="2:8">
      <c r="B584" s="3"/>
      <c r="C584" s="3"/>
      <c r="D584" s="3"/>
      <c r="E584" s="3"/>
      <c r="F584" s="3"/>
      <c r="G584" s="380"/>
      <c r="H584" s="380"/>
    </row>
    <row r="585" spans="2:8">
      <c r="B585" s="3"/>
      <c r="C585" s="3"/>
      <c r="D585" s="3"/>
      <c r="E585" s="3"/>
      <c r="F585" s="3"/>
      <c r="G585" s="380"/>
      <c r="H585" s="380"/>
    </row>
    <row r="586" spans="2:8">
      <c r="B586" s="3"/>
      <c r="C586" s="3"/>
      <c r="D586" s="3"/>
      <c r="E586" s="3"/>
      <c r="F586" s="3"/>
      <c r="G586" s="380"/>
      <c r="H586" s="380"/>
    </row>
    <row r="587" spans="2:8">
      <c r="B587" s="3"/>
      <c r="C587" s="3"/>
      <c r="D587" s="3"/>
      <c r="E587" s="3"/>
      <c r="F587" s="3"/>
      <c r="G587" s="380"/>
      <c r="H587" s="380"/>
    </row>
    <row r="588" spans="2:8">
      <c r="B588" s="3"/>
      <c r="C588" s="3"/>
      <c r="D588" s="3"/>
      <c r="E588" s="3"/>
      <c r="F588" s="3"/>
      <c r="G588" s="380"/>
      <c r="H588" s="380"/>
    </row>
    <row r="589" spans="2:8">
      <c r="B589" s="3"/>
      <c r="C589" s="3"/>
      <c r="D589" s="3"/>
      <c r="E589" s="3"/>
      <c r="F589" s="3"/>
      <c r="G589" s="380"/>
      <c r="H589" s="380"/>
    </row>
    <row r="590" spans="2:8">
      <c r="B590" s="3"/>
      <c r="C590" s="3"/>
      <c r="D590" s="3"/>
      <c r="E590" s="3"/>
      <c r="F590" s="3"/>
      <c r="G590" s="380"/>
      <c r="H590" s="380"/>
    </row>
    <row r="591" spans="2:8">
      <c r="B591" s="3"/>
      <c r="C591" s="3"/>
      <c r="D591" s="3"/>
      <c r="E591" s="3"/>
      <c r="F591" s="3"/>
      <c r="G591" s="380"/>
      <c r="H591" s="380"/>
    </row>
    <row r="592" spans="2:8">
      <c r="B592" s="3"/>
      <c r="C592" s="3"/>
      <c r="D592" s="3"/>
      <c r="E592" s="3"/>
      <c r="F592" s="3"/>
      <c r="G592" s="380"/>
      <c r="H592" s="380"/>
    </row>
    <row r="593" spans="2:8">
      <c r="B593" s="3"/>
      <c r="C593" s="3"/>
      <c r="D593" s="3"/>
      <c r="E593" s="3"/>
      <c r="F593" s="3"/>
      <c r="G593" s="380"/>
      <c r="H593" s="380"/>
    </row>
    <row r="594" spans="2:8">
      <c r="B594" s="3"/>
      <c r="C594" s="3"/>
      <c r="D594" s="3"/>
      <c r="E594" s="3"/>
      <c r="F594" s="3"/>
      <c r="G594" s="380"/>
      <c r="H594" s="380"/>
    </row>
    <row r="595" spans="2:8">
      <c r="B595" s="3"/>
      <c r="C595" s="3"/>
      <c r="D595" s="3"/>
      <c r="E595" s="3"/>
      <c r="F595" s="3"/>
      <c r="G595" s="380"/>
      <c r="H595" s="380"/>
    </row>
    <row r="596" spans="2:8">
      <c r="B596" s="3"/>
      <c r="C596" s="3"/>
      <c r="D596" s="3"/>
      <c r="E596" s="3"/>
      <c r="F596" s="3"/>
      <c r="G596" s="380"/>
      <c r="H596" s="380"/>
    </row>
    <row r="597" spans="2:8">
      <c r="B597" s="3"/>
      <c r="C597" s="3"/>
      <c r="D597" s="3"/>
      <c r="E597" s="3"/>
      <c r="F597" s="3"/>
      <c r="G597" s="380"/>
      <c r="H597" s="380"/>
    </row>
    <row r="598" spans="2:8">
      <c r="B598" s="3"/>
      <c r="C598" s="3"/>
      <c r="D598" s="3"/>
      <c r="E598" s="3"/>
      <c r="F598" s="3"/>
      <c r="G598" s="380"/>
      <c r="H598" s="380"/>
    </row>
    <row r="599" spans="2:8">
      <c r="B599" s="3"/>
      <c r="C599" s="3"/>
      <c r="D599" s="3"/>
      <c r="E599" s="3"/>
      <c r="F599" s="3"/>
      <c r="G599" s="380"/>
      <c r="H599" s="380"/>
    </row>
    <row r="600" spans="2:8">
      <c r="B600" s="3"/>
      <c r="C600" s="3"/>
      <c r="D600" s="3"/>
      <c r="E600" s="3"/>
      <c r="F600" s="3"/>
      <c r="G600" s="380"/>
      <c r="H600" s="380"/>
    </row>
    <row r="601" spans="2:8">
      <c r="B601" s="3"/>
      <c r="C601" s="3"/>
      <c r="D601" s="3"/>
      <c r="E601" s="3"/>
      <c r="F601" s="3"/>
      <c r="G601" s="380"/>
      <c r="H601" s="380"/>
    </row>
    <row r="602" spans="2:8">
      <c r="B602" s="3"/>
      <c r="C602" s="3"/>
      <c r="D602" s="3"/>
      <c r="E602" s="3"/>
      <c r="F602" s="3"/>
      <c r="G602" s="380"/>
      <c r="H602" s="380"/>
    </row>
    <row r="603" spans="2:8">
      <c r="B603" s="3"/>
      <c r="C603" s="3"/>
      <c r="D603" s="3"/>
      <c r="E603" s="3"/>
      <c r="F603" s="3"/>
      <c r="G603" s="380"/>
      <c r="H603" s="380"/>
    </row>
    <row r="604" spans="2:8">
      <c r="B604" s="3"/>
      <c r="C604" s="3"/>
      <c r="D604" s="3"/>
      <c r="E604" s="3"/>
      <c r="F604" s="3"/>
      <c r="G604" s="380"/>
      <c r="H604" s="380"/>
    </row>
    <row r="605" spans="2:8">
      <c r="B605" s="3"/>
      <c r="C605" s="3"/>
      <c r="D605" s="3"/>
      <c r="E605" s="3"/>
      <c r="F605" s="3"/>
      <c r="G605" s="380"/>
      <c r="H605" s="380"/>
    </row>
    <row r="606" spans="2:8">
      <c r="B606" s="3"/>
      <c r="C606" s="3"/>
      <c r="D606" s="3"/>
      <c r="E606" s="3"/>
      <c r="F606" s="3"/>
      <c r="G606" s="380"/>
      <c r="H606" s="380"/>
    </row>
    <row r="607" spans="2:8">
      <c r="B607" s="3"/>
      <c r="C607" s="3"/>
      <c r="D607" s="3"/>
      <c r="E607" s="3"/>
      <c r="F607" s="3"/>
      <c r="G607" s="380"/>
      <c r="H607" s="380"/>
    </row>
    <row r="608" spans="2:8">
      <c r="B608" s="3"/>
      <c r="C608" s="3"/>
      <c r="D608" s="3"/>
      <c r="E608" s="3"/>
      <c r="F608" s="3"/>
      <c r="G608" s="380"/>
      <c r="H608" s="380"/>
    </row>
    <row r="609" spans="2:8">
      <c r="B609" s="3"/>
      <c r="C609" s="3"/>
      <c r="D609" s="3"/>
      <c r="E609" s="3"/>
      <c r="F609" s="3"/>
      <c r="G609" s="380"/>
      <c r="H609" s="380"/>
    </row>
    <row r="610" spans="2:8">
      <c r="B610" s="3"/>
      <c r="C610" s="3"/>
      <c r="D610" s="3"/>
      <c r="E610" s="3"/>
      <c r="F610" s="3"/>
      <c r="G610" s="380"/>
      <c r="H610" s="380"/>
    </row>
    <row r="611" spans="2:8">
      <c r="B611" s="3"/>
      <c r="C611" s="3"/>
      <c r="D611" s="3"/>
      <c r="E611" s="3"/>
      <c r="F611" s="3"/>
      <c r="G611" s="380"/>
      <c r="H611" s="380"/>
    </row>
    <row r="612" spans="2:8">
      <c r="B612" s="3"/>
      <c r="C612" s="3"/>
      <c r="D612" s="3"/>
      <c r="E612" s="3"/>
      <c r="F612" s="3"/>
      <c r="G612" s="380"/>
      <c r="H612" s="380"/>
    </row>
    <row r="613" spans="2:8">
      <c r="B613" s="3"/>
      <c r="C613" s="3"/>
      <c r="D613" s="3"/>
      <c r="E613" s="3"/>
      <c r="F613" s="3"/>
      <c r="G613" s="380"/>
      <c r="H613" s="380"/>
    </row>
    <row r="614" spans="2:8">
      <c r="B614" s="3"/>
      <c r="C614" s="3"/>
      <c r="D614" s="3"/>
      <c r="E614" s="3"/>
      <c r="F614" s="3"/>
      <c r="G614" s="380"/>
      <c r="H614" s="380"/>
    </row>
    <row r="615" spans="2:8">
      <c r="B615" s="3"/>
      <c r="C615" s="3"/>
      <c r="D615" s="3"/>
      <c r="E615" s="3"/>
      <c r="F615" s="3"/>
      <c r="G615" s="380"/>
      <c r="H615" s="380"/>
    </row>
    <row r="616" spans="2:8">
      <c r="B616" s="3"/>
      <c r="C616" s="3"/>
      <c r="D616" s="3"/>
      <c r="E616" s="3"/>
      <c r="F616" s="3"/>
      <c r="G616" s="380"/>
      <c r="H616" s="380"/>
    </row>
    <row r="617" spans="2:8">
      <c r="B617" s="3"/>
      <c r="C617" s="3"/>
      <c r="D617" s="3"/>
      <c r="E617" s="3"/>
      <c r="F617" s="3"/>
      <c r="G617" s="380"/>
      <c r="H617" s="380"/>
    </row>
    <row r="618" spans="2:8">
      <c r="B618" s="3"/>
      <c r="C618" s="3"/>
      <c r="D618" s="3"/>
      <c r="E618" s="3"/>
      <c r="F618" s="3"/>
      <c r="G618" s="380"/>
      <c r="H618" s="380"/>
    </row>
    <row r="619" spans="2:8">
      <c r="B619" s="3"/>
      <c r="C619" s="3"/>
      <c r="D619" s="3"/>
      <c r="E619" s="3"/>
      <c r="F619" s="3"/>
      <c r="G619" s="380"/>
      <c r="H619" s="380"/>
    </row>
    <row r="620" spans="2:8">
      <c r="B620" s="3"/>
      <c r="C620" s="3"/>
      <c r="D620" s="3"/>
      <c r="E620" s="3"/>
      <c r="F620" s="3"/>
      <c r="G620" s="380"/>
      <c r="H620" s="380"/>
    </row>
    <row r="621" spans="2:8">
      <c r="B621" s="3"/>
      <c r="C621" s="3"/>
      <c r="D621" s="3"/>
      <c r="E621" s="3"/>
      <c r="F621" s="3"/>
      <c r="G621" s="380"/>
      <c r="H621" s="380"/>
    </row>
    <row r="622" spans="2:8">
      <c r="B622" s="3"/>
      <c r="C622" s="3"/>
      <c r="D622" s="3"/>
      <c r="E622" s="3"/>
      <c r="F622" s="3"/>
      <c r="G622" s="380"/>
      <c r="H622" s="380"/>
    </row>
    <row r="623" spans="2:8">
      <c r="B623" s="3"/>
      <c r="C623" s="3"/>
      <c r="D623" s="3"/>
      <c r="E623" s="3"/>
      <c r="F623" s="3"/>
      <c r="G623" s="380"/>
      <c r="H623" s="380"/>
    </row>
    <row r="624" spans="2:8">
      <c r="B624" s="3"/>
      <c r="C624" s="3"/>
      <c r="D624" s="3"/>
      <c r="E624" s="3"/>
      <c r="F624" s="3"/>
      <c r="G624" s="380"/>
      <c r="H624" s="380"/>
    </row>
    <row r="625" spans="2:8">
      <c r="B625" s="3"/>
      <c r="C625" s="3"/>
      <c r="D625" s="3"/>
      <c r="E625" s="3"/>
      <c r="F625" s="3"/>
      <c r="G625" s="380"/>
      <c r="H625" s="380"/>
    </row>
    <row r="626" spans="2:8">
      <c r="B626" s="3"/>
      <c r="C626" s="3"/>
      <c r="D626" s="3"/>
      <c r="E626" s="3"/>
      <c r="F626" s="3"/>
      <c r="G626" s="380"/>
      <c r="H626" s="380"/>
    </row>
    <row r="627" spans="2:8">
      <c r="B627" s="3"/>
      <c r="C627" s="3"/>
      <c r="D627" s="3"/>
      <c r="E627" s="3"/>
      <c r="F627" s="3"/>
      <c r="G627" s="380"/>
      <c r="H627" s="380"/>
    </row>
    <row r="628" spans="2:8">
      <c r="B628" s="3"/>
      <c r="C628" s="3"/>
      <c r="D628" s="3"/>
      <c r="E628" s="3"/>
      <c r="F628" s="3"/>
      <c r="G628" s="380"/>
      <c r="H628" s="380"/>
    </row>
    <row r="629" spans="2:8">
      <c r="B629" s="3"/>
      <c r="C629" s="3"/>
      <c r="D629" s="3"/>
      <c r="E629" s="3"/>
      <c r="F629" s="3"/>
      <c r="G629" s="380"/>
      <c r="H629" s="380"/>
    </row>
    <row r="630" spans="2:8">
      <c r="B630" s="3"/>
      <c r="C630" s="3"/>
      <c r="D630" s="3"/>
      <c r="E630" s="3"/>
      <c r="F630" s="3"/>
      <c r="G630" s="380"/>
      <c r="H630" s="380"/>
    </row>
    <row r="631" spans="2:8">
      <c r="B631" s="3"/>
      <c r="C631" s="3"/>
      <c r="D631" s="3"/>
      <c r="E631" s="3"/>
      <c r="F631" s="3"/>
      <c r="G631" s="380"/>
      <c r="H631" s="380"/>
    </row>
    <row r="632" spans="2:8">
      <c r="B632" s="3"/>
      <c r="C632" s="3"/>
      <c r="D632" s="3"/>
      <c r="E632" s="3"/>
      <c r="F632" s="3"/>
      <c r="G632" s="380"/>
      <c r="H632" s="380"/>
    </row>
  </sheetData>
  <sheetProtection algorithmName="SHA-512" hashValue="EwgT4ultwB0+NP6nu2uPAEBzAa1tH7Qt1pwjtcNACwElQkUNCvehAYsCClhoLtQTI+ArSXWPOEFhgrlVk45xrw==" saltValue="E2tTIYG5qI2eb7FhWphGU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3">
    <tabColor rgb="FFCC99FF"/>
    <pageSetUpPr fitToPage="1"/>
  </sheetPr>
  <dimension ref="B1:R53"/>
  <sheetViews>
    <sheetView showGridLines="0" zoomScale="70" zoomScaleNormal="70" workbookViewId="0">
      <selection activeCell="J18" sqref="J18"/>
    </sheetView>
  </sheetViews>
  <sheetFormatPr defaultColWidth="9.140625" defaultRowHeight="12.75"/>
  <cols>
    <col min="1" max="1" width="2.85546875" style="1" customWidth="1"/>
    <col min="2" max="2" width="51.85546875" style="1" customWidth="1"/>
    <col min="3" max="17" width="14" style="1" customWidth="1"/>
    <col min="18" max="16384" width="9.140625" style="1"/>
  </cols>
  <sheetData>
    <row r="1" spans="2:18" ht="13.5" thickBot="1">
      <c r="B1" s="1530" t="e">
        <f>#REF!</f>
        <v>#REF!</v>
      </c>
      <c r="C1" s="1531"/>
      <c r="D1" s="1531"/>
      <c r="E1" s="1531"/>
      <c r="F1" s="1531"/>
      <c r="G1" s="1531"/>
      <c r="H1" s="1531"/>
      <c r="I1" s="1531"/>
      <c r="J1" s="1531"/>
      <c r="K1" s="1531"/>
      <c r="L1" s="1531"/>
      <c r="M1" s="1531"/>
      <c r="N1" s="1531"/>
      <c r="O1" s="1531"/>
      <c r="P1" s="1531"/>
      <c r="Q1" s="1532"/>
    </row>
    <row r="2" spans="2:18" ht="34.5" customHeight="1" thickBot="1">
      <c r="B2" s="1533" t="s">
        <v>285</v>
      </c>
      <c r="C2" s="1534"/>
      <c r="D2" s="1534"/>
      <c r="E2" s="1534"/>
      <c r="F2" s="1534"/>
      <c r="G2" s="1534"/>
      <c r="H2" s="1534"/>
      <c r="I2" s="1534"/>
      <c r="J2" s="1534"/>
      <c r="K2" s="1534"/>
      <c r="L2" s="1534"/>
      <c r="M2" s="1534"/>
      <c r="N2" s="1534"/>
      <c r="O2" s="1534"/>
      <c r="P2" s="1534"/>
      <c r="Q2" s="1535"/>
      <c r="R2" s="165"/>
    </row>
    <row r="3" spans="2:18" ht="13.5" thickBot="1">
      <c r="B3" s="208"/>
      <c r="Q3" s="246"/>
      <c r="R3" s="165"/>
    </row>
    <row r="4" spans="2:18" ht="15" customHeight="1" thickBot="1">
      <c r="B4" s="208"/>
      <c r="C4" s="1728" t="s">
        <v>264</v>
      </c>
      <c r="D4" s="1729"/>
      <c r="E4" s="1729"/>
      <c r="F4" s="1729"/>
      <c r="G4" s="1729"/>
      <c r="H4" s="1729"/>
      <c r="I4" s="1729"/>
      <c r="J4" s="1730"/>
      <c r="K4" s="405"/>
      <c r="L4" s="165"/>
      <c r="M4" s="165"/>
      <c r="N4" s="165"/>
      <c r="O4" s="165"/>
      <c r="P4" s="165"/>
      <c r="Q4" s="406"/>
      <c r="R4" s="165"/>
    </row>
    <row r="5" spans="2:18">
      <c r="B5" s="208"/>
      <c r="C5" s="407" t="s">
        <v>289</v>
      </c>
      <c r="D5" s="310"/>
      <c r="E5" s="408"/>
      <c r="F5" s="409">
        <v>0.02</v>
      </c>
      <c r="G5" s="310"/>
      <c r="H5" s="410" t="s">
        <v>265</v>
      </c>
      <c r="I5" s="310"/>
      <c r="J5" s="411">
        <f>+'Rent Summary (8609)'!C4</f>
        <v>0</v>
      </c>
      <c r="K5" s="165"/>
      <c r="L5" s="165"/>
      <c r="M5" s="165"/>
      <c r="N5" s="165"/>
      <c r="O5" s="165"/>
      <c r="P5" s="165"/>
      <c r="Q5" s="406"/>
      <c r="R5" s="165"/>
    </row>
    <row r="6" spans="2:18" ht="14.25" customHeight="1">
      <c r="B6" s="208"/>
      <c r="C6" s="407" t="s">
        <v>266</v>
      </c>
      <c r="D6" s="410"/>
      <c r="E6" s="410"/>
      <c r="F6" s="409">
        <v>0.03</v>
      </c>
      <c r="G6" s="310"/>
      <c r="H6" s="410" t="s">
        <v>267</v>
      </c>
      <c r="I6" s="310"/>
      <c r="J6" s="411">
        <v>0.5</v>
      </c>
      <c r="L6" s="165"/>
      <c r="M6" s="165"/>
      <c r="N6" s="165"/>
      <c r="O6" s="165"/>
      <c r="P6" s="165"/>
      <c r="Q6" s="406"/>
      <c r="R6" s="165"/>
    </row>
    <row r="7" spans="2:18" ht="13.5" thickBot="1">
      <c r="B7" s="208"/>
      <c r="C7" s="412" t="s">
        <v>268</v>
      </c>
      <c r="D7" s="413"/>
      <c r="E7" s="414"/>
      <c r="F7" s="415">
        <v>0.03</v>
      </c>
      <c r="G7" s="413"/>
      <c r="H7" s="414"/>
      <c r="I7" s="414"/>
      <c r="J7" s="416"/>
      <c r="K7" s="165"/>
      <c r="L7" s="417"/>
      <c r="M7" s="418"/>
      <c r="N7" s="165"/>
      <c r="O7" s="165"/>
      <c r="P7" s="165"/>
      <c r="Q7" s="406"/>
      <c r="R7" s="165"/>
    </row>
    <row r="8" spans="2:18" ht="15.75" customHeight="1" thickBot="1">
      <c r="B8" s="419"/>
      <c r="C8" s="420"/>
      <c r="D8" s="420"/>
      <c r="E8" s="421"/>
      <c r="F8" s="421"/>
      <c r="G8" s="1731" t="s">
        <v>286</v>
      </c>
      <c r="H8" s="1731"/>
      <c r="I8" s="1731"/>
      <c r="J8" s="1731"/>
      <c r="K8" s="420"/>
      <c r="L8" s="420"/>
      <c r="M8" s="420"/>
      <c r="N8" s="420"/>
      <c r="O8" s="420"/>
      <c r="P8" s="420"/>
      <c r="Q8" s="422"/>
      <c r="R8" s="165"/>
    </row>
    <row r="9" spans="2:18" ht="13.5" thickBot="1">
      <c r="B9" s="423" t="s">
        <v>269</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c r="B10" s="426" t="s">
        <v>270</v>
      </c>
      <c r="C10" s="427"/>
      <c r="D10" s="427"/>
      <c r="E10" s="427"/>
      <c r="F10" s="427"/>
      <c r="G10" s="427"/>
      <c r="H10" s="427"/>
      <c r="I10" s="427"/>
      <c r="J10" s="427"/>
      <c r="K10" s="427"/>
      <c r="L10" s="427"/>
      <c r="M10" s="427"/>
      <c r="N10" s="427"/>
      <c r="O10" s="427"/>
      <c r="P10" s="427"/>
      <c r="Q10" s="428"/>
      <c r="R10" s="166"/>
    </row>
    <row r="11" spans="2:18">
      <c r="B11" s="429" t="s">
        <v>271</v>
      </c>
      <c r="C11" s="430">
        <f>+'Rent Summary (8609)'!H101</f>
        <v>0</v>
      </c>
      <c r="D11" s="431">
        <f t="shared" ref="D11:Q11" si="0">+C11*(1+$F$5)</f>
        <v>0</v>
      </c>
      <c r="E11" s="431">
        <f t="shared" si="0"/>
        <v>0</v>
      </c>
      <c r="F11" s="431">
        <f t="shared" si="0"/>
        <v>0</v>
      </c>
      <c r="G11" s="431">
        <f t="shared" si="0"/>
        <v>0</v>
      </c>
      <c r="H11" s="431">
        <f t="shared" si="0"/>
        <v>0</v>
      </c>
      <c r="I11" s="431">
        <f t="shared" si="0"/>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c r="B12" s="429" t="s">
        <v>452</v>
      </c>
      <c r="C12" s="430">
        <f>+'Operating Exps (8609)'!G7+'Operating Exps (8609)'!G8+'Operating Exps (8609)'!G9</f>
        <v>0</v>
      </c>
      <c r="D12" s="431">
        <f t="shared" ref="D12:Q12" si="1">+C12*(1+$F$5)</f>
        <v>0</v>
      </c>
      <c r="E12" s="431">
        <f t="shared" si="1"/>
        <v>0</v>
      </c>
      <c r="F12" s="431">
        <f t="shared" si="1"/>
        <v>0</v>
      </c>
      <c r="G12" s="431">
        <f t="shared" si="1"/>
        <v>0</v>
      </c>
      <c r="H12" s="431">
        <f t="shared" si="1"/>
        <v>0</v>
      </c>
      <c r="I12" s="431">
        <f t="shared" si="1"/>
        <v>0</v>
      </c>
      <c r="J12" s="431">
        <f t="shared" si="1"/>
        <v>0</v>
      </c>
      <c r="K12" s="431">
        <f t="shared" si="1"/>
        <v>0</v>
      </c>
      <c r="L12" s="431">
        <f t="shared" si="1"/>
        <v>0</v>
      </c>
      <c r="M12" s="431">
        <f t="shared" si="1"/>
        <v>0</v>
      </c>
      <c r="N12" s="431">
        <f t="shared" si="1"/>
        <v>0</v>
      </c>
      <c r="O12" s="431">
        <f t="shared" si="1"/>
        <v>0</v>
      </c>
      <c r="P12" s="431">
        <f t="shared" si="1"/>
        <v>0</v>
      </c>
      <c r="Q12" s="726">
        <f t="shared" si="1"/>
        <v>0</v>
      </c>
      <c r="R12" s="166"/>
    </row>
    <row r="13" spans="2:18">
      <c r="B13" s="432" t="s">
        <v>272</v>
      </c>
      <c r="C13" s="151">
        <f t="shared" ref="C13:Q13" si="2">-(C11+C12)*$J$5</f>
        <v>0</v>
      </c>
      <c r="D13" s="151">
        <f t="shared" si="2"/>
        <v>0</v>
      </c>
      <c r="E13" s="151">
        <f t="shared" si="2"/>
        <v>0</v>
      </c>
      <c r="F13" s="151">
        <f t="shared" si="2"/>
        <v>0</v>
      </c>
      <c r="G13" s="151">
        <f t="shared" si="2"/>
        <v>0</v>
      </c>
      <c r="H13" s="151">
        <f t="shared" si="2"/>
        <v>0</v>
      </c>
      <c r="I13" s="151">
        <f t="shared" si="2"/>
        <v>0</v>
      </c>
      <c r="J13" s="151">
        <f t="shared" si="2"/>
        <v>0</v>
      </c>
      <c r="K13" s="151">
        <f t="shared" si="2"/>
        <v>0</v>
      </c>
      <c r="L13" s="151">
        <f t="shared" si="2"/>
        <v>0</v>
      </c>
      <c r="M13" s="151">
        <f t="shared" si="2"/>
        <v>0</v>
      </c>
      <c r="N13" s="151">
        <f t="shared" si="2"/>
        <v>0</v>
      </c>
      <c r="O13" s="151">
        <f t="shared" si="2"/>
        <v>0</v>
      </c>
      <c r="P13" s="151">
        <f t="shared" si="2"/>
        <v>0</v>
      </c>
      <c r="Q13" s="727">
        <f t="shared" si="2"/>
        <v>0</v>
      </c>
      <c r="R13" s="166"/>
    </row>
    <row r="14" spans="2:18">
      <c r="B14" s="432" t="s">
        <v>152</v>
      </c>
      <c r="C14" s="151">
        <f>+'Operating Exps (8609)'!G12</f>
        <v>0</v>
      </c>
      <c r="D14" s="433">
        <f>+C14*(1+$F$5)</f>
        <v>0</v>
      </c>
      <c r="E14" s="433">
        <f t="shared" ref="E14:Q14" si="3">+D14*(1+$F$5)</f>
        <v>0</v>
      </c>
      <c r="F14" s="433">
        <f>+E14*(1+$F$5)</f>
        <v>0</v>
      </c>
      <c r="G14" s="433">
        <f t="shared" si="3"/>
        <v>0</v>
      </c>
      <c r="H14" s="433">
        <f t="shared" si="3"/>
        <v>0</v>
      </c>
      <c r="I14" s="433">
        <f t="shared" si="3"/>
        <v>0</v>
      </c>
      <c r="J14" s="433">
        <f t="shared" si="3"/>
        <v>0</v>
      </c>
      <c r="K14" s="433">
        <f t="shared" si="3"/>
        <v>0</v>
      </c>
      <c r="L14" s="433">
        <f t="shared" si="3"/>
        <v>0</v>
      </c>
      <c r="M14" s="433">
        <f t="shared" si="3"/>
        <v>0</v>
      </c>
      <c r="N14" s="433">
        <f t="shared" si="3"/>
        <v>0</v>
      </c>
      <c r="O14" s="433">
        <f t="shared" si="3"/>
        <v>0</v>
      </c>
      <c r="P14" s="433">
        <f t="shared" si="3"/>
        <v>0</v>
      </c>
      <c r="Q14" s="440">
        <f t="shared" si="3"/>
        <v>0</v>
      </c>
      <c r="R14" s="166"/>
    </row>
    <row r="15" spans="2:18">
      <c r="B15" s="432" t="s">
        <v>273</v>
      </c>
      <c r="C15" s="151">
        <f>-(C14*$J$6)</f>
        <v>0</v>
      </c>
      <c r="D15" s="151">
        <f t="shared" ref="D15:O15" si="4">-(D14*$J$6)</f>
        <v>0</v>
      </c>
      <c r="E15" s="151">
        <f t="shared" si="4"/>
        <v>0</v>
      </c>
      <c r="F15" s="151">
        <f>-(F14*$J$6)</f>
        <v>0</v>
      </c>
      <c r="G15" s="151">
        <f>-(G14*$J$6)</f>
        <v>0</v>
      </c>
      <c r="H15" s="151">
        <f t="shared" si="4"/>
        <v>0</v>
      </c>
      <c r="I15" s="151">
        <f>-(I14*$J$6)</f>
        <v>0</v>
      </c>
      <c r="J15" s="151">
        <f t="shared" si="4"/>
        <v>0</v>
      </c>
      <c r="K15" s="151">
        <f t="shared" si="4"/>
        <v>0</v>
      </c>
      <c r="L15" s="151">
        <f t="shared" si="4"/>
        <v>0</v>
      </c>
      <c r="M15" s="151">
        <f t="shared" si="4"/>
        <v>0</v>
      </c>
      <c r="N15" s="151">
        <f t="shared" si="4"/>
        <v>0</v>
      </c>
      <c r="O15" s="151">
        <f t="shared" si="4"/>
        <v>0</v>
      </c>
      <c r="P15" s="151">
        <f>-(P14*$J$6)</f>
        <v>0</v>
      </c>
      <c r="Q15" s="727">
        <f>-(Q14*$J$6)</f>
        <v>0</v>
      </c>
      <c r="R15" s="166"/>
    </row>
    <row r="16" spans="2:18">
      <c r="B16" s="434" t="s">
        <v>274</v>
      </c>
      <c r="C16" s="435">
        <f>+SUM(C11:C15)</f>
        <v>0</v>
      </c>
      <c r="D16" s="435">
        <f t="shared" ref="D16:Q16" si="5">+SUM(D11:D15)</f>
        <v>0</v>
      </c>
      <c r="E16" s="435">
        <f t="shared" si="5"/>
        <v>0</v>
      </c>
      <c r="F16" s="435">
        <f t="shared" si="5"/>
        <v>0</v>
      </c>
      <c r="G16" s="435">
        <f t="shared" si="5"/>
        <v>0</v>
      </c>
      <c r="H16" s="435">
        <f t="shared" si="5"/>
        <v>0</v>
      </c>
      <c r="I16" s="435">
        <f t="shared" si="5"/>
        <v>0</v>
      </c>
      <c r="J16" s="435">
        <f t="shared" si="5"/>
        <v>0</v>
      </c>
      <c r="K16" s="435">
        <f t="shared" si="5"/>
        <v>0</v>
      </c>
      <c r="L16" s="435">
        <f t="shared" si="5"/>
        <v>0</v>
      </c>
      <c r="M16" s="435">
        <f t="shared" si="5"/>
        <v>0</v>
      </c>
      <c r="N16" s="435">
        <f t="shared" si="5"/>
        <v>0</v>
      </c>
      <c r="O16" s="435">
        <f t="shared" si="5"/>
        <v>0</v>
      </c>
      <c r="P16" s="435">
        <f t="shared" si="5"/>
        <v>0</v>
      </c>
      <c r="Q16" s="728">
        <f t="shared" si="5"/>
        <v>0</v>
      </c>
      <c r="R16" s="166"/>
    </row>
    <row r="17" spans="2:18" ht="13.5" thickBot="1">
      <c r="B17" s="436"/>
      <c r="C17" s="437"/>
      <c r="D17" s="437"/>
      <c r="E17" s="437"/>
      <c r="F17" s="437"/>
      <c r="G17" s="437"/>
      <c r="H17" s="437"/>
      <c r="I17" s="437"/>
      <c r="J17" s="437"/>
      <c r="K17" s="437"/>
      <c r="L17" s="437"/>
      <c r="M17" s="437"/>
      <c r="N17" s="437"/>
      <c r="O17" s="437"/>
      <c r="P17" s="437"/>
      <c r="Q17" s="438"/>
      <c r="R17" s="166"/>
    </row>
    <row r="18" spans="2:18" ht="13.5" thickBot="1">
      <c r="B18" s="426" t="s">
        <v>275</v>
      </c>
      <c r="C18" s="427"/>
      <c r="D18" s="427"/>
      <c r="E18" s="427"/>
      <c r="F18" s="427"/>
      <c r="G18" s="427"/>
      <c r="H18" s="427"/>
      <c r="I18" s="427"/>
      <c r="J18" s="427"/>
      <c r="K18" s="427"/>
      <c r="L18" s="427"/>
      <c r="M18" s="427"/>
      <c r="N18" s="427"/>
      <c r="O18" s="427"/>
      <c r="P18" s="427"/>
      <c r="Q18" s="428"/>
      <c r="R18" s="165"/>
    </row>
    <row r="19" spans="2:18">
      <c r="B19" s="429" t="s">
        <v>276</v>
      </c>
      <c r="C19" s="430" t="e">
        <f>+'Operating Exps (8609)'!G53-'Operating Exps (8609)'!G19-'Operating Exps (8609)'!G20+'Operating Exps (8609)'!G61</f>
        <v>#REF!</v>
      </c>
      <c r="D19" s="431" t="e">
        <f>+C19*(1+$F$6)</f>
        <v>#REF!</v>
      </c>
      <c r="E19" s="431" t="e">
        <f t="shared" ref="E19:Q19" si="6">+D19*(1+$F$6)</f>
        <v>#REF!</v>
      </c>
      <c r="F19" s="431" t="e">
        <f>+E19*(1+$F$6)</f>
        <v>#REF!</v>
      </c>
      <c r="G19" s="431" t="e">
        <f t="shared" si="6"/>
        <v>#REF!</v>
      </c>
      <c r="H19" s="431" t="e">
        <f t="shared" si="6"/>
        <v>#REF!</v>
      </c>
      <c r="I19" s="431" t="e">
        <f>+H19*(1+$F$6)</f>
        <v>#REF!</v>
      </c>
      <c r="J19" s="431" t="e">
        <f t="shared" si="6"/>
        <v>#REF!</v>
      </c>
      <c r="K19" s="431" t="e">
        <f>+J19*(1+$F$6)</f>
        <v>#REF!</v>
      </c>
      <c r="L19" s="431" t="e">
        <f t="shared" si="6"/>
        <v>#REF!</v>
      </c>
      <c r="M19" s="431" t="e">
        <f>+L19*(1+$F$6)</f>
        <v>#REF!</v>
      </c>
      <c r="N19" s="431" t="e">
        <f t="shared" si="6"/>
        <v>#REF!</v>
      </c>
      <c r="O19" s="431" t="e">
        <f t="shared" si="6"/>
        <v>#REF!</v>
      </c>
      <c r="P19" s="431" t="e">
        <f>+O19*(1+$F$6)</f>
        <v>#REF!</v>
      </c>
      <c r="Q19" s="726" t="e">
        <f t="shared" si="6"/>
        <v>#REF!</v>
      </c>
      <c r="R19" s="165"/>
    </row>
    <row r="20" spans="2:18">
      <c r="B20" s="432" t="s">
        <v>277</v>
      </c>
      <c r="C20" s="151" t="e">
        <f>+'Operating Exps (8609)'!G19+'Operating Exps (8609)'!G20</f>
        <v>#REF!</v>
      </c>
      <c r="D20" s="433" t="e">
        <f>+C20*(1+$F$5)</f>
        <v>#REF!</v>
      </c>
      <c r="E20" s="433" t="e">
        <f>+D20*(1+$F$5)</f>
        <v>#REF!</v>
      </c>
      <c r="F20" s="433" t="e">
        <f>+E20*(1+$F$5)</f>
        <v>#REF!</v>
      </c>
      <c r="G20" s="433" t="e">
        <f t="shared" ref="G20:P20" si="7">+F20*(1+$F$5)</f>
        <v>#REF!</v>
      </c>
      <c r="H20" s="433" t="e">
        <f>+G20*(1+$F$5)</f>
        <v>#REF!</v>
      </c>
      <c r="I20" s="433" t="e">
        <f t="shared" si="7"/>
        <v>#REF!</v>
      </c>
      <c r="J20" s="433" t="e">
        <f t="shared" si="7"/>
        <v>#REF!</v>
      </c>
      <c r="K20" s="433" t="e">
        <f t="shared" si="7"/>
        <v>#REF!</v>
      </c>
      <c r="L20" s="433" t="e">
        <f>+K20*(1+$F$5)</f>
        <v>#REF!</v>
      </c>
      <c r="M20" s="433" t="e">
        <f t="shared" si="7"/>
        <v>#REF!</v>
      </c>
      <c r="N20" s="433" t="e">
        <f t="shared" si="7"/>
        <v>#REF!</v>
      </c>
      <c r="O20" s="433" t="e">
        <f>+N20*(1+$F$5)</f>
        <v>#REF!</v>
      </c>
      <c r="P20" s="433" t="e">
        <f t="shared" si="7"/>
        <v>#REF!</v>
      </c>
      <c r="Q20" s="440" t="e">
        <f>+P20*(1+$F$5)</f>
        <v>#REF!</v>
      </c>
      <c r="R20" s="165"/>
    </row>
    <row r="21" spans="2:18">
      <c r="B21" s="432" t="s">
        <v>278</v>
      </c>
      <c r="C21" s="151" t="e">
        <f>+'Operating Exps (8609)'!G60</f>
        <v>#REF!</v>
      </c>
      <c r="D21" s="433" t="e">
        <f>+C21*(1+$F$7)</f>
        <v>#REF!</v>
      </c>
      <c r="E21" s="433" t="e">
        <f t="shared" ref="E21:Q21" si="8">+D21*(1+$F$7)</f>
        <v>#REF!</v>
      </c>
      <c r="F21" s="433" t="e">
        <f>+E21*(1+$F$7)</f>
        <v>#REF!</v>
      </c>
      <c r="G21" s="433" t="e">
        <f t="shared" si="8"/>
        <v>#REF!</v>
      </c>
      <c r="H21" s="433" t="e">
        <f t="shared" si="8"/>
        <v>#REF!</v>
      </c>
      <c r="I21" s="433" t="e">
        <f>+H21*(1+$F$7)</f>
        <v>#REF!</v>
      </c>
      <c r="J21" s="433" t="e">
        <f t="shared" si="8"/>
        <v>#REF!</v>
      </c>
      <c r="K21" s="433" t="e">
        <f t="shared" si="8"/>
        <v>#REF!</v>
      </c>
      <c r="L21" s="433" t="e">
        <f t="shared" si="8"/>
        <v>#REF!</v>
      </c>
      <c r="M21" s="433" t="e">
        <f>+L21*(1+$F$7)</f>
        <v>#REF!</v>
      </c>
      <c r="N21" s="433" t="e">
        <f t="shared" si="8"/>
        <v>#REF!</v>
      </c>
      <c r="O21" s="433" t="e">
        <f t="shared" si="8"/>
        <v>#REF!</v>
      </c>
      <c r="P21" s="433" t="e">
        <f>+O21*(1+$F$7)</f>
        <v>#REF!</v>
      </c>
      <c r="Q21" s="440" t="e">
        <f t="shared" si="8"/>
        <v>#REF!</v>
      </c>
      <c r="R21" s="166"/>
    </row>
    <row r="22" spans="2:18">
      <c r="B22" s="434" t="s">
        <v>279</v>
      </c>
      <c r="C22" s="435" t="e">
        <f>+SUM(C19:C21)</f>
        <v>#REF!</v>
      </c>
      <c r="D22" s="435" t="e">
        <f t="shared" ref="D22:Q22" si="9">+SUM(D19:D21)</f>
        <v>#REF!</v>
      </c>
      <c r="E22" s="435" t="e">
        <f t="shared" si="9"/>
        <v>#REF!</v>
      </c>
      <c r="F22" s="435" t="e">
        <f t="shared" si="9"/>
        <v>#REF!</v>
      </c>
      <c r="G22" s="435" t="e">
        <f t="shared" si="9"/>
        <v>#REF!</v>
      </c>
      <c r="H22" s="435" t="e">
        <f t="shared" si="9"/>
        <v>#REF!</v>
      </c>
      <c r="I22" s="435" t="e">
        <f t="shared" si="9"/>
        <v>#REF!</v>
      </c>
      <c r="J22" s="435" t="e">
        <f t="shared" si="9"/>
        <v>#REF!</v>
      </c>
      <c r="K22" s="435" t="e">
        <f t="shared" si="9"/>
        <v>#REF!</v>
      </c>
      <c r="L22" s="435" t="e">
        <f t="shared" si="9"/>
        <v>#REF!</v>
      </c>
      <c r="M22" s="435" t="e">
        <f t="shared" si="9"/>
        <v>#REF!</v>
      </c>
      <c r="N22" s="435" t="e">
        <f t="shared" si="9"/>
        <v>#REF!</v>
      </c>
      <c r="O22" s="435" t="e">
        <f t="shared" si="9"/>
        <v>#REF!</v>
      </c>
      <c r="P22" s="435" t="e">
        <f t="shared" si="9"/>
        <v>#REF!</v>
      </c>
      <c r="Q22" s="728" t="e">
        <f t="shared" si="9"/>
        <v>#REF!</v>
      </c>
      <c r="R22" s="166"/>
    </row>
    <row r="23" spans="2:18">
      <c r="B23" s="439"/>
      <c r="C23" s="151"/>
      <c r="D23" s="433"/>
      <c r="E23" s="433"/>
      <c r="F23" s="433"/>
      <c r="G23" s="433"/>
      <c r="H23" s="433"/>
      <c r="I23" s="433"/>
      <c r="J23" s="433"/>
      <c r="K23" s="433"/>
      <c r="L23" s="433"/>
      <c r="M23" s="433"/>
      <c r="N23" s="433"/>
      <c r="O23" s="433"/>
      <c r="P23" s="433"/>
      <c r="Q23" s="440"/>
      <c r="R23" s="166"/>
    </row>
    <row r="24" spans="2:18">
      <c r="B24" s="434" t="s">
        <v>280</v>
      </c>
      <c r="C24" s="435" t="e">
        <f>+C16-C22</f>
        <v>#REF!</v>
      </c>
      <c r="D24" s="435" t="e">
        <f t="shared" ref="D24:Q24" si="10">+D16-D22</f>
        <v>#REF!</v>
      </c>
      <c r="E24" s="435" t="e">
        <f t="shared" si="10"/>
        <v>#REF!</v>
      </c>
      <c r="F24" s="435" t="e">
        <f t="shared" si="10"/>
        <v>#REF!</v>
      </c>
      <c r="G24" s="435" t="e">
        <f t="shared" si="10"/>
        <v>#REF!</v>
      </c>
      <c r="H24" s="435" t="e">
        <f t="shared" si="10"/>
        <v>#REF!</v>
      </c>
      <c r="I24" s="435" t="e">
        <f t="shared" si="10"/>
        <v>#REF!</v>
      </c>
      <c r="J24" s="435" t="e">
        <f t="shared" si="10"/>
        <v>#REF!</v>
      </c>
      <c r="K24" s="435" t="e">
        <f t="shared" si="10"/>
        <v>#REF!</v>
      </c>
      <c r="L24" s="435" t="e">
        <f t="shared" si="10"/>
        <v>#REF!</v>
      </c>
      <c r="M24" s="435" t="e">
        <f t="shared" si="10"/>
        <v>#REF!</v>
      </c>
      <c r="N24" s="435" t="e">
        <f t="shared" si="10"/>
        <v>#REF!</v>
      </c>
      <c r="O24" s="435" t="e">
        <f t="shared" si="10"/>
        <v>#REF!</v>
      </c>
      <c r="P24" s="435" t="e">
        <f t="shared" si="10"/>
        <v>#REF!</v>
      </c>
      <c r="Q24" s="728" t="e">
        <f t="shared" si="10"/>
        <v>#REF!</v>
      </c>
      <c r="R24" s="166"/>
    </row>
    <row r="25" spans="2:18" ht="13.5" thickBot="1">
      <c r="B25" s="436"/>
      <c r="C25" s="437"/>
      <c r="D25" s="437"/>
      <c r="E25" s="437"/>
      <c r="F25" s="437"/>
      <c r="G25" s="437"/>
      <c r="H25" s="437"/>
      <c r="I25" s="437"/>
      <c r="J25" s="437"/>
      <c r="K25" s="437"/>
      <c r="L25" s="437"/>
      <c r="M25" s="437"/>
      <c r="N25" s="437"/>
      <c r="O25" s="437"/>
      <c r="P25" s="437"/>
      <c r="Q25" s="438"/>
      <c r="R25" s="166"/>
    </row>
    <row r="26" spans="2:18" ht="13.5" thickBot="1">
      <c r="B26" s="426" t="s">
        <v>281</v>
      </c>
      <c r="C26" s="427"/>
      <c r="D26" s="427"/>
      <c r="E26" s="427"/>
      <c r="F26" s="427"/>
      <c r="G26" s="427"/>
      <c r="H26" s="427"/>
      <c r="I26" s="427"/>
      <c r="J26" s="427"/>
      <c r="K26" s="427"/>
      <c r="L26" s="427"/>
      <c r="M26" s="427"/>
      <c r="N26" s="427"/>
      <c r="O26" s="427"/>
      <c r="P26" s="427"/>
      <c r="Q26" s="428"/>
      <c r="R26" s="165"/>
    </row>
    <row r="27" spans="2:18">
      <c r="B27" s="429" t="s">
        <v>26</v>
      </c>
      <c r="C27" s="430" t="str">
        <f>+'Sources (8609)'!H6</f>
        <v/>
      </c>
      <c r="D27" s="431" t="str">
        <f>+C27</f>
        <v/>
      </c>
      <c r="E27" s="431" t="str">
        <f t="shared" ref="E27:Q30" si="11">+D27</f>
        <v/>
      </c>
      <c r="F27" s="431" t="str">
        <f t="shared" si="11"/>
        <v/>
      </c>
      <c r="G27" s="431" t="str">
        <f t="shared" si="11"/>
        <v/>
      </c>
      <c r="H27" s="431" t="str">
        <f t="shared" si="11"/>
        <v/>
      </c>
      <c r="I27" s="431" t="str">
        <f t="shared" si="11"/>
        <v/>
      </c>
      <c r="J27" s="431" t="str">
        <f t="shared" si="11"/>
        <v/>
      </c>
      <c r="K27" s="431" t="str">
        <f t="shared" si="11"/>
        <v/>
      </c>
      <c r="L27" s="431" t="str">
        <f t="shared" si="11"/>
        <v/>
      </c>
      <c r="M27" s="431" t="str">
        <f t="shared" si="11"/>
        <v/>
      </c>
      <c r="N27" s="431" t="str">
        <f t="shared" si="11"/>
        <v/>
      </c>
      <c r="O27" s="431" t="str">
        <f t="shared" si="11"/>
        <v/>
      </c>
      <c r="P27" s="431" t="str">
        <f t="shared" si="11"/>
        <v/>
      </c>
      <c r="Q27" s="726" t="str">
        <f t="shared" si="11"/>
        <v/>
      </c>
      <c r="R27" s="166"/>
    </row>
    <row r="28" spans="2:18">
      <c r="B28" s="432" t="s">
        <v>27</v>
      </c>
      <c r="C28" s="151">
        <f>+'Sources (8609)'!H7</f>
        <v>0</v>
      </c>
      <c r="D28" s="433">
        <f>+C28</f>
        <v>0</v>
      </c>
      <c r="E28" s="433">
        <f t="shared" si="11"/>
        <v>0</v>
      </c>
      <c r="F28" s="433">
        <f t="shared" si="11"/>
        <v>0</v>
      </c>
      <c r="G28" s="433">
        <f t="shared" si="11"/>
        <v>0</v>
      </c>
      <c r="H28" s="433">
        <f t="shared" si="11"/>
        <v>0</v>
      </c>
      <c r="I28" s="433">
        <f t="shared" si="11"/>
        <v>0</v>
      </c>
      <c r="J28" s="433">
        <f t="shared" si="11"/>
        <v>0</v>
      </c>
      <c r="K28" s="433">
        <f t="shared" si="11"/>
        <v>0</v>
      </c>
      <c r="L28" s="433">
        <f t="shared" si="11"/>
        <v>0</v>
      </c>
      <c r="M28" s="433">
        <f t="shared" si="11"/>
        <v>0</v>
      </c>
      <c r="N28" s="433">
        <f t="shared" si="11"/>
        <v>0</v>
      </c>
      <c r="O28" s="433">
        <f t="shared" si="11"/>
        <v>0</v>
      </c>
      <c r="P28" s="433">
        <f t="shared" si="11"/>
        <v>0</v>
      </c>
      <c r="Q28" s="440">
        <f t="shared" si="11"/>
        <v>0</v>
      </c>
      <c r="R28" s="166"/>
    </row>
    <row r="29" spans="2:18">
      <c r="B29" s="432" t="s">
        <v>28</v>
      </c>
      <c r="C29" s="151">
        <f>+'Sources (8609)'!H8</f>
        <v>0</v>
      </c>
      <c r="D29" s="433">
        <f>+C29</f>
        <v>0</v>
      </c>
      <c r="E29" s="433">
        <f t="shared" si="11"/>
        <v>0</v>
      </c>
      <c r="F29" s="433">
        <f t="shared" si="11"/>
        <v>0</v>
      </c>
      <c r="G29" s="433">
        <f t="shared" si="11"/>
        <v>0</v>
      </c>
      <c r="H29" s="433">
        <f t="shared" si="11"/>
        <v>0</v>
      </c>
      <c r="I29" s="433">
        <f t="shared" si="11"/>
        <v>0</v>
      </c>
      <c r="J29" s="433">
        <f t="shared" si="11"/>
        <v>0</v>
      </c>
      <c r="K29" s="433">
        <f t="shared" si="11"/>
        <v>0</v>
      </c>
      <c r="L29" s="433">
        <f t="shared" si="11"/>
        <v>0</v>
      </c>
      <c r="M29" s="433">
        <f t="shared" si="11"/>
        <v>0</v>
      </c>
      <c r="N29" s="433">
        <f t="shared" si="11"/>
        <v>0</v>
      </c>
      <c r="O29" s="433">
        <f t="shared" si="11"/>
        <v>0</v>
      </c>
      <c r="P29" s="433">
        <f t="shared" si="11"/>
        <v>0</v>
      </c>
      <c r="Q29" s="440">
        <f t="shared" si="11"/>
        <v>0</v>
      </c>
      <c r="R29" s="166"/>
    </row>
    <row r="30" spans="2:18">
      <c r="B30" s="432" t="s">
        <v>58</v>
      </c>
      <c r="C30" s="151">
        <f>+SUM('Sources (8609)'!H9:H12)</f>
        <v>0</v>
      </c>
      <c r="D30" s="433">
        <f>+C30</f>
        <v>0</v>
      </c>
      <c r="E30" s="433">
        <f t="shared" si="11"/>
        <v>0</v>
      </c>
      <c r="F30" s="433">
        <f t="shared" si="11"/>
        <v>0</v>
      </c>
      <c r="G30" s="433">
        <f t="shared" si="11"/>
        <v>0</v>
      </c>
      <c r="H30" s="433">
        <f t="shared" si="11"/>
        <v>0</v>
      </c>
      <c r="I30" s="433">
        <f t="shared" si="11"/>
        <v>0</v>
      </c>
      <c r="J30" s="433">
        <f t="shared" si="11"/>
        <v>0</v>
      </c>
      <c r="K30" s="433">
        <f t="shared" si="11"/>
        <v>0</v>
      </c>
      <c r="L30" s="433">
        <f t="shared" si="11"/>
        <v>0</v>
      </c>
      <c r="M30" s="433">
        <f t="shared" si="11"/>
        <v>0</v>
      </c>
      <c r="N30" s="433">
        <f t="shared" si="11"/>
        <v>0</v>
      </c>
      <c r="O30" s="433">
        <f t="shared" si="11"/>
        <v>0</v>
      </c>
      <c r="P30" s="433">
        <f t="shared" si="11"/>
        <v>0</v>
      </c>
      <c r="Q30" s="440">
        <f t="shared" si="11"/>
        <v>0</v>
      </c>
      <c r="R30" s="165"/>
    </row>
    <row r="31" spans="2:18">
      <c r="B31" s="434" t="s">
        <v>282</v>
      </c>
      <c r="C31" s="435">
        <f>+SUM(C27:C30)</f>
        <v>0</v>
      </c>
      <c r="D31" s="435">
        <f t="shared" ref="D31:Q31" si="12">+SUM(D27:D30)</f>
        <v>0</v>
      </c>
      <c r="E31" s="435">
        <f t="shared" si="12"/>
        <v>0</v>
      </c>
      <c r="F31" s="435">
        <f t="shared" si="12"/>
        <v>0</v>
      </c>
      <c r="G31" s="435">
        <f t="shared" si="12"/>
        <v>0</v>
      </c>
      <c r="H31" s="435">
        <f t="shared" si="12"/>
        <v>0</v>
      </c>
      <c r="I31" s="435">
        <f t="shared" si="12"/>
        <v>0</v>
      </c>
      <c r="J31" s="435">
        <f t="shared" si="12"/>
        <v>0</v>
      </c>
      <c r="K31" s="435">
        <f t="shared" si="12"/>
        <v>0</v>
      </c>
      <c r="L31" s="435">
        <f t="shared" si="12"/>
        <v>0</v>
      </c>
      <c r="M31" s="435">
        <f t="shared" si="12"/>
        <v>0</v>
      </c>
      <c r="N31" s="435">
        <f t="shared" si="12"/>
        <v>0</v>
      </c>
      <c r="O31" s="435">
        <f t="shared" si="12"/>
        <v>0</v>
      </c>
      <c r="P31" s="435">
        <f t="shared" si="12"/>
        <v>0</v>
      </c>
      <c r="Q31" s="728">
        <f t="shared" si="12"/>
        <v>0</v>
      </c>
      <c r="R31" s="165"/>
    </row>
    <row r="32" spans="2:18">
      <c r="B32" s="441"/>
      <c r="C32" s="442"/>
      <c r="D32" s="442"/>
      <c r="E32" s="442"/>
      <c r="F32" s="442"/>
      <c r="G32" s="442"/>
      <c r="H32" s="442"/>
      <c r="I32" s="442"/>
      <c r="J32" s="442"/>
      <c r="K32" s="442"/>
      <c r="L32" s="442"/>
      <c r="M32" s="442"/>
      <c r="N32" s="442"/>
      <c r="O32" s="442"/>
      <c r="P32" s="442"/>
      <c r="Q32" s="443"/>
    </row>
    <row r="33" spans="2:18">
      <c r="B33" s="434" t="s">
        <v>283</v>
      </c>
      <c r="C33" s="435" t="e">
        <f>+C24-C31</f>
        <v>#REF!</v>
      </c>
      <c r="D33" s="435" t="e">
        <f t="shared" ref="D33:Q33" si="13">+D24-D31</f>
        <v>#REF!</v>
      </c>
      <c r="E33" s="435" t="e">
        <f t="shared" si="13"/>
        <v>#REF!</v>
      </c>
      <c r="F33" s="435" t="e">
        <f t="shared" si="13"/>
        <v>#REF!</v>
      </c>
      <c r="G33" s="435" t="e">
        <f t="shared" si="13"/>
        <v>#REF!</v>
      </c>
      <c r="H33" s="435" t="e">
        <f t="shared" si="13"/>
        <v>#REF!</v>
      </c>
      <c r="I33" s="435" t="e">
        <f t="shared" si="13"/>
        <v>#REF!</v>
      </c>
      <c r="J33" s="435" t="e">
        <f t="shared" si="13"/>
        <v>#REF!</v>
      </c>
      <c r="K33" s="435" t="e">
        <f t="shared" si="13"/>
        <v>#REF!</v>
      </c>
      <c r="L33" s="435" t="e">
        <f t="shared" si="13"/>
        <v>#REF!</v>
      </c>
      <c r="M33" s="435" t="e">
        <f t="shared" si="13"/>
        <v>#REF!</v>
      </c>
      <c r="N33" s="435" t="e">
        <f t="shared" si="13"/>
        <v>#REF!</v>
      </c>
      <c r="O33" s="435" t="e">
        <f t="shared" si="13"/>
        <v>#REF!</v>
      </c>
      <c r="P33" s="435" t="e">
        <f t="shared" si="13"/>
        <v>#REF!</v>
      </c>
      <c r="Q33" s="728" t="e">
        <f t="shared" si="13"/>
        <v>#REF!</v>
      </c>
      <c r="R33" s="165"/>
    </row>
    <row r="34" spans="2:18">
      <c r="B34" s="439"/>
      <c r="C34" s="151"/>
      <c r="D34" s="433"/>
      <c r="E34" s="433"/>
      <c r="F34" s="433"/>
      <c r="G34" s="433"/>
      <c r="H34" s="433"/>
      <c r="I34" s="433"/>
      <c r="J34" s="433"/>
      <c r="K34" s="433"/>
      <c r="L34" s="433"/>
      <c r="M34" s="433"/>
      <c r="N34" s="433"/>
      <c r="O34" s="433"/>
      <c r="P34" s="433"/>
      <c r="Q34" s="440"/>
    </row>
    <row r="35" spans="2:18">
      <c r="B35" s="444" t="s">
        <v>287</v>
      </c>
      <c r="C35" s="641" t="e">
        <f>+C24/C27</f>
        <v>#REF!</v>
      </c>
      <c r="D35" s="641" t="e">
        <f t="shared" ref="D35:P35" si="14">+D24/D27</f>
        <v>#REF!</v>
      </c>
      <c r="E35" s="641" t="e">
        <f t="shared" si="14"/>
        <v>#REF!</v>
      </c>
      <c r="F35" s="641" t="e">
        <f t="shared" si="14"/>
        <v>#REF!</v>
      </c>
      <c r="G35" s="641" t="e">
        <f t="shared" si="14"/>
        <v>#REF!</v>
      </c>
      <c r="H35" s="641" t="e">
        <f t="shared" si="14"/>
        <v>#REF!</v>
      </c>
      <c r="I35" s="641" t="e">
        <f t="shared" si="14"/>
        <v>#REF!</v>
      </c>
      <c r="J35" s="641" t="e">
        <f t="shared" si="14"/>
        <v>#REF!</v>
      </c>
      <c r="K35" s="641" t="e">
        <f t="shared" si="14"/>
        <v>#REF!</v>
      </c>
      <c r="L35" s="641" t="e">
        <f t="shared" si="14"/>
        <v>#REF!</v>
      </c>
      <c r="M35" s="641" t="e">
        <f t="shared" si="14"/>
        <v>#REF!</v>
      </c>
      <c r="N35" s="641" t="e">
        <f t="shared" si="14"/>
        <v>#REF!</v>
      </c>
      <c r="O35" s="641" t="e">
        <f t="shared" si="14"/>
        <v>#REF!</v>
      </c>
      <c r="P35" s="641" t="e">
        <f t="shared" si="14"/>
        <v>#REF!</v>
      </c>
      <c r="Q35" s="729" t="e">
        <f>+Q24/Q27</f>
        <v>#REF!</v>
      </c>
    </row>
    <row r="36" spans="2:18" ht="13.5" thickBot="1">
      <c r="B36" s="445" t="s">
        <v>284</v>
      </c>
      <c r="C36" s="642" t="e">
        <f>+C24/C31</f>
        <v>#REF!</v>
      </c>
      <c r="D36" s="642" t="e">
        <f t="shared" ref="D36:P36" si="15">+D24/D31</f>
        <v>#REF!</v>
      </c>
      <c r="E36" s="642" t="e">
        <f t="shared" si="15"/>
        <v>#REF!</v>
      </c>
      <c r="F36" s="642" t="e">
        <f t="shared" si="15"/>
        <v>#REF!</v>
      </c>
      <c r="G36" s="642" t="e">
        <f t="shared" si="15"/>
        <v>#REF!</v>
      </c>
      <c r="H36" s="642" t="e">
        <f t="shared" si="15"/>
        <v>#REF!</v>
      </c>
      <c r="I36" s="642" t="e">
        <f t="shared" si="15"/>
        <v>#REF!</v>
      </c>
      <c r="J36" s="642" t="e">
        <f t="shared" si="15"/>
        <v>#REF!</v>
      </c>
      <c r="K36" s="642" t="e">
        <f t="shared" si="15"/>
        <v>#REF!</v>
      </c>
      <c r="L36" s="642" t="e">
        <f t="shared" si="15"/>
        <v>#REF!</v>
      </c>
      <c r="M36" s="642" t="e">
        <f t="shared" si="15"/>
        <v>#REF!</v>
      </c>
      <c r="N36" s="642" t="e">
        <f t="shared" si="15"/>
        <v>#REF!</v>
      </c>
      <c r="O36" s="642" t="e">
        <f t="shared" si="15"/>
        <v>#REF!</v>
      </c>
      <c r="P36" s="642" t="e">
        <f t="shared" si="15"/>
        <v>#REF!</v>
      </c>
      <c r="Q36" s="730" t="e">
        <f>+Q24/Q31</f>
        <v>#REF!</v>
      </c>
    </row>
    <row r="37" spans="2:18" ht="13.5" thickBot="1">
      <c r="B37" s="418"/>
      <c r="C37" s="418"/>
      <c r="D37" s="418"/>
      <c r="E37" s="418"/>
      <c r="F37" s="418"/>
      <c r="G37" s="418"/>
      <c r="H37" s="418"/>
      <c r="I37" s="418"/>
      <c r="J37" s="418"/>
      <c r="K37" s="418"/>
      <c r="L37" s="418"/>
      <c r="M37" s="418"/>
      <c r="N37" s="418"/>
      <c r="O37" s="418"/>
    </row>
    <row r="38" spans="2:18" ht="13.5" thickBot="1">
      <c r="B38" s="734" t="s">
        <v>30</v>
      </c>
      <c r="C38" s="732" t="e">
        <f>+'Comparative Summary (8609)'!C7-'Cash Flow (8609)'!C33</f>
        <v>#REF!</v>
      </c>
      <c r="D38" s="732" t="e">
        <f>+C38-D33</f>
        <v>#REF!</v>
      </c>
      <c r="E38" s="732" t="e">
        <f t="shared" ref="E38:Q38" si="16">+D38-E33</f>
        <v>#REF!</v>
      </c>
      <c r="F38" s="732" t="e">
        <f t="shared" si="16"/>
        <v>#REF!</v>
      </c>
      <c r="G38" s="732" t="e">
        <f t="shared" si="16"/>
        <v>#REF!</v>
      </c>
      <c r="H38" s="732" t="e">
        <f t="shared" si="16"/>
        <v>#REF!</v>
      </c>
      <c r="I38" s="732" t="e">
        <f t="shared" si="16"/>
        <v>#REF!</v>
      </c>
      <c r="J38" s="732" t="e">
        <f t="shared" si="16"/>
        <v>#REF!</v>
      </c>
      <c r="K38" s="732" t="e">
        <f t="shared" si="16"/>
        <v>#REF!</v>
      </c>
      <c r="L38" s="732" t="e">
        <f t="shared" si="16"/>
        <v>#REF!</v>
      </c>
      <c r="M38" s="732" t="e">
        <f t="shared" si="16"/>
        <v>#REF!</v>
      </c>
      <c r="N38" s="732" t="e">
        <f>+M38-N33</f>
        <v>#REF!</v>
      </c>
      <c r="O38" s="732" t="e">
        <f t="shared" si="16"/>
        <v>#REF!</v>
      </c>
      <c r="P38" s="732" t="e">
        <f>+O38-P33</f>
        <v>#REF!</v>
      </c>
      <c r="Q38" s="733" t="e">
        <f t="shared" si="16"/>
        <v>#REF!</v>
      </c>
    </row>
    <row r="39" spans="2:18">
      <c r="C39" s="166"/>
      <c r="D39" s="167"/>
      <c r="E39" s="167"/>
      <c r="F39" s="167"/>
      <c r="G39" s="167"/>
      <c r="H39" s="167"/>
      <c r="I39" s="167"/>
      <c r="J39" s="167"/>
      <c r="K39" s="167"/>
      <c r="L39" s="165"/>
      <c r="M39" s="165"/>
      <c r="N39" s="165"/>
      <c r="O39" s="165"/>
      <c r="P39" s="418"/>
      <c r="Q39" s="417" t="e">
        <f>+#REF!</f>
        <v>#REF!</v>
      </c>
    </row>
    <row r="40" spans="2:18">
      <c r="B40" s="167"/>
      <c r="C40" s="166"/>
      <c r="D40" s="167"/>
      <c r="E40" s="167"/>
      <c r="F40" s="167"/>
      <c r="G40" s="167"/>
      <c r="H40" s="167"/>
      <c r="I40" s="167"/>
      <c r="J40" s="167"/>
      <c r="K40" s="167"/>
      <c r="L40" s="165"/>
      <c r="M40" s="165"/>
      <c r="N40" s="165"/>
      <c r="O40" s="165"/>
      <c r="P40" s="738">
        <v>8609</v>
      </c>
      <c r="Q40" s="447">
        <f ca="1">TODAY()</f>
        <v>45330</v>
      </c>
    </row>
    <row r="41" spans="2:18">
      <c r="B41" s="167"/>
      <c r="C41" s="166"/>
      <c r="D41" s="167"/>
      <c r="E41" s="167" t="s">
        <v>56</v>
      </c>
      <c r="F41" s="167" t="s">
        <v>56</v>
      </c>
      <c r="G41" s="167"/>
      <c r="H41" s="167"/>
      <c r="I41" s="167"/>
      <c r="J41" s="167" t="s">
        <v>56</v>
      </c>
      <c r="K41" s="167"/>
      <c r="L41" s="165"/>
      <c r="M41" s="165"/>
      <c r="N41" s="165"/>
      <c r="O41" s="165"/>
      <c r="P41" s="165"/>
      <c r="Q41" s="165"/>
    </row>
    <row r="42" spans="2:18">
      <c r="B42" s="167"/>
      <c r="C42" s="166"/>
      <c r="D42" s="167"/>
      <c r="E42" s="167" t="s">
        <v>56</v>
      </c>
      <c r="F42" s="167" t="s">
        <v>56</v>
      </c>
      <c r="G42" s="167"/>
      <c r="H42" s="167" t="s">
        <v>56</v>
      </c>
      <c r="I42" s="167"/>
      <c r="J42" s="167" t="s">
        <v>56</v>
      </c>
      <c r="K42" s="167"/>
      <c r="L42" s="165"/>
      <c r="M42" s="165"/>
      <c r="N42" s="165"/>
      <c r="O42" s="165"/>
      <c r="P42" s="165"/>
      <c r="Q42" s="165"/>
    </row>
    <row r="43" spans="2:18">
      <c r="B43" s="167"/>
      <c r="C43" s="166"/>
      <c r="D43" s="167"/>
      <c r="E43" s="167" t="s">
        <v>56</v>
      </c>
      <c r="F43" s="167" t="s">
        <v>56</v>
      </c>
      <c r="G43" s="167"/>
      <c r="H43" s="167"/>
      <c r="I43" s="167"/>
      <c r="J43" s="167"/>
      <c r="K43" s="167"/>
      <c r="L43" s="165"/>
      <c r="M43" s="165"/>
      <c r="N43" s="165"/>
      <c r="O43" s="165"/>
      <c r="P43" s="165"/>
      <c r="Q43" s="165"/>
    </row>
    <row r="53" spans="2:11">
      <c r="B53" s="167"/>
      <c r="C53" s="167"/>
      <c r="D53" s="167"/>
      <c r="E53" s="167"/>
      <c r="F53" s="167"/>
      <c r="G53" s="167"/>
      <c r="H53" s="167"/>
      <c r="I53" s="167"/>
      <c r="J53" s="167"/>
      <c r="K53" s="167"/>
    </row>
  </sheetData>
  <sheetProtection algorithmName="SHA-512" hashValue="03W62Q1Nsc7x+Dt05P+DNM+0O17Fg58YWshFQTBqFqR6o+EyONbXqzoa29QsdOwQcTGtzb+CH82k+NCCAxXoBw==" saltValue="J5dZ4+pcP1bmhAi+5I24k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4">
    <tabColor rgb="FFCC99FF"/>
    <pageSetUpPr fitToPage="1"/>
  </sheetPr>
  <dimension ref="B1:AB58"/>
  <sheetViews>
    <sheetView showGridLines="0" zoomScale="70" zoomScaleNormal="70" workbookViewId="0">
      <selection activeCell="J18" sqref="J18"/>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1" width="9.140625" style="21"/>
    <col min="12" max="12" width="11" style="21" customWidth="1"/>
    <col min="13" max="13" width="18.5703125" style="21" customWidth="1"/>
    <col min="14" max="16384" width="9.140625" style="21"/>
  </cols>
  <sheetData>
    <row r="1" spans="2:28" ht="13.5" customHeight="1" thickBot="1">
      <c r="B1" s="1530" t="e">
        <f>#REF!</f>
        <v>#REF!</v>
      </c>
      <c r="C1" s="1531"/>
      <c r="D1" s="1531"/>
      <c r="E1" s="1531"/>
      <c r="F1" s="1532"/>
      <c r="H1" s="1572" t="s">
        <v>474</v>
      </c>
      <c r="I1" s="1573"/>
      <c r="J1" s="1573"/>
      <c r="K1" s="1573"/>
      <c r="L1" s="1573"/>
      <c r="M1" s="1574"/>
    </row>
    <row r="2" spans="2:28" ht="14.25" customHeight="1" thickBot="1">
      <c r="B2" s="1705" t="s">
        <v>449</v>
      </c>
      <c r="C2" s="1706"/>
      <c r="D2" s="1706"/>
      <c r="E2" s="1706"/>
      <c r="F2" s="1707"/>
      <c r="H2" s="1575"/>
      <c r="I2" s="1576"/>
      <c r="J2" s="1576"/>
      <c r="K2" s="1576"/>
      <c r="L2" s="1576"/>
      <c r="M2" s="1577"/>
      <c r="R2" s="448"/>
      <c r="S2" s="448"/>
      <c r="T2" s="448"/>
      <c r="U2" s="448"/>
      <c r="V2" s="448"/>
      <c r="W2" s="448"/>
      <c r="X2" s="448"/>
      <c r="Y2" s="448"/>
      <c r="Z2" s="448"/>
      <c r="AA2" s="448"/>
      <c r="AB2" s="448"/>
    </row>
    <row r="3" spans="2:28" ht="14.25" customHeight="1" thickBot="1">
      <c r="B3" s="1708"/>
      <c r="C3" s="1709"/>
      <c r="D3" s="1709"/>
      <c r="E3" s="1709"/>
      <c r="F3" s="1710"/>
      <c r="H3" s="723"/>
      <c r="I3" s="724"/>
      <c r="J3" s="724"/>
      <c r="K3" s="921" t="s">
        <v>476</v>
      </c>
      <c r="L3" s="921"/>
      <c r="M3" s="907" t="s">
        <v>477</v>
      </c>
      <c r="R3" s="448"/>
      <c r="S3" s="448"/>
      <c r="T3" s="448"/>
      <c r="U3" s="448"/>
      <c r="V3" s="448"/>
      <c r="W3" s="448"/>
      <c r="X3" s="448"/>
      <c r="Y3" s="448"/>
      <c r="Z3" s="448"/>
      <c r="AA3" s="448"/>
      <c r="AB3" s="448"/>
    </row>
    <row r="4" spans="2:28" ht="13.5" thickBot="1">
      <c r="B4" s="478"/>
      <c r="C4" s="479"/>
      <c r="D4" s="479"/>
      <c r="E4" s="479"/>
      <c r="F4" s="481"/>
      <c r="H4" s="922" t="s">
        <v>475</v>
      </c>
      <c r="I4" s="923"/>
      <c r="J4" s="923"/>
      <c r="K4" s="1584">
        <f>+C17</f>
        <v>0</v>
      </c>
      <c r="L4" s="1584"/>
      <c r="M4" s="940">
        <f>+F17</f>
        <v>0</v>
      </c>
      <c r="R4" s="448"/>
      <c r="S4" s="448"/>
      <c r="T4" s="448"/>
      <c r="U4" s="448"/>
      <c r="V4" s="448"/>
      <c r="W4" s="448"/>
      <c r="X4" s="448"/>
      <c r="Y4" s="448"/>
      <c r="Z4" s="448"/>
      <c r="AA4" s="448"/>
      <c r="AB4" s="448"/>
    </row>
    <row r="5" spans="2:28" ht="13.5" thickBot="1">
      <c r="B5" s="1561" t="s">
        <v>290</v>
      </c>
      <c r="C5" s="1562"/>
      <c r="D5" s="1"/>
      <c r="E5" s="1561" t="s">
        <v>292</v>
      </c>
      <c r="F5" s="1562"/>
      <c r="H5" s="922" t="s">
        <v>363</v>
      </c>
      <c r="I5" s="923"/>
      <c r="J5" s="923"/>
      <c r="K5" s="1585" t="e">
        <f>+MIN(K29,M29)</f>
        <v>#DIV/0!</v>
      </c>
      <c r="L5" s="1585"/>
      <c r="M5" s="941" t="e">
        <f>+MIN(K29,M29)</f>
        <v>#DIV/0!</v>
      </c>
      <c r="R5" s="448"/>
      <c r="S5" s="448"/>
      <c r="T5" s="448"/>
      <c r="U5" s="448"/>
      <c r="V5" s="448"/>
      <c r="W5" s="448"/>
      <c r="X5" s="448"/>
      <c r="Y5" s="448"/>
      <c r="Z5" s="448"/>
      <c r="AA5" s="448"/>
      <c r="AB5" s="448"/>
    </row>
    <row r="6" spans="2:28">
      <c r="B6" s="482" t="s">
        <v>315</v>
      </c>
      <c r="C6" s="486" t="e">
        <f>+'Cost Cert. (8609)'!D90</f>
        <v>#REF!</v>
      </c>
      <c r="D6" s="1"/>
      <c r="E6" s="482" t="s">
        <v>291</v>
      </c>
      <c r="F6" s="486" t="e">
        <f>+C8</f>
        <v>#REF!</v>
      </c>
      <c r="H6" s="922" t="s">
        <v>302</v>
      </c>
      <c r="I6" s="923"/>
      <c r="J6" s="923"/>
      <c r="K6" s="1584" t="e">
        <f>+K4*K5</f>
        <v>#DIV/0!</v>
      </c>
      <c r="L6" s="1584"/>
      <c r="M6" s="940" t="e">
        <f>+M4*M5</f>
        <v>#DIV/0!</v>
      </c>
      <c r="R6" s="186"/>
      <c r="S6" s="186"/>
      <c r="T6" s="186"/>
      <c r="U6" s="186"/>
      <c r="V6" s="448"/>
      <c r="W6" s="448"/>
      <c r="X6" s="448"/>
      <c r="Y6" s="448"/>
      <c r="Z6" s="448"/>
      <c r="AA6" s="448"/>
      <c r="AB6" s="448"/>
    </row>
    <row r="7" spans="2:28" ht="13.5" thickBot="1">
      <c r="B7" s="487" t="s">
        <v>316</v>
      </c>
      <c r="C7" s="898">
        <f>+'Sources (8609)'!F14</f>
        <v>0</v>
      </c>
      <c r="E7" s="464" t="s">
        <v>293</v>
      </c>
      <c r="F7" s="452"/>
      <c r="H7" s="922" t="s">
        <v>387</v>
      </c>
      <c r="I7" s="923"/>
      <c r="J7" s="923"/>
      <c r="K7" s="1585">
        <f>+C22</f>
        <v>0</v>
      </c>
      <c r="L7" s="1585"/>
      <c r="M7" s="941">
        <f>+F22</f>
        <v>0</v>
      </c>
      <c r="R7" s="453"/>
      <c r="S7" s="453"/>
      <c r="T7" s="453"/>
      <c r="U7" s="186"/>
      <c r="V7" s="448"/>
      <c r="W7" s="448"/>
      <c r="X7" s="448"/>
      <c r="Y7" s="448"/>
      <c r="Z7" s="448"/>
      <c r="AA7" s="448"/>
      <c r="AB7" s="448"/>
    </row>
    <row r="8" spans="2:28" ht="15.75" customHeight="1" thickBot="1">
      <c r="B8" s="899" t="s">
        <v>291</v>
      </c>
      <c r="C8" s="900" t="e">
        <f>+C6-C7</f>
        <v>#REF!</v>
      </c>
      <c r="E8" s="899" t="s">
        <v>294</v>
      </c>
      <c r="F8" s="900" t="e">
        <f>+F6/F7</f>
        <v>#REF!</v>
      </c>
      <c r="H8" s="922" t="s">
        <v>295</v>
      </c>
      <c r="I8" s="923"/>
      <c r="J8" s="923"/>
      <c r="K8" s="1586" t="e">
        <f>+K6*K7</f>
        <v>#DIV/0!</v>
      </c>
      <c r="L8" s="1586"/>
      <c r="M8" s="942" t="e">
        <f>+M6*M7</f>
        <v>#DIV/0!</v>
      </c>
      <c r="R8" s="186"/>
      <c r="S8" s="186"/>
      <c r="T8" s="186"/>
      <c r="U8" s="186"/>
      <c r="V8" s="448"/>
      <c r="W8" s="448"/>
      <c r="X8" s="448"/>
      <c r="Y8" s="448"/>
      <c r="Z8" s="448"/>
      <c r="AA8" s="448"/>
      <c r="AB8" s="448"/>
    </row>
    <row r="9" spans="2:28" ht="13.5" customHeight="1" thickBot="1">
      <c r="B9" s="18"/>
      <c r="F9" s="17"/>
      <c r="H9" s="1587" t="s">
        <v>369</v>
      </c>
      <c r="I9" s="1588"/>
      <c r="J9" s="1588"/>
      <c r="K9" s="1589"/>
      <c r="L9" s="1589"/>
      <c r="M9" s="625" t="e">
        <f>+M8+K8</f>
        <v>#DIV/0!</v>
      </c>
      <c r="R9" s="186"/>
      <c r="S9" s="186"/>
      <c r="T9" s="186"/>
      <c r="U9" s="186"/>
      <c r="V9" s="448"/>
      <c r="W9" s="448"/>
      <c r="X9" s="448"/>
      <c r="Y9" s="448"/>
      <c r="Z9" s="448"/>
      <c r="AA9" s="448"/>
      <c r="AB9" s="448"/>
    </row>
    <row r="10" spans="2:28" ht="13.5" customHeight="1" thickBot="1">
      <c r="B10" s="18"/>
      <c r="C10" s="1566" t="s">
        <v>313</v>
      </c>
      <c r="D10" s="1567"/>
      <c r="E10" s="492" t="e">
        <f>+(F8/10)/0.9999</f>
        <v>#REF!</v>
      </c>
      <c r="F10" s="17"/>
      <c r="R10" s="186"/>
      <c r="S10" s="186"/>
      <c r="T10" s="186"/>
      <c r="U10" s="186"/>
      <c r="V10" s="186"/>
      <c r="W10" s="448"/>
      <c r="X10" s="448"/>
      <c r="Y10" s="448"/>
      <c r="Z10" s="455"/>
      <c r="AA10" s="455"/>
      <c r="AB10" s="455"/>
    </row>
    <row r="11" spans="2:28" ht="15.75" customHeight="1" thickBot="1">
      <c r="B11" s="32"/>
      <c r="C11" s="33"/>
      <c r="D11" s="33"/>
      <c r="E11" s="33"/>
      <c r="F11" s="180"/>
      <c r="H11" s="1590" t="s">
        <v>318</v>
      </c>
      <c r="I11" s="1591"/>
      <c r="J11" s="1591"/>
      <c r="K11" s="1591"/>
      <c r="L11" s="1591"/>
      <c r="M11" s="1592"/>
      <c r="R11" s="186"/>
      <c r="S11" s="186"/>
      <c r="T11" s="186"/>
      <c r="U11" s="186"/>
      <c r="V11" s="453"/>
      <c r="W11" s="448"/>
      <c r="X11" s="448"/>
      <c r="Y11" s="448"/>
      <c r="Z11" s="448"/>
      <c r="AA11" s="448"/>
      <c r="AB11" s="448"/>
    </row>
    <row r="12" spans="2:28" ht="6" customHeight="1" thickBot="1">
      <c r="B12" s="456"/>
      <c r="C12" s="457"/>
      <c r="D12" s="457"/>
      <c r="E12" s="457"/>
      <c r="F12" s="458"/>
      <c r="H12" s="1596"/>
      <c r="I12" s="1597"/>
      <c r="J12" s="1597"/>
      <c r="K12" s="1597"/>
      <c r="L12" s="1597"/>
      <c r="M12" s="1598"/>
      <c r="R12" s="459"/>
      <c r="S12" s="455"/>
      <c r="T12" s="186"/>
      <c r="U12" s="186"/>
      <c r="V12" s="448"/>
      <c r="W12" s="448"/>
      <c r="X12" s="448"/>
      <c r="Y12" s="448"/>
      <c r="Z12" s="448"/>
      <c r="AA12" s="448"/>
      <c r="AB12" s="448"/>
    </row>
    <row r="13" spans="2:28" ht="13.5" customHeight="1" thickBot="1">
      <c r="B13" s="460"/>
      <c r="C13" s="461"/>
      <c r="E13" s="461"/>
      <c r="F13" s="462"/>
      <c r="H13" s="470" t="s">
        <v>319</v>
      </c>
      <c r="I13" s="290"/>
      <c r="J13" s="290"/>
      <c r="K13" s="290"/>
      <c r="L13" s="290"/>
      <c r="M13" s="906"/>
      <c r="R13" s="459"/>
      <c r="S13" s="455"/>
      <c r="T13" s="186"/>
      <c r="U13" s="186"/>
      <c r="V13" s="448"/>
      <c r="W13" s="448"/>
      <c r="X13" s="448"/>
      <c r="Y13" s="448"/>
      <c r="Z13" s="448"/>
      <c r="AA13" s="448"/>
      <c r="AB13" s="448"/>
    </row>
    <row r="14" spans="2:28" ht="13.5" customHeight="1" thickBot="1">
      <c r="B14" s="1568" t="s">
        <v>296</v>
      </c>
      <c r="C14" s="1569"/>
      <c r="E14" s="1570" t="s">
        <v>297</v>
      </c>
      <c r="F14" s="1571"/>
      <c r="H14" s="18" t="s">
        <v>500</v>
      </c>
      <c r="M14" s="797"/>
      <c r="R14" s="448"/>
      <c r="S14" s="448"/>
      <c r="T14" s="448"/>
      <c r="U14" s="448"/>
      <c r="V14" s="448"/>
      <c r="W14" s="448"/>
      <c r="X14" s="448"/>
      <c r="Y14" s="448"/>
      <c r="Z14" s="448"/>
      <c r="AA14" s="448"/>
      <c r="AB14" s="448"/>
    </row>
    <row r="15" spans="2:28" ht="13.5" customHeight="1">
      <c r="B15" s="482" t="s">
        <v>298</v>
      </c>
      <c r="C15" s="486">
        <f>+'Cost Cert. (8609)'!G90</f>
        <v>0</v>
      </c>
      <c r="E15" s="482" t="s">
        <v>298</v>
      </c>
      <c r="F15" s="486">
        <f>+'Cost Cert. (8609)'!H90</f>
        <v>0</v>
      </c>
      <c r="H15" s="309" t="s">
        <v>322</v>
      </c>
      <c r="I15" s="310"/>
      <c r="J15" s="310"/>
      <c r="K15" s="310"/>
      <c r="L15" s="310"/>
      <c r="M15" s="235">
        <f>+M13-M14</f>
        <v>0</v>
      </c>
      <c r="R15" s="448"/>
      <c r="S15" s="448"/>
      <c r="T15" s="448"/>
      <c r="U15" s="448"/>
      <c r="V15" s="448"/>
    </row>
    <row r="16" spans="2:28" ht="13.5" customHeight="1" thickBot="1">
      <c r="B16" s="464" t="s">
        <v>317</v>
      </c>
      <c r="C16" s="467"/>
      <c r="E16" s="464" t="s">
        <v>317</v>
      </c>
      <c r="F16" s="467"/>
      <c r="H16" s="309" t="s">
        <v>323</v>
      </c>
      <c r="I16" s="310"/>
      <c r="J16" s="310"/>
      <c r="K16" s="310"/>
      <c r="L16" s="310"/>
      <c r="M16" s="798">
        <f>+F22</f>
        <v>0</v>
      </c>
      <c r="R16" s="448"/>
      <c r="S16" s="448"/>
      <c r="T16" s="448"/>
      <c r="U16" s="448"/>
      <c r="V16" s="448"/>
    </row>
    <row r="17" spans="2:22" ht="13.5" customHeight="1">
      <c r="B17" s="487" t="s">
        <v>298</v>
      </c>
      <c r="C17" s="506">
        <f>+C15-C16</f>
        <v>0</v>
      </c>
      <c r="E17" s="487" t="s">
        <v>298</v>
      </c>
      <c r="F17" s="506">
        <f>+F15-F16</f>
        <v>0</v>
      </c>
      <c r="H17" s="309" t="s">
        <v>487</v>
      </c>
      <c r="I17" s="310"/>
      <c r="J17" s="310"/>
      <c r="K17" s="310"/>
      <c r="L17" s="310"/>
      <c r="M17" s="799" t="e">
        <f>+M15/M16</f>
        <v>#DIV/0!</v>
      </c>
      <c r="R17" s="448"/>
      <c r="S17" s="448"/>
      <c r="T17" s="448"/>
      <c r="U17" s="448"/>
      <c r="V17" s="448"/>
    </row>
    <row r="18" spans="2:22" ht="13.5" customHeight="1" thickBot="1">
      <c r="B18" s="487" t="s">
        <v>299</v>
      </c>
      <c r="C18" s="901">
        <v>1</v>
      </c>
      <c r="E18" s="908" t="s">
        <v>299</v>
      </c>
      <c r="F18" s="911"/>
      <c r="H18" s="928" t="s">
        <v>363</v>
      </c>
      <c r="I18" s="310"/>
      <c r="J18" s="310"/>
      <c r="K18" s="310"/>
      <c r="L18" s="310"/>
      <c r="M18" s="994" t="e">
        <f>+MIN(K29,M29)</f>
        <v>#DIV/0!</v>
      </c>
      <c r="R18" s="186"/>
      <c r="S18" s="186"/>
      <c r="T18" s="186"/>
      <c r="U18" s="186"/>
      <c r="V18" s="186"/>
    </row>
    <row r="19" spans="2:22" ht="13.5" customHeight="1">
      <c r="B19" s="487" t="s">
        <v>300</v>
      </c>
      <c r="C19" s="506">
        <f>+C17*C18</f>
        <v>0</v>
      </c>
      <c r="E19" s="487" t="s">
        <v>300</v>
      </c>
      <c r="F19" s="506">
        <f>+F17*F18</f>
        <v>0</v>
      </c>
      <c r="H19" s="929" t="s">
        <v>324</v>
      </c>
      <c r="I19" s="927"/>
      <c r="J19" s="927"/>
      <c r="K19" s="927"/>
      <c r="L19" s="927"/>
      <c r="M19" s="935" t="e">
        <f>+M17/M18</f>
        <v>#DIV/0!</v>
      </c>
      <c r="R19" s="448"/>
      <c r="S19" s="448"/>
      <c r="T19" s="448"/>
      <c r="U19" s="448"/>
      <c r="V19" s="448"/>
    </row>
    <row r="20" spans="2:22" ht="13.5" customHeight="1" thickBot="1">
      <c r="B20" s="487" t="s">
        <v>301</v>
      </c>
      <c r="C20" s="1029" t="e">
        <f>MIN(K29,M29)</f>
        <v>#DIV/0!</v>
      </c>
      <c r="E20" s="487" t="s">
        <v>301</v>
      </c>
      <c r="F20" s="1029" t="e">
        <f>MIN(K29,M29)</f>
        <v>#DIV/0!</v>
      </c>
      <c r="H20" s="309" t="s">
        <v>321</v>
      </c>
      <c r="I20" s="310"/>
      <c r="J20" s="310"/>
      <c r="K20" s="310"/>
      <c r="L20" s="310"/>
      <c r="M20" s="626">
        <f>+F17</f>
        <v>0</v>
      </c>
      <c r="R20" s="448"/>
      <c r="S20" s="448"/>
      <c r="T20" s="448"/>
      <c r="U20" s="448"/>
      <c r="V20" s="448"/>
    </row>
    <row r="21" spans="2:22" ht="13.5" customHeight="1" thickBot="1">
      <c r="B21" s="487" t="s">
        <v>302</v>
      </c>
      <c r="C21" s="506" t="e">
        <f>+C19*C20</f>
        <v>#DIV/0!</v>
      </c>
      <c r="E21" s="487" t="s">
        <v>302</v>
      </c>
      <c r="F21" s="506" t="e">
        <f>+F19*F20</f>
        <v>#DIV/0!</v>
      </c>
      <c r="H21" s="634" t="s">
        <v>320</v>
      </c>
      <c r="I21" s="635"/>
      <c r="J21" s="635"/>
      <c r="K21" s="635"/>
      <c r="L21" s="635"/>
      <c r="M21" s="934" t="e">
        <f>+M19/M20</f>
        <v>#DIV/0!</v>
      </c>
      <c r="R21" s="448"/>
      <c r="S21" s="448"/>
      <c r="T21" s="448"/>
      <c r="U21" s="448"/>
      <c r="V21" s="448"/>
    </row>
    <row r="22" spans="2:22" ht="13.5" customHeight="1" thickBot="1">
      <c r="B22" s="464" t="s">
        <v>303</v>
      </c>
      <c r="C22" s="469">
        <v>0</v>
      </c>
      <c r="E22" s="464" t="s">
        <v>303</v>
      </c>
      <c r="F22" s="469">
        <v>0</v>
      </c>
      <c r="R22" s="448"/>
      <c r="S22" s="448"/>
      <c r="T22" s="448"/>
      <c r="U22" s="448"/>
      <c r="V22" s="448"/>
    </row>
    <row r="23" spans="2:22" ht="13.5" customHeight="1">
      <c r="B23" s="496" t="s">
        <v>295</v>
      </c>
      <c r="C23" s="502" t="e">
        <f>+ROUND(C21*C22,0)</f>
        <v>#DIV/0!</v>
      </c>
      <c r="E23" s="496" t="s">
        <v>295</v>
      </c>
      <c r="F23" s="502" t="e">
        <f>+ROUND(F21*F22,0)</f>
        <v>#DIV/0!</v>
      </c>
      <c r="H23" s="1572" t="s">
        <v>363</v>
      </c>
      <c r="I23" s="1573"/>
      <c r="J23" s="1573"/>
      <c r="K23" s="1573"/>
      <c r="L23" s="1573"/>
      <c r="M23" s="1574"/>
      <c r="R23" s="448"/>
      <c r="S23" s="448"/>
      <c r="T23" s="448"/>
      <c r="U23" s="448"/>
      <c r="V23" s="448"/>
    </row>
    <row r="24" spans="2:22" ht="13.5" customHeight="1" thickBot="1">
      <c r="B24" s="18"/>
      <c r="C24" s="17"/>
      <c r="E24" s="1748"/>
      <c r="F24" s="1560"/>
      <c r="G24" s="185"/>
      <c r="H24" s="1749"/>
      <c r="I24" s="1750"/>
      <c r="J24" s="1750"/>
      <c r="K24" s="1750"/>
      <c r="L24" s="1750"/>
      <c r="M24" s="1751"/>
      <c r="N24" s="185"/>
      <c r="O24" s="185"/>
      <c r="R24" s="448"/>
      <c r="S24" s="448"/>
      <c r="T24" s="448"/>
      <c r="U24" s="448"/>
      <c r="V24" s="448"/>
    </row>
    <row r="25" spans="2:22" ht="13.5" customHeight="1">
      <c r="B25" s="498" t="s">
        <v>295</v>
      </c>
      <c r="C25" s="504" t="e">
        <f>+C23</f>
        <v>#DIV/0!</v>
      </c>
      <c r="E25" s="498" t="s">
        <v>295</v>
      </c>
      <c r="F25" s="504" t="e">
        <f>+F23</f>
        <v>#DIV/0!</v>
      </c>
      <c r="G25" s="185"/>
      <c r="H25" s="470"/>
      <c r="I25" s="290"/>
      <c r="J25" s="290"/>
      <c r="K25" s="1740" t="s">
        <v>366</v>
      </c>
      <c r="L25" s="1740"/>
      <c r="M25" s="471" t="s">
        <v>367</v>
      </c>
      <c r="N25" s="185"/>
      <c r="O25" s="185"/>
      <c r="R25" s="448"/>
      <c r="S25" s="448"/>
      <c r="T25" s="448"/>
      <c r="U25" s="448"/>
      <c r="V25" s="448"/>
    </row>
    <row r="26" spans="2:22" ht="13.5" customHeight="1">
      <c r="B26" s="500" t="s">
        <v>304</v>
      </c>
      <c r="C26" s="506" t="e">
        <f>+C25*10</f>
        <v>#DIV/0!</v>
      </c>
      <c r="E26" s="500" t="s">
        <v>304</v>
      </c>
      <c r="F26" s="506" t="e">
        <f>+F25*10</f>
        <v>#DIV/0!</v>
      </c>
      <c r="G26" s="185"/>
      <c r="H26" s="309" t="s">
        <v>450</v>
      </c>
      <c r="I26" s="310"/>
      <c r="J26" s="310"/>
      <c r="K26" s="1739">
        <f>+'Rent Summary (8609)'!H97</f>
        <v>0</v>
      </c>
      <c r="L26" s="1739"/>
      <c r="M26" s="510">
        <f>+'Rent Summary (8609)'!H96</f>
        <v>0</v>
      </c>
      <c r="N26" s="185"/>
      <c r="O26" s="185"/>
      <c r="R26" s="448"/>
      <c r="S26" s="448"/>
      <c r="T26" s="448"/>
      <c r="U26" s="448"/>
      <c r="V26" s="448"/>
    </row>
    <row r="27" spans="2:22" ht="13.5" customHeight="1">
      <c r="B27" s="500" t="s">
        <v>305</v>
      </c>
      <c r="C27" s="644" t="e">
        <f>+#REF!</f>
        <v>#REF!</v>
      </c>
      <c r="E27" s="500" t="s">
        <v>305</v>
      </c>
      <c r="F27" s="644" t="e">
        <f>+#REF!</f>
        <v>#REF!</v>
      </c>
      <c r="G27" s="185"/>
      <c r="H27" s="309" t="s">
        <v>364</v>
      </c>
      <c r="I27" s="310"/>
      <c r="J27" s="262"/>
      <c r="K27" s="1739">
        <f>+'Rent Summary (8609)'!H42+'Rent Summary (8609)'!H53+'Rent Summary (8609)'!H64+'Rent Summary (8609)'!H75+'Rent Summary (8609)'!H20+'Rent Summary (8609)'!H9+'Rent Summary (8609)'!H31</f>
        <v>0</v>
      </c>
      <c r="L27" s="1739"/>
      <c r="M27" s="510">
        <f>+'Rent Summary (8609)'!H41+'Rent Summary (8609)'!H52+'Rent Summary (8609)'!H63+'Rent Summary (8609)'!H74+'Rent Summary (8609)'!H8+'Rent Summary (8609)'!H19+'Rent Summary (8609)'!H30</f>
        <v>0</v>
      </c>
      <c r="N27" s="185"/>
      <c r="O27" s="185"/>
      <c r="R27" s="448"/>
      <c r="S27" s="448"/>
      <c r="T27" s="448"/>
      <c r="U27" s="448"/>
      <c r="V27" s="448"/>
    </row>
    <row r="28" spans="2:22" ht="13.5" customHeight="1" thickBot="1">
      <c r="B28" s="464" t="s">
        <v>306</v>
      </c>
      <c r="C28" s="646"/>
      <c r="E28" s="464" t="s">
        <v>306</v>
      </c>
      <c r="F28" s="646"/>
      <c r="G28" s="185"/>
      <c r="H28" s="309" t="s">
        <v>365</v>
      </c>
      <c r="I28" s="310"/>
      <c r="J28" s="262"/>
      <c r="K28" s="1742">
        <f>+'Rent Summary (8609)'!H86</f>
        <v>0</v>
      </c>
      <c r="L28" s="1742"/>
      <c r="M28" s="897">
        <f>+'Rent Summary (8609)'!H85</f>
        <v>0</v>
      </c>
      <c r="N28" s="185"/>
      <c r="O28" s="185"/>
      <c r="R28" s="448"/>
      <c r="S28" s="448"/>
      <c r="T28" s="448"/>
      <c r="U28" s="448"/>
      <c r="V28" s="448"/>
    </row>
    <row r="29" spans="2:22" ht="13.5" customHeight="1" thickBot="1">
      <c r="B29" s="899" t="s">
        <v>307</v>
      </c>
      <c r="C29" s="902" t="e">
        <f>+C27*C28*C26</f>
        <v>#REF!</v>
      </c>
      <c r="E29" s="899" t="s">
        <v>307</v>
      </c>
      <c r="F29" s="902" t="e">
        <f>+F27*F28*F26</f>
        <v>#REF!</v>
      </c>
      <c r="G29" s="185"/>
      <c r="H29" s="634" t="s">
        <v>363</v>
      </c>
      <c r="I29" s="635"/>
      <c r="J29" s="635"/>
      <c r="K29" s="1741" t="e">
        <f>+K27/K26</f>
        <v>#DIV/0!</v>
      </c>
      <c r="L29" s="1741"/>
      <c r="M29" s="975" t="e">
        <f>+M27/M26</f>
        <v>#DIV/0!</v>
      </c>
      <c r="N29" s="185"/>
      <c r="O29" s="185"/>
      <c r="R29" s="448"/>
      <c r="S29" s="448"/>
      <c r="T29" s="448"/>
      <c r="U29" s="448"/>
      <c r="V29" s="448"/>
    </row>
    <row r="30" spans="2:22" ht="13.5" customHeight="1" thickBot="1">
      <c r="B30" s="449"/>
      <c r="C30" s="472"/>
      <c r="D30" s="472"/>
      <c r="E30" s="186"/>
      <c r="F30" s="450"/>
      <c r="G30" s="185"/>
      <c r="H30" s="185"/>
      <c r="I30" s="185"/>
      <c r="J30" s="185"/>
      <c r="K30" s="185"/>
      <c r="L30" s="185"/>
      <c r="M30" s="185"/>
      <c r="N30" s="185"/>
      <c r="O30" s="185"/>
      <c r="R30" s="448"/>
      <c r="S30" s="448"/>
      <c r="T30" s="448"/>
      <c r="U30" s="448"/>
      <c r="V30" s="448"/>
    </row>
    <row r="31" spans="2:22" ht="13.5" customHeight="1" thickBot="1">
      <c r="B31" s="449"/>
      <c r="C31" s="1564" t="s">
        <v>308</v>
      </c>
      <c r="D31" s="1565"/>
      <c r="E31" s="509" t="e">
        <f>+C21+F21</f>
        <v>#DIV/0!</v>
      </c>
      <c r="F31" s="473"/>
      <c r="G31" s="185"/>
      <c r="H31" s="1743" t="s">
        <v>473</v>
      </c>
      <c r="I31" s="1744"/>
      <c r="J31" s="1744"/>
      <c r="K31" s="1744"/>
      <c r="L31" s="1744"/>
      <c r="M31" s="1745"/>
      <c r="N31" s="185"/>
      <c r="O31" s="185"/>
    </row>
    <row r="32" spans="2:22" ht="13.5" customHeight="1" thickBot="1">
      <c r="B32" s="449"/>
      <c r="C32" s="1564" t="s">
        <v>325</v>
      </c>
      <c r="D32" s="1565"/>
      <c r="E32" s="509" t="e">
        <f>+C26+F26</f>
        <v>#DIV/0!</v>
      </c>
      <c r="F32" s="474"/>
      <c r="G32" s="185"/>
      <c r="H32" s="1746" t="s">
        <v>470</v>
      </c>
      <c r="I32" s="1747"/>
      <c r="J32" s="1747"/>
      <c r="K32" s="1747"/>
      <c r="L32" s="893">
        <f>+'Tax Credit Eligibility (CO)'!L32</f>
        <v>0</v>
      </c>
      <c r="M32" s="894"/>
      <c r="N32" s="185"/>
      <c r="O32" s="185"/>
    </row>
    <row r="33" spans="2:16" ht="13.5" customHeight="1" thickBot="1">
      <c r="B33" s="475"/>
      <c r="C33" s="1564" t="s">
        <v>309</v>
      </c>
      <c r="D33" s="1565"/>
      <c r="E33" s="509" t="e">
        <f>+ROUND(C29+F29,0)</f>
        <v>#REF!</v>
      </c>
      <c r="F33" s="476"/>
      <c r="G33" s="185"/>
      <c r="H33" s="895" t="s">
        <v>471</v>
      </c>
      <c r="I33" s="800">
        <f>+'Tax Credit Eligibility (CO)'!I33</f>
        <v>0</v>
      </c>
      <c r="J33" s="413"/>
      <c r="K33" s="413" t="s">
        <v>472</v>
      </c>
      <c r="L33" s="800">
        <v>0.09</v>
      </c>
      <c r="M33" s="896"/>
      <c r="N33" s="185"/>
      <c r="O33" s="185"/>
    </row>
    <row r="34" spans="2:16" ht="15">
      <c r="B34" s="448"/>
      <c r="C34" s="448"/>
      <c r="D34" s="448"/>
      <c r="E34" s="1"/>
      <c r="F34" s="511" t="e">
        <f>+#REF!</f>
        <v>#REF!</v>
      </c>
      <c r="G34" s="185"/>
      <c r="H34" s="185"/>
      <c r="I34" s="185"/>
      <c r="J34" s="185"/>
      <c r="K34" s="185"/>
      <c r="L34" s="185"/>
      <c r="M34" s="185"/>
      <c r="N34" s="185"/>
      <c r="O34" s="185"/>
      <c r="P34" s="448"/>
    </row>
    <row r="35" spans="2:16" ht="15">
      <c r="B35" s="477" t="s">
        <v>314</v>
      </c>
      <c r="C35" s="477"/>
      <c r="D35" s="477"/>
      <c r="E35" s="511">
        <v>8609</v>
      </c>
      <c r="F35" s="512">
        <f ca="1">TODAY()</f>
        <v>45330</v>
      </c>
      <c r="G35" s="185"/>
      <c r="H35" s="185"/>
      <c r="I35" s="185"/>
      <c r="J35" s="185"/>
      <c r="K35" s="185"/>
      <c r="L35" s="185"/>
      <c r="M35" s="185"/>
      <c r="N35" s="185"/>
      <c r="O35" s="185"/>
      <c r="P35" s="448"/>
    </row>
    <row r="36" spans="2:16" ht="15">
      <c r="B36" s="448" t="s">
        <v>310</v>
      </c>
      <c r="C36" s="448"/>
      <c r="D36" s="448"/>
      <c r="E36" s="479"/>
      <c r="F36" s="479"/>
      <c r="G36" s="185"/>
      <c r="H36" s="185"/>
      <c r="I36" s="185"/>
      <c r="J36" s="185"/>
      <c r="K36" s="185"/>
      <c r="L36" s="185"/>
      <c r="M36" s="185"/>
      <c r="N36" s="185"/>
      <c r="O36" s="185"/>
      <c r="P36" s="448"/>
    </row>
    <row r="37" spans="2:16" ht="15">
      <c r="B37" s="1563" t="s">
        <v>311</v>
      </c>
      <c r="C37" s="1563"/>
      <c r="D37" s="1563"/>
      <c r="E37" s="1563"/>
      <c r="F37" s="1563"/>
      <c r="G37" s="185"/>
      <c r="H37" s="185"/>
      <c r="I37" s="185"/>
      <c r="J37" s="185"/>
      <c r="K37" s="185"/>
      <c r="L37" s="185"/>
      <c r="M37" s="185"/>
      <c r="N37" s="185"/>
      <c r="O37" s="185"/>
      <c r="P37" s="448"/>
    </row>
    <row r="38" spans="2:16" ht="15">
      <c r="B38" s="1563" t="s">
        <v>312</v>
      </c>
      <c r="C38" s="1563"/>
      <c r="D38" s="1563"/>
      <c r="E38" s="1563"/>
      <c r="F38" s="1563"/>
      <c r="G38" s="185"/>
      <c r="H38" s="448"/>
      <c r="I38" s="448"/>
      <c r="J38" s="448"/>
      <c r="K38" s="448"/>
      <c r="L38" s="448"/>
      <c r="M38" s="448"/>
      <c r="N38" s="185"/>
      <c r="O38" s="185"/>
      <c r="P38" s="448"/>
    </row>
    <row r="39" spans="2:16">
      <c r="B39" s="448" t="s">
        <v>451</v>
      </c>
      <c r="C39" s="448"/>
      <c r="D39" s="448"/>
      <c r="E39" s="448"/>
      <c r="F39" s="448"/>
      <c r="G39" s="448"/>
      <c r="N39" s="448"/>
      <c r="O39" s="448"/>
      <c r="P39" s="448"/>
    </row>
    <row r="54" spans="6:8">
      <c r="H54" s="186"/>
    </row>
    <row r="55" spans="6:8">
      <c r="F55" s="186"/>
      <c r="G55" s="448"/>
      <c r="H55" s="186"/>
    </row>
    <row r="56" spans="6:8">
      <c r="F56" s="448"/>
      <c r="G56" s="448"/>
    </row>
    <row r="57" spans="6:8">
      <c r="H57" s="186"/>
    </row>
    <row r="58" spans="6:8">
      <c r="F58" s="186"/>
      <c r="G58" s="448"/>
    </row>
  </sheetData>
  <sheetProtection algorithmName="SHA-512" hashValue="/KXDr3tnCcVhgV4DRC2HmqQkFcipKicc95S7RP0vr8s4pytjyN4TopHO2QBtjCEluCYfTcyB2uFm/DoN67MfDw==" saltValue="tW3CQqOiEwFEdV9pFdhB6g==" spinCount="100000" sheet="1" objects="1" scenarios="1"/>
  <mergeCells count="30">
    <mergeCell ref="B38:F38"/>
    <mergeCell ref="B1:F1"/>
    <mergeCell ref="B5:C5"/>
    <mergeCell ref="E5:F5"/>
    <mergeCell ref="H1:M2"/>
    <mergeCell ref="B2:F3"/>
    <mergeCell ref="H11:M12"/>
    <mergeCell ref="H31:M31"/>
    <mergeCell ref="H32:K32"/>
    <mergeCell ref="C10:D10"/>
    <mergeCell ref="E24:F24"/>
    <mergeCell ref="B14:C14"/>
    <mergeCell ref="E14:F14"/>
    <mergeCell ref="C31:D31"/>
    <mergeCell ref="C32:D32"/>
    <mergeCell ref="H23:M24"/>
    <mergeCell ref="K26:L26"/>
    <mergeCell ref="K25:L25"/>
    <mergeCell ref="H9:J9"/>
    <mergeCell ref="C33:D33"/>
    <mergeCell ref="B37:F37"/>
    <mergeCell ref="K9:L9"/>
    <mergeCell ref="K29:L29"/>
    <mergeCell ref="K28:L28"/>
    <mergeCell ref="K27:L27"/>
    <mergeCell ref="K8:L8"/>
    <mergeCell ref="K7:L7"/>
    <mergeCell ref="K6:L6"/>
    <mergeCell ref="K5:L5"/>
    <mergeCell ref="K4:L4"/>
  </mergeCells>
  <pageMargins left="0.7" right="0.7" top="0.75" bottom="0.75" header="0.3" footer="0.3"/>
  <pageSetup scale="66" fitToHeight="0"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5">
    <tabColor rgb="FFCC99FF"/>
    <pageSetUpPr fitToPage="1"/>
  </sheetPr>
  <dimension ref="A1:W125"/>
  <sheetViews>
    <sheetView showGridLines="0" zoomScale="70" zoomScaleNormal="70" workbookViewId="0">
      <selection activeCell="J18" sqref="J18"/>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1530" t="e">
        <f>#REF!</f>
        <v>#REF!</v>
      </c>
      <c r="C1" s="1531"/>
      <c r="D1" s="1531"/>
      <c r="E1" s="1531"/>
      <c r="F1" s="1531"/>
      <c r="G1" s="1531"/>
      <c r="H1" s="1531"/>
      <c r="I1" s="1531"/>
      <c r="J1" s="1531"/>
      <c r="K1" s="1531"/>
      <c r="L1" s="1531"/>
      <c r="M1" s="1531"/>
      <c r="N1" s="1531"/>
      <c r="O1" s="1532"/>
      <c r="P1" s="186"/>
      <c r="Q1" s="186"/>
      <c r="R1" s="186"/>
      <c r="S1" s="186"/>
      <c r="T1" s="186"/>
      <c r="U1" s="513"/>
      <c r="V1" s="513"/>
      <c r="W1" s="513"/>
    </row>
    <row r="2" spans="1:23" ht="34.5" customHeight="1" thickBot="1">
      <c r="A2" s="186"/>
      <c r="B2" s="1533" t="s">
        <v>346</v>
      </c>
      <c r="C2" s="1534"/>
      <c r="D2" s="1534"/>
      <c r="E2" s="1534"/>
      <c r="F2" s="1534"/>
      <c r="G2" s="1534"/>
      <c r="H2" s="1534"/>
      <c r="I2" s="1534"/>
      <c r="J2" s="1534"/>
      <c r="K2" s="1534"/>
      <c r="L2" s="1534"/>
      <c r="M2" s="1534"/>
      <c r="N2" s="1534"/>
      <c r="O2" s="1535"/>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1626" t="s">
        <v>48</v>
      </c>
      <c r="C4" s="1627"/>
      <c r="D4" s="1627"/>
      <c r="E4" s="1628"/>
      <c r="F4" s="575"/>
      <c r="G4" s="1553" t="s">
        <v>483</v>
      </c>
      <c r="H4" s="1554"/>
      <c r="I4" s="1555"/>
      <c r="J4" s="226"/>
      <c r="K4" s="1612" t="s">
        <v>350</v>
      </c>
      <c r="L4" s="1613"/>
      <c r="M4" s="1613"/>
      <c r="N4" s="1614"/>
      <c r="O4" s="266"/>
      <c r="P4" s="185"/>
      <c r="Q4" s="513"/>
      <c r="R4" s="513"/>
      <c r="S4" s="186"/>
      <c r="T4" s="186"/>
      <c r="U4" s="513"/>
      <c r="V4" s="513">
        <f>IF(N21&lt;31,22500,"")</f>
        <v>22500</v>
      </c>
      <c r="W4" s="513"/>
    </row>
    <row r="5" spans="1:23" ht="13.5" customHeight="1" thickBot="1">
      <c r="A5" s="197"/>
      <c r="B5" s="616" t="s">
        <v>327</v>
      </c>
      <c r="C5" s="616" t="s">
        <v>347</v>
      </c>
      <c r="D5" s="616" t="s">
        <v>328</v>
      </c>
      <c r="E5" s="616" t="s">
        <v>329</v>
      </c>
      <c r="F5" s="515"/>
      <c r="G5" s="1493" t="e">
        <f>+ROUND(C26,0)-ROUND(C9,0)</f>
        <v>#REF!</v>
      </c>
      <c r="H5" s="1617"/>
      <c r="I5" s="1618"/>
      <c r="J5" s="459"/>
      <c r="K5" s="592" t="s">
        <v>351</v>
      </c>
      <c r="L5" s="587"/>
      <c r="M5" s="588"/>
      <c r="N5" s="589">
        <f>+'Cost Cert. (8609)'!H22</f>
        <v>0</v>
      </c>
      <c r="O5" s="269"/>
      <c r="P5" s="185"/>
      <c r="Q5" s="513"/>
      <c r="R5" s="513">
        <v>31</v>
      </c>
      <c r="S5" s="186"/>
      <c r="T5" s="186" t="str">
        <f>IF($N$21=R5,1,"")</f>
        <v/>
      </c>
      <c r="U5" s="513"/>
      <c r="V5" s="513" t="str">
        <f>IF(SUM(T5:T34)=1,21000,"")</f>
        <v/>
      </c>
      <c r="W5" s="513"/>
    </row>
    <row r="6" spans="1:23" ht="13.5" customHeight="1" thickBot="1">
      <c r="A6" s="197"/>
      <c r="B6" s="516"/>
      <c r="C6" s="576">
        <f>+'Sources (8609)'!F14+'Sources (8609)'!F16+'Sources (8609)'!F17-'Sources (8609)'!F13</f>
        <v>0</v>
      </c>
      <c r="D6" s="576">
        <f>+C6-B6</f>
        <v>0</v>
      </c>
      <c r="E6" s="677" t="s">
        <v>330</v>
      </c>
      <c r="F6" s="517"/>
      <c r="G6"/>
      <c r="H6"/>
      <c r="I6"/>
      <c r="J6" s="185"/>
      <c r="K6" s="753" t="s">
        <v>247</v>
      </c>
      <c r="L6" s="754"/>
      <c r="M6" s="755"/>
      <c r="N6" s="590">
        <f>+'Construction Costs (8609)'!E45</f>
        <v>0</v>
      </c>
      <c r="O6" s="269"/>
      <c r="P6" s="185"/>
      <c r="Q6" s="513"/>
      <c r="R6" s="513">
        <v>32</v>
      </c>
      <c r="S6" s="186"/>
      <c r="T6" s="186" t="str">
        <f t="shared" ref="T6:T33" si="0">IF($N$21=R6,1,"")</f>
        <v/>
      </c>
      <c r="U6" s="513"/>
      <c r="V6" s="513" t="str">
        <f>IF(SUM(T36:T76)=2,19500,"")</f>
        <v/>
      </c>
      <c r="W6" s="513"/>
    </row>
    <row r="7" spans="1:23" ht="13.5" customHeight="1" thickBot="1">
      <c r="A7" s="197"/>
      <c r="B7" s="673"/>
      <c r="C7" s="694"/>
      <c r="D7" s="803">
        <f>+C7-B7</f>
        <v>0</v>
      </c>
      <c r="E7" s="678" t="s">
        <v>30</v>
      </c>
      <c r="F7" s="517"/>
      <c r="G7" s="1612" t="s">
        <v>280</v>
      </c>
      <c r="H7" s="1629"/>
      <c r="I7" s="1630"/>
      <c r="J7" s="767"/>
      <c r="K7" s="750" t="s">
        <v>357</v>
      </c>
      <c r="L7" s="597"/>
      <c r="M7" s="268"/>
      <c r="N7" s="591" t="e">
        <f>+N5/N6</f>
        <v>#DIV/0!</v>
      </c>
      <c r="O7" s="269"/>
      <c r="P7" s="185"/>
      <c r="Q7" s="513"/>
      <c r="R7" s="513">
        <v>33</v>
      </c>
      <c r="S7" s="186"/>
      <c r="T7" s="186" t="str">
        <f t="shared" si="0"/>
        <v/>
      </c>
      <c r="U7" s="513"/>
      <c r="V7" s="513" t="str">
        <f>IF(N21&gt;100,15000,"")</f>
        <v/>
      </c>
      <c r="W7" s="513"/>
    </row>
    <row r="8" spans="1:23" ht="13.5" customHeight="1" thickBot="1">
      <c r="A8" s="197"/>
      <c r="B8" s="518"/>
      <c r="C8" s="577" t="e">
        <f>+'Sources (8609)'!D30</f>
        <v>#DIV/0!</v>
      </c>
      <c r="D8" s="578" t="e">
        <f>ROUND(C8-B8,0)</f>
        <v>#DIV/0!</v>
      </c>
      <c r="E8" s="751" t="s">
        <v>33</v>
      </c>
      <c r="F8" s="517"/>
      <c r="G8" s="1493" t="e">
        <f>+'Operating Exps (8609)'!G63</f>
        <v>#REF!</v>
      </c>
      <c r="H8" s="1617"/>
      <c r="I8" s="1618"/>
      <c r="J8" s="186"/>
      <c r="K8" s="593"/>
      <c r="L8" s="593"/>
      <c r="M8" s="593"/>
      <c r="N8" s="594" t="e">
        <f>IF(N7&gt;0.06,"VALUE!","")</f>
        <v>#DIV/0!</v>
      </c>
      <c r="O8" s="269"/>
      <c r="P8" s="185"/>
      <c r="Q8" s="513"/>
      <c r="R8" s="513">
        <v>34</v>
      </c>
      <c r="S8" s="186"/>
      <c r="T8" s="186" t="str">
        <f t="shared" si="0"/>
        <v/>
      </c>
      <c r="U8" s="513"/>
      <c r="V8" s="513"/>
      <c r="W8" s="513"/>
    </row>
    <row r="9" spans="1:23" ht="13.5" customHeight="1" thickBot="1">
      <c r="A9" s="186"/>
      <c r="B9" s="617">
        <f>SUM(B6:B8)</f>
        <v>0</v>
      </c>
      <c r="C9" s="579" t="e">
        <f>+C6+C8+C7</f>
        <v>#DIV/0!</v>
      </c>
      <c r="D9" s="579" t="e">
        <f>ROUND(C9,0)-ROUND(B9,0)</f>
        <v>#DIV/0!</v>
      </c>
      <c r="E9" s="747" t="s">
        <v>39</v>
      </c>
      <c r="F9" s="185"/>
      <c r="G9"/>
      <c r="H9"/>
      <c r="I9"/>
      <c r="J9" s="185"/>
      <c r="K9" s="744" t="s">
        <v>352</v>
      </c>
      <c r="L9" s="745"/>
      <c r="M9" s="595"/>
      <c r="N9" s="596">
        <f>+'Cost Cert. (8609)'!H21</f>
        <v>0</v>
      </c>
      <c r="O9" s="269"/>
      <c r="P9" s="185"/>
      <c r="Q9" s="513"/>
      <c r="R9" s="513">
        <v>35</v>
      </c>
      <c r="S9" s="186"/>
      <c r="T9" s="186" t="str">
        <f t="shared" si="0"/>
        <v/>
      </c>
      <c r="U9" s="513"/>
      <c r="V9" s="513"/>
      <c r="W9" s="513"/>
    </row>
    <row r="10" spans="1:23" ht="13.5" customHeight="1" thickBot="1">
      <c r="A10" s="197"/>
      <c r="B10" s="519"/>
      <c r="C10" s="580">
        <f>+'Cash Flow (8609)'!C31</f>
        <v>0</v>
      </c>
      <c r="D10" s="580">
        <f>C10-B10</f>
        <v>0</v>
      </c>
      <c r="E10" s="680" t="s">
        <v>282</v>
      </c>
      <c r="F10" s="185"/>
      <c r="G10" s="1553" t="s">
        <v>342</v>
      </c>
      <c r="H10" s="1554"/>
      <c r="I10" s="1555"/>
      <c r="J10" s="185"/>
      <c r="K10" s="753" t="s">
        <v>247</v>
      </c>
      <c r="L10" s="754"/>
      <c r="M10" s="756"/>
      <c r="N10" s="590">
        <f>+'Construction Costs (8609)'!E45</f>
        <v>0</v>
      </c>
      <c r="O10" s="269"/>
      <c r="P10" s="185"/>
      <c r="Q10" s="513"/>
      <c r="R10" s="513">
        <v>36</v>
      </c>
      <c r="S10" s="186"/>
      <c r="T10" s="186" t="str">
        <f t="shared" si="0"/>
        <v/>
      </c>
      <c r="U10" s="513"/>
      <c r="V10" s="513"/>
      <c r="W10" s="513"/>
    </row>
    <row r="11" spans="1:23" ht="13.5" customHeight="1" thickBot="1">
      <c r="A11" s="197"/>
      <c r="B11" s="697"/>
      <c r="C11" s="698"/>
      <c r="D11" s="699"/>
      <c r="E11" s="698"/>
      <c r="F11" s="185"/>
      <c r="G11" s="1493">
        <f>+('Operating Exps (8609)'!G7+'Operating Exps (8609)'!G8+'Operating Exps (8609)'!G9)*0.93</f>
        <v>0</v>
      </c>
      <c r="H11" s="1617"/>
      <c r="I11" s="1618"/>
      <c r="J11" s="768"/>
      <c r="K11" s="750" t="s">
        <v>358</v>
      </c>
      <c r="L11" s="597"/>
      <c r="M11" s="268"/>
      <c r="N11" s="650" t="e">
        <f>+N9/N10</f>
        <v>#DIV/0!</v>
      </c>
      <c r="O11" s="269"/>
      <c r="P11" s="185"/>
      <c r="Q11" s="513"/>
      <c r="R11" s="513">
        <v>37</v>
      </c>
      <c r="S11" s="186"/>
      <c r="T11" s="186" t="str">
        <f t="shared" si="0"/>
        <v/>
      </c>
      <c r="U11" s="513"/>
      <c r="V11" s="513"/>
      <c r="W11" s="513"/>
    </row>
    <row r="12" spans="1:23" ht="13.5" customHeight="1" thickBot="1">
      <c r="A12" s="197"/>
      <c r="B12" s="1736" t="s">
        <v>56</v>
      </c>
      <c r="C12" s="1607"/>
      <c r="D12" s="1607"/>
      <c r="E12" s="1607"/>
      <c r="F12" s="185"/>
      <c r="G12"/>
      <c r="H12"/>
      <c r="I12"/>
      <c r="J12" s="185"/>
      <c r="K12" s="226"/>
      <c r="L12" s="226"/>
      <c r="M12" s="598"/>
      <c r="N12" s="594" t="e">
        <f>IF(N11&gt;0.02,"VALUE!","")</f>
        <v>#DIV/0!</v>
      </c>
      <c r="O12" s="269"/>
      <c r="P12" s="185"/>
      <c r="Q12" s="513"/>
      <c r="R12" s="513">
        <v>38</v>
      </c>
      <c r="S12" s="186"/>
      <c r="T12" s="186" t="str">
        <f t="shared" si="0"/>
        <v/>
      </c>
      <c r="U12" s="513"/>
      <c r="V12" s="513"/>
      <c r="W12" s="513"/>
    </row>
    <row r="13" spans="1:23" ht="13.5" customHeight="1" thickBot="1">
      <c r="A13" s="197"/>
      <c r="B13" s="1621" t="s">
        <v>331</v>
      </c>
      <c r="C13" s="1622"/>
      <c r="D13" s="1622"/>
      <c r="E13" s="1623"/>
      <c r="F13" s="185"/>
      <c r="G13" s="1553" t="s">
        <v>343</v>
      </c>
      <c r="H13" s="1554"/>
      <c r="I13" s="1555"/>
      <c r="J13" s="185"/>
      <c r="K13" s="744" t="s">
        <v>353</v>
      </c>
      <c r="L13" s="745"/>
      <c r="M13" s="595"/>
      <c r="N13" s="589">
        <f>+'Cost Cert. (8609)'!H23</f>
        <v>0</v>
      </c>
      <c r="O13" s="269"/>
      <c r="P13" s="185"/>
      <c r="Q13" s="513"/>
      <c r="R13" s="513">
        <v>39</v>
      </c>
      <c r="S13" s="186"/>
      <c r="T13" s="186" t="str">
        <f t="shared" si="0"/>
        <v/>
      </c>
      <c r="U13" s="513"/>
      <c r="V13" s="513"/>
      <c r="W13" s="513"/>
    </row>
    <row r="14" spans="1:23" ht="13.5" customHeight="1" thickBot="1">
      <c r="A14" s="197"/>
      <c r="B14" s="581" t="s">
        <v>327</v>
      </c>
      <c r="C14" s="581" t="s">
        <v>347</v>
      </c>
      <c r="D14" s="581" t="s">
        <v>328</v>
      </c>
      <c r="E14" s="581" t="s">
        <v>329</v>
      </c>
      <c r="F14" s="185"/>
      <c r="G14" s="640" t="e">
        <f>+'Operating Exps (8609)'!H62</f>
        <v>#REF!</v>
      </c>
      <c r="H14" s="1619" t="s">
        <v>344</v>
      </c>
      <c r="I14" s="1620"/>
      <c r="J14" s="185"/>
      <c r="K14" s="753" t="s">
        <v>356</v>
      </c>
      <c r="L14" s="754"/>
      <c r="M14" s="756"/>
      <c r="N14" s="590">
        <f>+'Construction Costs (8609)'!E45</f>
        <v>0</v>
      </c>
      <c r="O14" s="269"/>
      <c r="P14" s="185"/>
      <c r="Q14" s="513"/>
      <c r="R14" s="513">
        <v>40</v>
      </c>
      <c r="S14" s="186"/>
      <c r="T14" s="186" t="str">
        <f t="shared" si="0"/>
        <v/>
      </c>
      <c r="U14" s="513"/>
      <c r="V14" s="513"/>
      <c r="W14" s="513"/>
    </row>
    <row r="15" spans="1:23" ht="13.5" customHeight="1" thickBot="1">
      <c r="A15" s="197"/>
      <c r="B15" s="520"/>
      <c r="C15" s="582">
        <f>+'Cost Cert. (8609)'!D8</f>
        <v>0</v>
      </c>
      <c r="D15" s="582">
        <f t="shared" ref="D15:D26" si="1">+C15-B15</f>
        <v>0</v>
      </c>
      <c r="E15" s="681" t="s">
        <v>332</v>
      </c>
      <c r="F15" s="185"/>
      <c r="G15" s="689" t="e">
        <f>IF(#REF!="New Construction",IF(#REF!="Yes",-250,-300),-300)</f>
        <v>#REF!</v>
      </c>
      <c r="H15" s="1632" t="s">
        <v>466</v>
      </c>
      <c r="I15" s="1633"/>
      <c r="J15" s="185"/>
      <c r="K15" s="750" t="s">
        <v>359</v>
      </c>
      <c r="L15" s="597"/>
      <c r="M15" s="268"/>
      <c r="N15" s="650" t="e">
        <f>+N13/N14</f>
        <v>#DIV/0!</v>
      </c>
      <c r="O15" s="269"/>
      <c r="P15" s="185"/>
      <c r="Q15" s="513"/>
      <c r="R15" s="513">
        <v>41</v>
      </c>
      <c r="S15" s="186"/>
      <c r="T15" s="186" t="str">
        <f t="shared" si="0"/>
        <v/>
      </c>
      <c r="U15" s="513"/>
      <c r="V15" s="513"/>
      <c r="W15" s="513"/>
    </row>
    <row r="16" spans="1:23" ht="13.5" customHeight="1" thickBot="1">
      <c r="A16" s="197"/>
      <c r="B16" s="521"/>
      <c r="C16" s="583">
        <f>+'Cost Cert. (8609)'!D9</f>
        <v>0</v>
      </c>
      <c r="D16" s="584">
        <f t="shared" si="1"/>
        <v>0</v>
      </c>
      <c r="E16" s="682" t="s">
        <v>333</v>
      </c>
      <c r="F16" s="517"/>
      <c r="G16" s="686" t="e">
        <f>-SUM('Operating Exps (8609)'!H56:H59)</f>
        <v>#DIV/0!</v>
      </c>
      <c r="H16" s="1632" t="s">
        <v>467</v>
      </c>
      <c r="I16" s="1633"/>
      <c r="J16" s="185"/>
      <c r="K16" s="226"/>
      <c r="L16" s="226"/>
      <c r="M16" s="226"/>
      <c r="N16" s="594" t="e">
        <f>IF(N15&gt;0.06,"VALUE!","")</f>
        <v>#DIV/0!</v>
      </c>
      <c r="O16" s="269"/>
      <c r="P16" s="185"/>
      <c r="Q16" s="513"/>
      <c r="R16" s="513">
        <v>42</v>
      </c>
      <c r="S16" s="186"/>
      <c r="T16" s="186" t="str">
        <f t="shared" si="0"/>
        <v/>
      </c>
      <c r="U16" s="513"/>
      <c r="V16" s="513"/>
      <c r="W16" s="513"/>
    </row>
    <row r="17" spans="1:23" ht="13.5" customHeight="1" thickBot="1">
      <c r="A17" s="197"/>
      <c r="B17" s="521"/>
      <c r="C17" s="583">
        <f>+'Cost Cert. (8609)'!D10</f>
        <v>0</v>
      </c>
      <c r="D17" s="584">
        <f>+C17-B17</f>
        <v>0</v>
      </c>
      <c r="E17" s="682" t="s">
        <v>609</v>
      </c>
      <c r="F17" s="186"/>
      <c r="G17" s="771" t="e">
        <f>+(-'Operating Exps (8609)'!H61)</f>
        <v>#DIV/0!</v>
      </c>
      <c r="H17" s="1600" t="s">
        <v>468</v>
      </c>
      <c r="I17" s="1631"/>
      <c r="J17" s="185"/>
      <c r="K17" s="1615" t="s">
        <v>354</v>
      </c>
      <c r="L17" s="1616"/>
      <c r="M17" s="588"/>
      <c r="N17" s="599">
        <f>+'Cost Cert. (8609)'!D89</f>
        <v>0</v>
      </c>
      <c r="O17" s="269"/>
      <c r="P17" s="185"/>
      <c r="Q17" s="513"/>
      <c r="R17" s="513">
        <v>43</v>
      </c>
      <c r="S17" s="186"/>
      <c r="T17" s="186" t="str">
        <f>IF($N$21=R17,1,"")</f>
        <v/>
      </c>
      <c r="U17" s="513"/>
      <c r="V17" s="513"/>
      <c r="W17" s="513"/>
    </row>
    <row r="18" spans="1:23" ht="13.5" customHeight="1" thickBot="1">
      <c r="A18" s="197"/>
      <c r="B18" s="521"/>
      <c r="C18" s="583">
        <f>+'Cost Cert. (8609)'!D19+'Cost Cert. (8609)'!D29</f>
        <v>0</v>
      </c>
      <c r="D18" s="584">
        <f t="shared" si="1"/>
        <v>0</v>
      </c>
      <c r="E18" s="683" t="s">
        <v>334</v>
      </c>
      <c r="F18" s="186"/>
      <c r="G18" s="618" t="e">
        <f>+SUM(G14:G17)</f>
        <v>#REF!</v>
      </c>
      <c r="H18" s="1639" t="s">
        <v>345</v>
      </c>
      <c r="I18" s="1640"/>
      <c r="J18" s="185"/>
      <c r="K18" s="1599" t="s">
        <v>624</v>
      </c>
      <c r="L18" s="1600"/>
      <c r="M18" s="1600"/>
      <c r="N18" s="600">
        <f>+'Cost Cert. (8609)'!D77</f>
        <v>0</v>
      </c>
      <c r="O18" s="269"/>
      <c r="P18" s="185"/>
      <c r="Q18" s="513"/>
      <c r="R18" s="513">
        <v>44</v>
      </c>
      <c r="S18" s="186"/>
      <c r="T18" s="186" t="str">
        <f t="shared" si="0"/>
        <v/>
      </c>
      <c r="U18" s="513"/>
      <c r="V18" s="513"/>
      <c r="W18" s="513"/>
    </row>
    <row r="19" spans="1:23" ht="13.5" customHeight="1" thickBot="1">
      <c r="A19" s="197"/>
      <c r="B19" s="521"/>
      <c r="C19" s="583">
        <f>+'Cost Cert. (8609)'!D36</f>
        <v>0</v>
      </c>
      <c r="D19" s="584">
        <f t="shared" si="1"/>
        <v>0</v>
      </c>
      <c r="E19" s="683" t="s">
        <v>335</v>
      </c>
      <c r="F19" s="186"/>
      <c r="G19" s="1601" t="s">
        <v>453</v>
      </c>
      <c r="H19" s="1602"/>
      <c r="I19" s="1603"/>
      <c r="J19" s="185"/>
      <c r="K19" s="203" t="s">
        <v>360</v>
      </c>
      <c r="L19" s="601"/>
      <c r="M19" s="268"/>
      <c r="N19" s="651" t="e">
        <f>+N17/N18</f>
        <v>#DIV/0!</v>
      </c>
      <c r="O19" s="269"/>
      <c r="P19" s="185"/>
      <c r="Q19" s="513"/>
      <c r="R19" s="513">
        <v>45</v>
      </c>
      <c r="S19" s="186"/>
      <c r="T19" s="186" t="str">
        <f t="shared" si="0"/>
        <v/>
      </c>
      <c r="U19" s="513"/>
      <c r="V19" s="513"/>
      <c r="W19" s="513"/>
    </row>
    <row r="20" spans="1:23" ht="13.5" customHeight="1" thickBot="1">
      <c r="A20" s="197"/>
      <c r="B20" s="521"/>
      <c r="C20" s="583">
        <f>+'Cost Cert. (8609)'!D49</f>
        <v>0</v>
      </c>
      <c r="D20" s="584">
        <f t="shared" si="1"/>
        <v>0</v>
      </c>
      <c r="E20" s="679" t="s">
        <v>336</v>
      </c>
      <c r="F20" s="186"/>
      <c r="G20" s="1604"/>
      <c r="H20" s="1605"/>
      <c r="I20" s="1606"/>
      <c r="J20" s="769"/>
      <c r="K20" s="602"/>
      <c r="L20" s="602"/>
      <c r="M20" s="602"/>
      <c r="N20" s="603" t="e">
        <f>IF(N19&gt;0.1400001,"VALUE!","")</f>
        <v>#DIV/0!</v>
      </c>
      <c r="O20" s="269"/>
      <c r="P20" s="185"/>
      <c r="Q20" s="513"/>
      <c r="R20" s="513">
        <v>46</v>
      </c>
      <c r="S20" s="186"/>
      <c r="T20" s="186" t="str">
        <f t="shared" si="0"/>
        <v/>
      </c>
      <c r="U20" s="513"/>
      <c r="V20" s="513"/>
      <c r="W20" s="513"/>
    </row>
    <row r="21" spans="1:23" ht="13.5" customHeight="1">
      <c r="A21" s="197"/>
      <c r="B21" s="521"/>
      <c r="C21" s="583">
        <f>+'Cost Cert. (8609)'!D61</f>
        <v>0</v>
      </c>
      <c r="D21" s="584">
        <f t="shared" si="1"/>
        <v>0</v>
      </c>
      <c r="E21" s="683" t="s">
        <v>337</v>
      </c>
      <c r="F21" s="186"/>
      <c r="G21" s="240" t="e">
        <f>IF(G18&lt;3300,"VALUE!",IF(G18&gt;4800,"VALUE!",""))</f>
        <v>#REF!</v>
      </c>
      <c r="H21" s="690"/>
      <c r="I21" s="690"/>
      <c r="J21" s="522"/>
      <c r="K21" s="604" t="s">
        <v>485</v>
      </c>
      <c r="L21" s="605"/>
      <c r="M21" s="605"/>
      <c r="N21" s="606">
        <f>+'Rent Summary (8609)'!H42+'Rent Summary (8609)'!H53+'Rent Summary (8609)'!H64+'Rent Summary (8609)'!H75+'Rent Summary (8609)'!H9+'Rent Summary (8609)'!H20+'Rent Summary (8609)'!H31</f>
        <v>0</v>
      </c>
      <c r="O21" s="269"/>
      <c r="P21" s="185"/>
      <c r="Q21" s="513"/>
      <c r="R21" s="513">
        <v>47</v>
      </c>
      <c r="S21" s="186"/>
      <c r="T21" s="186" t="str">
        <f t="shared" si="0"/>
        <v/>
      </c>
      <c r="U21" s="513"/>
      <c r="V21" s="513"/>
      <c r="W21" s="513"/>
    </row>
    <row r="22" spans="1:23" ht="13.5" customHeight="1" thickBot="1">
      <c r="A22" s="197"/>
      <c r="B22" s="521"/>
      <c r="C22" s="583">
        <f>+'Cost Cert. (8609)'!D70</f>
        <v>0</v>
      </c>
      <c r="D22" s="584">
        <f t="shared" si="1"/>
        <v>0</v>
      </c>
      <c r="E22" s="682" t="s">
        <v>460</v>
      </c>
      <c r="F22" s="186"/>
      <c r="J22" s="770"/>
      <c r="K22" s="757" t="s">
        <v>361</v>
      </c>
      <c r="L22" s="758"/>
      <c r="M22" s="758"/>
      <c r="N22" s="607">
        <f>IF(V4=22500,22500, IF(V5=21000,21000, IF(V6=19500,19500, IF(V7=15000,15000,""))))</f>
        <v>22500</v>
      </c>
      <c r="O22" s="269"/>
      <c r="P22" s="185"/>
      <c r="Q22" s="513"/>
      <c r="R22" s="513">
        <v>48</v>
      </c>
      <c r="S22" s="186"/>
      <c r="T22" s="186" t="str">
        <f t="shared" si="0"/>
        <v/>
      </c>
      <c r="U22" s="513"/>
      <c r="V22" s="513"/>
      <c r="W22" s="513"/>
    </row>
    <row r="23" spans="1:23" ht="13.5" customHeight="1" thickBot="1">
      <c r="A23" s="524"/>
      <c r="B23" s="521"/>
      <c r="C23" s="583">
        <f>+'Cost Cert. (8609)'!D76</f>
        <v>0</v>
      </c>
      <c r="D23" s="584">
        <f t="shared" si="1"/>
        <v>0</v>
      </c>
      <c r="E23" s="714" t="s">
        <v>459</v>
      </c>
      <c r="F23" s="191"/>
      <c r="J23" s="522"/>
      <c r="K23" s="267" t="s">
        <v>362</v>
      </c>
      <c r="L23" s="268"/>
      <c r="M23" s="268"/>
      <c r="N23" s="608">
        <f>+N22*N21</f>
        <v>0</v>
      </c>
      <c r="O23" s="525"/>
      <c r="P23" s="526"/>
      <c r="Q23" s="191"/>
      <c r="R23" s="513">
        <v>49</v>
      </c>
      <c r="S23" s="191"/>
      <c r="T23" s="186" t="str">
        <f t="shared" si="0"/>
        <v/>
      </c>
      <c r="U23" s="513"/>
      <c r="V23" s="513"/>
      <c r="W23" s="513"/>
    </row>
    <row r="24" spans="1:23" ht="13.5" customHeight="1" thickBot="1">
      <c r="A24" s="524"/>
      <c r="B24" s="804"/>
      <c r="C24" s="773" t="e">
        <f>+'Cost Cert. (8609)'!D84</f>
        <v>#REF!</v>
      </c>
      <c r="D24" s="138" t="e">
        <f t="shared" si="1"/>
        <v>#REF!</v>
      </c>
      <c r="E24" s="805" t="s">
        <v>278</v>
      </c>
      <c r="F24" s="191"/>
      <c r="J24" s="522"/>
      <c r="K24"/>
      <c r="L24"/>
      <c r="M24"/>
      <c r="N24" s="696"/>
      <c r="O24" s="525"/>
      <c r="P24" s="527"/>
      <c r="Q24" s="191"/>
      <c r="R24" s="513">
        <v>50</v>
      </c>
      <c r="S24" s="191"/>
      <c r="T24" s="186" t="str">
        <f t="shared" si="0"/>
        <v/>
      </c>
      <c r="U24" s="513"/>
      <c r="V24" s="513"/>
      <c r="W24" s="513"/>
    </row>
    <row r="25" spans="1:23" ht="13.5" customHeight="1" thickBot="1">
      <c r="A25" s="524"/>
      <c r="B25" s="523"/>
      <c r="C25" s="585">
        <f>+'Cost Cert. (8609)'!D89</f>
        <v>0</v>
      </c>
      <c r="D25" s="585">
        <f t="shared" si="1"/>
        <v>0</v>
      </c>
      <c r="E25" s="806" t="s">
        <v>109</v>
      </c>
      <c r="F25" s="185"/>
      <c r="G25" s="185"/>
      <c r="H25" s="185"/>
      <c r="I25" s="185"/>
      <c r="J25" s="185"/>
      <c r="K25" s="1028" t="s">
        <v>625</v>
      </c>
      <c r="L25" s="1022"/>
      <c r="M25" s="1022"/>
      <c r="N25" s="1023">
        <f>+'Cost Cert. (8609)'!H31+'Cost Cert. (8609)'!H32+'Cost Cert. (8609)'!H34</f>
        <v>0</v>
      </c>
      <c r="O25" s="525"/>
      <c r="P25" s="527"/>
      <c r="Q25" s="191"/>
      <c r="R25" s="513">
        <v>51</v>
      </c>
      <c r="S25" s="191"/>
      <c r="T25" s="186" t="str">
        <f t="shared" si="0"/>
        <v/>
      </c>
      <c r="U25" s="513"/>
      <c r="V25" s="513"/>
      <c r="W25" s="513"/>
    </row>
    <row r="26" spans="1:23" ht="13.5" customHeight="1" thickBot="1">
      <c r="A26" s="524"/>
      <c r="B26" s="618">
        <f>SUM(B15:B25)</f>
        <v>0</v>
      </c>
      <c r="C26" s="586" t="e">
        <f>SUM(C15:C25)</f>
        <v>#REF!</v>
      </c>
      <c r="D26" s="586" t="e">
        <f t="shared" si="1"/>
        <v>#REF!</v>
      </c>
      <c r="E26" s="748" t="s">
        <v>39</v>
      </c>
      <c r="F26" s="185"/>
      <c r="G26" s="185"/>
      <c r="H26" s="185"/>
      <c r="I26" s="185"/>
      <c r="J26" s="185"/>
      <c r="K26" s="1031" t="s">
        <v>630</v>
      </c>
      <c r="L26" s="1032"/>
      <c r="M26" s="1032"/>
      <c r="N26" s="1033"/>
      <c r="O26" s="525"/>
      <c r="P26" s="527"/>
      <c r="Q26" s="191"/>
      <c r="R26" s="513">
        <v>52</v>
      </c>
      <c r="S26" s="191"/>
      <c r="T26" s="186" t="str">
        <f t="shared" si="0"/>
        <v/>
      </c>
      <c r="U26" s="513"/>
      <c r="V26" s="513"/>
      <c r="W26" s="513"/>
    </row>
    <row r="27" spans="1:23" ht="13.5" customHeight="1" thickBot="1">
      <c r="A27" s="524"/>
      <c r="B27" s="759">
        <f>ROUND(B9,0)-ROUND(B26,0)</f>
        <v>0</v>
      </c>
      <c r="C27" s="706" t="e">
        <f>ROUND(C9,0)-ROUND(C26,0)</f>
        <v>#DIV/0!</v>
      </c>
      <c r="D27" s="706" t="e">
        <f>ROUND(D9,0)-ROUND(D26,0)</f>
        <v>#DIV/0!</v>
      </c>
      <c r="E27" s="707"/>
      <c r="F27" s="185"/>
      <c r="J27" s="185"/>
      <c r="K27" s="1024" t="s">
        <v>628</v>
      </c>
      <c r="L27" s="1025"/>
      <c r="M27" s="1025"/>
      <c r="N27" s="1026">
        <v>3.3000000000000002E-2</v>
      </c>
      <c r="O27" s="528"/>
      <c r="P27" s="191"/>
      <c r="Q27" s="191"/>
      <c r="R27" s="513">
        <v>53</v>
      </c>
      <c r="S27" s="459"/>
      <c r="T27" s="186" t="str">
        <f t="shared" si="0"/>
        <v/>
      </c>
      <c r="U27" s="513"/>
      <c r="V27" s="513"/>
      <c r="W27" s="513"/>
    </row>
    <row r="28" spans="1:23" ht="13.5" customHeight="1" thickBot="1">
      <c r="A28" s="524"/>
      <c r="B28" s="1634"/>
      <c r="C28" s="1635"/>
      <c r="D28" s="1635"/>
      <c r="E28" s="1635"/>
      <c r="F28" s="191"/>
      <c r="G28" s="185"/>
      <c r="H28" s="185"/>
      <c r="I28" s="185"/>
      <c r="J28" s="185"/>
      <c r="K28" s="203" t="s">
        <v>627</v>
      </c>
      <c r="L28" s="1027"/>
      <c r="M28" s="1027"/>
      <c r="N28" s="608">
        <f>+(N27*N26)</f>
        <v>0</v>
      </c>
      <c r="O28" s="529"/>
      <c r="P28" s="191"/>
      <c r="Q28" s="191"/>
      <c r="R28" s="513">
        <v>54</v>
      </c>
      <c r="S28" s="194"/>
      <c r="T28" s="186" t="str">
        <f t="shared" si="0"/>
        <v/>
      </c>
      <c r="U28" s="513"/>
      <c r="V28" s="513"/>
      <c r="W28" s="513"/>
    </row>
    <row r="29" spans="1:23" ht="13.5" customHeight="1" thickBot="1">
      <c r="A29" s="524"/>
      <c r="B29" s="1636" t="s">
        <v>338</v>
      </c>
      <c r="C29" s="1637"/>
      <c r="D29" s="1637"/>
      <c r="E29" s="1638"/>
      <c r="F29" s="191"/>
      <c r="K29" s="218"/>
      <c r="L29" s="218"/>
      <c r="M29" s="690"/>
      <c r="N29" s="219" t="str">
        <f>IF(N25&gt;N28,"VALUE!","")</f>
        <v/>
      </c>
      <c r="O29" s="529"/>
      <c r="P29" s="530"/>
      <c r="Q29" s="531"/>
      <c r="R29" s="532">
        <v>55</v>
      </c>
      <c r="S29" s="531"/>
      <c r="T29" s="533" t="str">
        <f t="shared" si="0"/>
        <v/>
      </c>
      <c r="U29" s="532"/>
      <c r="V29" s="532"/>
      <c r="W29" s="532"/>
    </row>
    <row r="30" spans="1:23" ht="13.5" customHeight="1" thickBot="1">
      <c r="A30" s="524"/>
      <c r="B30" s="581" t="s">
        <v>327</v>
      </c>
      <c r="C30" s="581" t="s">
        <v>347</v>
      </c>
      <c r="D30" s="581" t="s">
        <v>328</v>
      </c>
      <c r="E30" s="581" t="s">
        <v>329</v>
      </c>
      <c r="F30" s="191"/>
      <c r="G30" s="185"/>
      <c r="H30" s="185"/>
      <c r="I30" s="185"/>
      <c r="J30" s="185"/>
      <c r="K30" s="530"/>
      <c r="L30" s="530"/>
      <c r="N30" s="530"/>
      <c r="O30" s="534"/>
      <c r="P30" s="669"/>
      <c r="Q30" s="531"/>
      <c r="R30" s="532">
        <v>56</v>
      </c>
      <c r="S30" s="531"/>
      <c r="T30" s="533" t="str">
        <f t="shared" si="0"/>
        <v/>
      </c>
      <c r="U30" s="532"/>
      <c r="V30" s="532"/>
      <c r="W30" s="532"/>
    </row>
    <row r="31" spans="1:23" ht="13.5" customHeight="1">
      <c r="A31" s="524"/>
      <c r="B31" s="520"/>
      <c r="C31" s="582">
        <f>+'Rent Summary (8609)'!H101</f>
        <v>0</v>
      </c>
      <c r="D31" s="582">
        <f t="shared" ref="D31:D37" si="2">+C31-B31</f>
        <v>0</v>
      </c>
      <c r="E31" s="684" t="s">
        <v>339</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c r="A32" s="524"/>
      <c r="B32" s="521"/>
      <c r="C32" s="583">
        <f>+'Operating Exps (8609)'!G7+'Operating Exps (8609)'!G8+'Operating Exps (8609)'!G9</f>
        <v>0</v>
      </c>
      <c r="D32" s="583">
        <f t="shared" si="2"/>
        <v>0</v>
      </c>
      <c r="E32" s="685" t="s">
        <v>340</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c r="A33" s="524"/>
      <c r="B33" s="686">
        <f>+B31+B32</f>
        <v>0</v>
      </c>
      <c r="C33" s="583">
        <f>+C31+C32</f>
        <v>0</v>
      </c>
      <c r="D33" s="583">
        <f t="shared" si="2"/>
        <v>0</v>
      </c>
      <c r="E33" s="685" t="s">
        <v>348</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c r="A34" s="524"/>
      <c r="B34" s="686">
        <f>+B33*0.07</f>
        <v>0</v>
      </c>
      <c r="C34" s="583">
        <f>+C33*'Operating Exps (8609)'!F11</f>
        <v>0</v>
      </c>
      <c r="D34" s="584">
        <f t="shared" si="2"/>
        <v>0</v>
      </c>
      <c r="E34" s="685" t="s">
        <v>341</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c r="A35" s="524"/>
      <c r="B35" s="521"/>
      <c r="C35" s="583">
        <f>+'Operating Exps (8609)'!G12</f>
        <v>0</v>
      </c>
      <c r="D35" s="584">
        <f t="shared" si="2"/>
        <v>0</v>
      </c>
      <c r="E35" s="685" t="s">
        <v>152</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f>+C35*'Operating Exps (8609)'!F13</f>
        <v>0</v>
      </c>
      <c r="D36" s="585">
        <f t="shared" si="2"/>
        <v>0</v>
      </c>
      <c r="E36" s="752" t="s">
        <v>341</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c r="A37" s="524"/>
      <c r="B37" s="618">
        <f>+(B33-B34)+(B35-B36)</f>
        <v>0</v>
      </c>
      <c r="C37" s="586">
        <f>(+C33-C34)+(C35-C36)</f>
        <v>0</v>
      </c>
      <c r="D37" s="586">
        <f t="shared" si="2"/>
        <v>0</v>
      </c>
      <c r="E37" s="749" t="s">
        <v>349</v>
      </c>
      <c r="F37" s="185"/>
      <c r="G37" s="185"/>
      <c r="H37" s="185"/>
      <c r="I37" s="185"/>
      <c r="J37" s="185"/>
      <c r="K37" s="536"/>
      <c r="L37" s="536"/>
      <c r="M37" s="536"/>
      <c r="N37" s="536"/>
      <c r="O37" s="525"/>
      <c r="P37" s="191"/>
      <c r="Q37" s="543"/>
      <c r="R37" s="531"/>
      <c r="S37" s="531"/>
      <c r="T37" s="531"/>
      <c r="U37" s="532"/>
      <c r="V37" s="532"/>
      <c r="W37" s="532"/>
    </row>
    <row r="38" spans="1:23" ht="13.5" customHeight="1">
      <c r="A38" s="524"/>
      <c r="B38" s="192"/>
      <c r="C38" s="191"/>
      <c r="D38" s="191"/>
      <c r="E38" s="191"/>
      <c r="F38" s="191"/>
      <c r="G38" s="185"/>
      <c r="H38" s="185"/>
      <c r="I38" s="185"/>
      <c r="J38" s="185"/>
      <c r="K38" s="527"/>
      <c r="L38" s="527"/>
      <c r="M38" s="527"/>
      <c r="N38" s="527"/>
      <c r="O38" s="525"/>
      <c r="P38" s="191"/>
      <c r="Q38" s="545"/>
      <c r="R38" s="531">
        <v>62</v>
      </c>
      <c r="S38" s="531"/>
      <c r="T38" s="531" t="str">
        <f t="shared" ref="T38:T75" si="3">IF($N$21=R38,2,"")</f>
        <v/>
      </c>
      <c r="U38" s="532"/>
      <c r="V38" s="532"/>
      <c r="W38" s="532"/>
    </row>
    <row r="39" spans="1:23" ht="15.75" thickBot="1">
      <c r="A39" s="524"/>
      <c r="B39" s="538"/>
      <c r="C39" s="539"/>
      <c r="D39" s="539"/>
      <c r="E39" s="539"/>
      <c r="F39" s="1011"/>
      <c r="G39" s="540"/>
      <c r="H39" s="540"/>
      <c r="I39" s="540"/>
      <c r="J39" s="540"/>
      <c r="K39" s="195"/>
      <c r="L39" s="195"/>
      <c r="M39" s="1013"/>
      <c r="N39" s="1013"/>
      <c r="O39" s="1012"/>
      <c r="P39" s="191"/>
      <c r="Q39" s="531"/>
      <c r="R39" s="531">
        <v>63</v>
      </c>
      <c r="S39" s="531"/>
      <c r="T39" s="531" t="str">
        <f t="shared" si="3"/>
        <v/>
      </c>
      <c r="U39" s="532"/>
      <c r="V39" s="532"/>
      <c r="W39" s="532"/>
    </row>
    <row r="40" spans="1:23">
      <c r="A40" s="524"/>
      <c r="B40" s="527"/>
      <c r="C40" s="669"/>
      <c r="D40" s="669"/>
      <c r="E40" s="669"/>
      <c r="F40" s="191"/>
      <c r="G40" s="185"/>
      <c r="H40" s="185"/>
      <c r="I40" s="185"/>
      <c r="J40" s="185"/>
      <c r="K40" s="191"/>
      <c r="L40" s="191"/>
      <c r="M40" s="218"/>
      <c r="N40" s="1014" t="e">
        <f>+#REF!</f>
        <v>#REF!</v>
      </c>
      <c r="O40" s="191"/>
      <c r="P40" s="530"/>
      <c r="Q40" s="531"/>
      <c r="R40" s="531">
        <v>64</v>
      </c>
      <c r="S40" s="531"/>
      <c r="T40" s="531" t="str">
        <f t="shared" si="3"/>
        <v/>
      </c>
      <c r="U40" s="532"/>
      <c r="V40" s="532"/>
      <c r="W40" s="532"/>
    </row>
    <row r="41" spans="1:23">
      <c r="A41" s="524"/>
      <c r="B41" s="527"/>
      <c r="C41" s="527"/>
      <c r="D41" s="527"/>
      <c r="E41" s="546"/>
      <c r="F41" s="191"/>
      <c r="G41" s="185"/>
      <c r="H41" s="185"/>
      <c r="I41" s="185"/>
      <c r="J41" s="185"/>
      <c r="K41" s="530"/>
      <c r="L41" s="530"/>
      <c r="M41" s="609">
        <v>8609</v>
      </c>
      <c r="N41" s="610">
        <f ca="1">TODAY()</f>
        <v>45330</v>
      </c>
      <c r="O41" s="530"/>
      <c r="P41" s="669"/>
      <c r="Q41" s="531"/>
      <c r="R41" s="531">
        <v>65</v>
      </c>
      <c r="S41" s="531"/>
      <c r="T41" s="531" t="str">
        <f t="shared" si="3"/>
        <v/>
      </c>
      <c r="U41" s="532"/>
      <c r="V41" s="532"/>
      <c r="W41" s="532"/>
    </row>
    <row r="42" spans="1:23">
      <c r="A42" s="191"/>
      <c r="B42" s="536"/>
      <c r="C42" s="536"/>
      <c r="D42" s="527"/>
      <c r="E42" s="668"/>
      <c r="F42" s="191"/>
      <c r="G42" s="185"/>
      <c r="H42" s="185"/>
      <c r="I42" s="185"/>
      <c r="J42" s="185"/>
      <c r="K42" s="669"/>
      <c r="L42" s="669"/>
      <c r="M42" s="669"/>
      <c r="N42" s="669"/>
      <c r="O42" s="669"/>
      <c r="P42" s="191"/>
      <c r="Q42" s="548"/>
      <c r="R42" s="531">
        <v>66</v>
      </c>
      <c r="S42" s="549"/>
      <c r="T42" s="531" t="str">
        <f t="shared" si="3"/>
        <v/>
      </c>
      <c r="U42" s="532"/>
      <c r="V42" s="532"/>
      <c r="W42" s="532"/>
    </row>
    <row r="43" spans="1:23">
      <c r="A43" s="191"/>
      <c r="B43" s="527"/>
      <c r="C43" s="527"/>
      <c r="D43" s="527"/>
      <c r="E43" s="649"/>
      <c r="F43" s="669"/>
      <c r="G43" s="185"/>
      <c r="H43" s="185"/>
      <c r="I43" s="185"/>
      <c r="J43" s="185"/>
      <c r="K43" s="522"/>
      <c r="L43" s="527"/>
      <c r="M43" s="527"/>
      <c r="N43" s="527"/>
      <c r="O43" s="527"/>
      <c r="P43" s="191"/>
      <c r="Q43" s="551"/>
      <c r="R43" s="531">
        <v>67</v>
      </c>
      <c r="S43" s="552"/>
      <c r="T43" s="531" t="str">
        <f t="shared" si="3"/>
        <v/>
      </c>
      <c r="U43" s="532"/>
      <c r="V43" s="532"/>
      <c r="W43" s="532"/>
    </row>
    <row r="44" spans="1:23">
      <c r="A44" s="524"/>
      <c r="B44" s="527"/>
      <c r="C44" s="527"/>
      <c r="D44" s="527"/>
      <c r="E44" s="191"/>
      <c r="F44" s="527"/>
      <c r="G44" s="186"/>
      <c r="H44" s="186"/>
      <c r="I44" s="186"/>
      <c r="J44" s="522"/>
      <c r="K44" s="536"/>
      <c r="L44" s="536"/>
      <c r="M44" s="536"/>
      <c r="N44" s="536"/>
      <c r="O44" s="527"/>
      <c r="P44" s="191"/>
      <c r="Q44" s="551"/>
      <c r="R44" s="531">
        <v>68</v>
      </c>
      <c r="S44" s="552"/>
      <c r="T44" s="531" t="str">
        <f t="shared" si="3"/>
        <v/>
      </c>
      <c r="U44" s="532"/>
      <c r="V44" s="532"/>
      <c r="W44" s="532"/>
    </row>
    <row r="45" spans="1:23">
      <c r="A45" s="524"/>
      <c r="B45" s="536"/>
      <c r="C45" s="536"/>
      <c r="D45" s="527"/>
      <c r="E45" s="550"/>
      <c r="F45" s="527"/>
      <c r="G45" s="186"/>
      <c r="H45" s="186"/>
      <c r="I45" s="186"/>
      <c r="J45" s="522"/>
      <c r="K45" s="527"/>
      <c r="L45" s="527"/>
      <c r="M45" s="527"/>
      <c r="N45" s="527"/>
      <c r="O45" s="527"/>
      <c r="P45" s="191"/>
      <c r="Q45" s="531"/>
      <c r="R45" s="531">
        <v>69</v>
      </c>
      <c r="S45" s="531"/>
      <c r="T45" s="531" t="str">
        <f t="shared" si="3"/>
        <v/>
      </c>
      <c r="U45" s="532"/>
      <c r="V45" s="532"/>
      <c r="W45" s="532"/>
    </row>
    <row r="46" spans="1:23">
      <c r="A46" s="197"/>
      <c r="B46" s="536"/>
      <c r="C46" s="536"/>
      <c r="D46" s="527"/>
      <c r="E46" s="191"/>
      <c r="F46" s="191"/>
      <c r="G46" s="186"/>
      <c r="H46" s="553"/>
      <c r="I46" s="553"/>
      <c r="J46" s="522"/>
      <c r="K46" s="527"/>
      <c r="L46" s="527"/>
      <c r="M46" s="527"/>
      <c r="N46" s="527"/>
      <c r="O46" s="527"/>
      <c r="P46" s="186"/>
      <c r="Q46" s="531"/>
      <c r="R46" s="531">
        <v>70</v>
      </c>
      <c r="S46" s="552"/>
      <c r="T46" s="531" t="str">
        <f t="shared" si="3"/>
        <v/>
      </c>
      <c r="U46" s="532"/>
      <c r="V46" s="532"/>
      <c r="W46" s="532"/>
    </row>
    <row r="47" spans="1:23" ht="16.5">
      <c r="A47" s="197"/>
      <c r="B47" s="527"/>
      <c r="C47" s="527"/>
      <c r="D47" s="527"/>
      <c r="E47" s="547"/>
      <c r="F47" s="191"/>
      <c r="G47" s="186"/>
      <c r="H47" s="196"/>
      <c r="I47" s="196"/>
      <c r="J47" s="522"/>
      <c r="K47" s="555"/>
      <c r="L47" s="555"/>
      <c r="M47" s="555"/>
      <c r="N47" s="555"/>
      <c r="O47" s="517"/>
      <c r="P47" s="186"/>
      <c r="Q47" s="533"/>
      <c r="R47" s="531">
        <v>71</v>
      </c>
      <c r="S47" s="556"/>
      <c r="T47" s="531" t="str">
        <f t="shared" si="3"/>
        <v/>
      </c>
      <c r="U47" s="532"/>
      <c r="V47" s="532"/>
      <c r="W47" s="532"/>
    </row>
    <row r="48" spans="1:23" ht="16.5">
      <c r="A48" s="197"/>
      <c r="B48" s="554"/>
      <c r="C48" s="554"/>
      <c r="D48" s="527"/>
      <c r="E48" s="191"/>
      <c r="F48" s="186"/>
      <c r="G48" s="186"/>
      <c r="H48" s="186"/>
      <c r="I48" s="186"/>
      <c r="J48" s="186"/>
      <c r="K48" s="555"/>
      <c r="L48" s="555"/>
      <c r="M48" s="517"/>
      <c r="N48" s="186"/>
      <c r="O48" s="186"/>
      <c r="P48" s="186"/>
      <c r="Q48" s="556"/>
      <c r="R48" s="531">
        <v>72</v>
      </c>
      <c r="S48" s="533"/>
      <c r="T48" s="531" t="str">
        <f t="shared" si="3"/>
        <v/>
      </c>
      <c r="U48" s="532"/>
      <c r="V48" s="532"/>
      <c r="W48" s="532"/>
    </row>
    <row r="49" spans="1:23">
      <c r="A49" s="197"/>
      <c r="B49" s="194"/>
      <c r="C49" s="194"/>
      <c r="D49" s="527"/>
      <c r="E49" s="547"/>
      <c r="F49" s="186"/>
      <c r="G49" s="186"/>
      <c r="H49" s="186"/>
      <c r="I49" s="186"/>
      <c r="J49" s="186"/>
      <c r="K49" s="517"/>
      <c r="L49" s="517"/>
      <c r="M49" s="517"/>
      <c r="N49" s="186"/>
      <c r="O49" s="186"/>
      <c r="P49" s="186"/>
      <c r="Q49" s="556"/>
      <c r="R49" s="531">
        <v>73</v>
      </c>
      <c r="S49" s="533"/>
      <c r="T49" s="531" t="str">
        <f t="shared" si="3"/>
        <v/>
      </c>
      <c r="U49" s="532"/>
      <c r="V49" s="532"/>
      <c r="W49" s="532"/>
    </row>
    <row r="50" spans="1:23">
      <c r="B50" s="557"/>
      <c r="C50" s="557"/>
      <c r="D50" s="527"/>
      <c r="E50" s="558"/>
      <c r="F50" s="186"/>
      <c r="G50" s="186"/>
      <c r="H50" s="186"/>
      <c r="I50" s="186"/>
      <c r="J50" s="186"/>
      <c r="K50" s="517"/>
      <c r="L50" s="517"/>
      <c r="M50" s="517"/>
      <c r="N50" s="186"/>
      <c r="O50" s="186"/>
      <c r="P50" s="186"/>
      <c r="Q50" s="556"/>
      <c r="R50" s="531">
        <v>74</v>
      </c>
      <c r="S50" s="533"/>
      <c r="T50" s="531" t="str">
        <f t="shared" si="3"/>
        <v/>
      </c>
      <c r="U50" s="532"/>
      <c r="V50" s="532"/>
      <c r="W50" s="532"/>
    </row>
    <row r="51" spans="1:23">
      <c r="B51" s="553"/>
      <c r="C51" s="186"/>
      <c r="D51" s="186"/>
      <c r="E51" s="186"/>
      <c r="F51" s="186"/>
      <c r="G51" s="186"/>
      <c r="H51" s="186"/>
      <c r="I51" s="186"/>
      <c r="J51" s="186"/>
      <c r="K51" s="517"/>
      <c r="L51" s="186"/>
      <c r="M51" s="186"/>
      <c r="N51" s="186"/>
      <c r="O51" s="186"/>
      <c r="P51" s="186"/>
      <c r="Q51" s="532"/>
      <c r="R51" s="531">
        <v>75</v>
      </c>
      <c r="S51" s="532"/>
      <c r="T51" s="531" t="str">
        <f t="shared" si="3"/>
        <v/>
      </c>
      <c r="U51" s="532"/>
      <c r="V51" s="532"/>
      <c r="W51" s="532"/>
    </row>
    <row r="52" spans="1:23">
      <c r="B52" s="186"/>
      <c r="C52" s="186"/>
      <c r="D52" s="186"/>
      <c r="E52" s="559"/>
      <c r="F52" s="186"/>
      <c r="G52" s="186"/>
      <c r="H52" s="186"/>
      <c r="I52" s="186"/>
      <c r="J52" s="553"/>
      <c r="K52" s="517"/>
      <c r="L52" s="560"/>
      <c r="M52" s="186"/>
      <c r="N52" s="186"/>
      <c r="O52" s="186"/>
      <c r="P52" s="186"/>
      <c r="Q52" s="532"/>
      <c r="R52" s="531">
        <v>76</v>
      </c>
      <c r="S52" s="532"/>
      <c r="T52" s="531" t="str">
        <f t="shared" si="3"/>
        <v/>
      </c>
      <c r="U52" s="532"/>
      <c r="V52" s="532"/>
      <c r="W52" s="532"/>
    </row>
    <row r="53" spans="1:23">
      <c r="B53" s="668"/>
      <c r="C53" s="668"/>
      <c r="D53" s="186"/>
      <c r="E53" s="559"/>
      <c r="F53" s="186"/>
      <c r="G53" s="186"/>
      <c r="H53" s="186"/>
      <c r="I53" s="186"/>
      <c r="J53" s="196"/>
      <c r="K53" s="186"/>
      <c r="L53" s="186"/>
      <c r="M53" s="186"/>
      <c r="N53" s="186"/>
      <c r="O53" s="186"/>
      <c r="P53" s="186"/>
      <c r="Q53" s="532"/>
      <c r="R53" s="531">
        <v>77</v>
      </c>
      <c r="S53" s="532"/>
      <c r="T53" s="531" t="str">
        <f t="shared" si="3"/>
        <v/>
      </c>
      <c r="U53" s="532"/>
      <c r="V53" s="532"/>
      <c r="W53" s="532"/>
    </row>
    <row r="54" spans="1:23">
      <c r="B54" s="668"/>
      <c r="C54" s="668"/>
      <c r="D54" s="186"/>
      <c r="E54" s="196"/>
      <c r="F54" s="186"/>
      <c r="G54" s="186"/>
      <c r="H54" s="186"/>
      <c r="I54" s="186"/>
      <c r="J54" s="186"/>
      <c r="K54" s="186"/>
      <c r="L54" s="186"/>
      <c r="M54" s="186"/>
      <c r="N54" s="186"/>
      <c r="O54" s="186"/>
      <c r="P54" s="186"/>
      <c r="Q54" s="532"/>
      <c r="R54" s="531">
        <v>78</v>
      </c>
      <c r="S54" s="532"/>
      <c r="T54" s="531" t="str">
        <f t="shared" si="3"/>
        <v/>
      </c>
      <c r="U54" s="532"/>
      <c r="V54" s="532"/>
      <c r="W54" s="532"/>
    </row>
    <row r="55" spans="1:23">
      <c r="B55" s="459"/>
      <c r="C55" s="459"/>
      <c r="D55" s="186"/>
      <c r="E55" s="553"/>
      <c r="F55" s="186"/>
      <c r="G55" s="186"/>
      <c r="H55" s="186"/>
      <c r="I55" s="186"/>
      <c r="J55" s="186"/>
      <c r="K55" s="186"/>
      <c r="L55" s="186"/>
      <c r="M55" s="186"/>
      <c r="N55" s="186"/>
      <c r="O55" s="186"/>
      <c r="P55" s="186"/>
      <c r="Q55" s="532"/>
      <c r="R55" s="531">
        <v>79</v>
      </c>
      <c r="S55" s="532"/>
      <c r="T55" s="531" t="str">
        <f t="shared" si="3"/>
        <v/>
      </c>
      <c r="U55" s="532"/>
      <c r="V55" s="532"/>
      <c r="W55" s="532"/>
    </row>
    <row r="56" spans="1:23">
      <c r="B56" s="667"/>
      <c r="C56" s="667"/>
      <c r="D56" s="186"/>
      <c r="E56" s="553"/>
      <c r="F56" s="186"/>
      <c r="G56" s="186"/>
      <c r="H56" s="186"/>
      <c r="I56" s="186"/>
      <c r="J56" s="186"/>
      <c r="K56" s="186"/>
      <c r="L56" s="186"/>
      <c r="M56" s="186"/>
      <c r="N56" s="186"/>
      <c r="O56" s="186"/>
      <c r="P56" s="186"/>
      <c r="Q56" s="532"/>
      <c r="R56" s="531">
        <v>80</v>
      </c>
      <c r="S56" s="532"/>
      <c r="T56" s="531" t="str">
        <f t="shared" si="3"/>
        <v/>
      </c>
      <c r="U56" s="532"/>
      <c r="V56" s="532"/>
      <c r="W56" s="532"/>
    </row>
    <row r="57" spans="1:23">
      <c r="B57" s="668"/>
      <c r="C57" s="668"/>
      <c r="D57" s="186"/>
      <c r="E57" s="553"/>
      <c r="F57" s="186"/>
      <c r="G57" s="186"/>
      <c r="H57" s="186"/>
      <c r="I57" s="186"/>
      <c r="J57" s="186"/>
      <c r="K57" s="186"/>
      <c r="L57" s="186"/>
      <c r="M57" s="186"/>
      <c r="N57" s="186"/>
      <c r="O57" s="186"/>
      <c r="P57" s="186"/>
      <c r="Q57" s="532"/>
      <c r="R57" s="531">
        <v>81</v>
      </c>
      <c r="S57" s="532"/>
      <c r="T57" s="531" t="str">
        <f t="shared" si="3"/>
        <v/>
      </c>
      <c r="U57" s="532"/>
      <c r="V57" s="532"/>
      <c r="W57" s="532"/>
    </row>
    <row r="58" spans="1:23">
      <c r="B58" s="668"/>
      <c r="C58" s="668"/>
      <c r="D58" s="186"/>
      <c r="E58" s="553"/>
      <c r="F58" s="186"/>
      <c r="G58" s="186"/>
      <c r="H58" s="186"/>
      <c r="I58" s="186"/>
      <c r="J58" s="186"/>
      <c r="K58" s="186"/>
      <c r="L58" s="186"/>
      <c r="M58" s="186"/>
      <c r="N58" s="186"/>
      <c r="O58" s="186"/>
      <c r="P58" s="186"/>
      <c r="Q58" s="532"/>
      <c r="R58" s="531">
        <v>82</v>
      </c>
      <c r="S58" s="532"/>
      <c r="T58" s="531" t="str">
        <f t="shared" si="3"/>
        <v/>
      </c>
      <c r="U58" s="532"/>
      <c r="V58" s="532"/>
      <c r="W58" s="532"/>
    </row>
    <row r="59" spans="1:23">
      <c r="B59" s="459"/>
      <c r="C59" s="459"/>
      <c r="D59" s="186"/>
      <c r="E59" s="186"/>
      <c r="F59" s="186"/>
      <c r="G59" s="186"/>
      <c r="H59" s="186"/>
      <c r="I59" s="186"/>
      <c r="J59" s="186"/>
      <c r="K59" s="186"/>
      <c r="L59" s="186"/>
      <c r="M59" s="186"/>
      <c r="N59" s="186"/>
      <c r="O59" s="186"/>
      <c r="P59" s="186"/>
      <c r="Q59" s="532"/>
      <c r="R59" s="531">
        <v>83</v>
      </c>
      <c r="S59" s="532"/>
      <c r="T59" s="531" t="str">
        <f t="shared" si="3"/>
        <v/>
      </c>
      <c r="U59" s="532"/>
      <c r="V59" s="532"/>
      <c r="W59" s="532"/>
    </row>
    <row r="60" spans="1:23">
      <c r="B60" s="186"/>
      <c r="C60" s="186"/>
      <c r="D60" s="186"/>
      <c r="E60" s="186"/>
      <c r="F60" s="186"/>
      <c r="G60" s="186"/>
      <c r="H60" s="186"/>
      <c r="I60" s="186"/>
      <c r="J60" s="186"/>
      <c r="K60" s="186"/>
      <c r="L60" s="186"/>
      <c r="M60" s="186"/>
      <c r="N60" s="186"/>
      <c r="O60" s="186"/>
      <c r="P60" s="186"/>
      <c r="Q60" s="532"/>
      <c r="R60" s="531">
        <v>84</v>
      </c>
      <c r="S60" s="532"/>
      <c r="T60" s="531" t="str">
        <f t="shared" si="3"/>
        <v/>
      </c>
      <c r="U60" s="532"/>
      <c r="V60" s="532"/>
      <c r="W60" s="532"/>
    </row>
    <row r="61" spans="1:23">
      <c r="B61" s="668"/>
      <c r="C61" s="668"/>
      <c r="D61" s="186"/>
      <c r="E61" s="186"/>
      <c r="F61" s="186"/>
      <c r="G61" s="186"/>
      <c r="H61" s="186"/>
      <c r="I61" s="186"/>
      <c r="J61" s="186"/>
      <c r="K61" s="186"/>
      <c r="L61" s="186"/>
      <c r="M61" s="186"/>
      <c r="N61" s="186"/>
      <c r="O61" s="186"/>
      <c r="P61" s="186"/>
      <c r="Q61" s="532"/>
      <c r="R61" s="531">
        <v>85</v>
      </c>
      <c r="S61" s="532"/>
      <c r="T61" s="531" t="str">
        <f t="shared" si="3"/>
        <v/>
      </c>
      <c r="U61" s="532"/>
      <c r="V61" s="532"/>
      <c r="W61" s="532"/>
    </row>
    <row r="62" spans="1:23">
      <c r="B62" s="668"/>
      <c r="C62" s="668"/>
      <c r="D62" s="186"/>
      <c r="E62" s="186"/>
      <c r="F62" s="186"/>
      <c r="G62" s="186"/>
      <c r="H62" s="186"/>
      <c r="I62" s="186"/>
      <c r="J62" s="186"/>
      <c r="K62" s="186"/>
      <c r="L62" s="186"/>
      <c r="M62" s="186"/>
      <c r="N62" s="186"/>
      <c r="O62" s="186"/>
      <c r="P62" s="186"/>
      <c r="Q62" s="532"/>
      <c r="R62" s="531">
        <v>86</v>
      </c>
      <c r="S62" s="532"/>
      <c r="T62" s="531" t="str">
        <f t="shared" si="3"/>
        <v/>
      </c>
      <c r="U62" s="532"/>
      <c r="V62" s="532"/>
      <c r="W62" s="532"/>
    </row>
    <row r="63" spans="1:23">
      <c r="B63" s="459"/>
      <c r="C63" s="459"/>
      <c r="D63" s="186"/>
      <c r="E63" s="186"/>
      <c r="F63" s="186"/>
      <c r="G63" s="186"/>
      <c r="H63" s="186"/>
      <c r="I63" s="186"/>
      <c r="J63" s="186"/>
      <c r="K63" s="186"/>
      <c r="L63" s="186"/>
      <c r="M63" s="186"/>
      <c r="N63" s="186"/>
      <c r="O63" s="186"/>
      <c r="P63" s="186"/>
      <c r="Q63" s="532"/>
      <c r="R63" s="531">
        <v>87</v>
      </c>
      <c r="S63" s="532"/>
      <c r="T63" s="531" t="str">
        <f t="shared" si="3"/>
        <v/>
      </c>
      <c r="U63" s="532"/>
      <c r="V63" s="532"/>
      <c r="W63" s="532"/>
    </row>
    <row r="64" spans="1:23">
      <c r="B64" s="186"/>
      <c r="C64" s="186"/>
      <c r="D64" s="186"/>
      <c r="E64" s="186"/>
      <c r="F64" s="186"/>
      <c r="G64" s="186"/>
      <c r="H64" s="186"/>
      <c r="I64" s="186"/>
      <c r="J64" s="186"/>
      <c r="K64" s="186"/>
      <c r="L64" s="186"/>
      <c r="M64" s="186"/>
      <c r="N64" s="186"/>
      <c r="O64" s="186"/>
      <c r="P64" s="186"/>
      <c r="Q64" s="532"/>
      <c r="R64" s="531">
        <v>88</v>
      </c>
      <c r="S64" s="532"/>
      <c r="T64" s="531" t="str">
        <f t="shared" si="3"/>
        <v/>
      </c>
      <c r="U64" s="532"/>
      <c r="V64" s="532"/>
      <c r="W64" s="532"/>
    </row>
    <row r="65" spans="2:23">
      <c r="B65" s="1609"/>
      <c r="C65" s="1609"/>
      <c r="D65" s="186"/>
      <c r="E65" s="186"/>
      <c r="F65" s="186"/>
      <c r="G65" s="186"/>
      <c r="H65" s="186"/>
      <c r="I65" s="186"/>
      <c r="J65" s="186"/>
      <c r="K65" s="186"/>
      <c r="L65" s="186"/>
      <c r="M65" s="186"/>
      <c r="N65" s="186"/>
      <c r="O65" s="186"/>
      <c r="P65" s="186"/>
      <c r="Q65" s="532"/>
      <c r="R65" s="531">
        <v>89</v>
      </c>
      <c r="S65" s="532"/>
      <c r="T65" s="531" t="str">
        <f t="shared" si="3"/>
        <v/>
      </c>
      <c r="U65" s="532"/>
      <c r="V65" s="532"/>
      <c r="W65" s="532"/>
    </row>
    <row r="66" spans="2:23">
      <c r="B66" s="1610"/>
      <c r="C66" s="1610"/>
      <c r="D66" s="186"/>
      <c r="E66" s="186"/>
      <c r="F66" s="186"/>
      <c r="G66" s="517"/>
      <c r="H66" s="186"/>
      <c r="I66" s="186"/>
      <c r="J66" s="186"/>
      <c r="K66" s="186"/>
      <c r="L66" s="186"/>
      <c r="M66" s="186"/>
      <c r="N66" s="186"/>
      <c r="O66" s="186"/>
      <c r="P66" s="186"/>
      <c r="Q66" s="532"/>
      <c r="R66" s="531">
        <v>90</v>
      </c>
      <c r="S66" s="532"/>
      <c r="T66" s="531" t="str">
        <f t="shared" si="3"/>
        <v/>
      </c>
      <c r="U66" s="532"/>
      <c r="V66" s="532"/>
      <c r="W66" s="532"/>
    </row>
    <row r="67" spans="2:23">
      <c r="B67" s="1611"/>
      <c r="C67" s="1611"/>
      <c r="D67" s="186"/>
      <c r="E67" s="186"/>
      <c r="F67" s="186"/>
      <c r="G67" s="186"/>
      <c r="H67" s="186"/>
      <c r="I67" s="186"/>
      <c r="J67" s="186"/>
      <c r="K67" s="186"/>
      <c r="L67" s="186"/>
      <c r="M67" s="186"/>
      <c r="N67" s="186"/>
      <c r="O67" s="186"/>
      <c r="Q67" s="532"/>
      <c r="R67" s="531">
        <v>91</v>
      </c>
      <c r="S67" s="532"/>
      <c r="T67" s="531" t="str">
        <f t="shared" si="3"/>
        <v/>
      </c>
      <c r="U67" s="532"/>
      <c r="V67" s="532"/>
      <c r="W67" s="532"/>
    </row>
    <row r="68" spans="2:23">
      <c r="B68" s="186"/>
      <c r="C68" s="186"/>
      <c r="D68" s="186"/>
      <c r="E68" s="186"/>
      <c r="F68" s="186"/>
      <c r="G68" s="1607"/>
      <c r="H68" s="1607"/>
      <c r="I68" s="1607"/>
      <c r="J68" s="186"/>
      <c r="Q68" s="532"/>
      <c r="R68" s="531">
        <v>92</v>
      </c>
      <c r="S68" s="532"/>
      <c r="T68" s="531" t="str">
        <f t="shared" si="3"/>
        <v/>
      </c>
      <c r="U68" s="532"/>
      <c r="V68" s="532"/>
      <c r="W68" s="532"/>
    </row>
    <row r="69" spans="2:23">
      <c r="B69" s="186"/>
      <c r="C69" s="186"/>
      <c r="D69" s="186"/>
      <c r="E69" s="186"/>
      <c r="F69" s="186"/>
      <c r="G69" s="667"/>
      <c r="H69" s="667"/>
      <c r="I69" s="667"/>
      <c r="J69" s="186"/>
      <c r="Q69" s="532"/>
      <c r="R69" s="531">
        <v>93</v>
      </c>
      <c r="S69" s="532"/>
      <c r="T69" s="531" t="str">
        <f t="shared" si="3"/>
        <v/>
      </c>
      <c r="U69" s="532"/>
      <c r="V69" s="532"/>
      <c r="W69" s="532"/>
    </row>
    <row r="70" spans="2:23">
      <c r="B70" s="186"/>
      <c r="C70" s="186"/>
      <c r="D70" s="186"/>
      <c r="E70" s="186"/>
      <c r="F70" s="186"/>
      <c r="G70" s="553"/>
      <c r="H70" s="553"/>
      <c r="I70" s="553"/>
      <c r="J70" s="186"/>
      <c r="Q70" s="532"/>
      <c r="R70" s="531">
        <v>94</v>
      </c>
      <c r="S70" s="532"/>
      <c r="T70" s="531" t="str">
        <f t="shared" si="3"/>
        <v/>
      </c>
      <c r="U70" s="532"/>
      <c r="V70" s="532"/>
      <c r="W70" s="532"/>
    </row>
    <row r="71" spans="2:23">
      <c r="B71" s="517"/>
      <c r="C71" s="517"/>
      <c r="D71" s="517"/>
      <c r="E71" s="517"/>
      <c r="F71" s="186"/>
      <c r="G71" s="186"/>
      <c r="H71" s="186"/>
      <c r="I71" s="186"/>
      <c r="J71" s="186"/>
      <c r="Q71" s="532"/>
      <c r="R71" s="531">
        <v>95</v>
      </c>
      <c r="S71" s="532"/>
      <c r="T71" s="531" t="str">
        <f t="shared" si="3"/>
        <v/>
      </c>
      <c r="U71" s="532"/>
      <c r="V71" s="532"/>
      <c r="W71" s="532"/>
    </row>
    <row r="72" spans="2:23">
      <c r="B72" s="517"/>
      <c r="C72" s="517"/>
      <c r="D72" s="517"/>
      <c r="E72" s="517"/>
      <c r="F72" s="186"/>
      <c r="G72" s="1607"/>
      <c r="H72" s="1607"/>
      <c r="I72" s="1607"/>
      <c r="J72" s="186"/>
      <c r="Q72" s="532"/>
      <c r="R72" s="531">
        <v>96</v>
      </c>
      <c r="S72" s="532"/>
      <c r="T72" s="531" t="str">
        <f t="shared" si="3"/>
        <v/>
      </c>
      <c r="U72" s="532"/>
      <c r="V72" s="532"/>
      <c r="W72" s="532"/>
    </row>
    <row r="73" spans="2:23">
      <c r="B73" s="517"/>
      <c r="C73" s="517"/>
      <c r="D73" s="517"/>
      <c r="E73" s="517"/>
      <c r="F73" s="186"/>
      <c r="G73" s="667"/>
      <c r="H73" s="667"/>
      <c r="I73" s="667"/>
      <c r="J73" s="186"/>
      <c r="Q73" s="532"/>
      <c r="R73" s="531">
        <v>97</v>
      </c>
      <c r="S73" s="532"/>
      <c r="T73" s="531" t="str">
        <f t="shared" si="3"/>
        <v/>
      </c>
      <c r="U73" s="532"/>
      <c r="V73" s="532"/>
      <c r="W73" s="532"/>
    </row>
    <row r="74" spans="2:23">
      <c r="B74" s="517"/>
      <c r="C74" s="517"/>
      <c r="D74" s="517"/>
      <c r="E74" s="561"/>
      <c r="F74" s="186"/>
      <c r="G74" s="196"/>
      <c r="H74" s="196"/>
      <c r="I74" s="196"/>
      <c r="J74" s="667"/>
      <c r="Q74" s="532"/>
      <c r="R74" s="531">
        <v>98</v>
      </c>
      <c r="S74" s="532"/>
      <c r="T74" s="531" t="str">
        <f>IF($N$21=R74,2,"")</f>
        <v/>
      </c>
      <c r="U74" s="532"/>
      <c r="V74" s="532"/>
      <c r="W74" s="532"/>
    </row>
    <row r="75" spans="2:23">
      <c r="B75" s="517"/>
      <c r="C75" s="517"/>
      <c r="D75" s="517"/>
      <c r="E75" s="517"/>
      <c r="F75" s="186"/>
      <c r="G75" s="186"/>
      <c r="H75" s="186"/>
      <c r="I75" s="186"/>
      <c r="J75" s="667"/>
      <c r="Q75" s="532"/>
      <c r="R75" s="531">
        <v>99</v>
      </c>
      <c r="S75" s="532"/>
      <c r="T75" s="531" t="str">
        <f t="shared" si="3"/>
        <v/>
      </c>
      <c r="U75" s="532"/>
      <c r="V75" s="532"/>
      <c r="W75" s="532"/>
    </row>
    <row r="76" spans="2:23" ht="16.5">
      <c r="B76" s="555"/>
      <c r="C76" s="562"/>
      <c r="D76" s="517"/>
      <c r="E76" s="517"/>
      <c r="F76" s="186"/>
      <c r="G76" s="186"/>
      <c r="H76" s="186"/>
      <c r="I76" s="186"/>
      <c r="J76" s="553"/>
      <c r="Q76" s="532"/>
      <c r="R76" s="531">
        <v>100</v>
      </c>
      <c r="S76" s="532"/>
      <c r="T76" s="531" t="str">
        <f>IF($N$21=R76,2,"")</f>
        <v/>
      </c>
      <c r="U76" s="532"/>
      <c r="V76" s="532"/>
      <c r="W76" s="532"/>
    </row>
    <row r="77" spans="2:23">
      <c r="B77" s="517"/>
      <c r="C77" s="517"/>
      <c r="D77" s="517"/>
      <c r="E77" s="517"/>
      <c r="F77" s="186"/>
      <c r="G77" s="186"/>
      <c r="H77" s="186"/>
      <c r="I77" s="186"/>
      <c r="J77" s="186"/>
    </row>
    <row r="78" spans="2:23">
      <c r="B78" s="517"/>
      <c r="C78" s="186"/>
      <c r="D78" s="186"/>
      <c r="E78" s="186"/>
      <c r="F78" s="186"/>
      <c r="G78" s="186"/>
      <c r="H78" s="186"/>
      <c r="I78" s="186"/>
      <c r="J78" s="667"/>
    </row>
    <row r="79" spans="2:23">
      <c r="B79" s="517"/>
      <c r="C79" s="186"/>
      <c r="D79" s="186"/>
      <c r="E79" s="186"/>
      <c r="F79" s="186"/>
      <c r="G79" s="186"/>
      <c r="H79" s="186"/>
      <c r="I79" s="186"/>
      <c r="J79" s="667"/>
    </row>
    <row r="80" spans="2:23">
      <c r="B80" s="1608"/>
      <c r="C80" s="1608"/>
      <c r="D80" s="1608"/>
      <c r="E80" s="1608"/>
      <c r="F80" s="186"/>
      <c r="G80" s="186"/>
      <c r="H80" s="186"/>
      <c r="I80" s="186"/>
      <c r="J80" s="196"/>
    </row>
    <row r="81" spans="2:10">
      <c r="B81" s="517"/>
      <c r="C81" s="563"/>
      <c r="D81" s="563"/>
      <c r="E81" s="563"/>
      <c r="F81" s="186"/>
      <c r="G81" s="564"/>
      <c r="H81" s="186"/>
      <c r="I81" s="186"/>
      <c r="J81" s="186"/>
    </row>
    <row r="82" spans="2:10">
      <c r="B82" s="517"/>
      <c r="C82" s="517"/>
      <c r="D82" s="517"/>
      <c r="E82" s="186"/>
      <c r="F82" s="186"/>
      <c r="G82" s="563"/>
      <c r="H82" s="563"/>
      <c r="I82" s="186"/>
      <c r="J82" s="186"/>
    </row>
    <row r="83" spans="2:10" ht="16.5">
      <c r="B83" s="555"/>
      <c r="C83" s="555"/>
      <c r="D83" s="517"/>
      <c r="E83" s="186"/>
      <c r="F83" s="186"/>
      <c r="G83" s="559"/>
      <c r="H83" s="553"/>
      <c r="I83" s="186"/>
      <c r="J83" s="186"/>
    </row>
    <row r="84" spans="2:10">
      <c r="B84" s="517"/>
      <c r="C84" s="517"/>
      <c r="D84" s="517"/>
      <c r="E84" s="186"/>
      <c r="F84" s="186"/>
      <c r="G84" s="559"/>
      <c r="H84" s="553"/>
      <c r="I84" s="186"/>
      <c r="J84" s="186"/>
    </row>
    <row r="85" spans="2:10" ht="16.5">
      <c r="B85" s="555"/>
      <c r="C85" s="555"/>
      <c r="D85" s="517"/>
      <c r="E85" s="186"/>
      <c r="F85" s="186"/>
      <c r="G85" s="553"/>
      <c r="H85" s="186"/>
      <c r="I85" s="186"/>
      <c r="J85" s="186"/>
    </row>
    <row r="86" spans="2:10">
      <c r="B86" s="517"/>
      <c r="C86" s="517"/>
      <c r="D86" s="517"/>
      <c r="E86" s="186"/>
      <c r="F86" s="186"/>
      <c r="G86" s="553"/>
      <c r="H86" s="553"/>
      <c r="I86" s="186"/>
      <c r="J86" s="186"/>
    </row>
    <row r="87" spans="2:10">
      <c r="B87" s="186"/>
      <c r="C87" s="186"/>
      <c r="D87" s="186"/>
      <c r="E87" s="186"/>
      <c r="F87" s="186"/>
      <c r="G87" s="186"/>
      <c r="H87" s="553"/>
      <c r="I87" s="186"/>
      <c r="J87" s="186"/>
    </row>
    <row r="88" spans="2:10">
      <c r="B88" s="186"/>
      <c r="C88" s="186"/>
      <c r="D88" s="186"/>
      <c r="E88" s="186"/>
      <c r="F88" s="565"/>
      <c r="G88" s="186"/>
      <c r="H88" s="553"/>
      <c r="I88" s="186"/>
      <c r="J88" s="186"/>
    </row>
    <row r="89" spans="2:10">
      <c r="B89" s="1608"/>
      <c r="C89" s="1608"/>
      <c r="D89" s="1608"/>
      <c r="E89" s="1608"/>
      <c r="F89" s="566"/>
      <c r="G89" s="186"/>
      <c r="H89" s="553"/>
      <c r="I89" s="186"/>
      <c r="J89" s="186"/>
    </row>
    <row r="90" spans="2:10">
      <c r="B90" s="517"/>
      <c r="C90" s="563"/>
      <c r="D90" s="563"/>
      <c r="E90" s="563"/>
      <c r="F90" s="186"/>
      <c r="G90" s="186"/>
      <c r="H90" s="553"/>
      <c r="I90" s="186"/>
      <c r="J90" s="186"/>
    </row>
    <row r="91" spans="2:10">
      <c r="B91" s="517"/>
      <c r="C91" s="517"/>
      <c r="D91" s="517"/>
      <c r="E91" s="186"/>
      <c r="F91" s="186"/>
      <c r="G91" s="186"/>
      <c r="H91" s="186"/>
      <c r="I91" s="186"/>
      <c r="J91" s="186"/>
    </row>
    <row r="92" spans="2:10" ht="16.5">
      <c r="B92" s="555"/>
      <c r="C92" s="555"/>
      <c r="D92" s="517"/>
      <c r="E92" s="186"/>
      <c r="F92" s="186"/>
      <c r="G92" s="186"/>
      <c r="H92" s="186"/>
      <c r="I92" s="186"/>
      <c r="J92" s="186"/>
    </row>
    <row r="93" spans="2:10">
      <c r="B93" s="517"/>
      <c r="C93" s="517"/>
      <c r="D93" s="517"/>
      <c r="E93" s="186"/>
      <c r="F93" s="567"/>
      <c r="G93" s="186"/>
      <c r="H93" s="186"/>
      <c r="I93" s="186"/>
      <c r="J93" s="186"/>
    </row>
    <row r="94" spans="2:10">
      <c r="B94" s="517"/>
      <c r="C94" s="517"/>
      <c r="D94" s="517"/>
      <c r="E94" s="186"/>
      <c r="F94" s="517"/>
      <c r="G94" s="186"/>
      <c r="H94" s="186"/>
      <c r="I94" s="186"/>
      <c r="J94" s="186"/>
    </row>
    <row r="95" spans="2:10" ht="16.5">
      <c r="B95" s="555"/>
      <c r="C95" s="555"/>
      <c r="D95" s="517"/>
      <c r="E95" s="186"/>
      <c r="F95" s="517"/>
      <c r="G95" s="186"/>
      <c r="H95" s="186"/>
      <c r="I95" s="186"/>
      <c r="J95" s="186"/>
    </row>
    <row r="96" spans="2:10" ht="16.5">
      <c r="B96" s="555"/>
      <c r="C96" s="555"/>
      <c r="D96" s="517"/>
      <c r="E96" s="186"/>
      <c r="F96" s="186"/>
      <c r="G96" s="186"/>
      <c r="H96" s="186"/>
      <c r="I96" s="186"/>
      <c r="J96" s="186"/>
    </row>
    <row r="97" spans="2:10">
      <c r="B97" s="553"/>
      <c r="C97" s="517"/>
      <c r="D97" s="517"/>
      <c r="E97" s="186"/>
      <c r="F97" s="186"/>
      <c r="G97" s="186"/>
      <c r="H97" s="186"/>
      <c r="I97" s="186"/>
      <c r="J97" s="186"/>
    </row>
    <row r="98" spans="2:10" ht="16.5">
      <c r="B98" s="568"/>
      <c r="C98" s="568"/>
      <c r="D98" s="517"/>
      <c r="E98" s="186"/>
      <c r="F98" s="186"/>
      <c r="G98" s="186"/>
      <c r="H98" s="186"/>
      <c r="I98" s="186"/>
      <c r="J98" s="186"/>
    </row>
    <row r="99" spans="2:10">
      <c r="B99" s="553"/>
      <c r="C99" s="553"/>
      <c r="D99" s="517"/>
      <c r="E99" s="186"/>
      <c r="F99" s="186"/>
      <c r="G99" s="186"/>
      <c r="H99" s="186"/>
      <c r="I99" s="186"/>
      <c r="J99" s="186"/>
    </row>
    <row r="100" spans="2:10">
      <c r="B100" s="196"/>
      <c r="C100" s="196"/>
      <c r="D100" s="517"/>
      <c r="E100" s="560"/>
      <c r="F100" s="186"/>
    </row>
    <row r="101" spans="2:10">
      <c r="F101" s="186"/>
    </row>
    <row r="102" spans="2:10">
      <c r="F102" s="186"/>
    </row>
    <row r="103" spans="2:10">
      <c r="F103" s="186"/>
    </row>
    <row r="125" spans="1:1">
      <c r="A125" s="569"/>
    </row>
  </sheetData>
  <sheetProtection algorithmName="SHA-512" hashValue="vrBfmEX++w79HN3z98GO5saZK5zazyNr3jylmt8X2ATa6KCscoxAgh9WJlVBjr9EQykj90dW/aKbLmmsAb0Xkg==" saltValue="CknZ8C0zFWpuczRkfkp7XA==" spinCount="100000" sheet="1" objects="1" scenarios="1"/>
  <mergeCells count="30">
    <mergeCell ref="G5:I5"/>
    <mergeCell ref="B1:O1"/>
    <mergeCell ref="B2:O2"/>
    <mergeCell ref="B4:E4"/>
    <mergeCell ref="G4:I4"/>
    <mergeCell ref="K4:N4"/>
    <mergeCell ref="G7:I7"/>
    <mergeCell ref="G8:I8"/>
    <mergeCell ref="G10:I10"/>
    <mergeCell ref="B12:E12"/>
    <mergeCell ref="G11:I11"/>
    <mergeCell ref="B13:E13"/>
    <mergeCell ref="G13:I13"/>
    <mergeCell ref="H14:I14"/>
    <mergeCell ref="H15:I15"/>
    <mergeCell ref="H17:I17"/>
    <mergeCell ref="H16:I16"/>
    <mergeCell ref="K17:L17"/>
    <mergeCell ref="G19:I20"/>
    <mergeCell ref="K18:M18"/>
    <mergeCell ref="B28:E28"/>
    <mergeCell ref="B89:E89"/>
    <mergeCell ref="B65:C65"/>
    <mergeCell ref="B66:C66"/>
    <mergeCell ref="B67:C67"/>
    <mergeCell ref="G68:I68"/>
    <mergeCell ref="G72:I72"/>
    <mergeCell ref="B80:E80"/>
    <mergeCell ref="B29:E29"/>
    <mergeCell ref="H18:I18"/>
  </mergeCells>
  <pageMargins left="0.7" right="0.7" top="0.75" bottom="0.75" header="0.3" footer="0.3"/>
  <pageSetup scale="6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0F74E-831E-40EB-BDBE-9A3AEB417DAA}">
  <dimension ref="B1:Q53"/>
  <sheetViews>
    <sheetView showGridLines="0" zoomScaleNormal="100" zoomScaleSheetLayoutView="100" zoomScalePageLayoutView="90" workbookViewId="0">
      <selection activeCell="J61" sqref="J61:N61"/>
    </sheetView>
  </sheetViews>
  <sheetFormatPr defaultColWidth="9.140625" defaultRowHeight="12.75"/>
  <cols>
    <col min="1" max="1" width="4" style="1112" customWidth="1"/>
    <col min="2" max="2" width="10.28515625" style="1112" customWidth="1"/>
    <col min="3" max="3" width="9.140625" style="1112"/>
    <col min="4" max="4" width="9.140625" style="1112" customWidth="1"/>
    <col min="5" max="10" width="9.140625" style="1112"/>
    <col min="11" max="11" width="9.140625" style="1112" customWidth="1"/>
    <col min="12" max="13" width="9.140625" style="1112" hidden="1" customWidth="1"/>
    <col min="14" max="14" width="0" style="1112" hidden="1" customWidth="1"/>
    <col min="15" max="15" width="10" style="1112" hidden="1" customWidth="1"/>
    <col min="16" max="17" width="9.140625" style="1112" hidden="1" customWidth="1"/>
    <col min="18" max="16384" width="9.140625" style="1112"/>
  </cols>
  <sheetData>
    <row r="1" spans="2:16" ht="15.75" thickBot="1">
      <c r="B1" s="1307" t="s">
        <v>717</v>
      </c>
      <c r="C1" s="1308"/>
      <c r="D1" s="1308"/>
      <c r="E1" s="1308"/>
      <c r="F1" s="1308"/>
      <c r="G1" s="1308"/>
      <c r="H1" s="1308"/>
      <c r="I1" s="1308"/>
      <c r="J1" s="1308"/>
      <c r="K1" s="1309"/>
    </row>
    <row r="2" spans="2:16" ht="3" customHeight="1">
      <c r="B2" s="1274"/>
      <c r="C2" s="1275"/>
      <c r="D2" s="1275"/>
      <c r="E2" s="1275"/>
      <c r="F2" s="1275"/>
      <c r="G2" s="1275"/>
      <c r="H2" s="1275"/>
      <c r="I2" s="1275"/>
      <c r="J2" s="1275"/>
      <c r="K2" s="1277"/>
    </row>
    <row r="3" spans="2:16" ht="15">
      <c r="B3" s="1276" t="s">
        <v>718</v>
      </c>
      <c r="C3" s="1275"/>
      <c r="D3" s="1275"/>
      <c r="E3" s="1275"/>
      <c r="F3" s="1275"/>
      <c r="G3" s="1275"/>
      <c r="H3" s="1275"/>
      <c r="I3" s="1275"/>
      <c r="J3" s="1275"/>
      <c r="K3" s="1277"/>
    </row>
    <row r="4" spans="2:16" ht="3.75" customHeight="1">
      <c r="B4" s="1274"/>
      <c r="C4" s="1275"/>
      <c r="D4" s="1275"/>
      <c r="E4" s="1275"/>
      <c r="F4" s="1275"/>
      <c r="G4" s="1275"/>
      <c r="H4" s="1275"/>
      <c r="I4" s="1275"/>
      <c r="J4" s="1275"/>
      <c r="K4" s="1277"/>
    </row>
    <row r="5" spans="2:16" ht="15">
      <c r="B5" s="1274" t="s">
        <v>719</v>
      </c>
      <c r="C5" s="1275"/>
      <c r="D5" s="1275"/>
      <c r="E5" s="1275"/>
      <c r="F5" s="1275"/>
      <c r="G5" s="1275"/>
      <c r="H5" s="1275"/>
      <c r="I5" s="1275"/>
      <c r="J5" s="1275"/>
      <c r="K5" s="1277"/>
    </row>
    <row r="6" spans="2:16" ht="12" customHeight="1">
      <c r="B6" s="1122"/>
      <c r="C6" s="1139"/>
      <c r="D6" s="1139"/>
      <c r="E6" s="1139"/>
      <c r="F6" s="1351"/>
      <c r="G6" s="1351"/>
      <c r="H6" s="1351"/>
      <c r="I6" s="1351"/>
      <c r="J6" s="1351"/>
      <c r="K6" s="1137"/>
    </row>
    <row r="7" spans="2:16" ht="38.25" customHeight="1">
      <c r="B7" s="1347" t="s">
        <v>721</v>
      </c>
      <c r="C7" s="1348"/>
      <c r="D7" s="1348"/>
      <c r="E7" s="1348"/>
      <c r="F7" s="1348"/>
      <c r="G7" s="1348"/>
      <c r="H7" s="1348"/>
      <c r="I7" s="1348"/>
      <c r="J7" s="1348"/>
      <c r="K7" s="1349"/>
      <c r="P7" s="1112" t="s">
        <v>720</v>
      </c>
    </row>
    <row r="8" spans="2:16" ht="20.25" customHeight="1" thickBot="1">
      <c r="B8" s="1350" t="s">
        <v>722</v>
      </c>
      <c r="C8" s="1275"/>
      <c r="D8" s="1275"/>
      <c r="E8" s="1275"/>
      <c r="F8" s="1275"/>
      <c r="G8" s="1275"/>
      <c r="H8" s="1275"/>
      <c r="I8" s="1275"/>
      <c r="J8" s="1275"/>
      <c r="K8" s="1277"/>
      <c r="P8" s="1112" t="s">
        <v>844</v>
      </c>
    </row>
    <row r="9" spans="2:16" ht="15">
      <c r="B9" s="1085" t="s">
        <v>723</v>
      </c>
      <c r="C9" s="1335" t="s">
        <v>724</v>
      </c>
      <c r="D9" s="1336"/>
      <c r="E9" s="1336"/>
      <c r="F9" s="1336"/>
      <c r="G9" s="1336"/>
      <c r="H9" s="1086" t="s">
        <v>725</v>
      </c>
      <c r="I9" s="1335" t="s">
        <v>726</v>
      </c>
      <c r="J9" s="1336"/>
      <c r="K9" s="1337"/>
      <c r="P9" s="1112" t="s">
        <v>845</v>
      </c>
    </row>
    <row r="10" spans="2:16" ht="15">
      <c r="B10" s="1193"/>
      <c r="C10" s="1310" t="s">
        <v>724</v>
      </c>
      <c r="D10" s="1311"/>
      <c r="E10" s="1311"/>
      <c r="F10" s="1311"/>
      <c r="G10" s="1311"/>
      <c r="H10" s="1087">
        <v>20</v>
      </c>
      <c r="I10" s="1310" t="s">
        <v>726</v>
      </c>
      <c r="J10" s="1311"/>
      <c r="K10" s="1312"/>
      <c r="L10" s="1112" t="str">
        <f t="shared" ref="L10:L16" si="0">IF($F$6="40% of Units at 60% of Area Median Income","YES",IF($F$6="20% of Units at 50% of Area Median Income","YES",""))</f>
        <v/>
      </c>
    </row>
    <row r="11" spans="2:16" ht="15">
      <c r="B11" s="1194"/>
      <c r="C11" s="1310" t="s">
        <v>724</v>
      </c>
      <c r="D11" s="1311"/>
      <c r="E11" s="1311"/>
      <c r="F11" s="1311"/>
      <c r="G11" s="1311"/>
      <c r="H11" s="1087">
        <v>30</v>
      </c>
      <c r="I11" s="1310" t="s">
        <v>726</v>
      </c>
      <c r="J11" s="1311"/>
      <c r="K11" s="1312"/>
    </row>
    <row r="12" spans="2:16" ht="15">
      <c r="B12" s="1194"/>
      <c r="C12" s="1310" t="s">
        <v>724</v>
      </c>
      <c r="D12" s="1311"/>
      <c r="E12" s="1311"/>
      <c r="F12" s="1311"/>
      <c r="G12" s="1311"/>
      <c r="H12" s="1087">
        <v>40</v>
      </c>
      <c r="I12" s="1310" t="s">
        <v>726</v>
      </c>
      <c r="J12" s="1311"/>
      <c r="K12" s="1312"/>
    </row>
    <row r="13" spans="2:16" ht="15">
      <c r="B13" s="1194"/>
      <c r="C13" s="1310" t="s">
        <v>724</v>
      </c>
      <c r="D13" s="1311"/>
      <c r="E13" s="1311"/>
      <c r="F13" s="1311"/>
      <c r="G13" s="1311"/>
      <c r="H13" s="1087">
        <v>50</v>
      </c>
      <c r="I13" s="1310" t="s">
        <v>726</v>
      </c>
      <c r="J13" s="1311"/>
      <c r="K13" s="1312"/>
    </row>
    <row r="14" spans="2:16" ht="15">
      <c r="B14" s="1194"/>
      <c r="C14" s="1310" t="s">
        <v>724</v>
      </c>
      <c r="D14" s="1311"/>
      <c r="E14" s="1311"/>
      <c r="F14" s="1311"/>
      <c r="G14" s="1311"/>
      <c r="H14" s="1087">
        <v>60</v>
      </c>
      <c r="I14" s="1310" t="s">
        <v>726</v>
      </c>
      <c r="J14" s="1311"/>
      <c r="K14" s="1312"/>
    </row>
    <row r="15" spans="2:16" ht="15" customHeight="1">
      <c r="B15" s="1194"/>
      <c r="C15" s="1310" t="s">
        <v>724</v>
      </c>
      <c r="D15" s="1311"/>
      <c r="E15" s="1311"/>
      <c r="F15" s="1311"/>
      <c r="G15" s="1311"/>
      <c r="H15" s="1087">
        <v>70</v>
      </c>
      <c r="I15" s="1310" t="s">
        <v>726</v>
      </c>
      <c r="J15" s="1311"/>
      <c r="K15" s="1312"/>
      <c r="L15" s="1112" t="str">
        <f t="shared" si="0"/>
        <v/>
      </c>
    </row>
    <row r="16" spans="2:16" ht="15" customHeight="1">
      <c r="B16" s="1194"/>
      <c r="C16" s="1310" t="s">
        <v>724</v>
      </c>
      <c r="D16" s="1311"/>
      <c r="E16" s="1311"/>
      <c r="F16" s="1311"/>
      <c r="G16" s="1311"/>
      <c r="H16" s="1087">
        <v>80</v>
      </c>
      <c r="I16" s="1310" t="s">
        <v>726</v>
      </c>
      <c r="J16" s="1311"/>
      <c r="K16" s="1312"/>
      <c r="L16" s="1112" t="str">
        <f t="shared" si="0"/>
        <v/>
      </c>
    </row>
    <row r="17" spans="2:16" ht="15">
      <c r="B17" s="1194"/>
      <c r="C17" s="1338" t="s">
        <v>727</v>
      </c>
      <c r="D17" s="1339"/>
      <c r="E17" s="1339"/>
      <c r="F17" s="1339"/>
      <c r="G17" s="1340"/>
      <c r="H17" s="1341" t="s">
        <v>728</v>
      </c>
      <c r="I17" s="1275"/>
      <c r="J17" s="1275"/>
      <c r="K17" s="1277"/>
    </row>
    <row r="18" spans="2:16" ht="15" customHeight="1" thickBot="1">
      <c r="B18" s="1144">
        <f>SUM(B10:B17)</f>
        <v>0</v>
      </c>
      <c r="C18" s="1342" t="s">
        <v>729</v>
      </c>
      <c r="D18" s="1343"/>
      <c r="E18" s="1343"/>
      <c r="F18" s="1343"/>
      <c r="G18" s="1343"/>
      <c r="H18" s="1344"/>
      <c r="I18" s="1345"/>
      <c r="J18" s="1345"/>
      <c r="K18" s="1346"/>
    </row>
    <row r="19" spans="2:16" ht="6" customHeight="1">
      <c r="B19" s="1111"/>
      <c r="K19" s="1113"/>
    </row>
    <row r="20" spans="2:16" ht="15" customHeight="1" thickBot="1">
      <c r="B20" s="1274" t="s">
        <v>730</v>
      </c>
      <c r="C20" s="1275"/>
      <c r="D20" s="1275"/>
      <c r="E20" s="1275"/>
      <c r="F20" s="1275"/>
      <c r="G20" s="1275"/>
      <c r="H20" s="1275"/>
      <c r="I20" s="1275"/>
      <c r="J20" s="1275"/>
      <c r="K20" s="1277"/>
    </row>
    <row r="21" spans="2:16" ht="15">
      <c r="B21" s="1085" t="s">
        <v>723</v>
      </c>
      <c r="C21" s="1335" t="s">
        <v>731</v>
      </c>
      <c r="D21" s="1336"/>
      <c r="E21" s="1336"/>
      <c r="F21" s="1336"/>
      <c r="G21" s="1336"/>
      <c r="H21" s="1086" t="s">
        <v>725</v>
      </c>
      <c r="I21" s="1335" t="s">
        <v>726</v>
      </c>
      <c r="J21" s="1336"/>
      <c r="K21" s="1337"/>
    </row>
    <row r="22" spans="2:16" ht="15">
      <c r="B22" s="1194"/>
      <c r="C22" s="1310" t="s">
        <v>731</v>
      </c>
      <c r="D22" s="1311"/>
      <c r="E22" s="1311"/>
      <c r="F22" s="1311"/>
      <c r="G22" s="1311"/>
      <c r="H22" s="1087">
        <v>20</v>
      </c>
      <c r="I22" s="1310" t="s">
        <v>726</v>
      </c>
      <c r="J22" s="1311"/>
      <c r="K22" s="1312"/>
    </row>
    <row r="23" spans="2:16" ht="15">
      <c r="B23" s="1194"/>
      <c r="C23" s="1310" t="s">
        <v>731</v>
      </c>
      <c r="D23" s="1311"/>
      <c r="E23" s="1311"/>
      <c r="F23" s="1311"/>
      <c r="G23" s="1311"/>
      <c r="H23" s="1087">
        <v>30</v>
      </c>
      <c r="I23" s="1310" t="s">
        <v>726</v>
      </c>
      <c r="J23" s="1311"/>
      <c r="K23" s="1312"/>
      <c r="L23" s="1112">
        <f>+B22*H22</f>
        <v>0</v>
      </c>
      <c r="M23" s="1112" t="str">
        <f t="shared" ref="M23" si="1">IF($F$6="40% of Units at 60% of Area Median Income","YES",IF($F$6="20% of Units at 50% of Area Median Income","YES",""))</f>
        <v/>
      </c>
    </row>
    <row r="24" spans="2:16" ht="15">
      <c r="B24" s="1194"/>
      <c r="C24" s="1310" t="s">
        <v>731</v>
      </c>
      <c r="D24" s="1311"/>
      <c r="E24" s="1311"/>
      <c r="F24" s="1311"/>
      <c r="G24" s="1311"/>
      <c r="H24" s="1087">
        <v>40</v>
      </c>
      <c r="I24" s="1310" t="s">
        <v>726</v>
      </c>
      <c r="J24" s="1311"/>
      <c r="K24" s="1312"/>
      <c r="L24" s="1112">
        <f t="shared" ref="L24:L29" si="2">+B23*H23</f>
        <v>0</v>
      </c>
    </row>
    <row r="25" spans="2:16" ht="15">
      <c r="B25" s="1194"/>
      <c r="C25" s="1310" t="s">
        <v>731</v>
      </c>
      <c r="D25" s="1311"/>
      <c r="E25" s="1311"/>
      <c r="F25" s="1311"/>
      <c r="G25" s="1311"/>
      <c r="H25" s="1087">
        <v>50</v>
      </c>
      <c r="I25" s="1310" t="s">
        <v>726</v>
      </c>
      <c r="J25" s="1311"/>
      <c r="K25" s="1312"/>
      <c r="L25" s="1112">
        <f t="shared" si="2"/>
        <v>0</v>
      </c>
    </row>
    <row r="26" spans="2:16" ht="15" customHeight="1">
      <c r="B26" s="1194"/>
      <c r="C26" s="1310" t="s">
        <v>731</v>
      </c>
      <c r="D26" s="1311"/>
      <c r="E26" s="1311"/>
      <c r="F26" s="1311"/>
      <c r="G26" s="1311"/>
      <c r="H26" s="1087">
        <v>60</v>
      </c>
      <c r="I26" s="1310" t="s">
        <v>726</v>
      </c>
      <c r="J26" s="1311"/>
      <c r="K26" s="1312"/>
      <c r="L26" s="1112">
        <f t="shared" si="2"/>
        <v>0</v>
      </c>
    </row>
    <row r="27" spans="2:16" ht="15" customHeight="1">
      <c r="B27" s="1194"/>
      <c r="C27" s="1310" t="s">
        <v>731</v>
      </c>
      <c r="D27" s="1311"/>
      <c r="E27" s="1311"/>
      <c r="F27" s="1311"/>
      <c r="G27" s="1311"/>
      <c r="H27" s="1087">
        <v>70</v>
      </c>
      <c r="I27" s="1310" t="s">
        <v>726</v>
      </c>
      <c r="J27" s="1311"/>
      <c r="K27" s="1312"/>
      <c r="L27" s="1112">
        <f t="shared" si="2"/>
        <v>0</v>
      </c>
      <c r="P27" s="1112" t="s">
        <v>846</v>
      </c>
    </row>
    <row r="28" spans="2:16" ht="15">
      <c r="B28" s="1194"/>
      <c r="C28" s="1310" t="s">
        <v>731</v>
      </c>
      <c r="D28" s="1311"/>
      <c r="E28" s="1311"/>
      <c r="F28" s="1311"/>
      <c r="G28" s="1311"/>
      <c r="H28" s="1087">
        <v>80</v>
      </c>
      <c r="I28" s="1310" t="s">
        <v>726</v>
      </c>
      <c r="J28" s="1311"/>
      <c r="K28" s="1312"/>
      <c r="L28" s="1112">
        <f t="shared" si="2"/>
        <v>0</v>
      </c>
      <c r="M28" s="1112" t="str">
        <f t="shared" ref="M28:M29" si="3">IF($F$6="40% of Units at 60% of Area Median Income","YES",IF($F$6="20% of Units at 50% of Area Median Income","YES",""))</f>
        <v/>
      </c>
      <c r="P28" s="1112" t="s">
        <v>847</v>
      </c>
    </row>
    <row r="29" spans="2:16" ht="15" customHeight="1">
      <c r="B29" s="1194"/>
      <c r="C29" s="1128" t="s">
        <v>732</v>
      </c>
      <c r="D29" s="1128"/>
      <c r="E29" s="1128"/>
      <c r="F29" s="1088"/>
      <c r="G29" s="1089"/>
      <c r="H29" s="1313" t="s">
        <v>733</v>
      </c>
      <c r="I29" s="1314"/>
      <c r="J29" s="1314"/>
      <c r="K29" s="1315"/>
      <c r="L29" s="1112">
        <f t="shared" si="2"/>
        <v>0</v>
      </c>
      <c r="M29" s="1112" t="str">
        <f t="shared" si="3"/>
        <v/>
      </c>
      <c r="P29" s="1112" t="s">
        <v>489</v>
      </c>
    </row>
    <row r="30" spans="2:16" ht="15" customHeight="1" thickBot="1">
      <c r="B30" s="1145">
        <f>SUM(B22:B29)</f>
        <v>0</v>
      </c>
      <c r="C30" s="1316" t="s">
        <v>729</v>
      </c>
      <c r="D30" s="1317"/>
      <c r="E30" s="1317"/>
      <c r="F30" s="1317"/>
      <c r="G30" s="1317"/>
      <c r="H30" s="1318"/>
      <c r="I30" s="1319"/>
      <c r="J30" s="1319"/>
      <c r="K30" s="1320"/>
      <c r="P30" s="1112" t="s">
        <v>848</v>
      </c>
    </row>
    <row r="31" spans="2:16" ht="6" customHeight="1">
      <c r="B31" s="1321" t="s">
        <v>923</v>
      </c>
      <c r="C31" s="1322"/>
      <c r="D31" s="1322"/>
      <c r="E31" s="1322"/>
      <c r="F31" s="1322"/>
      <c r="G31" s="1322"/>
      <c r="H31" s="1322"/>
      <c r="I31" s="1322"/>
      <c r="J31" s="1322"/>
      <c r="K31" s="1323"/>
    </row>
    <row r="32" spans="2:16" ht="15" customHeight="1">
      <c r="B32" s="1324"/>
      <c r="C32" s="1325"/>
      <c r="D32" s="1325"/>
      <c r="E32" s="1325"/>
      <c r="F32" s="1325"/>
      <c r="G32" s="1325"/>
      <c r="H32" s="1325"/>
      <c r="I32" s="1325"/>
      <c r="J32" s="1325"/>
      <c r="K32" s="1326"/>
    </row>
    <row r="33" spans="2:16" ht="3" customHeight="1" thickBot="1">
      <c r="B33" s="1327"/>
      <c r="C33" s="1328"/>
      <c r="D33" s="1328"/>
      <c r="E33" s="1328"/>
      <c r="F33" s="1328"/>
      <c r="G33" s="1328"/>
      <c r="H33" s="1328"/>
      <c r="I33" s="1328"/>
      <c r="J33" s="1328"/>
      <c r="K33" s="1329"/>
    </row>
    <row r="34" spans="2:16" ht="15">
      <c r="B34" s="1146" t="str">
        <f>IF(F6="40% of Units at 60% of Area Median Income",L36,IF(F6="20% of Units at 50% of Area Median Income",L36,""))</f>
        <v/>
      </c>
      <c r="C34" s="1147" t="s">
        <v>734</v>
      </c>
      <c r="D34" s="1148"/>
      <c r="E34" s="1148"/>
      <c r="F34" s="1149"/>
      <c r="G34"/>
      <c r="H34" s="1150" t="e">
        <f>IF(F6="40% of Units at 60% of Area Median Income","",IF(F6="20% of Units at 50% of Area Median Income","",L37))</f>
        <v>#DIV/0!</v>
      </c>
      <c r="I34" s="1151" t="s">
        <v>735</v>
      </c>
      <c r="J34"/>
      <c r="K34" s="1137"/>
      <c r="L34" s="1112">
        <f>SUM(L23:L32)</f>
        <v>0</v>
      </c>
      <c r="P34" s="1095"/>
    </row>
    <row r="35" spans="2:16" ht="6" customHeight="1">
      <c r="B35" s="1111"/>
      <c r="K35" s="1113"/>
      <c r="P35" s="1095"/>
    </row>
    <row r="36" spans="2:16" ht="15">
      <c r="B36" s="1276" t="s">
        <v>736</v>
      </c>
      <c r="C36" s="1275"/>
      <c r="D36" s="1275"/>
      <c r="E36" s="1275"/>
      <c r="F36" s="1275"/>
      <c r="G36" s="1275"/>
      <c r="H36" s="1275"/>
      <c r="I36" s="1275"/>
      <c r="J36" s="1275"/>
      <c r="K36" s="1277"/>
      <c r="L36" s="1112" t="e">
        <f>+SUM(B23:B25)/SUM(B23:B26)</f>
        <v>#DIV/0!</v>
      </c>
    </row>
    <row r="37" spans="2:16" ht="15" customHeight="1">
      <c r="B37" s="1136" t="s">
        <v>737</v>
      </c>
      <c r="D37" s="1330" t="s">
        <v>738</v>
      </c>
      <c r="E37" s="1275"/>
      <c r="G37" s="1151" t="s">
        <v>684</v>
      </c>
      <c r="K37" s="1113"/>
      <c r="L37" s="1112" t="e">
        <f>+(L34/SUM(B22:B28))/100</f>
        <v>#DIV/0!</v>
      </c>
    </row>
    <row r="38" spans="2:16">
      <c r="B38" s="1195"/>
      <c r="D38" s="1331"/>
      <c r="E38" s="1332"/>
      <c r="G38" s="1187"/>
      <c r="H38" s="1143"/>
      <c r="K38" s="1113"/>
    </row>
    <row r="39" spans="2:16">
      <c r="B39" s="1196"/>
      <c r="D39" s="1333"/>
      <c r="E39" s="1334"/>
      <c r="G39" s="1191"/>
      <c r="K39" s="1113"/>
    </row>
    <row r="40" spans="2:16" ht="14.25" customHeight="1">
      <c r="B40" s="1111" t="s">
        <v>739</v>
      </c>
      <c r="C40"/>
      <c r="D40"/>
      <c r="E40"/>
      <c r="F40" s="1187"/>
      <c r="G40" s="1262" t="s">
        <v>924</v>
      </c>
      <c r="H40" s="1262"/>
      <c r="I40" s="1262"/>
      <c r="J40" s="1262"/>
      <c r="K40" s="1188"/>
    </row>
    <row r="41" spans="2:16" ht="15.75" thickBot="1">
      <c r="B41" s="1108" t="s">
        <v>740</v>
      </c>
      <c r="C41" s="1096"/>
      <c r="D41" s="1096"/>
      <c r="E41" s="1096"/>
      <c r="F41" s="1187"/>
      <c r="H41" s="1152"/>
      <c r="K41" s="1113"/>
    </row>
    <row r="42" spans="2:16" ht="15.75" thickBot="1">
      <c r="B42" s="1307" t="s">
        <v>741</v>
      </c>
      <c r="C42" s="1308"/>
      <c r="D42" s="1308"/>
      <c r="E42" s="1308"/>
      <c r="F42" s="1308"/>
      <c r="G42" s="1308"/>
      <c r="H42" s="1308"/>
      <c r="I42" s="1308"/>
      <c r="J42" s="1308"/>
      <c r="K42" s="1309"/>
    </row>
    <row r="43" spans="2:16">
      <c r="B43" s="1274"/>
      <c r="C43" s="1300"/>
      <c r="D43" s="1300"/>
      <c r="E43" s="1300"/>
      <c r="F43" s="1300"/>
      <c r="G43" s="1300"/>
      <c r="H43" s="1300"/>
      <c r="I43" s="1300"/>
      <c r="J43" s="1300"/>
      <c r="K43" s="1301"/>
    </row>
    <row r="44" spans="2:16">
      <c r="B44" s="1111" t="s">
        <v>742</v>
      </c>
      <c r="E44" s="1112" t="s">
        <v>743</v>
      </c>
      <c r="F44" s="1112" t="s">
        <v>744</v>
      </c>
      <c r="G44" s="1112" t="s">
        <v>745</v>
      </c>
      <c r="H44" s="1112" t="s">
        <v>746</v>
      </c>
      <c r="J44" s="1300"/>
      <c r="K44" s="1301"/>
    </row>
    <row r="45" spans="2:16">
      <c r="B45" s="1111"/>
      <c r="D45" s="1098" t="s">
        <v>58</v>
      </c>
      <c r="E45" s="1284"/>
      <c r="F45" s="1284"/>
      <c r="G45" s="1284"/>
      <c r="I45" s="1101" t="s">
        <v>747</v>
      </c>
      <c r="J45" s="1187"/>
      <c r="K45" s="1113"/>
    </row>
    <row r="46" spans="2:16" ht="15">
      <c r="B46" s="1274" t="s">
        <v>748</v>
      </c>
      <c r="C46" s="1275"/>
      <c r="D46" s="1275"/>
      <c r="E46" s="1275"/>
      <c r="F46" s="1306"/>
      <c r="G46" s="1266"/>
      <c r="H46" s="1300" t="s">
        <v>749</v>
      </c>
      <c r="I46" s="1300"/>
      <c r="J46" s="1300"/>
      <c r="K46" s="1301"/>
    </row>
    <row r="47" spans="2:16">
      <c r="B47" s="1260" t="s">
        <v>750</v>
      </c>
      <c r="C47" s="1262"/>
      <c r="D47" s="1262"/>
      <c r="E47" s="1265"/>
      <c r="F47" s="1265"/>
      <c r="G47" s="1265"/>
      <c r="H47" s="1265"/>
      <c r="I47" s="1265"/>
      <c r="J47" s="1265"/>
      <c r="K47" s="1305"/>
    </row>
    <row r="48" spans="2:16">
      <c r="B48" s="1260" t="s">
        <v>1</v>
      </c>
      <c r="C48" s="1262"/>
      <c r="D48" s="1262"/>
      <c r="E48" s="1278"/>
      <c r="F48" s="1278"/>
      <c r="G48" s="1278"/>
      <c r="H48" s="1278"/>
      <c r="I48" s="1278"/>
      <c r="J48" s="1278"/>
      <c r="K48" s="1304"/>
      <c r="P48" s="1112" t="s">
        <v>5</v>
      </c>
    </row>
    <row r="49" spans="2:16">
      <c r="B49" s="1260" t="s">
        <v>2</v>
      </c>
      <c r="C49" s="1262"/>
      <c r="D49" s="1262"/>
      <c r="E49" s="1278"/>
      <c r="F49" s="1278"/>
      <c r="G49" s="1278"/>
      <c r="H49" s="1278"/>
      <c r="I49" s="1112" t="s">
        <v>7</v>
      </c>
      <c r="J49" s="1278"/>
      <c r="K49" s="1304"/>
      <c r="P49" s="1112" t="s">
        <v>6</v>
      </c>
    </row>
    <row r="50" spans="2:16" ht="15" customHeight="1">
      <c r="B50" s="1260" t="s">
        <v>751</v>
      </c>
      <c r="C50" s="1262"/>
      <c r="D50" s="1262"/>
      <c r="E50" s="1278"/>
      <c r="F50" s="1278"/>
      <c r="G50" s="1278"/>
      <c r="H50" s="1278"/>
      <c r="I50" s="1112" t="s">
        <v>752</v>
      </c>
      <c r="J50" s="1265"/>
      <c r="K50" s="1305"/>
    </row>
    <row r="51" spans="2:16">
      <c r="B51" s="1274"/>
      <c r="C51" s="1300"/>
      <c r="D51" s="1300"/>
      <c r="E51" s="1300"/>
      <c r="F51" s="1300"/>
      <c r="G51" s="1300"/>
      <c r="H51" s="1300"/>
      <c r="I51" s="1300"/>
      <c r="J51" s="1300"/>
      <c r="K51" s="1301"/>
    </row>
    <row r="52" spans="2:16">
      <c r="B52" s="1274" t="s">
        <v>753</v>
      </c>
      <c r="C52" s="1300"/>
      <c r="D52" s="1300"/>
      <c r="E52" s="1300"/>
      <c r="F52" s="1300"/>
      <c r="G52" s="1300"/>
      <c r="H52" s="1187"/>
      <c r="I52" s="1300"/>
      <c r="J52" s="1300"/>
      <c r="K52" s="1301"/>
    </row>
    <row r="53" spans="2:16" ht="15" customHeight="1" thickBot="1">
      <c r="B53" s="1108"/>
      <c r="C53" s="1131" t="s">
        <v>754</v>
      </c>
      <c r="D53" s="1302"/>
      <c r="E53" s="1302"/>
      <c r="F53" s="1302"/>
      <c r="G53" s="1302"/>
      <c r="H53" s="1302"/>
      <c r="I53" s="1302"/>
      <c r="J53" s="1302"/>
      <c r="K53" s="1303"/>
    </row>
  </sheetData>
  <sheetProtection algorithmName="SHA-512" hashValue="EBYQq4kDer/JD/2N+wxKicpJzoWcfX3aMXhk46K8QoOeDcjnB7ztICN4nBoDQKssG29Jg9GgKl1DbBX9oKRChw==" saltValue="YbMenWNeSHOJOf+zfAW/+g==" spinCount="100000" sheet="1" selectLockedCells="1"/>
  <mergeCells count="75">
    <mergeCell ref="F6:J6"/>
    <mergeCell ref="B1:K1"/>
    <mergeCell ref="B2:K2"/>
    <mergeCell ref="B3:K3"/>
    <mergeCell ref="B4:K4"/>
    <mergeCell ref="B5:K5"/>
    <mergeCell ref="B7:K7"/>
    <mergeCell ref="B8:K8"/>
    <mergeCell ref="C9:G9"/>
    <mergeCell ref="I9:K9"/>
    <mergeCell ref="C10:G10"/>
    <mergeCell ref="I10:K10"/>
    <mergeCell ref="C11:G11"/>
    <mergeCell ref="I11:K11"/>
    <mergeCell ref="C12:G12"/>
    <mergeCell ref="I12:K12"/>
    <mergeCell ref="C13:G13"/>
    <mergeCell ref="I13:K13"/>
    <mergeCell ref="C21:G21"/>
    <mergeCell ref="I21:K21"/>
    <mergeCell ref="C14:G14"/>
    <mergeCell ref="I14:K14"/>
    <mergeCell ref="C15:G15"/>
    <mergeCell ref="I15:K15"/>
    <mergeCell ref="C16:G16"/>
    <mergeCell ref="I16:K16"/>
    <mergeCell ref="C17:G17"/>
    <mergeCell ref="H17:K17"/>
    <mergeCell ref="C18:G18"/>
    <mergeCell ref="H18:K18"/>
    <mergeCell ref="B20:K20"/>
    <mergeCell ref="C22:G22"/>
    <mergeCell ref="I22:K22"/>
    <mergeCell ref="C23:G23"/>
    <mergeCell ref="I23:K23"/>
    <mergeCell ref="C24:G24"/>
    <mergeCell ref="I24:K24"/>
    <mergeCell ref="C25:G25"/>
    <mergeCell ref="I25:K25"/>
    <mergeCell ref="C26:G26"/>
    <mergeCell ref="I26:K26"/>
    <mergeCell ref="C27:G27"/>
    <mergeCell ref="I27:K27"/>
    <mergeCell ref="B42:K42"/>
    <mergeCell ref="C28:G28"/>
    <mergeCell ref="I28:K28"/>
    <mergeCell ref="H29:K29"/>
    <mergeCell ref="C30:G30"/>
    <mergeCell ref="H30:K30"/>
    <mergeCell ref="B31:K33"/>
    <mergeCell ref="B36:K36"/>
    <mergeCell ref="D37:E37"/>
    <mergeCell ref="D38:E38"/>
    <mergeCell ref="D39:E39"/>
    <mergeCell ref="G40:J40"/>
    <mergeCell ref="B43:K43"/>
    <mergeCell ref="J44:K44"/>
    <mergeCell ref="B46:E46"/>
    <mergeCell ref="F46:G46"/>
    <mergeCell ref="H46:K46"/>
    <mergeCell ref="B51:K51"/>
    <mergeCell ref="B52:G52"/>
    <mergeCell ref="I52:K52"/>
    <mergeCell ref="D53:K53"/>
    <mergeCell ref="E45:G45"/>
    <mergeCell ref="B48:D48"/>
    <mergeCell ref="E48:K48"/>
    <mergeCell ref="B49:D49"/>
    <mergeCell ref="E49:H49"/>
    <mergeCell ref="J49:K49"/>
    <mergeCell ref="B50:D50"/>
    <mergeCell ref="E50:H50"/>
    <mergeCell ref="J50:K50"/>
    <mergeCell ref="B47:D47"/>
    <mergeCell ref="E47:K47"/>
  </mergeCells>
  <conditionalFormatting sqref="B10">
    <cfRule type="expression" dxfId="9" priority="8">
      <formula>L10="YES"</formula>
    </cfRule>
    <cfRule type="expression" dxfId="8" priority="14">
      <formula>L10="YES"</formula>
    </cfRule>
  </conditionalFormatting>
  <conditionalFormatting sqref="B15:B16">
    <cfRule type="expression" dxfId="7" priority="6">
      <formula>L15="YES"</formula>
    </cfRule>
    <cfRule type="expression" dxfId="6" priority="12">
      <formula>L15="YES"</formula>
    </cfRule>
  </conditionalFormatting>
  <conditionalFormatting sqref="B17">
    <cfRule type="expression" dxfId="5" priority="2">
      <formula>F6="Average Income Election"</formula>
    </cfRule>
  </conditionalFormatting>
  <conditionalFormatting sqref="B22">
    <cfRule type="expression" dxfId="4" priority="5">
      <formula>M23="YES"</formula>
    </cfRule>
    <cfRule type="expression" dxfId="3" priority="11">
      <formula>M23="YES"</formula>
    </cfRule>
  </conditionalFormatting>
  <conditionalFormatting sqref="B27:B28">
    <cfRule type="expression" dxfId="2" priority="3">
      <formula>M28="YES"</formula>
    </cfRule>
    <cfRule type="expression" dxfId="1" priority="9">
      <formula>M28="YES"</formula>
    </cfRule>
  </conditionalFormatting>
  <conditionalFormatting sqref="B29">
    <cfRule type="expression" dxfId="0" priority="1">
      <formula>F6="Average Income Election"</formula>
    </cfRule>
  </conditionalFormatting>
  <dataValidations count="5">
    <dataValidation type="list" allowBlank="1" showInputMessage="1" showErrorMessage="1" sqref="F6:J6" xr:uid="{CCB0F557-9DA3-48A0-9659-B696487D9E75}">
      <formula1>$P$7:$P$9</formula1>
    </dataValidation>
    <dataValidation type="list" allowBlank="1" showInputMessage="1" showErrorMessage="1" sqref="H52 F40 K40" xr:uid="{708F8F5D-DB5B-48CA-BA72-13D0E60FE78D}">
      <formula1>$P$48:$P$49</formula1>
    </dataValidation>
    <dataValidation type="list" allowBlank="1" showInputMessage="1" showErrorMessage="1" sqref="D38:E39" xr:uid="{EA0FB89F-EEC5-4892-9D94-0AB1ADB30BC1}">
      <formula1>$P$26:$P$30</formula1>
    </dataValidation>
    <dataValidation type="list" allowBlank="1" showInputMessage="1" showErrorMessage="1" sqref="F7:J7" xr:uid="{02D44DB3-FACC-49B7-B35D-C79973486C9A}">
      <formula1>$P$7:$P$8</formula1>
    </dataValidation>
    <dataValidation type="textLength" allowBlank="1" showInputMessage="1" showErrorMessage="1" error="Please enter two-letter abbreviation." sqref="J49:K49" xr:uid="{7090745A-95C3-4BE9-BF3F-1C3185D6B4D9}">
      <formula1>0</formula1>
      <formula2>2</formula2>
    </dataValidation>
  </dataValidations>
  <pageMargins left="0.5" right="0.5" top="0.3" bottom="0.5" header="0" footer="0.3"/>
  <pageSetup orientation="portrait" r:id="rId1"/>
  <headerFooter>
    <oddFooter>&amp;L&amp;8Revised October 20, 2021&amp;C&amp;8Universal Rental Development Application&amp;R&amp;8Page 2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7297" r:id="rId4" name="Check Box 1">
              <controlPr defaultSize="0" autoFill="0" autoLine="0" autoPict="0">
                <anchor moveWithCells="1">
                  <from>
                    <xdr:col>4</xdr:col>
                    <xdr:colOff>457200</xdr:colOff>
                    <xdr:row>42</xdr:row>
                    <xdr:rowOff>123825</xdr:rowOff>
                  </from>
                  <to>
                    <xdr:col>5</xdr:col>
                    <xdr:colOff>76200</xdr:colOff>
                    <xdr:row>44</xdr:row>
                    <xdr:rowOff>28575</xdr:rowOff>
                  </to>
                </anchor>
              </controlPr>
            </control>
          </mc:Choice>
        </mc:AlternateContent>
        <mc:AlternateContent xmlns:mc="http://schemas.openxmlformats.org/markup-compatibility/2006">
          <mc:Choice Requires="x14">
            <control shapeId="567298" r:id="rId5" name="Check Box 2">
              <controlPr defaultSize="0" autoFill="0" autoLine="0" autoPict="0">
                <anchor moveWithCells="1">
                  <from>
                    <xdr:col>3</xdr:col>
                    <xdr:colOff>438150</xdr:colOff>
                    <xdr:row>42</xdr:row>
                    <xdr:rowOff>123825</xdr:rowOff>
                  </from>
                  <to>
                    <xdr:col>4</xdr:col>
                    <xdr:colOff>47625</xdr:colOff>
                    <xdr:row>44</xdr:row>
                    <xdr:rowOff>28575</xdr:rowOff>
                  </to>
                </anchor>
              </controlPr>
            </control>
          </mc:Choice>
        </mc:AlternateContent>
        <mc:AlternateContent xmlns:mc="http://schemas.openxmlformats.org/markup-compatibility/2006">
          <mc:Choice Requires="x14">
            <control shapeId="567299" r:id="rId6" name="Check Box 3">
              <controlPr defaultSize="0" autoFill="0" autoLine="0" autoPict="0">
                <anchor moveWithCells="1">
                  <from>
                    <xdr:col>5</xdr:col>
                    <xdr:colOff>447675</xdr:colOff>
                    <xdr:row>42</xdr:row>
                    <xdr:rowOff>133350</xdr:rowOff>
                  </from>
                  <to>
                    <xdr:col>6</xdr:col>
                    <xdr:colOff>47625</xdr:colOff>
                    <xdr:row>44</xdr:row>
                    <xdr:rowOff>28575</xdr:rowOff>
                  </to>
                </anchor>
              </controlPr>
            </control>
          </mc:Choice>
        </mc:AlternateContent>
        <mc:AlternateContent xmlns:mc="http://schemas.openxmlformats.org/markup-compatibility/2006">
          <mc:Choice Requires="x14">
            <control shapeId="567300" r:id="rId7" name="Check Box 4">
              <controlPr defaultSize="0" autoFill="0" autoLine="0" autoPict="0">
                <anchor moveWithCells="1">
                  <from>
                    <xdr:col>3</xdr:col>
                    <xdr:colOff>47625</xdr:colOff>
                    <xdr:row>43</xdr:row>
                    <xdr:rowOff>142875</xdr:rowOff>
                  </from>
                  <to>
                    <xdr:col>3</xdr:col>
                    <xdr:colOff>314325</xdr:colOff>
                    <xdr:row>45</xdr:row>
                    <xdr:rowOff>28575</xdr:rowOff>
                  </to>
                </anchor>
              </controlPr>
            </control>
          </mc:Choice>
        </mc:AlternateContent>
        <mc:AlternateContent xmlns:mc="http://schemas.openxmlformats.org/markup-compatibility/2006">
          <mc:Choice Requires="x14">
            <control shapeId="567301" r:id="rId8" name="Check Box 5">
              <controlPr defaultSize="0" autoFill="0" autoLine="0" autoPict="0">
                <anchor moveWithCells="1">
                  <from>
                    <xdr:col>6</xdr:col>
                    <xdr:colOff>409575</xdr:colOff>
                    <xdr:row>42</xdr:row>
                    <xdr:rowOff>133350</xdr:rowOff>
                  </from>
                  <to>
                    <xdr:col>7</xdr:col>
                    <xdr:colOff>28575</xdr:colOff>
                    <xdr:row>44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D05F-D7A3-4407-9FB1-A650860177AE}">
  <dimension ref="B1:L56"/>
  <sheetViews>
    <sheetView showGridLines="0" zoomScaleNormal="100" workbookViewId="0">
      <selection activeCell="J61" sqref="J61:N61"/>
    </sheetView>
  </sheetViews>
  <sheetFormatPr defaultColWidth="9.140625" defaultRowHeight="12.75"/>
  <cols>
    <col min="1" max="1" width="4" style="1112" customWidth="1"/>
    <col min="2" max="5" width="9.140625" style="1112"/>
    <col min="6" max="6" width="10" style="1112" customWidth="1"/>
    <col min="7" max="7" width="9.140625" style="1112" customWidth="1"/>
    <col min="8" max="11" width="9.140625" style="1112"/>
    <col min="12" max="12" width="0" style="1112" hidden="1" customWidth="1"/>
    <col min="13" max="15" width="9.140625" style="1112"/>
    <col min="16" max="16" width="9.140625" style="1112" customWidth="1"/>
    <col min="17" max="16384" width="9.140625" style="1112"/>
  </cols>
  <sheetData>
    <row r="1" spans="2:12" ht="15.75" thickBot="1">
      <c r="B1" s="1307" t="s">
        <v>755</v>
      </c>
      <c r="C1" s="1308"/>
      <c r="D1" s="1308"/>
      <c r="E1" s="1308"/>
      <c r="F1" s="1308"/>
      <c r="G1" s="1308"/>
      <c r="H1" s="1308"/>
      <c r="I1" s="1308"/>
      <c r="J1" s="1308"/>
      <c r="K1" s="1309"/>
    </row>
    <row r="2" spans="2:12" ht="5.25" customHeight="1">
      <c r="B2" s="1111"/>
      <c r="C2" s="1098"/>
      <c r="K2" s="1113"/>
    </row>
    <row r="3" spans="2:12">
      <c r="B3" s="1111" t="s">
        <v>756</v>
      </c>
      <c r="D3" s="1112" t="s">
        <v>757</v>
      </c>
      <c r="E3" s="1187"/>
      <c r="F3" s="1090" t="s">
        <v>758</v>
      </c>
      <c r="G3" s="1112" t="s">
        <v>367</v>
      </c>
      <c r="I3" s="1187"/>
      <c r="K3" s="1113"/>
    </row>
    <row r="4" spans="2:12" ht="9" customHeight="1">
      <c r="B4" s="1274"/>
      <c r="C4" s="1300"/>
      <c r="D4" s="1300"/>
      <c r="E4" s="1300"/>
      <c r="F4" s="1300"/>
      <c r="G4" s="1300"/>
      <c r="H4" s="1300"/>
      <c r="I4" s="1300"/>
      <c r="J4" s="1300"/>
      <c r="K4" s="1301"/>
    </row>
    <row r="5" spans="2:12">
      <c r="B5" s="1358" t="s">
        <v>759</v>
      </c>
      <c r="C5" s="1359"/>
      <c r="D5" s="1359"/>
      <c r="E5" s="1359"/>
      <c r="F5" s="1359"/>
      <c r="G5" s="1187"/>
      <c r="H5" s="1112" t="s">
        <v>760</v>
      </c>
      <c r="I5" s="1265"/>
      <c r="J5" s="1265"/>
      <c r="K5" s="1305"/>
    </row>
    <row r="6" spans="2:12">
      <c r="B6" s="1260" t="s">
        <v>761</v>
      </c>
      <c r="C6" s="1262"/>
      <c r="D6" s="1262"/>
      <c r="E6" s="1262"/>
      <c r="F6" s="1262"/>
      <c r="G6" s="1191"/>
      <c r="H6" s="1112" t="s">
        <v>762</v>
      </c>
      <c r="I6" s="1278"/>
      <c r="J6" s="1278"/>
      <c r="K6" s="1304"/>
    </row>
    <row r="7" spans="2:12">
      <c r="B7" s="1260" t="s">
        <v>763</v>
      </c>
      <c r="C7" s="1262"/>
      <c r="D7" s="1262"/>
      <c r="E7" s="1262"/>
      <c r="F7" s="1262"/>
      <c r="G7" s="1265"/>
      <c r="H7" s="1265"/>
      <c r="I7" s="1300" t="s">
        <v>749</v>
      </c>
      <c r="J7" s="1300"/>
      <c r="K7" s="1301"/>
    </row>
    <row r="8" spans="2:12">
      <c r="B8" s="1274" t="s">
        <v>764</v>
      </c>
      <c r="C8" s="1300"/>
      <c r="D8" s="1300"/>
      <c r="E8" s="1300"/>
      <c r="F8" s="1300"/>
      <c r="G8" s="1191"/>
      <c r="K8" s="1113"/>
    </row>
    <row r="9" spans="2:12">
      <c r="B9" s="1274" t="s">
        <v>765</v>
      </c>
      <c r="C9" s="1300"/>
      <c r="D9" s="1300"/>
      <c r="E9" s="1300"/>
      <c r="F9" s="1300"/>
      <c r="G9" s="1191"/>
      <c r="K9" s="1113"/>
    </row>
    <row r="10" spans="2:12">
      <c r="B10" s="1274" t="s">
        <v>766</v>
      </c>
      <c r="C10" s="1300"/>
      <c r="D10" s="1300"/>
      <c r="E10" s="1300"/>
      <c r="F10" s="1300"/>
      <c r="G10" s="1191"/>
      <c r="K10" s="1113"/>
    </row>
    <row r="11" spans="2:12">
      <c r="B11" s="1260" t="s">
        <v>767</v>
      </c>
      <c r="C11" s="1262"/>
      <c r="D11" s="1262"/>
      <c r="E11" s="1262"/>
      <c r="F11" s="1262"/>
      <c r="G11" s="1265"/>
      <c r="H11" s="1265"/>
      <c r="I11" s="1265"/>
      <c r="J11" s="1265"/>
      <c r="K11" s="1305"/>
    </row>
    <row r="12" spans="2:12" ht="12.75" customHeight="1">
      <c r="B12" s="1260" t="s">
        <v>768</v>
      </c>
      <c r="C12" s="1262"/>
      <c r="D12" s="1262"/>
      <c r="E12" s="1262"/>
      <c r="F12" s="1262"/>
      <c r="G12" s="1278"/>
      <c r="H12" s="1278"/>
      <c r="I12" s="1278"/>
      <c r="J12" s="1278"/>
      <c r="K12" s="1304"/>
    </row>
    <row r="13" spans="2:12" ht="6" customHeight="1" thickBot="1">
      <c r="B13" s="1122"/>
      <c r="C13" s="1098"/>
      <c r="D13" s="1098"/>
      <c r="E13" s="1098"/>
      <c r="F13" s="1098"/>
      <c r="K13" s="1113"/>
    </row>
    <row r="14" spans="2:12" ht="15.75" thickBot="1">
      <c r="B14" s="1307" t="s">
        <v>657</v>
      </c>
      <c r="C14" s="1377"/>
      <c r="D14" s="1377"/>
      <c r="E14" s="1377"/>
      <c r="F14" s="1377"/>
      <c r="G14" s="1377"/>
      <c r="H14" s="1377"/>
      <c r="I14" s="1377"/>
      <c r="J14" s="1377"/>
      <c r="K14" s="1385"/>
      <c r="L14" s="1112" t="s">
        <v>842</v>
      </c>
    </row>
    <row r="15" spans="2:12" ht="24.75" customHeight="1" thickBot="1">
      <c r="B15" s="1274"/>
      <c r="C15" s="1275"/>
      <c r="D15" s="1275"/>
      <c r="E15" s="1062" t="s">
        <v>658</v>
      </c>
      <c r="F15" s="1063" t="s">
        <v>659</v>
      </c>
      <c r="G15" s="1063" t="s">
        <v>660</v>
      </c>
      <c r="H15" s="1153"/>
      <c r="I15" s="1064" t="s">
        <v>661</v>
      </c>
      <c r="J15" s="1065" t="s">
        <v>662</v>
      </c>
      <c r="K15" s="1066" t="s">
        <v>663</v>
      </c>
      <c r="L15" s="1112" t="s">
        <v>843</v>
      </c>
    </row>
    <row r="16" spans="2:12" ht="13.5" thickBot="1">
      <c r="B16" s="1386" t="s">
        <v>664</v>
      </c>
      <c r="C16" s="1387"/>
      <c r="D16" s="1388"/>
      <c r="E16" s="1197" t="s">
        <v>665</v>
      </c>
      <c r="F16" s="1198" t="s">
        <v>666</v>
      </c>
      <c r="G16" s="1198" t="s">
        <v>666</v>
      </c>
      <c r="H16" s="1154"/>
      <c r="I16" s="1154"/>
      <c r="J16" s="1067"/>
      <c r="K16" s="1155">
        <f>SUM(F16:G16)</f>
        <v>0</v>
      </c>
    </row>
    <row r="17" spans="2:11" ht="25.5" customHeight="1" thickBot="1">
      <c r="B17" s="1389" t="s">
        <v>667</v>
      </c>
      <c r="C17" s="1390"/>
      <c r="D17" s="1391"/>
      <c r="E17" s="1068"/>
      <c r="F17" s="1199" t="s">
        <v>398</v>
      </c>
      <c r="G17" s="1199" t="s">
        <v>398</v>
      </c>
      <c r="H17" s="1156"/>
      <c r="I17" s="1199" t="s">
        <v>668</v>
      </c>
      <c r="J17" s="1199" t="s">
        <v>669</v>
      </c>
      <c r="K17" s="1157">
        <f>SUM(F17:J17)</f>
        <v>0</v>
      </c>
    </row>
    <row r="18" spans="2:11" ht="13.5" thickBot="1">
      <c r="B18" s="1392" t="s">
        <v>670</v>
      </c>
      <c r="C18" s="1393"/>
      <c r="D18" s="1394"/>
      <c r="E18" s="1197" t="s">
        <v>665</v>
      </c>
      <c r="F18" s="1129"/>
      <c r="G18" s="1129"/>
      <c r="H18" s="1158"/>
      <c r="I18" s="1129"/>
      <c r="J18" s="1129"/>
      <c r="K18" s="1157" t="e">
        <f>E18+0</f>
        <v>#VALUE!</v>
      </c>
    </row>
    <row r="19" spans="2:11" ht="24.75" customHeight="1" thickBot="1">
      <c r="B19" s="1395" t="s">
        <v>671</v>
      </c>
      <c r="C19" s="1396"/>
      <c r="D19" s="1397"/>
      <c r="E19" s="1069"/>
      <c r="F19" s="1070"/>
      <c r="G19" s="1070"/>
      <c r="H19" s="1156"/>
      <c r="I19" s="1199" t="s">
        <v>668</v>
      </c>
      <c r="J19" s="1199" t="s">
        <v>668</v>
      </c>
      <c r="K19" s="1159">
        <f>SUM(I19:J19)</f>
        <v>0</v>
      </c>
    </row>
    <row r="20" spans="2:11">
      <c r="B20" s="1260" t="s">
        <v>368</v>
      </c>
      <c r="C20" s="1262"/>
      <c r="D20" s="1262"/>
      <c r="E20" s="1267"/>
      <c r="F20" s="1160" t="str">
        <f t="shared" ref="F20:G21" si="0">F16</f>
        <v>[# of units]</v>
      </c>
      <c r="G20" s="1161" t="str">
        <f t="shared" si="0"/>
        <v>[# of units]</v>
      </c>
      <c r="H20" s="1154"/>
      <c r="I20" s="1067"/>
      <c r="J20" s="1067"/>
      <c r="K20" s="1155">
        <f>K16</f>
        <v>0</v>
      </c>
    </row>
    <row r="21" spans="2:11" ht="13.5" thickBot="1">
      <c r="B21" s="1260" t="s">
        <v>672</v>
      </c>
      <c r="C21" s="1262"/>
      <c r="D21" s="1262"/>
      <c r="E21" s="1267"/>
      <c r="F21" s="1144" t="str">
        <f t="shared" si="0"/>
        <v>Sq. Ft</v>
      </c>
      <c r="G21" s="1162" t="str">
        <f t="shared" si="0"/>
        <v>Sq. Ft</v>
      </c>
      <c r="H21" s="1163"/>
      <c r="I21" s="1164" t="e">
        <f>SUM(I17+I19)</f>
        <v>#VALUE!</v>
      </c>
      <c r="J21" s="1164" t="e">
        <f>J17+J19</f>
        <v>#VALUE!</v>
      </c>
      <c r="K21" s="1159" t="e">
        <f>SUM(F21:J21)</f>
        <v>#VALUE!</v>
      </c>
    </row>
    <row r="22" spans="2:11" ht="7.5" customHeight="1">
      <c r="B22" s="1274"/>
      <c r="C22" s="1300"/>
      <c r="D22" s="1300"/>
      <c r="E22" s="1300"/>
      <c r="F22" s="1300"/>
      <c r="G22" s="1300"/>
      <c r="H22" s="1300"/>
      <c r="I22" s="1300"/>
      <c r="J22" s="1300"/>
      <c r="K22" s="1301"/>
    </row>
    <row r="23" spans="2:11">
      <c r="B23" s="1358" t="s">
        <v>673</v>
      </c>
      <c r="C23" s="1359"/>
      <c r="D23" s="1359"/>
      <c r="E23" s="1359"/>
      <c r="F23" s="1187"/>
      <c r="H23" s="1359" t="s">
        <v>674</v>
      </c>
      <c r="I23" s="1359"/>
      <c r="J23" s="1359"/>
      <c r="K23" s="1188"/>
    </row>
    <row r="24" spans="2:11" ht="6.75" customHeight="1">
      <c r="B24" s="1133"/>
      <c r="C24" s="1134"/>
      <c r="D24" s="1134"/>
      <c r="E24" s="1134"/>
      <c r="F24" s="1134"/>
      <c r="G24" s="1134"/>
      <c r="H24" s="1134"/>
      <c r="I24" s="1134"/>
      <c r="J24" s="1134"/>
      <c r="K24" s="1135"/>
    </row>
    <row r="25" spans="2:11">
      <c r="B25" s="1380" t="s">
        <v>675</v>
      </c>
      <c r="C25" s="1381"/>
      <c r="D25" s="1381"/>
      <c r="E25" s="1381"/>
      <c r="F25" s="1381"/>
      <c r="G25" s="1381"/>
      <c r="H25" s="1381"/>
      <c r="I25" s="1381"/>
      <c r="J25" s="1381"/>
      <c r="K25" s="1382"/>
    </row>
    <row r="26" spans="2:11" s="1134" customFormat="1" ht="6" customHeight="1">
      <c r="B26" s="1133"/>
      <c r="K26" s="1135"/>
    </row>
    <row r="27" spans="2:11" s="1134" customFormat="1" ht="13.5" customHeight="1">
      <c r="B27" s="1133"/>
      <c r="K27" s="1135"/>
    </row>
    <row r="28" spans="2:11" s="1134" customFormat="1" ht="9" customHeight="1">
      <c r="B28" s="1133"/>
      <c r="K28" s="1135"/>
    </row>
    <row r="29" spans="2:11" s="1134" customFormat="1" ht="9.75" customHeight="1">
      <c r="B29" s="1133"/>
      <c r="K29" s="1135"/>
    </row>
    <row r="30" spans="2:11" s="1134" customFormat="1" ht="15" customHeight="1">
      <c r="B30" s="1133"/>
      <c r="J30" s="1265"/>
      <c r="K30" s="1305"/>
    </row>
    <row r="31" spans="2:11" s="1134" customFormat="1" ht="6.75" customHeight="1">
      <c r="B31" s="1380"/>
      <c r="C31" s="1381"/>
      <c r="D31" s="1381"/>
      <c r="E31" s="1381"/>
      <c r="F31" s="1381"/>
      <c r="G31" s="1381"/>
      <c r="H31" s="1381"/>
      <c r="I31" s="1381"/>
      <c r="J31" s="1381"/>
      <c r="K31" s="1382"/>
    </row>
    <row r="32" spans="2:11">
      <c r="B32" s="1383" t="s">
        <v>676</v>
      </c>
      <c r="C32" s="1384"/>
      <c r="D32" s="1265"/>
      <c r="E32" s="1265"/>
      <c r="F32" s="1265"/>
      <c r="G32" s="1134" t="s">
        <v>677</v>
      </c>
      <c r="H32" s="1134"/>
      <c r="I32" s="1265"/>
      <c r="J32" s="1265"/>
      <c r="K32" s="1305"/>
    </row>
    <row r="33" spans="2:11">
      <c r="B33" s="1383" t="s">
        <v>678</v>
      </c>
      <c r="C33" s="1384"/>
      <c r="D33" s="1285"/>
      <c r="E33" s="1285"/>
      <c r="F33" s="1285"/>
      <c r="G33" s="1134"/>
      <c r="H33" s="1134"/>
      <c r="I33" s="1134"/>
      <c r="J33" s="1134"/>
      <c r="K33" s="1135"/>
    </row>
    <row r="34" spans="2:11" ht="6" customHeight="1" thickBot="1">
      <c r="B34" s="1132"/>
      <c r="C34" s="1097"/>
      <c r="D34" s="1071"/>
      <c r="E34" s="1071"/>
      <c r="F34" s="1071"/>
      <c r="G34" s="1134"/>
      <c r="H34" s="1134"/>
      <c r="I34" s="1134"/>
      <c r="J34" s="1134"/>
      <c r="K34" s="1135"/>
    </row>
    <row r="35" spans="2:11" ht="15.75" thickBot="1">
      <c r="B35" s="1307" t="s">
        <v>679</v>
      </c>
      <c r="C35" s="1377"/>
      <c r="D35" s="1377"/>
      <c r="E35" s="1378"/>
      <c r="F35" s="1378"/>
      <c r="G35" s="1378"/>
      <c r="H35" s="1378"/>
      <c r="I35" s="1378"/>
      <c r="J35" s="1378"/>
      <c r="K35" s="1379"/>
    </row>
    <row r="36" spans="2:11" ht="12" customHeight="1">
      <c r="B36" s="1072"/>
      <c r="C36" s="1073"/>
      <c r="D36" s="1073"/>
      <c r="E36" s="1371" t="s">
        <v>658</v>
      </c>
      <c r="F36" s="1373" t="s">
        <v>396</v>
      </c>
      <c r="G36" s="1373" t="s">
        <v>680</v>
      </c>
      <c r="H36" s="1375"/>
      <c r="I36" s="1369" t="s">
        <v>661</v>
      </c>
      <c r="J36" s="1362" t="s">
        <v>662</v>
      </c>
      <c r="K36" s="1360" t="s">
        <v>39</v>
      </c>
    </row>
    <row r="37" spans="2:11" ht="12" customHeight="1" thickBot="1">
      <c r="B37" s="1274"/>
      <c r="C37" s="1275"/>
      <c r="D37" s="1275"/>
      <c r="E37" s="1372"/>
      <c r="F37" s="1374"/>
      <c r="G37" s="1374"/>
      <c r="H37" s="1376"/>
      <c r="I37" s="1370"/>
      <c r="J37" s="1363"/>
      <c r="K37" s="1361"/>
    </row>
    <row r="38" spans="2:11">
      <c r="B38" s="1366" t="s">
        <v>664</v>
      </c>
      <c r="C38" s="1367"/>
      <c r="D38" s="1367"/>
      <c r="E38" s="1200" t="s">
        <v>945</v>
      </c>
      <c r="F38" s="1201" t="s">
        <v>666</v>
      </c>
      <c r="G38" s="1201" t="s">
        <v>681</v>
      </c>
      <c r="H38" s="1165"/>
      <c r="I38" s="1074"/>
      <c r="J38" s="1074"/>
      <c r="K38" s="1166">
        <f>SUM(F38:G38)</f>
        <v>0</v>
      </c>
    </row>
    <row r="39" spans="2:11" ht="25.5" customHeight="1">
      <c r="B39" s="1347" t="s">
        <v>667</v>
      </c>
      <c r="C39" s="1368"/>
      <c r="D39" s="1368"/>
      <c r="E39" s="1068"/>
      <c r="F39" s="1199" t="s">
        <v>398</v>
      </c>
      <c r="G39" s="1199" t="s">
        <v>398</v>
      </c>
      <c r="H39" s="1156"/>
      <c r="I39" s="1199" t="s">
        <v>668</v>
      </c>
      <c r="J39" s="1199" t="s">
        <v>669</v>
      </c>
      <c r="K39" s="1157">
        <f>SUM(F39:J39)</f>
        <v>0</v>
      </c>
    </row>
    <row r="40" spans="2:11">
      <c r="B40" s="1274" t="s">
        <v>670</v>
      </c>
      <c r="C40" s="1300"/>
      <c r="D40" s="1300"/>
      <c r="E40" s="1194" t="s">
        <v>945</v>
      </c>
      <c r="F40" s="1129"/>
      <c r="G40" s="1129"/>
      <c r="H40" s="1158"/>
      <c r="I40" s="1129"/>
      <c r="J40" s="1129"/>
      <c r="K40" s="1157" t="e">
        <f>E40+0</f>
        <v>#VALUE!</v>
      </c>
    </row>
    <row r="41" spans="2:11" ht="27.75" customHeight="1" thickBot="1">
      <c r="B41" s="1364" t="s">
        <v>671</v>
      </c>
      <c r="C41" s="1365"/>
      <c r="D41" s="1365"/>
      <c r="E41" s="1069"/>
      <c r="F41" s="1070"/>
      <c r="G41" s="1070"/>
      <c r="H41" s="1163"/>
      <c r="I41" s="1202" t="s">
        <v>668</v>
      </c>
      <c r="J41" s="1202" t="s">
        <v>668</v>
      </c>
      <c r="K41" s="1159">
        <f>SUM(I41:J41)</f>
        <v>0</v>
      </c>
    </row>
    <row r="42" spans="2:11" ht="13.5" thickBot="1">
      <c r="B42" s="1260" t="s">
        <v>368</v>
      </c>
      <c r="C42" s="1262"/>
      <c r="D42" s="1262"/>
      <c r="E42" s="1262"/>
      <c r="F42" s="1167" t="str">
        <f t="shared" ref="F42:G43" si="1">F38</f>
        <v>[# of units]</v>
      </c>
      <c r="G42" s="1168" t="str">
        <f t="shared" si="1"/>
        <v># of units</v>
      </c>
      <c r="H42" s="1169"/>
      <c r="I42" s="1075"/>
      <c r="J42" s="1075"/>
      <c r="K42" s="1170">
        <f>K38</f>
        <v>0</v>
      </c>
    </row>
    <row r="43" spans="2:11" ht="13.5" thickBot="1">
      <c r="B43" s="1260" t="s">
        <v>672</v>
      </c>
      <c r="C43" s="1262"/>
      <c r="D43" s="1262"/>
      <c r="E43" s="1262"/>
      <c r="F43" s="1171" t="str">
        <f t="shared" si="1"/>
        <v>Sq. Ft</v>
      </c>
      <c r="G43" s="1172" t="str">
        <f t="shared" si="1"/>
        <v>Sq. Ft</v>
      </c>
      <c r="H43" s="1173"/>
      <c r="I43" s="1168" t="e">
        <f>SUM(I39+I41)</f>
        <v>#VALUE!</v>
      </c>
      <c r="J43" s="1168" t="e">
        <f>J39+J41</f>
        <v>#VALUE!</v>
      </c>
      <c r="K43" s="1174" t="e">
        <f>SUM(F43:J43)</f>
        <v>#VALUE!</v>
      </c>
    </row>
    <row r="44" spans="2:11" ht="6" customHeight="1">
      <c r="B44" s="1274"/>
      <c r="C44" s="1300"/>
      <c r="D44" s="1300"/>
      <c r="E44" s="1300"/>
      <c r="F44" s="1300"/>
      <c r="G44" s="1300"/>
      <c r="H44" s="1300"/>
      <c r="I44" s="1300"/>
      <c r="J44" s="1300"/>
      <c r="K44" s="1301"/>
    </row>
    <row r="45" spans="2:11">
      <c r="B45" s="1358" t="s">
        <v>673</v>
      </c>
      <c r="C45" s="1359"/>
      <c r="D45" s="1359"/>
      <c r="E45" s="1359"/>
      <c r="F45" s="1187"/>
      <c r="H45" s="1359" t="s">
        <v>674</v>
      </c>
      <c r="I45" s="1359"/>
      <c r="J45" s="1359"/>
      <c r="K45" s="1188"/>
    </row>
    <row r="46" spans="2:11" ht="6" customHeight="1">
      <c r="B46" s="1111"/>
      <c r="K46" s="1113"/>
    </row>
    <row r="47" spans="2:11">
      <c r="B47" s="1274" t="s">
        <v>675</v>
      </c>
      <c r="C47" s="1300"/>
      <c r="D47" s="1300"/>
      <c r="E47" s="1300"/>
      <c r="F47" s="1300"/>
      <c r="G47" s="1300"/>
      <c r="H47" s="1300"/>
      <c r="I47" s="1300"/>
      <c r="J47" s="1300"/>
      <c r="K47" s="1301"/>
    </row>
    <row r="48" spans="2:11" ht="5.25" customHeight="1">
      <c r="B48" s="1111"/>
      <c r="K48" s="1113"/>
    </row>
    <row r="49" spans="2:11">
      <c r="B49" s="1111"/>
      <c r="K49" s="1113"/>
    </row>
    <row r="50" spans="2:11">
      <c r="B50" s="1111"/>
      <c r="K50" s="1113"/>
    </row>
    <row r="51" spans="2:11" ht="7.5" customHeight="1">
      <c r="B51" s="1111"/>
      <c r="K51" s="1113"/>
    </row>
    <row r="52" spans="2:11" ht="9" customHeight="1">
      <c r="B52" s="1111"/>
      <c r="J52" s="1354"/>
      <c r="K52" s="1355"/>
    </row>
    <row r="53" spans="2:11" ht="10.5" customHeight="1">
      <c r="B53" s="1111"/>
      <c r="J53" s="1284"/>
      <c r="K53" s="1356"/>
    </row>
    <row r="54" spans="2:11">
      <c r="B54" s="1111"/>
      <c r="K54" s="1113"/>
    </row>
    <row r="55" spans="2:11">
      <c r="B55" s="1260" t="s">
        <v>676</v>
      </c>
      <c r="C55" s="1262"/>
      <c r="D55" s="1265"/>
      <c r="E55" s="1265"/>
      <c r="F55" s="1265"/>
      <c r="G55" s="1112" t="s">
        <v>677</v>
      </c>
      <c r="I55" s="1265"/>
      <c r="J55" s="1265"/>
      <c r="K55" s="1305"/>
    </row>
    <row r="56" spans="2:11" ht="15.75" customHeight="1" thickBot="1">
      <c r="B56" s="1352" t="s">
        <v>678</v>
      </c>
      <c r="C56" s="1353"/>
      <c r="D56" s="1357"/>
      <c r="E56" s="1357"/>
      <c r="F56" s="1357"/>
      <c r="G56" s="1109"/>
      <c r="H56" s="1109"/>
      <c r="I56" s="1109"/>
      <c r="J56" s="1109"/>
      <c r="K56" s="1110"/>
    </row>
  </sheetData>
  <sheetProtection algorithmName="SHA-512" hashValue="H+0v23Dvv6KyvHCOVok6Qn29j2rIpYWPD2eJGehqZTDyLBAyzpO8tNZ7TNnfOtC1+JpuedwZOnAOmVNwtee+ZA==" saltValue="HoQlmTXGoi4Iz+j6ZeNZAg==" spinCount="100000" sheet="1" selectLockedCells="1"/>
  <mergeCells count="60">
    <mergeCell ref="B10:F10"/>
    <mergeCell ref="B1:K1"/>
    <mergeCell ref="B4:K4"/>
    <mergeCell ref="B5:F5"/>
    <mergeCell ref="I5:K5"/>
    <mergeCell ref="B6:F6"/>
    <mergeCell ref="I6:K6"/>
    <mergeCell ref="B7:F7"/>
    <mergeCell ref="G7:H7"/>
    <mergeCell ref="I7:K7"/>
    <mergeCell ref="B8:F8"/>
    <mergeCell ref="B9:F9"/>
    <mergeCell ref="B21:E21"/>
    <mergeCell ref="B11:F11"/>
    <mergeCell ref="G11:K11"/>
    <mergeCell ref="B12:F12"/>
    <mergeCell ref="G12:K12"/>
    <mergeCell ref="B14:K14"/>
    <mergeCell ref="B15:D15"/>
    <mergeCell ref="B16:D16"/>
    <mergeCell ref="B17:D17"/>
    <mergeCell ref="B18:D18"/>
    <mergeCell ref="B19:D19"/>
    <mergeCell ref="B20:E20"/>
    <mergeCell ref="B35:K35"/>
    <mergeCell ref="B22:K22"/>
    <mergeCell ref="B23:E23"/>
    <mergeCell ref="H23:J23"/>
    <mergeCell ref="B25:K25"/>
    <mergeCell ref="J30:K30"/>
    <mergeCell ref="B31:K31"/>
    <mergeCell ref="B32:C32"/>
    <mergeCell ref="D32:F32"/>
    <mergeCell ref="I32:K32"/>
    <mergeCell ref="B33:C33"/>
    <mergeCell ref="D33:F33"/>
    <mergeCell ref="K36:K37"/>
    <mergeCell ref="J36:J37"/>
    <mergeCell ref="B42:E42"/>
    <mergeCell ref="B43:E43"/>
    <mergeCell ref="B44:K44"/>
    <mergeCell ref="B41:D41"/>
    <mergeCell ref="B37:D37"/>
    <mergeCell ref="B38:D38"/>
    <mergeCell ref="B39:D39"/>
    <mergeCell ref="B40:D40"/>
    <mergeCell ref="I36:I37"/>
    <mergeCell ref="E36:E37"/>
    <mergeCell ref="F36:F37"/>
    <mergeCell ref="G36:G37"/>
    <mergeCell ref="H36:H37"/>
    <mergeCell ref="B56:C56"/>
    <mergeCell ref="J52:K53"/>
    <mergeCell ref="D56:F56"/>
    <mergeCell ref="B45:E45"/>
    <mergeCell ref="H45:J45"/>
    <mergeCell ref="B55:C55"/>
    <mergeCell ref="D55:F55"/>
    <mergeCell ref="I55:K55"/>
    <mergeCell ref="B47:K47"/>
  </mergeCells>
  <dataValidations count="1">
    <dataValidation type="list" allowBlank="1" showInputMessage="1" showErrorMessage="1" sqref="G5:G6 G8:G10" xr:uid="{29B9E09B-2A73-46B8-B27D-ADDA2523B129}">
      <formula1>$L$14:$L$15</formula1>
    </dataValidation>
  </dataValidations>
  <pageMargins left="0.5" right="0.5" top="0.75" bottom="0.75" header="0.4" footer="0.4"/>
  <pageSetup scale="99" orientation="portrait" r:id="rId1"/>
  <headerFooter>
    <oddFooter>&amp;L&amp;8Revised October 20, 2021&amp;C&amp;8Universal Rental Development Application&amp;R&amp;8Page 3 of 8</oddFooter>
    <firstFooter>&amp;R&amp;"Arial,Regular"&amp;8Page 3 of 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8321" r:id="rId4" name="Check Box 1">
              <controlPr locked="0" defaultSize="0" autoFill="0" autoLine="0" autoPict="0">
                <anchor moveWithCells="1">
                  <from>
                    <xdr:col>1</xdr:col>
                    <xdr:colOff>19050</xdr:colOff>
                    <xdr:row>27</xdr:row>
                    <xdr:rowOff>76200</xdr:rowOff>
                  </from>
                  <to>
                    <xdr:col>2</xdr:col>
                    <xdr:colOff>247650</xdr:colOff>
                    <xdr:row>28</xdr:row>
                    <xdr:rowOff>104775</xdr:rowOff>
                  </to>
                </anchor>
              </controlPr>
            </control>
          </mc:Choice>
        </mc:AlternateContent>
        <mc:AlternateContent xmlns:mc="http://schemas.openxmlformats.org/markup-compatibility/2006">
          <mc:Choice Requires="x14">
            <control shapeId="568322" r:id="rId5" name="Check Box 2">
              <controlPr locked="0" defaultSize="0" autoFill="0" autoLine="0" autoPict="0">
                <anchor moveWithCells="1">
                  <from>
                    <xdr:col>1</xdr:col>
                    <xdr:colOff>19050</xdr:colOff>
                    <xdr:row>29</xdr:row>
                    <xdr:rowOff>66675</xdr:rowOff>
                  </from>
                  <to>
                    <xdr:col>2</xdr:col>
                    <xdr:colOff>247650</xdr:colOff>
                    <xdr:row>30</xdr:row>
                    <xdr:rowOff>19050</xdr:rowOff>
                  </to>
                </anchor>
              </controlPr>
            </control>
          </mc:Choice>
        </mc:AlternateContent>
        <mc:AlternateContent xmlns:mc="http://schemas.openxmlformats.org/markup-compatibility/2006">
          <mc:Choice Requires="x14">
            <control shapeId="568323" r:id="rId6" name="Check Box 3">
              <controlPr locked="0" defaultSize="0" autoFill="0" autoLine="0" autoPict="0">
                <anchor moveWithCells="1">
                  <from>
                    <xdr:col>2</xdr:col>
                    <xdr:colOff>600075</xdr:colOff>
                    <xdr:row>26</xdr:row>
                    <xdr:rowOff>0</xdr:rowOff>
                  </from>
                  <to>
                    <xdr:col>4</xdr:col>
                    <xdr:colOff>352425</xdr:colOff>
                    <xdr:row>26</xdr:row>
                    <xdr:rowOff>152400</xdr:rowOff>
                  </to>
                </anchor>
              </controlPr>
            </control>
          </mc:Choice>
        </mc:AlternateContent>
        <mc:AlternateContent xmlns:mc="http://schemas.openxmlformats.org/markup-compatibility/2006">
          <mc:Choice Requires="x14">
            <control shapeId="568324" r:id="rId7" name="Check Box 4">
              <controlPr locked="0" defaultSize="0" autoFill="0" autoLine="0" autoPict="0">
                <anchor moveWithCells="1">
                  <from>
                    <xdr:col>2</xdr:col>
                    <xdr:colOff>600075</xdr:colOff>
                    <xdr:row>27</xdr:row>
                    <xdr:rowOff>66675</xdr:rowOff>
                  </from>
                  <to>
                    <xdr:col>5</xdr:col>
                    <xdr:colOff>66675</xdr:colOff>
                    <xdr:row>28</xdr:row>
                    <xdr:rowOff>104775</xdr:rowOff>
                  </to>
                </anchor>
              </controlPr>
            </control>
          </mc:Choice>
        </mc:AlternateContent>
        <mc:AlternateContent xmlns:mc="http://schemas.openxmlformats.org/markup-compatibility/2006">
          <mc:Choice Requires="x14">
            <control shapeId="568325" r:id="rId8" name="Check Box 5">
              <controlPr locked="0" defaultSize="0" autoFill="0" autoLine="0" autoPict="0">
                <anchor moveWithCells="1">
                  <from>
                    <xdr:col>2</xdr:col>
                    <xdr:colOff>600075</xdr:colOff>
                    <xdr:row>29</xdr:row>
                    <xdr:rowOff>66675</xdr:rowOff>
                  </from>
                  <to>
                    <xdr:col>4</xdr:col>
                    <xdr:colOff>323850</xdr:colOff>
                    <xdr:row>30</xdr:row>
                    <xdr:rowOff>28575</xdr:rowOff>
                  </to>
                </anchor>
              </controlPr>
            </control>
          </mc:Choice>
        </mc:AlternateContent>
        <mc:AlternateContent xmlns:mc="http://schemas.openxmlformats.org/markup-compatibility/2006">
          <mc:Choice Requires="x14">
            <control shapeId="568326" r:id="rId9" name="Check Box 6">
              <controlPr locked="0" defaultSize="0" autoFill="0" autoLine="0" autoPict="0">
                <anchor moveWithCells="1">
                  <from>
                    <xdr:col>4</xdr:col>
                    <xdr:colOff>619125</xdr:colOff>
                    <xdr:row>27</xdr:row>
                    <xdr:rowOff>66675</xdr:rowOff>
                  </from>
                  <to>
                    <xdr:col>6</xdr:col>
                    <xdr:colOff>466725</xdr:colOff>
                    <xdr:row>28</xdr:row>
                    <xdr:rowOff>104775</xdr:rowOff>
                  </to>
                </anchor>
              </controlPr>
            </control>
          </mc:Choice>
        </mc:AlternateContent>
        <mc:AlternateContent xmlns:mc="http://schemas.openxmlformats.org/markup-compatibility/2006">
          <mc:Choice Requires="x14">
            <control shapeId="568327" r:id="rId10" name="Check Box 7">
              <controlPr locked="0" defaultSize="0" autoFill="0" autoLine="0" autoPict="0">
                <anchor moveWithCells="1">
                  <from>
                    <xdr:col>4</xdr:col>
                    <xdr:colOff>619125</xdr:colOff>
                    <xdr:row>26</xdr:row>
                    <xdr:rowOff>0</xdr:rowOff>
                  </from>
                  <to>
                    <xdr:col>7</xdr:col>
                    <xdr:colOff>247650</xdr:colOff>
                    <xdr:row>26</xdr:row>
                    <xdr:rowOff>152400</xdr:rowOff>
                  </to>
                </anchor>
              </controlPr>
            </control>
          </mc:Choice>
        </mc:AlternateContent>
        <mc:AlternateContent xmlns:mc="http://schemas.openxmlformats.org/markup-compatibility/2006">
          <mc:Choice Requires="x14">
            <control shapeId="568328" r:id="rId11" name="Check Box 8">
              <controlPr locked="0" defaultSize="0" autoFill="0" autoLine="0" autoPict="0">
                <anchor moveWithCells="1">
                  <from>
                    <xdr:col>4</xdr:col>
                    <xdr:colOff>619125</xdr:colOff>
                    <xdr:row>29</xdr:row>
                    <xdr:rowOff>66675</xdr:rowOff>
                  </from>
                  <to>
                    <xdr:col>6</xdr:col>
                    <xdr:colOff>333375</xdr:colOff>
                    <xdr:row>30</xdr:row>
                    <xdr:rowOff>47625</xdr:rowOff>
                  </to>
                </anchor>
              </controlPr>
            </control>
          </mc:Choice>
        </mc:AlternateContent>
        <mc:AlternateContent xmlns:mc="http://schemas.openxmlformats.org/markup-compatibility/2006">
          <mc:Choice Requires="x14">
            <control shapeId="568329" r:id="rId12" name="Check Box 9">
              <controlPr locked="0" defaultSize="0" autoFill="0" autoLine="0" autoPict="0">
                <anchor moveWithCells="1">
                  <from>
                    <xdr:col>7</xdr:col>
                    <xdr:colOff>619125</xdr:colOff>
                    <xdr:row>26</xdr:row>
                    <xdr:rowOff>9525</xdr:rowOff>
                  </from>
                  <to>
                    <xdr:col>9</xdr:col>
                    <xdr:colOff>76200</xdr:colOff>
                    <xdr:row>26</xdr:row>
                    <xdr:rowOff>133350</xdr:rowOff>
                  </to>
                </anchor>
              </controlPr>
            </control>
          </mc:Choice>
        </mc:AlternateContent>
        <mc:AlternateContent xmlns:mc="http://schemas.openxmlformats.org/markup-compatibility/2006">
          <mc:Choice Requires="x14">
            <control shapeId="568330" r:id="rId13" name="Check Box 10">
              <controlPr locked="0" defaultSize="0" autoFill="0" autoLine="0" autoPict="0">
                <anchor moveWithCells="1">
                  <from>
                    <xdr:col>8</xdr:col>
                    <xdr:colOff>628650</xdr:colOff>
                    <xdr:row>26</xdr:row>
                    <xdr:rowOff>9525</xdr:rowOff>
                  </from>
                  <to>
                    <xdr:col>10</xdr:col>
                    <xdr:colOff>428625</xdr:colOff>
                    <xdr:row>26</xdr:row>
                    <xdr:rowOff>142875</xdr:rowOff>
                  </to>
                </anchor>
              </controlPr>
            </control>
          </mc:Choice>
        </mc:AlternateContent>
        <mc:AlternateContent xmlns:mc="http://schemas.openxmlformats.org/markup-compatibility/2006">
          <mc:Choice Requires="x14">
            <control shapeId="568331" r:id="rId14" name="Check Box 11">
              <controlPr locked="0" defaultSize="0" autoFill="0" autoLine="0" autoPict="0">
                <anchor moveWithCells="1">
                  <from>
                    <xdr:col>7</xdr:col>
                    <xdr:colOff>619125</xdr:colOff>
                    <xdr:row>27</xdr:row>
                    <xdr:rowOff>9525</xdr:rowOff>
                  </from>
                  <to>
                    <xdr:col>9</xdr:col>
                    <xdr:colOff>257175</xdr:colOff>
                    <xdr:row>28</xdr:row>
                    <xdr:rowOff>38100</xdr:rowOff>
                  </to>
                </anchor>
              </controlPr>
            </control>
          </mc:Choice>
        </mc:AlternateContent>
        <mc:AlternateContent xmlns:mc="http://schemas.openxmlformats.org/markup-compatibility/2006">
          <mc:Choice Requires="x14">
            <control shapeId="568332" r:id="rId15" name="Check Box 12">
              <controlPr locked="0" defaultSize="0" autoFill="0" autoLine="0" autoPict="0">
                <anchor moveWithCells="1">
                  <from>
                    <xdr:col>7</xdr:col>
                    <xdr:colOff>619125</xdr:colOff>
                    <xdr:row>28</xdr:row>
                    <xdr:rowOff>76200</xdr:rowOff>
                  </from>
                  <to>
                    <xdr:col>8</xdr:col>
                    <xdr:colOff>638175</xdr:colOff>
                    <xdr:row>29</xdr:row>
                    <xdr:rowOff>85725</xdr:rowOff>
                  </to>
                </anchor>
              </controlPr>
            </control>
          </mc:Choice>
        </mc:AlternateContent>
        <mc:AlternateContent xmlns:mc="http://schemas.openxmlformats.org/markup-compatibility/2006">
          <mc:Choice Requires="x14">
            <control shapeId="568333" r:id="rId16" name="Check Box 13">
              <controlPr locked="0" defaultSize="0" autoFill="0" autoLine="0" autoPict="0">
                <anchor moveWithCells="1">
                  <from>
                    <xdr:col>1</xdr:col>
                    <xdr:colOff>19050</xdr:colOff>
                    <xdr:row>26</xdr:row>
                    <xdr:rowOff>9525</xdr:rowOff>
                  </from>
                  <to>
                    <xdr:col>2</xdr:col>
                    <xdr:colOff>247650</xdr:colOff>
                    <xdr:row>26</xdr:row>
                    <xdr:rowOff>152400</xdr:rowOff>
                  </to>
                </anchor>
              </controlPr>
            </control>
          </mc:Choice>
        </mc:AlternateContent>
        <mc:AlternateContent xmlns:mc="http://schemas.openxmlformats.org/markup-compatibility/2006">
          <mc:Choice Requires="x14">
            <control shapeId="568334" r:id="rId17" name="Check Box 14">
              <controlPr defaultSize="0" autoFill="0" autoLine="0" autoPict="0">
                <anchor moveWithCells="1">
                  <from>
                    <xdr:col>1</xdr:col>
                    <xdr:colOff>0</xdr:colOff>
                    <xdr:row>48</xdr:row>
                    <xdr:rowOff>0</xdr:rowOff>
                  </from>
                  <to>
                    <xdr:col>2</xdr:col>
                    <xdr:colOff>209550</xdr:colOff>
                    <xdr:row>49</xdr:row>
                    <xdr:rowOff>95250</xdr:rowOff>
                  </to>
                </anchor>
              </controlPr>
            </control>
          </mc:Choice>
        </mc:AlternateContent>
        <mc:AlternateContent xmlns:mc="http://schemas.openxmlformats.org/markup-compatibility/2006">
          <mc:Choice Requires="x14">
            <control shapeId="568335" r:id="rId18" name="Check Box 15">
              <controlPr defaultSize="0" autoFill="0" autoLine="0" autoPict="0">
                <anchor moveWithCells="1">
                  <from>
                    <xdr:col>1</xdr:col>
                    <xdr:colOff>0</xdr:colOff>
                    <xdr:row>49</xdr:row>
                    <xdr:rowOff>76200</xdr:rowOff>
                  </from>
                  <to>
                    <xdr:col>2</xdr:col>
                    <xdr:colOff>209550</xdr:colOff>
                    <xdr:row>51</xdr:row>
                    <xdr:rowOff>47625</xdr:rowOff>
                  </to>
                </anchor>
              </controlPr>
            </control>
          </mc:Choice>
        </mc:AlternateContent>
        <mc:AlternateContent xmlns:mc="http://schemas.openxmlformats.org/markup-compatibility/2006">
          <mc:Choice Requires="x14">
            <control shapeId="568336" r:id="rId19" name="Check Box 16">
              <controlPr defaultSize="0" autoFill="0" autoLine="0" autoPict="0">
                <anchor moveWithCells="1">
                  <from>
                    <xdr:col>1</xdr:col>
                    <xdr:colOff>0</xdr:colOff>
                    <xdr:row>51</xdr:row>
                    <xdr:rowOff>66675</xdr:rowOff>
                  </from>
                  <to>
                    <xdr:col>2</xdr:col>
                    <xdr:colOff>209550</xdr:colOff>
                    <xdr:row>53</xdr:row>
                    <xdr:rowOff>47625</xdr:rowOff>
                  </to>
                </anchor>
              </controlPr>
            </control>
          </mc:Choice>
        </mc:AlternateContent>
        <mc:AlternateContent xmlns:mc="http://schemas.openxmlformats.org/markup-compatibility/2006">
          <mc:Choice Requires="x14">
            <control shapeId="568337" r:id="rId20" name="Check Box 17">
              <controlPr defaultSize="0" autoFill="0" autoLine="0" autoPict="0">
                <anchor moveWithCells="1">
                  <from>
                    <xdr:col>2</xdr:col>
                    <xdr:colOff>590550</xdr:colOff>
                    <xdr:row>47</xdr:row>
                    <xdr:rowOff>57150</xdr:rowOff>
                  </from>
                  <to>
                    <xdr:col>4</xdr:col>
                    <xdr:colOff>400050</xdr:colOff>
                    <xdr:row>49</xdr:row>
                    <xdr:rowOff>95250</xdr:rowOff>
                  </to>
                </anchor>
              </controlPr>
            </control>
          </mc:Choice>
        </mc:AlternateContent>
        <mc:AlternateContent xmlns:mc="http://schemas.openxmlformats.org/markup-compatibility/2006">
          <mc:Choice Requires="x14">
            <control shapeId="568338" r:id="rId21" name="Check Box 18">
              <controlPr defaultSize="0" autoFill="0" autoLine="0" autoPict="0">
                <anchor moveWithCells="1">
                  <from>
                    <xdr:col>2</xdr:col>
                    <xdr:colOff>590550</xdr:colOff>
                    <xdr:row>49</xdr:row>
                    <xdr:rowOff>66675</xdr:rowOff>
                  </from>
                  <to>
                    <xdr:col>5</xdr:col>
                    <xdr:colOff>142875</xdr:colOff>
                    <xdr:row>51</xdr:row>
                    <xdr:rowOff>47625</xdr:rowOff>
                  </to>
                </anchor>
              </controlPr>
            </control>
          </mc:Choice>
        </mc:AlternateContent>
        <mc:AlternateContent xmlns:mc="http://schemas.openxmlformats.org/markup-compatibility/2006">
          <mc:Choice Requires="x14">
            <control shapeId="568339" r:id="rId22" name="Check Box 19">
              <controlPr defaultSize="0" autoFill="0" autoLine="0" autoPict="0">
                <anchor moveWithCells="1">
                  <from>
                    <xdr:col>2</xdr:col>
                    <xdr:colOff>590550</xdr:colOff>
                    <xdr:row>51</xdr:row>
                    <xdr:rowOff>66675</xdr:rowOff>
                  </from>
                  <to>
                    <xdr:col>4</xdr:col>
                    <xdr:colOff>381000</xdr:colOff>
                    <xdr:row>53</xdr:row>
                    <xdr:rowOff>57150</xdr:rowOff>
                  </to>
                </anchor>
              </controlPr>
            </control>
          </mc:Choice>
        </mc:AlternateContent>
        <mc:AlternateContent xmlns:mc="http://schemas.openxmlformats.org/markup-compatibility/2006">
          <mc:Choice Requires="x14">
            <control shapeId="568340" r:id="rId23" name="Check Box 20">
              <controlPr defaultSize="0" autoFill="0" autoLine="0" autoPict="0">
                <anchor moveWithCells="1">
                  <from>
                    <xdr:col>4</xdr:col>
                    <xdr:colOff>600075</xdr:colOff>
                    <xdr:row>49</xdr:row>
                    <xdr:rowOff>66675</xdr:rowOff>
                  </from>
                  <to>
                    <xdr:col>6</xdr:col>
                    <xdr:colOff>409575</xdr:colOff>
                    <xdr:row>51</xdr:row>
                    <xdr:rowOff>47625</xdr:rowOff>
                  </to>
                </anchor>
              </controlPr>
            </control>
          </mc:Choice>
        </mc:AlternateContent>
        <mc:AlternateContent xmlns:mc="http://schemas.openxmlformats.org/markup-compatibility/2006">
          <mc:Choice Requires="x14">
            <control shapeId="568341" r:id="rId24" name="Check Box 21">
              <controlPr defaultSize="0" autoFill="0" autoLine="0" autoPict="0">
                <anchor moveWithCells="1">
                  <from>
                    <xdr:col>4</xdr:col>
                    <xdr:colOff>600075</xdr:colOff>
                    <xdr:row>47</xdr:row>
                    <xdr:rowOff>57150</xdr:rowOff>
                  </from>
                  <to>
                    <xdr:col>7</xdr:col>
                    <xdr:colOff>76200</xdr:colOff>
                    <xdr:row>49</xdr:row>
                    <xdr:rowOff>95250</xdr:rowOff>
                  </to>
                </anchor>
              </controlPr>
            </control>
          </mc:Choice>
        </mc:AlternateContent>
        <mc:AlternateContent xmlns:mc="http://schemas.openxmlformats.org/markup-compatibility/2006">
          <mc:Choice Requires="x14">
            <control shapeId="568342" r:id="rId25" name="Check Box 22">
              <controlPr defaultSize="0" autoFill="0" autoLine="0" autoPict="0">
                <anchor moveWithCells="1">
                  <from>
                    <xdr:col>4</xdr:col>
                    <xdr:colOff>619125</xdr:colOff>
                    <xdr:row>50</xdr:row>
                    <xdr:rowOff>66675</xdr:rowOff>
                  </from>
                  <to>
                    <xdr:col>6</xdr:col>
                    <xdr:colOff>295275</xdr:colOff>
                    <xdr:row>53</xdr:row>
                    <xdr:rowOff>142875</xdr:rowOff>
                  </to>
                </anchor>
              </controlPr>
            </control>
          </mc:Choice>
        </mc:AlternateContent>
        <mc:AlternateContent xmlns:mc="http://schemas.openxmlformats.org/markup-compatibility/2006">
          <mc:Choice Requires="x14">
            <control shapeId="568343" r:id="rId26" name="Check Box 23">
              <controlPr defaultSize="0" autoFill="0" autoLine="0" autoPict="0">
                <anchor moveWithCells="1">
                  <from>
                    <xdr:col>7</xdr:col>
                    <xdr:colOff>590550</xdr:colOff>
                    <xdr:row>48</xdr:row>
                    <xdr:rowOff>0</xdr:rowOff>
                  </from>
                  <to>
                    <xdr:col>9</xdr:col>
                    <xdr:colOff>104775</xdr:colOff>
                    <xdr:row>49</xdr:row>
                    <xdr:rowOff>66675</xdr:rowOff>
                  </to>
                </anchor>
              </controlPr>
            </control>
          </mc:Choice>
        </mc:AlternateContent>
        <mc:AlternateContent xmlns:mc="http://schemas.openxmlformats.org/markup-compatibility/2006">
          <mc:Choice Requires="x14">
            <control shapeId="568344" r:id="rId27" name="Check Box 24">
              <controlPr defaultSize="0" autoFill="0" autoLine="0" autoPict="0">
                <anchor moveWithCells="1">
                  <from>
                    <xdr:col>9</xdr:col>
                    <xdr:colOff>0</xdr:colOff>
                    <xdr:row>48</xdr:row>
                    <xdr:rowOff>0</xdr:rowOff>
                  </from>
                  <to>
                    <xdr:col>10</xdr:col>
                    <xdr:colOff>419100</xdr:colOff>
                    <xdr:row>49</xdr:row>
                    <xdr:rowOff>76200</xdr:rowOff>
                  </to>
                </anchor>
              </controlPr>
            </control>
          </mc:Choice>
        </mc:AlternateContent>
        <mc:AlternateContent xmlns:mc="http://schemas.openxmlformats.org/markup-compatibility/2006">
          <mc:Choice Requires="x14">
            <control shapeId="568345" r:id="rId28" name="Check Box 25">
              <controlPr defaultSize="0" autoFill="0" autoLine="0" autoPict="0">
                <anchor moveWithCells="1">
                  <from>
                    <xdr:col>7</xdr:col>
                    <xdr:colOff>590550</xdr:colOff>
                    <xdr:row>49</xdr:row>
                    <xdr:rowOff>66675</xdr:rowOff>
                  </from>
                  <to>
                    <xdr:col>9</xdr:col>
                    <xdr:colOff>276225</xdr:colOff>
                    <xdr:row>51</xdr:row>
                    <xdr:rowOff>38100</xdr:rowOff>
                  </to>
                </anchor>
              </controlPr>
            </control>
          </mc:Choice>
        </mc:AlternateContent>
        <mc:AlternateContent xmlns:mc="http://schemas.openxmlformats.org/markup-compatibility/2006">
          <mc:Choice Requires="x14">
            <control shapeId="568346" r:id="rId29" name="Check Box 26">
              <controlPr defaultSize="0" autoFill="0" autoLine="0" autoPict="0">
                <anchor moveWithCells="1">
                  <from>
                    <xdr:col>7</xdr:col>
                    <xdr:colOff>590550</xdr:colOff>
                    <xdr:row>51</xdr:row>
                    <xdr:rowOff>76200</xdr:rowOff>
                  </from>
                  <to>
                    <xdr:col>9</xdr:col>
                    <xdr:colOff>28575</xdr:colOff>
                    <xdr:row>53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F75E-C796-4D01-9C5C-7132B0E1DB06}">
  <dimension ref="B1:P1048540"/>
  <sheetViews>
    <sheetView showGridLines="0" zoomScaleNormal="100" workbookViewId="0">
      <selection activeCell="J61" sqref="J61:N61"/>
    </sheetView>
  </sheetViews>
  <sheetFormatPr defaultColWidth="9.140625" defaultRowHeight="12.75"/>
  <cols>
    <col min="1" max="1" width="4" style="1112" customWidth="1"/>
    <col min="2" max="3" width="9.140625" style="1112"/>
    <col min="4" max="4" width="8.28515625" style="1112" customWidth="1"/>
    <col min="5" max="5" width="10.140625" style="1112" bestFit="1" customWidth="1"/>
    <col min="6" max="6" width="10.5703125" style="1112" customWidth="1"/>
    <col min="7" max="7" width="11" style="1112" customWidth="1"/>
    <col min="8" max="8" width="9.140625" style="1112"/>
    <col min="9" max="9" width="8.5703125" style="1112" customWidth="1"/>
    <col min="10" max="10" width="9.140625" style="1112"/>
    <col min="11" max="11" width="9" style="1112" customWidth="1"/>
    <col min="12" max="15" width="9.140625" style="1112"/>
    <col min="16" max="16" width="9.140625" style="1112" hidden="1" customWidth="1"/>
    <col min="17" max="16384" width="9.140625" style="1112"/>
  </cols>
  <sheetData>
    <row r="1" spans="2:11" ht="15.75" customHeight="1" thickBot="1">
      <c r="B1" s="1446" t="s">
        <v>769</v>
      </c>
      <c r="C1" s="1447"/>
      <c r="D1" s="1447"/>
      <c r="E1" s="1447"/>
      <c r="F1" s="1447"/>
      <c r="G1" s="1447"/>
      <c r="H1" s="1447"/>
      <c r="I1" s="1447"/>
      <c r="J1" s="1447"/>
      <c r="K1" s="1448"/>
    </row>
    <row r="2" spans="2:11" ht="6.75" customHeight="1">
      <c r="B2" s="1111"/>
      <c r="K2" s="1113"/>
    </row>
    <row r="3" spans="2:11" ht="12.75" customHeight="1">
      <c r="B3" s="1440" t="s">
        <v>770</v>
      </c>
      <c r="C3" s="1441"/>
      <c r="D3" s="1441"/>
      <c r="E3" s="1441" t="s">
        <v>771</v>
      </c>
      <c r="F3" s="1441"/>
      <c r="G3" s="1441" t="s">
        <v>772</v>
      </c>
      <c r="H3" s="1441"/>
      <c r="K3" s="1113"/>
    </row>
    <row r="4" spans="2:11" ht="12.75" customHeight="1">
      <c r="B4" s="1433" t="s">
        <v>773</v>
      </c>
      <c r="C4" s="1310"/>
      <c r="D4" s="1310"/>
      <c r="E4" s="1434"/>
      <c r="F4" s="1434"/>
      <c r="G4" s="1434"/>
      <c r="H4" s="1434"/>
      <c r="K4" s="1113"/>
    </row>
    <row r="5" spans="2:11" ht="12.75" customHeight="1">
      <c r="B5" s="1433" t="s">
        <v>774</v>
      </c>
      <c r="C5" s="1310"/>
      <c r="D5" s="1310"/>
      <c r="E5" s="1434"/>
      <c r="F5" s="1434"/>
      <c r="G5" s="1434"/>
      <c r="H5" s="1434"/>
      <c r="K5" s="1113"/>
    </row>
    <row r="6" spans="2:11" ht="12.75" customHeight="1">
      <c r="B6" s="1433" t="s">
        <v>775</v>
      </c>
      <c r="C6" s="1310"/>
      <c r="D6" s="1310"/>
      <c r="E6" s="1434"/>
      <c r="F6" s="1434"/>
      <c r="G6" s="1434"/>
      <c r="H6" s="1434"/>
      <c r="K6" s="1113"/>
    </row>
    <row r="7" spans="2:11" ht="12.75" customHeight="1">
      <c r="B7" s="1433" t="s">
        <v>776</v>
      </c>
      <c r="C7" s="1310"/>
      <c r="D7" s="1310"/>
      <c r="E7" s="1434"/>
      <c r="F7" s="1434"/>
      <c r="G7" s="1434"/>
      <c r="H7" s="1434"/>
      <c r="K7" s="1113"/>
    </row>
    <row r="8" spans="2:11" ht="12.75" customHeight="1">
      <c r="B8" s="1433" t="s">
        <v>777</v>
      </c>
      <c r="C8" s="1310"/>
      <c r="D8" s="1310"/>
      <c r="E8" s="1434"/>
      <c r="F8" s="1434"/>
      <c r="G8" s="1434"/>
      <c r="H8" s="1434"/>
      <c r="K8" s="1113"/>
    </row>
    <row r="9" spans="2:11" ht="12.75" customHeight="1">
      <c r="B9" s="1439" t="s">
        <v>929</v>
      </c>
      <c r="C9" s="1434"/>
      <c r="D9" s="1434"/>
      <c r="E9" s="1434"/>
      <c r="F9" s="1434"/>
      <c r="G9" s="1434"/>
      <c r="H9" s="1434"/>
      <c r="K9" s="1113"/>
    </row>
    <row r="10" spans="2:11" ht="12.75" customHeight="1">
      <c r="B10" s="1439" t="s">
        <v>930</v>
      </c>
      <c r="C10" s="1434"/>
      <c r="D10" s="1434"/>
      <c r="E10" s="1434"/>
      <c r="F10" s="1434"/>
      <c r="G10" s="1434"/>
      <c r="H10" s="1434"/>
      <c r="K10" s="1113"/>
    </row>
    <row r="11" spans="2:11" ht="12.75" customHeight="1">
      <c r="B11" s="1433" t="s">
        <v>778</v>
      </c>
      <c r="C11" s="1310"/>
      <c r="D11" s="1310"/>
      <c r="E11" s="1434"/>
      <c r="F11" s="1434"/>
      <c r="G11" s="1434"/>
      <c r="H11" s="1434"/>
      <c r="K11" s="1113"/>
    </row>
    <row r="12" spans="2:11" ht="12.75" customHeight="1">
      <c r="B12" s="1433" t="s">
        <v>779</v>
      </c>
      <c r="C12" s="1310"/>
      <c r="D12" s="1310"/>
      <c r="E12" s="1434"/>
      <c r="F12" s="1434"/>
      <c r="G12" s="1434"/>
      <c r="H12" s="1434"/>
      <c r="K12" s="1113"/>
    </row>
    <row r="13" spans="2:11" ht="12.75" customHeight="1">
      <c r="B13" s="1433" t="s">
        <v>780</v>
      </c>
      <c r="C13" s="1310"/>
      <c r="D13" s="1310"/>
      <c r="E13" s="1434"/>
      <c r="F13" s="1434"/>
      <c r="G13" s="1434"/>
      <c r="H13" s="1434"/>
      <c r="K13" s="1113"/>
    </row>
    <row r="14" spans="2:11" ht="12.75" customHeight="1">
      <c r="B14" s="1433" t="s">
        <v>781</v>
      </c>
      <c r="C14" s="1310"/>
      <c r="D14" s="1310"/>
      <c r="E14" s="1434"/>
      <c r="F14" s="1434"/>
      <c r="G14" s="1434"/>
      <c r="H14" s="1434"/>
      <c r="K14" s="1113"/>
    </row>
    <row r="15" spans="2:11" ht="12.75" customHeight="1">
      <c r="B15" s="1127" t="s">
        <v>58</v>
      </c>
      <c r="C15" s="1444"/>
      <c r="D15" s="1445"/>
      <c r="E15" s="1434"/>
      <c r="F15" s="1434"/>
      <c r="G15" s="1434"/>
      <c r="H15" s="1434"/>
      <c r="K15" s="1113"/>
    </row>
    <row r="16" spans="2:11" ht="4.5" customHeight="1" thickBot="1">
      <c r="B16" s="1274"/>
      <c r="C16" s="1300"/>
      <c r="D16" s="1300"/>
      <c r="E16" s="1300"/>
      <c r="F16" s="1300"/>
      <c r="G16" s="1300"/>
      <c r="H16" s="1300"/>
      <c r="I16" s="1300"/>
      <c r="J16" s="1300"/>
      <c r="K16" s="1301"/>
    </row>
    <row r="17" spans="2:16" ht="14.25" customHeight="1" thickBot="1">
      <c r="B17" s="1446" t="s">
        <v>782</v>
      </c>
      <c r="C17" s="1447"/>
      <c r="D17" s="1447"/>
      <c r="E17" s="1447"/>
      <c r="F17" s="1447"/>
      <c r="G17" s="1447"/>
      <c r="H17" s="1447"/>
      <c r="I17" s="1447"/>
      <c r="J17" s="1447"/>
      <c r="K17" s="1448"/>
    </row>
    <row r="18" spans="2:16" ht="4.5" customHeight="1">
      <c r="B18" s="1274"/>
      <c r="C18" s="1300"/>
      <c r="D18" s="1300"/>
      <c r="E18" s="1300"/>
      <c r="F18" s="1300"/>
      <c r="G18" s="1300"/>
      <c r="H18" s="1300"/>
      <c r="I18" s="1300"/>
      <c r="J18" s="1300"/>
      <c r="K18" s="1301"/>
    </row>
    <row r="19" spans="2:16" ht="12.75" customHeight="1">
      <c r="B19" s="1440" t="s">
        <v>783</v>
      </c>
      <c r="C19" s="1441"/>
      <c r="D19" s="1442" t="s">
        <v>784</v>
      </c>
      <c r="E19" s="1442"/>
      <c r="F19" s="1407" t="s">
        <v>928</v>
      </c>
      <c r="G19" s="1441" t="s">
        <v>785</v>
      </c>
      <c r="H19" s="1441"/>
      <c r="I19" s="1441"/>
      <c r="J19" s="1441"/>
      <c r="K19" s="1443"/>
    </row>
    <row r="20" spans="2:16" ht="12.75" customHeight="1">
      <c r="B20" s="1409"/>
      <c r="C20" s="1410"/>
      <c r="D20" s="1410"/>
      <c r="E20" s="1411"/>
      <c r="F20" s="1408"/>
      <c r="G20" s="1130" t="s">
        <v>786</v>
      </c>
      <c r="H20" s="1130" t="s">
        <v>787</v>
      </c>
      <c r="I20" s="1130" t="s">
        <v>788</v>
      </c>
      <c r="J20" s="1130" t="s">
        <v>789</v>
      </c>
      <c r="K20" s="1091" t="s">
        <v>790</v>
      </c>
      <c r="P20" s="1112" t="s">
        <v>874</v>
      </c>
    </row>
    <row r="21" spans="2:16" ht="12.75" customHeight="1">
      <c r="B21" s="1433" t="s">
        <v>791</v>
      </c>
      <c r="C21" s="1310"/>
      <c r="D21" s="1434"/>
      <c r="E21" s="1434"/>
      <c r="F21" s="1214"/>
      <c r="G21" s="1214"/>
      <c r="H21" s="1214"/>
      <c r="I21" s="1214"/>
      <c r="J21" s="1214"/>
      <c r="K21" s="1203"/>
      <c r="P21" s="1112" t="s">
        <v>875</v>
      </c>
    </row>
    <row r="22" spans="2:16" ht="12.75" customHeight="1">
      <c r="B22" s="1439" t="s">
        <v>930</v>
      </c>
      <c r="C22" s="1434"/>
      <c r="D22" s="1434"/>
      <c r="E22" s="1434"/>
      <c r="F22" s="1214"/>
      <c r="G22" s="1214"/>
      <c r="H22" s="1214"/>
      <c r="I22" s="1214"/>
      <c r="J22" s="1214"/>
      <c r="K22" s="1203"/>
    </row>
    <row r="23" spans="2:16" ht="12.75" customHeight="1">
      <c r="B23" s="1433" t="s">
        <v>792</v>
      </c>
      <c r="C23" s="1310"/>
      <c r="D23" s="1434"/>
      <c r="E23" s="1434"/>
      <c r="F23" s="1214"/>
      <c r="G23" s="1214"/>
      <c r="H23" s="1214"/>
      <c r="I23" s="1214"/>
      <c r="J23" s="1214"/>
      <c r="K23" s="1203"/>
    </row>
    <row r="24" spans="2:16" ht="12.75" customHeight="1">
      <c r="B24" s="1433" t="s">
        <v>793</v>
      </c>
      <c r="C24" s="1310"/>
      <c r="D24" s="1434"/>
      <c r="E24" s="1434"/>
      <c r="F24" s="1214"/>
      <c r="G24" s="1214"/>
      <c r="H24" s="1214"/>
      <c r="I24" s="1214"/>
      <c r="J24" s="1214"/>
      <c r="K24" s="1203"/>
    </row>
    <row r="25" spans="2:16" ht="12.75" customHeight="1">
      <c r="B25" s="1433" t="s">
        <v>794</v>
      </c>
      <c r="C25" s="1310"/>
      <c r="D25" s="1434"/>
      <c r="E25" s="1434"/>
      <c r="F25" s="1214"/>
      <c r="G25" s="1214"/>
      <c r="H25" s="1214"/>
      <c r="I25" s="1214"/>
      <c r="J25" s="1214"/>
      <c r="K25" s="1203"/>
    </row>
    <row r="26" spans="2:16" ht="12.75" customHeight="1">
      <c r="B26" s="1433" t="s">
        <v>795</v>
      </c>
      <c r="C26" s="1310"/>
      <c r="D26" s="1434"/>
      <c r="E26" s="1434"/>
      <c r="F26" s="1214"/>
      <c r="G26" s="1214"/>
      <c r="H26" s="1214"/>
      <c r="I26" s="1214"/>
      <c r="J26" s="1214"/>
      <c r="K26" s="1203"/>
    </row>
    <row r="27" spans="2:16" ht="12.75" customHeight="1">
      <c r="B27" s="1433" t="s">
        <v>796</v>
      </c>
      <c r="C27" s="1310"/>
      <c r="D27" s="1434"/>
      <c r="E27" s="1434"/>
      <c r="F27" s="1214"/>
      <c r="G27" s="1214"/>
      <c r="H27" s="1214"/>
      <c r="I27" s="1214"/>
      <c r="J27" s="1214"/>
      <c r="K27" s="1203"/>
    </row>
    <row r="28" spans="2:16" ht="12.75" customHeight="1">
      <c r="B28" s="1433" t="s">
        <v>797</v>
      </c>
      <c r="C28" s="1310"/>
      <c r="D28" s="1434"/>
      <c r="E28" s="1434"/>
      <c r="F28" s="1214"/>
      <c r="G28" s="1214"/>
      <c r="H28" s="1214"/>
      <c r="I28" s="1214"/>
      <c r="J28" s="1214"/>
      <c r="K28" s="1203"/>
    </row>
    <row r="29" spans="2:16" ht="12.75" customHeight="1">
      <c r="B29" s="1435" t="s">
        <v>798</v>
      </c>
      <c r="C29" s="1436"/>
      <c r="D29" s="1436"/>
      <c r="E29" s="1436"/>
      <c r="F29" s="1437"/>
      <c r="G29" s="1175">
        <f>SUM(G21:G28)</f>
        <v>0</v>
      </c>
      <c r="H29" s="1175">
        <f>SUM(H21:H28)</f>
        <v>0</v>
      </c>
      <c r="I29" s="1175">
        <f>SUM(I21:I28)</f>
        <v>0</v>
      </c>
      <c r="J29" s="1175">
        <f>SUM(J21:J28)</f>
        <v>0</v>
      </c>
      <c r="K29" s="1157">
        <f>SUM(K21:K28)</f>
        <v>0</v>
      </c>
    </row>
    <row r="30" spans="2:16" ht="6.75" customHeight="1">
      <c r="B30" s="1424"/>
      <c r="C30" s="1425"/>
      <c r="D30" s="1425"/>
      <c r="E30" s="1425"/>
      <c r="F30" s="1425"/>
      <c r="G30" s="1425"/>
      <c r="H30" s="1425"/>
      <c r="I30" s="1425"/>
      <c r="J30" s="1425"/>
      <c r="K30" s="1438"/>
    </row>
    <row r="31" spans="2:16" ht="12.75" customHeight="1">
      <c r="B31" s="1260" t="s">
        <v>799</v>
      </c>
      <c r="C31" s="1262"/>
      <c r="D31" s="1262"/>
      <c r="E31" s="1262"/>
      <c r="F31" s="1265"/>
      <c r="G31" s="1265"/>
      <c r="H31" s="1265"/>
      <c r="I31" s="1265"/>
      <c r="J31" s="1265"/>
      <c r="K31" s="1305"/>
    </row>
    <row r="32" spans="2:16" ht="4.5" customHeight="1">
      <c r="B32" s="1274"/>
      <c r="C32" s="1300"/>
      <c r="D32" s="1300"/>
      <c r="E32" s="1300"/>
      <c r="F32" s="1300"/>
      <c r="G32" s="1300"/>
      <c r="H32" s="1300"/>
      <c r="I32" s="1300"/>
      <c r="J32" s="1300"/>
      <c r="K32" s="1301"/>
    </row>
    <row r="33" spans="2:16">
      <c r="B33" s="1426" t="s">
        <v>800</v>
      </c>
      <c r="C33" s="1427"/>
      <c r="D33" s="1427"/>
      <c r="E33" s="1427"/>
      <c r="F33" s="1427"/>
      <c r="G33" s="1427"/>
      <c r="H33" s="1427"/>
      <c r="I33" s="1427"/>
      <c r="J33" s="1427"/>
      <c r="K33" s="1428"/>
    </row>
    <row r="34" spans="2:16">
      <c r="B34" s="1426"/>
      <c r="C34" s="1427"/>
      <c r="D34" s="1427"/>
      <c r="E34" s="1427"/>
      <c r="F34" s="1427"/>
      <c r="G34" s="1427"/>
      <c r="H34" s="1427"/>
      <c r="I34" s="1427"/>
      <c r="J34" s="1427"/>
      <c r="K34" s="1428"/>
    </row>
    <row r="35" spans="2:16" ht="6" customHeight="1" thickBot="1">
      <c r="B35" s="1124"/>
      <c r="C35" s="1125"/>
      <c r="D35" s="1125"/>
      <c r="E35" s="1125"/>
      <c r="F35" s="1125"/>
      <c r="G35" s="1125"/>
      <c r="H35" s="1125"/>
      <c r="I35" s="1125"/>
      <c r="J35" s="1125"/>
      <c r="K35" s="1126"/>
    </row>
    <row r="36" spans="2:16" ht="15.75" thickBot="1">
      <c r="B36" s="1429" t="s">
        <v>801</v>
      </c>
      <c r="C36" s="1430"/>
      <c r="D36" s="1430"/>
      <c r="E36" s="1430"/>
      <c r="F36" s="1430"/>
      <c r="G36" s="1430"/>
      <c r="H36" s="1430"/>
      <c r="I36" s="1430"/>
      <c r="J36" s="1430"/>
      <c r="K36" s="1431"/>
    </row>
    <row r="37" spans="2:16">
      <c r="B37" s="1274" t="s">
        <v>802</v>
      </c>
      <c r="C37" s="1300"/>
      <c r="D37" s="1300"/>
      <c r="E37" s="1300"/>
      <c r="F37" s="1300"/>
      <c r="G37" s="1187"/>
      <c r="K37" s="1113"/>
    </row>
    <row r="38" spans="2:16">
      <c r="B38" s="1274" t="s">
        <v>803</v>
      </c>
      <c r="C38" s="1300"/>
      <c r="D38" s="1300"/>
      <c r="E38" s="1300"/>
      <c r="F38" s="1300"/>
      <c r="G38" s="1187"/>
      <c r="K38" s="1113"/>
    </row>
    <row r="39" spans="2:16">
      <c r="B39" s="1111" t="s">
        <v>925</v>
      </c>
      <c r="K39" s="1113"/>
    </row>
    <row r="40" spans="2:16">
      <c r="B40" s="1432"/>
      <c r="C40" s="1265"/>
      <c r="D40" s="1265"/>
      <c r="E40" s="1265"/>
      <c r="F40" s="1265"/>
      <c r="G40" s="1265"/>
      <c r="H40" s="1265"/>
      <c r="I40" s="1265"/>
      <c r="J40" s="1265"/>
      <c r="K40" s="1305"/>
      <c r="P40" s="1112" t="s">
        <v>5</v>
      </c>
    </row>
    <row r="41" spans="2:16">
      <c r="B41" s="1424" t="s">
        <v>804</v>
      </c>
      <c r="C41" s="1425"/>
      <c r="D41" s="1425"/>
      <c r="E41" s="1204"/>
      <c r="G41" s="1425" t="s">
        <v>805</v>
      </c>
      <c r="H41" s="1425"/>
      <c r="I41" s="1425"/>
      <c r="J41" s="1425"/>
      <c r="K41" s="1213"/>
      <c r="P41" s="1112" t="s">
        <v>6</v>
      </c>
    </row>
    <row r="42" spans="2:16">
      <c r="B42" s="1274" t="s">
        <v>806</v>
      </c>
      <c r="C42" s="1300"/>
      <c r="D42" s="1300"/>
      <c r="E42" s="1300"/>
      <c r="F42" s="1265"/>
      <c r="G42" s="1265"/>
      <c r="K42" s="1113"/>
    </row>
    <row r="43" spans="2:16" ht="26.25" customHeight="1">
      <c r="B43" s="1417" t="s">
        <v>807</v>
      </c>
      <c r="C43" s="1418"/>
      <c r="D43" s="1418"/>
      <c r="E43" s="1418"/>
      <c r="F43" s="1418"/>
      <c r="G43" s="1418"/>
      <c r="H43" s="1284"/>
      <c r="I43" s="1284"/>
      <c r="J43" s="1284"/>
      <c r="K43" s="1356"/>
      <c r="P43" s="1112" t="s">
        <v>876</v>
      </c>
    </row>
    <row r="44" spans="2:16">
      <c r="B44" s="1274" t="s">
        <v>808</v>
      </c>
      <c r="C44" s="1300"/>
      <c r="D44" s="1300"/>
      <c r="E44" s="1300"/>
      <c r="F44" s="1300"/>
      <c r="G44" s="1300"/>
      <c r="H44" s="1191"/>
      <c r="K44" s="1113"/>
      <c r="P44" s="1112" t="s">
        <v>877</v>
      </c>
    </row>
    <row r="45" spans="2:16">
      <c r="B45" s="1274" t="s">
        <v>809</v>
      </c>
      <c r="C45" s="1300"/>
      <c r="D45" s="1300"/>
      <c r="E45" s="1300"/>
      <c r="F45" s="1300"/>
      <c r="G45" s="1300"/>
      <c r="H45" s="1191"/>
      <c r="K45" s="1113"/>
    </row>
    <row r="46" spans="2:16">
      <c r="B46" s="1274" t="s">
        <v>810</v>
      </c>
      <c r="C46" s="1300"/>
      <c r="D46" s="1300"/>
      <c r="E46" s="1300"/>
      <c r="F46" s="1300"/>
      <c r="G46" s="1300"/>
      <c r="H46" s="1191"/>
      <c r="K46" s="1113"/>
      <c r="P46" s="1112" t="s">
        <v>878</v>
      </c>
    </row>
    <row r="47" spans="2:16">
      <c r="B47" s="1274" t="s">
        <v>811</v>
      </c>
      <c r="C47" s="1300"/>
      <c r="D47" s="1300"/>
      <c r="E47" s="1300"/>
      <c r="F47" s="1300"/>
      <c r="G47" s="1300"/>
      <c r="H47" s="1191"/>
      <c r="K47" s="1113"/>
      <c r="P47" s="1112" t="s">
        <v>879</v>
      </c>
    </row>
    <row r="48" spans="2:16">
      <c r="B48" s="1111"/>
      <c r="C48" s="1112" t="s">
        <v>812</v>
      </c>
      <c r="E48" s="1212"/>
      <c r="F48" s="1112" t="s">
        <v>813</v>
      </c>
      <c r="H48" s="1189"/>
      <c r="K48" s="1113"/>
    </row>
    <row r="49" spans="2:11" ht="5.25" customHeight="1">
      <c r="B49" s="1111"/>
      <c r="K49" s="1113"/>
    </row>
    <row r="50" spans="2:11">
      <c r="B50" s="1417" t="s">
        <v>926</v>
      </c>
      <c r="C50" s="1418"/>
      <c r="D50" s="1418"/>
      <c r="E50" s="1418"/>
      <c r="F50" s="1418"/>
      <c r="G50" s="1418"/>
      <c r="H50" s="1418"/>
      <c r="I50" s="1418"/>
      <c r="J50" s="1418"/>
      <c r="K50" s="1419"/>
    </row>
    <row r="51" spans="2:11">
      <c r="B51" s="1417"/>
      <c r="C51" s="1418"/>
      <c r="D51" s="1418"/>
      <c r="E51" s="1418"/>
      <c r="F51" s="1418"/>
      <c r="G51" s="1418"/>
      <c r="H51" s="1418"/>
      <c r="I51" s="1418"/>
      <c r="J51" s="1418"/>
      <c r="K51" s="1419"/>
    </row>
    <row r="52" spans="2:11">
      <c r="B52" s="1417"/>
      <c r="C52" s="1418"/>
      <c r="D52" s="1418"/>
      <c r="E52" s="1418"/>
      <c r="F52" s="1418"/>
      <c r="G52" s="1418"/>
      <c r="H52" s="1418"/>
      <c r="I52" s="1418"/>
      <c r="J52" s="1418"/>
      <c r="K52" s="1419"/>
    </row>
    <row r="53" spans="2:11" ht="27" customHeight="1" thickBot="1">
      <c r="B53" s="1176" t="s">
        <v>814</v>
      </c>
      <c r="C53" s="1177"/>
      <c r="D53" s="1177"/>
      <c r="E53" s="1420" t="s">
        <v>815</v>
      </c>
      <c r="F53" s="1420"/>
      <c r="G53" s="1421" t="s">
        <v>816</v>
      </c>
      <c r="H53" s="1422"/>
      <c r="I53" s="1422"/>
      <c r="J53" s="1421" t="s">
        <v>817</v>
      </c>
      <c r="K53" s="1423"/>
    </row>
    <row r="54" spans="2:11">
      <c r="B54" s="1402"/>
      <c r="C54" s="1403"/>
      <c r="D54" s="1404"/>
      <c r="E54" s="1405"/>
      <c r="F54" s="1406"/>
      <c r="G54" s="1405"/>
      <c r="H54" s="1299"/>
      <c r="I54" s="1406"/>
      <c r="J54" s="1405"/>
      <c r="K54" s="1406"/>
    </row>
    <row r="55" spans="2:11">
      <c r="B55" s="1412"/>
      <c r="C55" s="1280"/>
      <c r="D55" s="1413"/>
      <c r="E55" s="1400"/>
      <c r="F55" s="1401"/>
      <c r="G55" s="1400"/>
      <c r="H55" s="1285"/>
      <c r="I55" s="1401"/>
      <c r="J55" s="1400"/>
      <c r="K55" s="1401"/>
    </row>
    <row r="56" spans="2:11" ht="15.75" customHeight="1" thickBot="1">
      <c r="B56" s="1414"/>
      <c r="C56" s="1415"/>
      <c r="D56" s="1416"/>
      <c r="E56" s="1398"/>
      <c r="F56" s="1399"/>
      <c r="G56" s="1398"/>
      <c r="H56" s="1357"/>
      <c r="I56" s="1399"/>
      <c r="J56" s="1398"/>
      <c r="K56" s="1399"/>
    </row>
    <row r="1048540" spans="7:8">
      <c r="G1048540" s="1310"/>
      <c r="H1048540" s="1310"/>
    </row>
  </sheetData>
  <sheetProtection algorithmName="SHA-512" hashValue="kp006qT81jlfaNjJJrx16ewx4PiPh3Sm8e28rM/XUgYNjlKRVqNR/W+q4P+Zt9H7+3kGEJ+eLhu7YpUdYMNyww==" saltValue="koMSxJBIsMiOWj1B3uuYbg==" spinCount="100000" sheet="1" selectLockedCells="1"/>
  <mergeCells count="101">
    <mergeCell ref="B1:K1"/>
    <mergeCell ref="B3:D3"/>
    <mergeCell ref="E3:F3"/>
    <mergeCell ref="G3:H3"/>
    <mergeCell ref="B4:D4"/>
    <mergeCell ref="E4:F4"/>
    <mergeCell ref="G4:H4"/>
    <mergeCell ref="B7:D7"/>
    <mergeCell ref="E7:F7"/>
    <mergeCell ref="G7:H7"/>
    <mergeCell ref="B8:D8"/>
    <mergeCell ref="E8:F8"/>
    <mergeCell ref="G8:H8"/>
    <mergeCell ref="B5:D5"/>
    <mergeCell ref="E5:F5"/>
    <mergeCell ref="G5:H5"/>
    <mergeCell ref="B6:D6"/>
    <mergeCell ref="E6:F6"/>
    <mergeCell ref="G6:H6"/>
    <mergeCell ref="B11:D11"/>
    <mergeCell ref="E11:F11"/>
    <mergeCell ref="G11:H11"/>
    <mergeCell ref="B12:D12"/>
    <mergeCell ref="E12:F12"/>
    <mergeCell ref="G12:H12"/>
    <mergeCell ref="B9:D9"/>
    <mergeCell ref="E9:F9"/>
    <mergeCell ref="G9:H9"/>
    <mergeCell ref="B10:D10"/>
    <mergeCell ref="E10:F10"/>
    <mergeCell ref="G10:H10"/>
    <mergeCell ref="C15:D15"/>
    <mergeCell ref="E15:F15"/>
    <mergeCell ref="G15:H15"/>
    <mergeCell ref="B16:K16"/>
    <mergeCell ref="B17:K17"/>
    <mergeCell ref="B18:K18"/>
    <mergeCell ref="B13:D13"/>
    <mergeCell ref="E13:F13"/>
    <mergeCell ref="G13:H13"/>
    <mergeCell ref="B14:D14"/>
    <mergeCell ref="E14:F14"/>
    <mergeCell ref="G14:H14"/>
    <mergeCell ref="B22:C22"/>
    <mergeCell ref="D22:E22"/>
    <mergeCell ref="B23:C23"/>
    <mergeCell ref="D23:E23"/>
    <mergeCell ref="B24:C24"/>
    <mergeCell ref="D24:E24"/>
    <mergeCell ref="B19:C19"/>
    <mergeCell ref="D19:E19"/>
    <mergeCell ref="G19:K19"/>
    <mergeCell ref="B21:C21"/>
    <mergeCell ref="D21:E21"/>
    <mergeCell ref="B38:F38"/>
    <mergeCell ref="B40:K40"/>
    <mergeCell ref="B28:C28"/>
    <mergeCell ref="D28:E28"/>
    <mergeCell ref="B29:F29"/>
    <mergeCell ref="B30:K30"/>
    <mergeCell ref="B31:E31"/>
    <mergeCell ref="F31:K31"/>
    <mergeCell ref="B25:C25"/>
    <mergeCell ref="D25:E25"/>
    <mergeCell ref="B26:C26"/>
    <mergeCell ref="D26:E26"/>
    <mergeCell ref="B27:C27"/>
    <mergeCell ref="D27:E27"/>
    <mergeCell ref="G1048540:H1048540"/>
    <mergeCell ref="F19:F20"/>
    <mergeCell ref="B20:E20"/>
    <mergeCell ref="B55:D55"/>
    <mergeCell ref="B56:D56"/>
    <mergeCell ref="E55:F55"/>
    <mergeCell ref="B44:G44"/>
    <mergeCell ref="B45:G45"/>
    <mergeCell ref="B46:G46"/>
    <mergeCell ref="B47:G47"/>
    <mergeCell ref="B50:K52"/>
    <mergeCell ref="E53:F53"/>
    <mergeCell ref="G53:I53"/>
    <mergeCell ref="J53:K53"/>
    <mergeCell ref="B41:D41"/>
    <mergeCell ref="G41:J41"/>
    <mergeCell ref="B42:E42"/>
    <mergeCell ref="F42:G42"/>
    <mergeCell ref="B43:G43"/>
    <mergeCell ref="H43:K43"/>
    <mergeCell ref="B32:K32"/>
    <mergeCell ref="B33:K34"/>
    <mergeCell ref="B36:K36"/>
    <mergeCell ref="B37:F37"/>
    <mergeCell ref="E56:F56"/>
    <mergeCell ref="G55:I55"/>
    <mergeCell ref="G56:I56"/>
    <mergeCell ref="J55:K55"/>
    <mergeCell ref="J56:K56"/>
    <mergeCell ref="B54:D54"/>
    <mergeCell ref="E54:F54"/>
    <mergeCell ref="G54:I54"/>
    <mergeCell ref="J54:K54"/>
  </mergeCells>
  <dataValidations count="6">
    <dataValidation type="list" allowBlank="1" showInputMessage="1" showErrorMessage="1" sqref="H43:K43" xr:uid="{4CDF3063-8E39-4CBE-857B-26A44767BE8E}">
      <formula1>$P$46:$P$47</formula1>
    </dataValidation>
    <dataValidation type="list" allowBlank="1" showInputMessage="1" showErrorMessage="1" sqref="F21:F28" xr:uid="{22DA1E95-341D-4798-89C3-27D6334A584E}">
      <formula1>$P$20:$P$21</formula1>
    </dataValidation>
    <dataValidation type="list" allowBlank="1" showInputMessage="1" showErrorMessage="1" sqref="H44:H47 E4:H15 G37:G38" xr:uid="{BA62C2F5-7C74-4047-A48D-B45DE9550967}">
      <formula1>$P$40:$P$41</formula1>
    </dataValidation>
    <dataValidation type="list" allowBlank="1" showInputMessage="1" showErrorMessage="1" sqref="F42:G42" xr:uid="{5957C577-B42B-4DA1-AD53-486FAFA85750}">
      <formula1>$P$43:$P$44</formula1>
    </dataValidation>
    <dataValidation type="list" allowBlank="1" showInputMessage="1" showErrorMessage="1" sqref="B9:D9" xr:uid="{BE5591E0-6564-4FCA-8C35-61E541DE183C}">
      <formula1>"Washer/Dryer Hookups, Washer/Dryer Appliances"</formula1>
    </dataValidation>
    <dataValidation type="list" allowBlank="1" showInputMessage="1" showErrorMessage="1" sqref="B10:D10 B22:C22" xr:uid="{D746B150-2BBB-418E-B957-0D12C8C5A4F9}">
      <formula1>"Evaporative Cooling, Air Conditioning"</formula1>
    </dataValidation>
  </dataValidations>
  <pageMargins left="0.5" right="0.5" top="0.75" bottom="0.75" header="0.4" footer="0.4"/>
  <pageSetup scale="99" orientation="portrait" r:id="rId1"/>
  <headerFooter>
    <oddFooter>&amp;L&amp;8Revised October 20, 2021&amp;C&amp;8Universal Rental Development Application&amp;R&amp;8Page 4 of 8</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78AE3-AD64-44F0-9713-FB3B41A32AA8}">
  <dimension ref="A1:H123"/>
  <sheetViews>
    <sheetView showGridLines="0" topLeftCell="A94" zoomScaleNormal="100" workbookViewId="0">
      <selection activeCell="J61" sqref="J61:N61"/>
    </sheetView>
  </sheetViews>
  <sheetFormatPr defaultColWidth="9.140625" defaultRowHeight="15"/>
  <cols>
    <col min="1" max="1" width="22.42578125" customWidth="1"/>
    <col min="2" max="7" width="30.7109375" customWidth="1"/>
  </cols>
  <sheetData>
    <row r="1" spans="1:8" ht="15.75">
      <c r="A1" s="1140" t="s">
        <v>881</v>
      </c>
      <c r="B1" s="1099"/>
      <c r="C1" s="1099"/>
      <c r="D1" s="1099"/>
      <c r="E1" s="1099"/>
      <c r="F1" s="1099"/>
      <c r="G1" s="1099"/>
      <c r="H1" s="1099"/>
    </row>
    <row r="2" spans="1:8" ht="49.5">
      <c r="A2" s="1104" t="s">
        <v>644</v>
      </c>
      <c r="B2" s="1106" t="s">
        <v>943</v>
      </c>
      <c r="C2" s="1106" t="s">
        <v>931</v>
      </c>
      <c r="D2" s="1106" t="s">
        <v>944</v>
      </c>
      <c r="E2" s="1105" t="s">
        <v>893</v>
      </c>
      <c r="F2" s="1106" t="s">
        <v>906</v>
      </c>
      <c r="H2" s="1099"/>
    </row>
    <row r="3" spans="1:8">
      <c r="A3" s="1100" t="s">
        <v>897</v>
      </c>
      <c r="B3" s="1205"/>
      <c r="C3" s="1205"/>
      <c r="D3" s="1205"/>
      <c r="E3" s="1205"/>
      <c r="F3" s="1205"/>
    </row>
    <row r="4" spans="1:8">
      <c r="A4" s="1100" t="s">
        <v>898</v>
      </c>
      <c r="B4" s="1205"/>
      <c r="C4" s="1205"/>
      <c r="D4" s="1205"/>
      <c r="E4" s="1205"/>
      <c r="F4" s="1205"/>
    </row>
    <row r="5" spans="1:8">
      <c r="A5" s="1100" t="s">
        <v>899</v>
      </c>
      <c r="B5" s="1205"/>
      <c r="C5" s="1205"/>
      <c r="D5" s="1205"/>
      <c r="E5" s="1205"/>
      <c r="F5" s="1205"/>
    </row>
    <row r="6" spans="1:8">
      <c r="A6" s="1100" t="s">
        <v>900</v>
      </c>
      <c r="B6" s="1206"/>
      <c r="C6" s="1206"/>
      <c r="D6" s="1206"/>
      <c r="E6" s="1206"/>
      <c r="F6" s="1206"/>
    </row>
    <row r="7" spans="1:8">
      <c r="A7" s="1100" t="s">
        <v>901</v>
      </c>
      <c r="B7" s="1205"/>
      <c r="C7" s="1205"/>
      <c r="D7" s="1205"/>
      <c r="E7" s="1205"/>
      <c r="F7" s="1205"/>
    </row>
    <row r="8" spans="1:8">
      <c r="A8" s="1100" t="s">
        <v>645</v>
      </c>
      <c r="B8" s="1205"/>
      <c r="C8" s="1205"/>
      <c r="D8" s="1205"/>
      <c r="E8" s="1205"/>
      <c r="F8" s="1205"/>
    </row>
    <row r="9" spans="1:8">
      <c r="A9" s="1100" t="s">
        <v>646</v>
      </c>
      <c r="B9" s="1205"/>
      <c r="C9" s="1205"/>
      <c r="D9" s="1205"/>
      <c r="E9" s="1205"/>
      <c r="F9" s="1205"/>
    </row>
    <row r="10" spans="1:8">
      <c r="A10" s="1100" t="s">
        <v>883</v>
      </c>
      <c r="B10" s="1205"/>
      <c r="C10" s="1205"/>
      <c r="D10" s="1205"/>
      <c r="E10" s="1205"/>
      <c r="F10" s="1205"/>
    </row>
    <row r="11" spans="1:8">
      <c r="A11" s="1100" t="s">
        <v>647</v>
      </c>
      <c r="B11" s="1205"/>
      <c r="C11" s="1205"/>
      <c r="D11" s="1205"/>
      <c r="E11" s="1205"/>
      <c r="F11" s="1205"/>
    </row>
    <row r="12" spans="1:8">
      <c r="A12" s="1100" t="s">
        <v>648</v>
      </c>
      <c r="B12" s="1205"/>
      <c r="C12" s="1205"/>
      <c r="D12" s="1205"/>
      <c r="E12" s="1205"/>
      <c r="F12" s="1205"/>
    </row>
    <row r="13" spans="1:8">
      <c r="A13" s="1100" t="s">
        <v>649</v>
      </c>
      <c r="B13" s="1205"/>
      <c r="C13" s="1205"/>
      <c r="D13" s="1205"/>
      <c r="E13" s="1205"/>
      <c r="F13" s="1205"/>
    </row>
    <row r="14" spans="1:8">
      <c r="A14" s="1100" t="s">
        <v>650</v>
      </c>
      <c r="B14" s="1205"/>
      <c r="C14" s="1205"/>
      <c r="D14" s="1205"/>
      <c r="E14" s="1205"/>
      <c r="F14" s="1205"/>
    </row>
    <row r="15" spans="1:8">
      <c r="A15" s="1100" t="s">
        <v>839</v>
      </c>
      <c r="B15" s="1207"/>
      <c r="C15" s="1207"/>
      <c r="D15" s="1207"/>
      <c r="E15" s="1207"/>
      <c r="F15" s="1207"/>
    </row>
    <row r="16" spans="1:8" ht="17.25">
      <c r="A16" s="1100" t="s">
        <v>894</v>
      </c>
      <c r="B16" s="1205"/>
      <c r="C16" s="1205"/>
      <c r="D16" s="1205"/>
      <c r="E16" s="1205"/>
      <c r="F16" s="1205"/>
    </row>
    <row r="17" spans="1:6">
      <c r="A17" s="1100" t="s">
        <v>909</v>
      </c>
      <c r="B17" s="1107"/>
      <c r="C17" s="1107"/>
      <c r="D17" s="1107"/>
      <c r="E17" s="1107"/>
      <c r="F17" s="1205"/>
    </row>
    <row r="18" spans="1:6">
      <c r="A18" s="1100" t="s">
        <v>910</v>
      </c>
      <c r="B18" s="1107"/>
      <c r="C18" s="1107"/>
      <c r="D18" s="1107"/>
      <c r="E18" s="1142"/>
      <c r="F18" s="1208"/>
    </row>
    <row r="19" spans="1:6">
      <c r="A19" s="1180"/>
      <c r="F19" s="1102"/>
    </row>
    <row r="20" spans="1:6" ht="49.5">
      <c r="A20" s="1104" t="s">
        <v>644</v>
      </c>
      <c r="B20" s="1106" t="s">
        <v>908</v>
      </c>
      <c r="C20" s="1106" t="s">
        <v>907</v>
      </c>
      <c r="D20" s="1105" t="s">
        <v>914</v>
      </c>
      <c r="E20" s="1105" t="s">
        <v>895</v>
      </c>
      <c r="F20" s="1105" t="s">
        <v>896</v>
      </c>
    </row>
    <row r="21" spans="1:6">
      <c r="A21" s="1100" t="s">
        <v>897</v>
      </c>
      <c r="B21" s="1205"/>
      <c r="C21" s="1205"/>
      <c r="D21" s="1205"/>
      <c r="E21" s="1205"/>
      <c r="F21" s="1205"/>
    </row>
    <row r="22" spans="1:6">
      <c r="A22" s="1100" t="s">
        <v>898</v>
      </c>
      <c r="B22" s="1205"/>
      <c r="C22" s="1205"/>
      <c r="D22" s="1205"/>
      <c r="E22" s="1205"/>
      <c r="F22" s="1205"/>
    </row>
    <row r="23" spans="1:6">
      <c r="A23" s="1100" t="s">
        <v>899</v>
      </c>
      <c r="B23" s="1205"/>
      <c r="C23" s="1205"/>
      <c r="D23" s="1205"/>
      <c r="E23" s="1205"/>
      <c r="F23" s="1205"/>
    </row>
    <row r="24" spans="1:6">
      <c r="A24" s="1100" t="s">
        <v>900</v>
      </c>
      <c r="B24" s="1206"/>
      <c r="C24" s="1206"/>
      <c r="D24" s="1206"/>
      <c r="E24" s="1206"/>
      <c r="F24" s="1206"/>
    </row>
    <row r="25" spans="1:6">
      <c r="A25" s="1100" t="s">
        <v>901</v>
      </c>
      <c r="B25" s="1205"/>
      <c r="C25" s="1205"/>
      <c r="D25" s="1205"/>
      <c r="E25" s="1205"/>
      <c r="F25" s="1205"/>
    </row>
    <row r="26" spans="1:6">
      <c r="A26" s="1100" t="s">
        <v>645</v>
      </c>
      <c r="B26" s="1205"/>
      <c r="C26" s="1205"/>
      <c r="D26" s="1205"/>
      <c r="E26" s="1205"/>
      <c r="F26" s="1205"/>
    </row>
    <row r="27" spans="1:6">
      <c r="A27" s="1100" t="s">
        <v>646</v>
      </c>
      <c r="B27" s="1205"/>
      <c r="C27" s="1205"/>
      <c r="D27" s="1205"/>
      <c r="E27" s="1205"/>
      <c r="F27" s="1205"/>
    </row>
    <row r="28" spans="1:6">
      <c r="A28" s="1100" t="s">
        <v>883</v>
      </c>
      <c r="B28" s="1205"/>
      <c r="C28" s="1205"/>
      <c r="D28" s="1205"/>
      <c r="E28" s="1205"/>
      <c r="F28" s="1205"/>
    </row>
    <row r="29" spans="1:6">
      <c r="A29" s="1100" t="s">
        <v>647</v>
      </c>
      <c r="B29" s="1205"/>
      <c r="C29" s="1205"/>
      <c r="D29" s="1205"/>
      <c r="E29" s="1205"/>
      <c r="F29" s="1205"/>
    </row>
    <row r="30" spans="1:6">
      <c r="A30" s="1100" t="s">
        <v>648</v>
      </c>
      <c r="B30" s="1205"/>
      <c r="C30" s="1205"/>
      <c r="D30" s="1205"/>
      <c r="E30" s="1205"/>
      <c r="F30" s="1205"/>
    </row>
    <row r="31" spans="1:6">
      <c r="A31" s="1100" t="s">
        <v>649</v>
      </c>
      <c r="B31" s="1205"/>
      <c r="C31" s="1205"/>
      <c r="D31" s="1107"/>
      <c r="E31" s="1107"/>
      <c r="F31" s="1107"/>
    </row>
    <row r="32" spans="1:6">
      <c r="A32" s="1100" t="s">
        <v>650</v>
      </c>
      <c r="B32" s="1205"/>
      <c r="C32" s="1205"/>
      <c r="D32" s="1107"/>
      <c r="E32" s="1107"/>
      <c r="F32" s="1107"/>
    </row>
    <row r="33" spans="1:6">
      <c r="A33" s="1100" t="s">
        <v>839</v>
      </c>
      <c r="B33" s="1207"/>
      <c r="C33" s="1207"/>
      <c r="D33" s="1207"/>
      <c r="E33" s="1207"/>
      <c r="F33" s="1207"/>
    </row>
    <row r="34" spans="1:6" ht="17.25">
      <c r="A34" s="1100" t="s">
        <v>894</v>
      </c>
      <c r="B34" s="1205"/>
      <c r="C34" s="1205"/>
      <c r="D34" s="1205"/>
      <c r="E34" s="1205"/>
      <c r="F34" s="1205"/>
    </row>
    <row r="35" spans="1:6">
      <c r="A35" s="1100" t="s">
        <v>909</v>
      </c>
      <c r="B35" s="1205"/>
      <c r="C35" s="1205"/>
      <c r="D35" s="1107"/>
      <c r="E35" s="1107"/>
      <c r="F35" s="1107"/>
    </row>
    <row r="36" spans="1:6">
      <c r="A36" s="1100" t="s">
        <v>910</v>
      </c>
      <c r="B36" s="1208"/>
      <c r="C36" s="1208"/>
      <c r="D36" s="1107"/>
      <c r="E36" s="1107"/>
      <c r="F36" s="1107"/>
    </row>
    <row r="38" spans="1:6" ht="30">
      <c r="A38" s="1104" t="s">
        <v>644</v>
      </c>
      <c r="B38" s="1105" t="s">
        <v>896</v>
      </c>
      <c r="C38" s="1105" t="s">
        <v>902</v>
      </c>
      <c r="D38" s="1105" t="s">
        <v>840</v>
      </c>
      <c r="E38" s="1105" t="s">
        <v>655</v>
      </c>
      <c r="F38" s="1106" t="s">
        <v>913</v>
      </c>
    </row>
    <row r="39" spans="1:6">
      <c r="A39" s="1100" t="s">
        <v>897</v>
      </c>
      <c r="B39" s="1205"/>
      <c r="C39" s="1205"/>
      <c r="D39" s="1205"/>
      <c r="E39" s="1205"/>
      <c r="F39" s="1205"/>
    </row>
    <row r="40" spans="1:6">
      <c r="A40" s="1100" t="s">
        <v>898</v>
      </c>
      <c r="B40" s="1205"/>
      <c r="C40" s="1205"/>
      <c r="D40" s="1205"/>
      <c r="E40" s="1205"/>
      <c r="F40" s="1205"/>
    </row>
    <row r="41" spans="1:6">
      <c r="A41" s="1100" t="s">
        <v>899</v>
      </c>
      <c r="B41" s="1205"/>
      <c r="C41" s="1205"/>
      <c r="D41" s="1205"/>
      <c r="E41" s="1205"/>
      <c r="F41" s="1205"/>
    </row>
    <row r="42" spans="1:6">
      <c r="A42" s="1100" t="s">
        <v>900</v>
      </c>
      <c r="B42" s="1206"/>
      <c r="C42" s="1206"/>
      <c r="D42" s="1206"/>
      <c r="E42" s="1206"/>
      <c r="F42" s="1206"/>
    </row>
    <row r="43" spans="1:6">
      <c r="A43" s="1100" t="s">
        <v>901</v>
      </c>
      <c r="B43" s="1205"/>
      <c r="C43" s="1205"/>
      <c r="D43" s="1205"/>
      <c r="E43" s="1205"/>
      <c r="F43" s="1205"/>
    </row>
    <row r="44" spans="1:6">
      <c r="A44" s="1100" t="s">
        <v>645</v>
      </c>
      <c r="B44" s="1205"/>
      <c r="C44" s="1205"/>
      <c r="D44" s="1205"/>
      <c r="E44" s="1205"/>
      <c r="F44" s="1205"/>
    </row>
    <row r="45" spans="1:6">
      <c r="A45" s="1100" t="s">
        <v>646</v>
      </c>
      <c r="B45" s="1205"/>
      <c r="C45" s="1205"/>
      <c r="D45" s="1205"/>
      <c r="E45" s="1205"/>
      <c r="F45" s="1205"/>
    </row>
    <row r="46" spans="1:6">
      <c r="A46" s="1100" t="s">
        <v>883</v>
      </c>
      <c r="B46" s="1205"/>
      <c r="C46" s="1205"/>
      <c r="D46" s="1205"/>
      <c r="E46" s="1205"/>
      <c r="F46" s="1205"/>
    </row>
    <row r="47" spans="1:6">
      <c r="A47" s="1100" t="s">
        <v>647</v>
      </c>
      <c r="B47" s="1205"/>
      <c r="C47" s="1205"/>
      <c r="D47" s="1205"/>
      <c r="E47" s="1205"/>
      <c r="F47" s="1205"/>
    </row>
    <row r="48" spans="1:6">
      <c r="A48" s="1100" t="s">
        <v>648</v>
      </c>
      <c r="B48" s="1205"/>
      <c r="C48" s="1205"/>
      <c r="D48" s="1205"/>
      <c r="E48" s="1205"/>
      <c r="F48" s="1205"/>
    </row>
    <row r="49" spans="1:6">
      <c r="A49" s="1100" t="s">
        <v>839</v>
      </c>
      <c r="B49" s="1207"/>
      <c r="C49" s="1207"/>
      <c r="D49" s="1141"/>
      <c r="E49" s="1141"/>
      <c r="F49" s="1141"/>
    </row>
    <row r="50" spans="1:6" ht="17.25">
      <c r="A50" s="1100" t="s">
        <v>894</v>
      </c>
      <c r="B50" s="1205"/>
      <c r="C50" s="1205"/>
      <c r="D50" s="1205"/>
      <c r="E50" s="1205"/>
      <c r="F50" s="1205"/>
    </row>
    <row r="51" spans="1:6" ht="7.5" customHeight="1"/>
    <row r="52" spans="1:6" ht="17.25">
      <c r="A52" t="s">
        <v>903</v>
      </c>
    </row>
    <row r="53" spans="1:6" ht="17.25">
      <c r="A53" t="s">
        <v>911</v>
      </c>
    </row>
    <row r="54" spans="1:6">
      <c r="A54" s="1103" t="s">
        <v>912</v>
      </c>
    </row>
    <row r="58" spans="1:6" ht="30">
      <c r="A58" s="1104" t="s">
        <v>644</v>
      </c>
      <c r="B58" s="1105" t="s">
        <v>892</v>
      </c>
      <c r="C58" s="1106" t="s">
        <v>904</v>
      </c>
      <c r="D58" s="1105" t="s">
        <v>651</v>
      </c>
      <c r="E58" s="1105" t="s">
        <v>905</v>
      </c>
      <c r="F58" s="1105" t="s">
        <v>652</v>
      </c>
    </row>
    <row r="59" spans="1:6">
      <c r="A59" s="1100" t="s">
        <v>897</v>
      </c>
      <c r="B59" s="1205"/>
      <c r="C59" s="1205"/>
      <c r="D59" s="1205"/>
      <c r="E59" s="1205"/>
      <c r="F59" s="1205"/>
    </row>
    <row r="60" spans="1:6">
      <c r="A60" s="1100" t="s">
        <v>898</v>
      </c>
      <c r="B60" s="1205"/>
      <c r="C60" s="1205"/>
      <c r="D60" s="1205"/>
      <c r="E60" s="1205"/>
      <c r="F60" s="1205"/>
    </row>
    <row r="61" spans="1:6">
      <c r="A61" s="1100" t="s">
        <v>899</v>
      </c>
      <c r="B61" s="1205"/>
      <c r="C61" s="1205"/>
      <c r="D61" s="1205"/>
      <c r="E61" s="1205"/>
      <c r="F61" s="1205"/>
    </row>
    <row r="62" spans="1:6">
      <c r="A62" s="1100" t="s">
        <v>900</v>
      </c>
      <c r="B62" s="1206"/>
      <c r="C62" s="1206"/>
      <c r="D62" s="1206"/>
      <c r="E62" s="1206"/>
      <c r="F62" s="1206"/>
    </row>
    <row r="63" spans="1:6">
      <c r="A63" s="1100" t="s">
        <v>901</v>
      </c>
      <c r="B63" s="1205"/>
      <c r="C63" s="1205"/>
      <c r="D63" s="1205"/>
      <c r="E63" s="1205"/>
      <c r="F63" s="1205"/>
    </row>
    <row r="64" spans="1:6">
      <c r="A64" s="1100" t="s">
        <v>645</v>
      </c>
      <c r="B64" s="1205"/>
      <c r="C64" s="1205"/>
      <c r="D64" s="1205"/>
      <c r="E64" s="1205"/>
      <c r="F64" s="1205"/>
    </row>
    <row r="65" spans="1:6">
      <c r="A65" s="1100" t="s">
        <v>646</v>
      </c>
      <c r="B65" s="1205"/>
      <c r="C65" s="1205"/>
      <c r="D65" s="1205"/>
      <c r="E65" s="1205"/>
      <c r="F65" s="1205"/>
    </row>
    <row r="66" spans="1:6">
      <c r="A66" s="1100" t="s">
        <v>883</v>
      </c>
      <c r="B66" s="1205"/>
      <c r="C66" s="1205"/>
      <c r="D66" s="1205"/>
      <c r="E66" s="1205"/>
      <c r="F66" s="1205"/>
    </row>
    <row r="67" spans="1:6">
      <c r="A67" s="1100" t="s">
        <v>647</v>
      </c>
      <c r="B67" s="1205"/>
      <c r="C67" s="1205"/>
      <c r="D67" s="1205"/>
      <c r="E67" s="1205"/>
      <c r="F67" s="1205"/>
    </row>
    <row r="68" spans="1:6">
      <c r="A68" s="1100" t="s">
        <v>648</v>
      </c>
      <c r="B68" s="1205"/>
      <c r="C68" s="1205"/>
      <c r="D68" s="1205"/>
      <c r="E68" s="1205"/>
      <c r="F68" s="1205"/>
    </row>
    <row r="69" spans="1:6" ht="17.25">
      <c r="A69" s="1100" t="s">
        <v>894</v>
      </c>
      <c r="B69" s="1205"/>
      <c r="C69" s="1205"/>
      <c r="D69" s="1205"/>
      <c r="E69" s="1205"/>
      <c r="F69" s="1205"/>
    </row>
    <row r="72" spans="1:6">
      <c r="A72" s="1104" t="s">
        <v>644</v>
      </c>
      <c r="B72" s="1105" t="s">
        <v>887</v>
      </c>
      <c r="C72" s="1106" t="s">
        <v>932</v>
      </c>
      <c r="D72" s="1105" t="s">
        <v>933</v>
      </c>
      <c r="E72" s="1105" t="s">
        <v>934</v>
      </c>
      <c r="F72" s="1105" t="s">
        <v>935</v>
      </c>
    </row>
    <row r="73" spans="1:6">
      <c r="A73" s="1100" t="s">
        <v>897</v>
      </c>
      <c r="B73" s="1205"/>
      <c r="C73" s="1205"/>
      <c r="D73" s="1205"/>
      <c r="E73" s="1205"/>
      <c r="F73" s="1205"/>
    </row>
    <row r="74" spans="1:6">
      <c r="A74" s="1100" t="s">
        <v>898</v>
      </c>
      <c r="B74" s="1205"/>
      <c r="C74" s="1205"/>
      <c r="D74" s="1205"/>
      <c r="E74" s="1205"/>
      <c r="F74" s="1205"/>
    </row>
    <row r="75" spans="1:6">
      <c r="A75" s="1100" t="s">
        <v>899</v>
      </c>
      <c r="B75" s="1205"/>
      <c r="C75" s="1205"/>
      <c r="D75" s="1205"/>
      <c r="E75" s="1205"/>
      <c r="F75" s="1205"/>
    </row>
    <row r="76" spans="1:6">
      <c r="A76" s="1100" t="s">
        <v>900</v>
      </c>
      <c r="B76" s="1206"/>
      <c r="C76" s="1206"/>
      <c r="D76" s="1206"/>
      <c r="E76" s="1206"/>
      <c r="F76" s="1206"/>
    </row>
    <row r="77" spans="1:6">
      <c r="A77" s="1100" t="s">
        <v>901</v>
      </c>
      <c r="B77" s="1205"/>
      <c r="C77" s="1205"/>
      <c r="D77" s="1205"/>
      <c r="E77" s="1205"/>
      <c r="F77" s="1205"/>
    </row>
    <row r="78" spans="1:6">
      <c r="A78" s="1100" t="s">
        <v>645</v>
      </c>
      <c r="B78" s="1205"/>
      <c r="C78" s="1205"/>
      <c r="D78" s="1205"/>
      <c r="E78" s="1205"/>
      <c r="F78" s="1205"/>
    </row>
    <row r="79" spans="1:6">
      <c r="A79" s="1100" t="s">
        <v>646</v>
      </c>
      <c r="B79" s="1205"/>
      <c r="C79" s="1205"/>
      <c r="D79" s="1205"/>
      <c r="E79" s="1205"/>
      <c r="F79" s="1205"/>
    </row>
    <row r="80" spans="1:6">
      <c r="A80" s="1100" t="s">
        <v>883</v>
      </c>
      <c r="B80" s="1205"/>
      <c r="C80" s="1205"/>
      <c r="D80" s="1205"/>
      <c r="E80" s="1205"/>
      <c r="F80" s="1205"/>
    </row>
    <row r="81" spans="1:6">
      <c r="A81" s="1100" t="s">
        <v>647</v>
      </c>
      <c r="B81" s="1205"/>
      <c r="C81" s="1205"/>
      <c r="D81" s="1205"/>
      <c r="E81" s="1205"/>
      <c r="F81" s="1205"/>
    </row>
    <row r="82" spans="1:6">
      <c r="A82" s="1100" t="s">
        <v>648</v>
      </c>
      <c r="B82" s="1205"/>
      <c r="C82" s="1205"/>
      <c r="D82" s="1205"/>
      <c r="E82" s="1205"/>
      <c r="F82" s="1205"/>
    </row>
    <row r="83" spans="1:6" ht="17.25">
      <c r="A83" s="1100" t="s">
        <v>894</v>
      </c>
      <c r="B83" s="1205"/>
      <c r="C83" s="1205"/>
      <c r="D83" s="1205"/>
      <c r="E83" s="1205"/>
      <c r="F83" s="1205"/>
    </row>
    <row r="86" spans="1:6">
      <c r="A86" s="1104" t="s">
        <v>644</v>
      </c>
      <c r="B86" s="1105" t="s">
        <v>936</v>
      </c>
      <c r="C86" s="1105" t="s">
        <v>938</v>
      </c>
      <c r="D86" s="1105" t="s">
        <v>937</v>
      </c>
      <c r="E86" s="1105" t="s">
        <v>888</v>
      </c>
      <c r="F86" s="1105" t="s">
        <v>886</v>
      </c>
    </row>
    <row r="87" spans="1:6">
      <c r="A87" s="1100" t="s">
        <v>897</v>
      </c>
      <c r="B87" s="1205"/>
      <c r="C87" s="1205"/>
      <c r="D87" s="1205"/>
      <c r="E87" s="1205"/>
      <c r="F87" s="1205"/>
    </row>
    <row r="88" spans="1:6">
      <c r="A88" s="1100" t="s">
        <v>898</v>
      </c>
      <c r="B88" s="1205"/>
      <c r="C88" s="1205"/>
      <c r="D88" s="1205"/>
      <c r="E88" s="1205"/>
      <c r="F88" s="1205"/>
    </row>
    <row r="89" spans="1:6">
      <c r="A89" s="1100" t="s">
        <v>899</v>
      </c>
      <c r="B89" s="1205"/>
      <c r="C89" s="1205"/>
      <c r="D89" s="1205"/>
      <c r="E89" s="1205"/>
      <c r="F89" s="1205"/>
    </row>
    <row r="90" spans="1:6">
      <c r="A90" s="1100" t="s">
        <v>900</v>
      </c>
      <c r="B90" s="1206"/>
      <c r="C90" s="1206"/>
      <c r="D90" s="1206"/>
      <c r="E90" s="1206"/>
      <c r="F90" s="1206"/>
    </row>
    <row r="91" spans="1:6">
      <c r="A91" s="1100" t="s">
        <v>901</v>
      </c>
      <c r="B91" s="1205"/>
      <c r="C91" s="1205"/>
      <c r="D91" s="1205"/>
      <c r="E91" s="1205"/>
      <c r="F91" s="1205"/>
    </row>
    <row r="92" spans="1:6">
      <c r="A92" s="1100" t="s">
        <v>645</v>
      </c>
      <c r="B92" s="1205"/>
      <c r="C92" s="1205"/>
      <c r="D92" s="1205"/>
      <c r="E92" s="1205"/>
      <c r="F92" s="1205"/>
    </row>
    <row r="93" spans="1:6">
      <c r="A93" s="1100" t="s">
        <v>646</v>
      </c>
      <c r="B93" s="1205"/>
      <c r="C93" s="1205"/>
      <c r="D93" s="1205"/>
      <c r="E93" s="1205"/>
      <c r="F93" s="1205"/>
    </row>
    <row r="94" spans="1:6">
      <c r="A94" s="1100" t="s">
        <v>883</v>
      </c>
      <c r="B94" s="1205"/>
      <c r="C94" s="1205"/>
      <c r="D94" s="1205"/>
      <c r="E94" s="1205"/>
      <c r="F94" s="1205"/>
    </row>
    <row r="95" spans="1:6">
      <c r="A95" s="1100" t="s">
        <v>647</v>
      </c>
      <c r="B95" s="1205"/>
      <c r="C95" s="1205"/>
      <c r="D95" s="1205"/>
      <c r="E95" s="1205"/>
      <c r="F95" s="1205"/>
    </row>
    <row r="96" spans="1:6">
      <c r="A96" s="1100" t="s">
        <v>648</v>
      </c>
      <c r="B96" s="1205"/>
      <c r="C96" s="1205"/>
      <c r="D96" s="1205"/>
      <c r="E96" s="1205"/>
      <c r="F96" s="1205"/>
    </row>
    <row r="97" spans="1:6" ht="17.25">
      <c r="A97" s="1100" t="s">
        <v>894</v>
      </c>
      <c r="B97" s="1205"/>
      <c r="C97" s="1205"/>
      <c r="D97" s="1205"/>
      <c r="E97" s="1205"/>
      <c r="F97" s="1205"/>
    </row>
    <row r="100" spans="1:6">
      <c r="A100" s="1104" t="s">
        <v>644</v>
      </c>
      <c r="B100" s="1105" t="s">
        <v>890</v>
      </c>
      <c r="C100" s="1105" t="s">
        <v>653</v>
      </c>
      <c r="D100" s="1105" t="s">
        <v>654</v>
      </c>
      <c r="E100" s="1105" t="s">
        <v>889</v>
      </c>
      <c r="F100" s="1105" t="s">
        <v>884</v>
      </c>
    </row>
    <row r="101" spans="1:6">
      <c r="A101" s="1100" t="s">
        <v>897</v>
      </c>
      <c r="B101" s="1205"/>
      <c r="C101" s="1205"/>
      <c r="D101" s="1205"/>
      <c r="E101" s="1205"/>
      <c r="F101" s="1205"/>
    </row>
    <row r="102" spans="1:6">
      <c r="A102" s="1100" t="s">
        <v>898</v>
      </c>
      <c r="B102" s="1205"/>
      <c r="C102" s="1205"/>
      <c r="D102" s="1205"/>
      <c r="E102" s="1205"/>
      <c r="F102" s="1205"/>
    </row>
    <row r="103" spans="1:6">
      <c r="A103" s="1100" t="s">
        <v>899</v>
      </c>
      <c r="B103" s="1205"/>
      <c r="C103" s="1205"/>
      <c r="D103" s="1205"/>
      <c r="E103" s="1205"/>
      <c r="F103" s="1205"/>
    </row>
    <row r="104" spans="1:6">
      <c r="A104" s="1100" t="s">
        <v>900</v>
      </c>
      <c r="B104" s="1206"/>
      <c r="C104" s="1206"/>
      <c r="D104" s="1206"/>
      <c r="E104" s="1206"/>
      <c r="F104" s="1206"/>
    </row>
    <row r="105" spans="1:6">
      <c r="A105" s="1100" t="s">
        <v>901</v>
      </c>
      <c r="B105" s="1205"/>
      <c r="C105" s="1205"/>
      <c r="D105" s="1205"/>
      <c r="E105" s="1205"/>
      <c r="F105" s="1205"/>
    </row>
    <row r="106" spans="1:6">
      <c r="A106" s="1100" t="s">
        <v>645</v>
      </c>
      <c r="B106" s="1205"/>
      <c r="C106" s="1205"/>
      <c r="D106" s="1205"/>
      <c r="E106" s="1205"/>
      <c r="F106" s="1205"/>
    </row>
    <row r="107" spans="1:6">
      <c r="A107" s="1100" t="s">
        <v>646</v>
      </c>
      <c r="B107" s="1205"/>
      <c r="C107" s="1205"/>
      <c r="D107" s="1205"/>
      <c r="E107" s="1205"/>
      <c r="F107" s="1205"/>
    </row>
    <row r="108" spans="1:6">
      <c r="A108" s="1100" t="s">
        <v>647</v>
      </c>
      <c r="B108" s="1205"/>
      <c r="C108" s="1205"/>
      <c r="D108" s="1205"/>
      <c r="E108" s="1205"/>
      <c r="F108" s="1205"/>
    </row>
    <row r="109" spans="1:6">
      <c r="A109" s="1100" t="s">
        <v>648</v>
      </c>
      <c r="B109" s="1205"/>
      <c r="C109" s="1205"/>
      <c r="D109" s="1205"/>
      <c r="E109" s="1205"/>
      <c r="F109" s="1205"/>
    </row>
    <row r="110" spans="1:6" ht="17.25">
      <c r="A110" s="1100" t="s">
        <v>894</v>
      </c>
      <c r="B110" s="1205"/>
      <c r="C110" s="1205"/>
      <c r="D110" s="1205"/>
      <c r="E110" s="1205"/>
      <c r="F110" s="1205"/>
    </row>
    <row r="113" spans="1:6">
      <c r="A113" s="1104" t="s">
        <v>644</v>
      </c>
      <c r="B113" s="1105" t="s">
        <v>885</v>
      </c>
      <c r="C113" s="1105" t="s">
        <v>891</v>
      </c>
      <c r="D113" s="1215" t="s">
        <v>939</v>
      </c>
      <c r="E113" s="1215" t="s">
        <v>939</v>
      </c>
      <c r="F113" s="1215" t="s">
        <v>939</v>
      </c>
    </row>
    <row r="114" spans="1:6">
      <c r="A114" s="1100" t="s">
        <v>897</v>
      </c>
      <c r="B114" s="1205"/>
      <c r="C114" s="1205"/>
      <c r="D114" s="1205"/>
      <c r="E114" s="1205"/>
      <c r="F114" s="1205"/>
    </row>
    <row r="115" spans="1:6">
      <c r="A115" s="1100" t="s">
        <v>898</v>
      </c>
      <c r="B115" s="1205"/>
      <c r="C115" s="1205"/>
      <c r="D115" s="1205"/>
      <c r="E115" s="1205"/>
      <c r="F115" s="1205"/>
    </row>
    <row r="116" spans="1:6">
      <c r="A116" s="1100" t="s">
        <v>899</v>
      </c>
      <c r="B116" s="1205"/>
      <c r="C116" s="1205"/>
      <c r="D116" s="1205"/>
      <c r="E116" s="1205"/>
      <c r="F116" s="1205"/>
    </row>
    <row r="117" spans="1:6">
      <c r="A117" s="1100" t="s">
        <v>900</v>
      </c>
      <c r="B117" s="1205"/>
      <c r="C117" s="1205"/>
      <c r="D117" s="1205"/>
      <c r="E117" s="1205"/>
      <c r="F117" s="1205"/>
    </row>
    <row r="118" spans="1:6">
      <c r="A118" s="1100" t="s">
        <v>901</v>
      </c>
      <c r="B118" s="1205"/>
      <c r="C118" s="1205"/>
      <c r="D118" s="1205"/>
      <c r="E118" s="1205"/>
      <c r="F118" s="1205"/>
    </row>
    <row r="119" spans="1:6">
      <c r="A119" s="1100" t="s">
        <v>645</v>
      </c>
      <c r="B119" s="1205"/>
      <c r="C119" s="1205"/>
      <c r="D119" s="1205"/>
      <c r="E119" s="1205"/>
      <c r="F119" s="1205"/>
    </row>
    <row r="120" spans="1:6">
      <c r="A120" s="1100" t="s">
        <v>646</v>
      </c>
      <c r="B120" s="1205"/>
      <c r="C120" s="1205"/>
      <c r="D120" s="1205"/>
      <c r="E120" s="1205"/>
      <c r="F120" s="1205"/>
    </row>
    <row r="121" spans="1:6">
      <c r="A121" s="1100" t="s">
        <v>647</v>
      </c>
      <c r="B121" s="1205"/>
      <c r="C121" s="1205"/>
      <c r="D121" s="1205"/>
      <c r="E121" s="1205"/>
      <c r="F121" s="1205"/>
    </row>
    <row r="122" spans="1:6">
      <c r="A122" s="1100" t="s">
        <v>648</v>
      </c>
      <c r="B122" s="1205"/>
      <c r="C122" s="1205"/>
      <c r="D122" s="1205"/>
      <c r="E122" s="1205"/>
      <c r="F122" s="1205"/>
    </row>
    <row r="123" spans="1:6" ht="17.25">
      <c r="A123" s="1100" t="s">
        <v>894</v>
      </c>
      <c r="B123" s="1205"/>
      <c r="C123" s="1205"/>
      <c r="D123" s="1205"/>
      <c r="E123" s="1205"/>
      <c r="F123" s="1205"/>
    </row>
  </sheetData>
  <sheetProtection algorithmName="SHA-512" hashValue="/YHICe25KMwJmqHthLtpkMDel2BD6l808lkRxBl8u2EjtW4nJ0Q5I0PTSm6b0xsrnFPhMgypiAeWZpRBDW5FgA==" saltValue="ZdDDkeKAWuHXxHWHz4nJqA==" spinCount="100000" sheet="1" objects="1" scenarios="1"/>
  <dataValidations count="6">
    <dataValidation type="list" allowBlank="1" showInputMessage="1" showErrorMessage="1" sqref="B14:F14 B32:C32" xr:uid="{3B9DA15F-163B-4786-A4AC-773A6A8F9287}">
      <formula1>"For-Profit, Non-Profit 501(c)(3),Non-Profit 501(c)(3 CHDO, Non-Profit 501(c)(4), Exempt from tax under Section 501(a), County, Municipal Govt, Tribally Designated Housing Entity, Other Tribal Government Instrumentality"</formula1>
    </dataValidation>
    <dataValidation type="list" allowBlank="1" showInputMessage="1" showErrorMessage="1" sqref="B83:F83 B16:F16 B34:F34 B110:F110 B25:B26 B97:F97 B22:B23 B50:F50 B123:F123 B69:F69" xr:uid="{55889539-E3D6-4E6E-84B8-FE9B07C53A6A}">
      <formula1>"Yes, No"</formula1>
    </dataValidation>
    <dataValidation type="list" allowBlank="1" showInputMessage="1" showErrorMessage="1" sqref="B35:C35" xr:uid="{E52518A5-5CA8-453E-ACB4-890059F43F8B}">
      <formula1>"General Partner, Managing Member, Limited Partner, Member, Stockholder"</formula1>
    </dataValidation>
    <dataValidation type="textLength" allowBlank="1" showInputMessage="1" showErrorMessage="1" sqref="B117:F117" xr:uid="{1019D37E-0672-4924-B857-0746D19DECB9}">
      <formula1>0</formula1>
      <formula2>2</formula2>
    </dataValidation>
    <dataValidation type="list" allowBlank="1" showInputMessage="1" showErrorMessage="1" sqref="F17" xr:uid="{B2EA656A-A81D-4318-BAE4-5D8C798434F1}">
      <formula1>"General Partner, Managing Member, Stockholder"</formula1>
    </dataValidation>
    <dataValidation type="textLength" allowBlank="1" showInputMessage="1" showErrorMessage="1" error="Please enter two letter abbreviation for State." sqref="B6:F6 B24:F24 B42:F42 B62:F62 B76:F76 B90:F90 B104:F104" xr:uid="{4077D1F7-18CA-46CF-849B-218716308D28}">
      <formula1>0</formula1>
      <formula2>2</formula2>
    </dataValidation>
  </dataValidations>
  <printOptions horizontalCentered="1"/>
  <pageMargins left="0.7" right="0.7" top="0.75" bottom="0.5" header="0.3" footer="0.3"/>
  <pageSetup scale="59" fitToHeight="3" orientation="landscape" r:id="rId1"/>
  <headerFooter>
    <oddHeader>&amp;L&amp;"Arial,Bold"&amp;18Section V: Project Contacts</oddHeader>
    <oddFooter>&amp;L&amp;8Revised December 7, 2021&amp;C&amp;8Universal Rental Development Application&amp;R&amp;8Pages 5-7 of 8</oddFooter>
  </headerFooter>
  <rowBreaks count="1" manualBreakCount="1">
    <brk id="111"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2EC6-1971-49AA-901A-0934045F0019}">
  <sheetPr>
    <pageSetUpPr fitToPage="1"/>
  </sheetPr>
  <dimension ref="B1:K55"/>
  <sheetViews>
    <sheetView showGridLines="0" zoomScaleNormal="100" workbookViewId="0">
      <selection activeCell="J61" sqref="J61:N61"/>
    </sheetView>
  </sheetViews>
  <sheetFormatPr defaultColWidth="9.140625" defaultRowHeight="12.75"/>
  <cols>
    <col min="1" max="1" width="4" style="1112" customWidth="1"/>
    <col min="2" max="10" width="9.140625" style="1112"/>
    <col min="11" max="11" width="9.140625" style="1112" customWidth="1"/>
    <col min="12" max="14" width="9.140625" style="1112"/>
    <col min="15" max="15" width="10.5703125" style="1112" customWidth="1"/>
    <col min="16" max="16" width="9.140625" style="1112" customWidth="1"/>
    <col min="17" max="16384" width="9.140625" style="1112"/>
  </cols>
  <sheetData>
    <row r="1" spans="2:11" ht="6.75" customHeight="1" thickBot="1">
      <c r="B1" s="1449"/>
      <c r="C1" s="1450"/>
      <c r="D1" s="1450"/>
      <c r="E1" s="1450"/>
      <c r="F1" s="1450"/>
      <c r="G1" s="1450"/>
      <c r="H1" s="1450"/>
      <c r="I1" s="1450"/>
      <c r="J1" s="1450"/>
      <c r="K1" s="1451"/>
    </row>
    <row r="2" spans="2:11" ht="14.25" customHeight="1" thickBot="1">
      <c r="B2" s="1452" t="s">
        <v>818</v>
      </c>
      <c r="C2" s="1453"/>
      <c r="D2" s="1453"/>
      <c r="E2" s="1453"/>
      <c r="F2" s="1453"/>
      <c r="G2" s="1453"/>
      <c r="H2" s="1453"/>
      <c r="I2" s="1453"/>
      <c r="J2" s="1453"/>
      <c r="K2" s="1454"/>
    </row>
    <row r="3" spans="2:11" ht="14.25" customHeight="1">
      <c r="B3" s="1455" t="s">
        <v>819</v>
      </c>
      <c r="C3" s="1456"/>
      <c r="D3" s="1456"/>
      <c r="E3" s="1456"/>
      <c r="F3" s="1456"/>
      <c r="G3" s="1456"/>
      <c r="H3" s="1456"/>
      <c r="I3" s="1456"/>
      <c r="J3" s="1456"/>
      <c r="K3" s="1457"/>
    </row>
    <row r="4" spans="2:11" ht="10.5" customHeight="1">
      <c r="B4" s="1455"/>
      <c r="C4" s="1456"/>
      <c r="D4" s="1456"/>
      <c r="E4" s="1456"/>
      <c r="F4" s="1456"/>
      <c r="G4" s="1456"/>
      <c r="H4" s="1456"/>
      <c r="I4" s="1456"/>
      <c r="J4" s="1456"/>
      <c r="K4" s="1457"/>
    </row>
    <row r="5" spans="2:11" ht="14.25" customHeight="1">
      <c r="B5" s="1260" t="s">
        <v>820</v>
      </c>
      <c r="C5" s="1262"/>
      <c r="D5" s="1262"/>
      <c r="E5" s="1262"/>
      <c r="F5" s="1458">
        <f>'2 - Pages 5 - 7'!E3</f>
        <v>0</v>
      </c>
      <c r="G5" s="1458"/>
      <c r="H5" s="1458"/>
      <c r="I5" s="1458"/>
      <c r="J5" s="1458"/>
      <c r="K5" s="1459"/>
    </row>
    <row r="6" spans="2:11">
      <c r="B6" s="1460" t="s">
        <v>940</v>
      </c>
      <c r="C6" s="1461"/>
      <c r="D6" s="1461"/>
      <c r="E6" s="1461"/>
      <c r="F6" s="1461"/>
      <c r="G6" s="1461"/>
      <c r="H6" s="1461"/>
      <c r="I6" s="1461"/>
      <c r="J6" s="1461"/>
      <c r="K6" s="1462"/>
    </row>
    <row r="7" spans="2:11">
      <c r="B7" s="1460"/>
      <c r="C7" s="1461"/>
      <c r="D7" s="1461"/>
      <c r="E7" s="1461"/>
      <c r="F7" s="1461"/>
      <c r="G7" s="1461"/>
      <c r="H7" s="1461"/>
      <c r="I7" s="1461"/>
      <c r="J7" s="1461"/>
      <c r="K7" s="1462"/>
    </row>
    <row r="8" spans="2:11" ht="36.75" customHeight="1">
      <c r="B8" s="1460"/>
      <c r="C8" s="1461"/>
      <c r="D8" s="1461"/>
      <c r="E8" s="1461"/>
      <c r="F8" s="1461"/>
      <c r="G8" s="1461"/>
      <c r="H8" s="1461"/>
      <c r="I8" s="1461"/>
      <c r="J8" s="1461"/>
      <c r="K8" s="1462"/>
    </row>
    <row r="9" spans="2:11" ht="3.75" customHeight="1" thickBot="1">
      <c r="B9" s="1274"/>
      <c r="C9" s="1300"/>
      <c r="D9" s="1300"/>
      <c r="E9" s="1300"/>
      <c r="F9" s="1300"/>
      <c r="G9" s="1300"/>
      <c r="H9" s="1300"/>
      <c r="I9" s="1300"/>
      <c r="J9" s="1300"/>
      <c r="K9" s="1301"/>
    </row>
    <row r="10" spans="2:11" ht="15.75" thickBot="1">
      <c r="B10" s="1307" t="s">
        <v>821</v>
      </c>
      <c r="C10" s="1377"/>
      <c r="D10" s="1377"/>
      <c r="E10" s="1377"/>
      <c r="F10" s="1377"/>
      <c r="G10" s="1377"/>
      <c r="H10" s="1377"/>
      <c r="I10" s="1377"/>
      <c r="J10" s="1377"/>
      <c r="K10" s="1385"/>
    </row>
    <row r="11" spans="2:11" ht="3" customHeight="1">
      <c r="B11" s="1274"/>
      <c r="C11" s="1300"/>
      <c r="D11" s="1300"/>
      <c r="E11" s="1300"/>
      <c r="F11" s="1300"/>
      <c r="G11" s="1300"/>
      <c r="H11" s="1300"/>
      <c r="I11" s="1300"/>
      <c r="J11" s="1300"/>
      <c r="K11" s="1301"/>
    </row>
    <row r="12" spans="2:11">
      <c r="B12" s="1178" t="s">
        <v>822</v>
      </c>
      <c r="K12" s="1113"/>
    </row>
    <row r="13" spans="2:11" ht="57" customHeight="1">
      <c r="B13" s="1463" t="s">
        <v>823</v>
      </c>
      <c r="C13" s="1464"/>
      <c r="D13" s="1464"/>
      <c r="E13" s="1464"/>
      <c r="F13" s="1464"/>
      <c r="G13" s="1464"/>
      <c r="H13" s="1464"/>
      <c r="I13" s="1464"/>
      <c r="J13" s="1464"/>
      <c r="K13" s="1465"/>
    </row>
    <row r="14" spans="2:11" ht="3.75" customHeight="1">
      <c r="B14" s="1274"/>
      <c r="C14" s="1300"/>
      <c r="D14" s="1300"/>
      <c r="E14" s="1300"/>
      <c r="F14" s="1300"/>
      <c r="G14" s="1300"/>
      <c r="H14" s="1300"/>
      <c r="I14" s="1300"/>
      <c r="J14" s="1300"/>
      <c r="K14" s="1301"/>
    </row>
    <row r="15" spans="2:11">
      <c r="B15" s="1260" t="s">
        <v>824</v>
      </c>
      <c r="C15" s="1262"/>
      <c r="D15" s="1265"/>
      <c r="E15" s="1265"/>
      <c r="F15" s="1265"/>
      <c r="G15" s="1265"/>
      <c r="H15" s="1262" t="s">
        <v>825</v>
      </c>
      <c r="I15" s="1262"/>
      <c r="J15" s="1265"/>
      <c r="K15" s="1305"/>
    </row>
    <row r="16" spans="2:11">
      <c r="B16" s="1260" t="s">
        <v>826</v>
      </c>
      <c r="C16" s="1262"/>
      <c r="D16" s="1278"/>
      <c r="E16" s="1278"/>
      <c r="F16" s="1278"/>
      <c r="G16" s="1278"/>
      <c r="H16" s="1262" t="s">
        <v>162</v>
      </c>
      <c r="I16" s="1262"/>
      <c r="J16" s="1265"/>
      <c r="K16" s="1305"/>
    </row>
    <row r="17" spans="2:11">
      <c r="B17" s="1260" t="s">
        <v>2</v>
      </c>
      <c r="C17" s="1262"/>
      <c r="D17" s="1265"/>
      <c r="E17" s="1265"/>
      <c r="F17" s="1123" t="s">
        <v>7</v>
      </c>
      <c r="G17" s="1191"/>
      <c r="H17" s="1262" t="s">
        <v>752</v>
      </c>
      <c r="I17" s="1262"/>
      <c r="J17" s="1265"/>
      <c r="K17" s="1305"/>
    </row>
    <row r="18" spans="2:11">
      <c r="B18" s="1260" t="s">
        <v>827</v>
      </c>
      <c r="C18" s="1262"/>
      <c r="D18" s="1278"/>
      <c r="E18" s="1278"/>
      <c r="F18" s="1265"/>
      <c r="G18" s="1278"/>
      <c r="H18" s="1262" t="s">
        <v>828</v>
      </c>
      <c r="I18" s="1262"/>
      <c r="J18" s="1265"/>
      <c r="K18" s="1305"/>
    </row>
    <row r="19" spans="2:11">
      <c r="B19" s="1274"/>
      <c r="C19" s="1300"/>
      <c r="D19" s="1300"/>
      <c r="E19" s="1300"/>
      <c r="F19" s="1300"/>
      <c r="G19" s="1300"/>
      <c r="H19" s="1300"/>
      <c r="I19" s="1300"/>
      <c r="J19" s="1300"/>
      <c r="K19" s="1301"/>
    </row>
    <row r="20" spans="2:11">
      <c r="B20" s="1111" t="s">
        <v>829</v>
      </c>
      <c r="D20" s="1265"/>
      <c r="E20" s="1265"/>
      <c r="F20" s="1265"/>
      <c r="G20" s="1265"/>
      <c r="H20" s="1265"/>
      <c r="K20" s="1113"/>
    </row>
    <row r="21" spans="2:11">
      <c r="B21" s="1111" t="s">
        <v>830</v>
      </c>
      <c r="H21" s="1191"/>
      <c r="K21" s="1113"/>
    </row>
    <row r="22" spans="2:11" ht="5.25" customHeight="1">
      <c r="B22" s="1274"/>
      <c r="C22" s="1300"/>
      <c r="D22" s="1300"/>
      <c r="E22" s="1300"/>
      <c r="F22" s="1300"/>
      <c r="G22" s="1300"/>
      <c r="H22" s="1300"/>
      <c r="I22" s="1300"/>
      <c r="J22" s="1300"/>
      <c r="K22" s="1301"/>
    </row>
    <row r="23" spans="2:11" ht="24.75" customHeight="1">
      <c r="B23" s="1347" t="s">
        <v>831</v>
      </c>
      <c r="C23" s="1368"/>
      <c r="D23" s="1368"/>
      <c r="E23" s="1368"/>
      <c r="F23" s="1368"/>
      <c r="G23" s="1368"/>
      <c r="H23" s="1368"/>
      <c r="I23" s="1368"/>
      <c r="J23" s="1368"/>
      <c r="K23" s="1209"/>
    </row>
    <row r="24" spans="2:11" ht="13.5" thickBot="1">
      <c r="B24" s="1108"/>
      <c r="C24" s="1109"/>
      <c r="D24" s="1109"/>
      <c r="E24" s="1109"/>
      <c r="F24" s="1109"/>
      <c r="G24" s="1109"/>
      <c r="H24" s="1109"/>
      <c r="I24" s="1109"/>
      <c r="J24" s="1109"/>
      <c r="K24" s="1110"/>
    </row>
    <row r="25" spans="2:11" ht="15.75" thickBot="1">
      <c r="B25" s="1307" t="s">
        <v>832</v>
      </c>
      <c r="C25" s="1377"/>
      <c r="D25" s="1377"/>
      <c r="E25" s="1377"/>
      <c r="F25" s="1377"/>
      <c r="G25" s="1377"/>
      <c r="H25" s="1377"/>
      <c r="I25" s="1377"/>
      <c r="J25" s="1377"/>
      <c r="K25" s="1385"/>
    </row>
    <row r="26" spans="2:11">
      <c r="B26" s="1274"/>
      <c r="C26" s="1300"/>
      <c r="D26" s="1300"/>
      <c r="E26" s="1300"/>
      <c r="F26" s="1300"/>
      <c r="G26" s="1300"/>
      <c r="H26" s="1300"/>
      <c r="I26" s="1300"/>
      <c r="J26" s="1300"/>
      <c r="K26" s="1301"/>
    </row>
    <row r="27" spans="2:11">
      <c r="B27" s="1274" t="s">
        <v>833</v>
      </c>
      <c r="C27" s="1300"/>
      <c r="D27" s="1300"/>
      <c r="E27" s="1300"/>
      <c r="F27" s="1300"/>
      <c r="G27" s="1300"/>
      <c r="H27" s="1300"/>
      <c r="I27" s="1300"/>
      <c r="J27" s="1300"/>
      <c r="K27" s="1301"/>
    </row>
    <row r="28" spans="2:11">
      <c r="B28" s="1432"/>
      <c r="C28" s="1265"/>
      <c r="D28" s="1265"/>
      <c r="E28" s="1265"/>
      <c r="F28" s="1265"/>
      <c r="G28" s="1265"/>
      <c r="H28" s="1265"/>
      <c r="I28" s="1265"/>
      <c r="J28" s="1265"/>
      <c r="K28" s="1305"/>
    </row>
    <row r="29" spans="2:11">
      <c r="B29" s="1466"/>
      <c r="C29" s="1278"/>
      <c r="D29" s="1278"/>
      <c r="E29" s="1278"/>
      <c r="F29" s="1278"/>
      <c r="G29" s="1278"/>
      <c r="H29" s="1278"/>
      <c r="I29" s="1278"/>
      <c r="J29" s="1278"/>
      <c r="K29" s="1304"/>
    </row>
    <row r="30" spans="2:11">
      <c r="B30" s="1466"/>
      <c r="C30" s="1278"/>
      <c r="D30" s="1278"/>
      <c r="E30" s="1278"/>
      <c r="F30" s="1278"/>
      <c r="G30" s="1278"/>
      <c r="H30" s="1278"/>
      <c r="I30" s="1278"/>
      <c r="J30" s="1278"/>
      <c r="K30" s="1304"/>
    </row>
    <row r="31" spans="2:11">
      <c r="B31" s="1466"/>
      <c r="C31" s="1278"/>
      <c r="D31" s="1278"/>
      <c r="E31" s="1278"/>
      <c r="F31" s="1278"/>
      <c r="G31" s="1278"/>
      <c r="H31" s="1278"/>
      <c r="I31" s="1278"/>
      <c r="J31" s="1278"/>
      <c r="K31" s="1304"/>
    </row>
    <row r="32" spans="2:11">
      <c r="B32" s="1466"/>
      <c r="C32" s="1278"/>
      <c r="D32" s="1278"/>
      <c r="E32" s="1278"/>
      <c r="F32" s="1278"/>
      <c r="G32" s="1278"/>
      <c r="H32" s="1278"/>
      <c r="I32" s="1278"/>
      <c r="J32" s="1278"/>
      <c r="K32" s="1304"/>
    </row>
    <row r="33" spans="2:11" ht="13.5" thickBot="1">
      <c r="B33" s="1114"/>
      <c r="C33" s="1115"/>
      <c r="D33" s="1115"/>
      <c r="E33" s="1115"/>
      <c r="F33" s="1115"/>
      <c r="G33" s="1115"/>
      <c r="H33" s="1115"/>
      <c r="I33" s="1115"/>
      <c r="J33" s="1115"/>
      <c r="K33" s="1116"/>
    </row>
    <row r="34" spans="2:11" ht="15.75" thickBot="1">
      <c r="B34" s="1307" t="s">
        <v>834</v>
      </c>
      <c r="C34" s="1377"/>
      <c r="D34" s="1377"/>
      <c r="E34" s="1377"/>
      <c r="F34" s="1377"/>
      <c r="G34" s="1377"/>
      <c r="H34" s="1377"/>
      <c r="I34" s="1377"/>
      <c r="J34" s="1377"/>
      <c r="K34" s="1385"/>
    </row>
    <row r="35" spans="2:11">
      <c r="B35" s="1274"/>
      <c r="C35" s="1300"/>
      <c r="D35" s="1300"/>
      <c r="E35" s="1300"/>
      <c r="F35" s="1300"/>
      <c r="G35" s="1300"/>
      <c r="H35" s="1300"/>
      <c r="I35" s="1300"/>
      <c r="J35" s="1300"/>
      <c r="K35" s="1301"/>
    </row>
    <row r="36" spans="2:11">
      <c r="B36" s="1467" t="s">
        <v>835</v>
      </c>
      <c r="C36" s="1468"/>
      <c r="D36" s="1468"/>
      <c r="E36" s="1468"/>
      <c r="F36" s="1468"/>
      <c r="G36" s="1468"/>
      <c r="H36" s="1468"/>
      <c r="I36" s="1468"/>
      <c r="J36" s="1468"/>
      <c r="K36" s="1469"/>
    </row>
    <row r="37" spans="2:11">
      <c r="B37" s="1467"/>
      <c r="C37" s="1468"/>
      <c r="D37" s="1468"/>
      <c r="E37" s="1468"/>
      <c r="F37" s="1468"/>
      <c r="G37" s="1468"/>
      <c r="H37" s="1468"/>
      <c r="I37" s="1468"/>
      <c r="J37" s="1468"/>
      <c r="K37" s="1469"/>
    </row>
    <row r="38" spans="2:11">
      <c r="B38" s="1467"/>
      <c r="C38" s="1468"/>
      <c r="D38" s="1468"/>
      <c r="E38" s="1468"/>
      <c r="F38" s="1468"/>
      <c r="G38" s="1468"/>
      <c r="H38" s="1468"/>
      <c r="I38" s="1468"/>
      <c r="J38" s="1468"/>
      <c r="K38" s="1469"/>
    </row>
    <row r="39" spans="2:11">
      <c r="B39" s="1467"/>
      <c r="C39" s="1468"/>
      <c r="D39" s="1468"/>
      <c r="E39" s="1468"/>
      <c r="F39" s="1468"/>
      <c r="G39" s="1468"/>
      <c r="H39" s="1468"/>
      <c r="I39" s="1468"/>
      <c r="J39" s="1468"/>
      <c r="K39" s="1469"/>
    </row>
    <row r="40" spans="2:11">
      <c r="B40" s="1467"/>
      <c r="C40" s="1468"/>
      <c r="D40" s="1468"/>
      <c r="E40" s="1468"/>
      <c r="F40" s="1468"/>
      <c r="G40" s="1468"/>
      <c r="H40" s="1468"/>
      <c r="I40" s="1468"/>
      <c r="J40" s="1468"/>
      <c r="K40" s="1469"/>
    </row>
    <row r="41" spans="2:11">
      <c r="B41" s="1467"/>
      <c r="C41" s="1468"/>
      <c r="D41" s="1468"/>
      <c r="E41" s="1468"/>
      <c r="F41" s="1468"/>
      <c r="G41" s="1468"/>
      <c r="H41" s="1468"/>
      <c r="I41" s="1468"/>
      <c r="J41" s="1468"/>
      <c r="K41" s="1469"/>
    </row>
    <row r="42" spans="2:11" ht="13.5" thickBot="1">
      <c r="B42" s="1092"/>
      <c r="C42" s="1093"/>
      <c r="D42" s="1093"/>
      <c r="E42" s="1093"/>
      <c r="F42" s="1093"/>
      <c r="G42" s="1093"/>
      <c r="H42" s="1093"/>
      <c r="I42" s="1093"/>
      <c r="J42" s="1093"/>
      <c r="K42" s="1094"/>
    </row>
    <row r="43" spans="2:11" ht="15.75" thickBot="1">
      <c r="B43" s="1307" t="s">
        <v>836</v>
      </c>
      <c r="C43" s="1377"/>
      <c r="D43" s="1377"/>
      <c r="E43" s="1377"/>
      <c r="F43" s="1377"/>
      <c r="G43" s="1377"/>
      <c r="H43" s="1377"/>
      <c r="I43" s="1377"/>
      <c r="J43" s="1377"/>
      <c r="K43" s="1385"/>
    </row>
    <row r="44" spans="2:11" ht="7.5" customHeight="1">
      <c r="B44" s="1111"/>
      <c r="K44" s="1113"/>
    </row>
    <row r="45" spans="2:11">
      <c r="B45" s="1482" t="s">
        <v>837</v>
      </c>
      <c r="C45" s="1480"/>
      <c r="D45" s="1480"/>
      <c r="E45" s="1480"/>
      <c r="F45" s="1480"/>
      <c r="G45" s="1480"/>
      <c r="H45" s="1480"/>
      <c r="I45" s="1480"/>
      <c r="J45" s="1480"/>
      <c r="K45" s="1481"/>
    </row>
    <row r="46" spans="2:11" ht="7.5" customHeight="1" thickBot="1">
      <c r="B46" s="1117"/>
      <c r="C46" s="1118"/>
      <c r="D46" s="1118"/>
      <c r="E46" s="1118"/>
      <c r="F46" s="1118"/>
      <c r="G46" s="1118"/>
      <c r="H46" s="1118"/>
      <c r="I46" s="1118"/>
      <c r="J46" s="1118"/>
      <c r="K46" s="1119"/>
    </row>
    <row r="47" spans="2:11" ht="15.75" thickBot="1">
      <c r="B47" s="1307" t="s">
        <v>838</v>
      </c>
      <c r="C47" s="1377"/>
      <c r="D47" s="1377"/>
      <c r="E47" s="1377"/>
      <c r="F47" s="1377"/>
      <c r="G47" s="1377"/>
      <c r="H47" s="1377"/>
      <c r="I47" s="1377"/>
      <c r="J47" s="1377"/>
      <c r="K47" s="1385"/>
    </row>
    <row r="48" spans="2:11" ht="7.5" customHeight="1">
      <c r="B48" s="1181"/>
      <c r="C48" s="1182"/>
      <c r="D48" s="1182"/>
      <c r="E48" s="1182"/>
      <c r="F48" s="1182"/>
      <c r="G48" s="1182"/>
      <c r="H48" s="1182"/>
      <c r="I48" s="1182"/>
      <c r="J48" s="1182"/>
      <c r="K48" s="1186"/>
    </row>
    <row r="49" spans="2:11">
      <c r="B49" s="1479" t="s">
        <v>942</v>
      </c>
      <c r="C49" s="1480"/>
      <c r="D49" s="1480"/>
      <c r="E49" s="1480"/>
      <c r="F49" s="1480"/>
      <c r="G49" s="1480"/>
      <c r="H49" s="1480"/>
      <c r="I49" s="1480"/>
      <c r="J49" s="1480"/>
      <c r="K49" s="1481"/>
    </row>
    <row r="50" spans="2:11" ht="7.5" customHeight="1" thickBot="1">
      <c r="B50" s="1181"/>
      <c r="C50" s="1182"/>
      <c r="D50" s="1182"/>
      <c r="E50" s="1182"/>
      <c r="F50" s="1182"/>
      <c r="G50" s="1182"/>
      <c r="H50" s="1182"/>
      <c r="I50" s="1182"/>
      <c r="J50" s="1182"/>
      <c r="K50" s="1186"/>
    </row>
    <row r="51" spans="2:11" ht="15.75" thickBot="1">
      <c r="B51" s="1307" t="s">
        <v>927</v>
      </c>
      <c r="C51" s="1377"/>
      <c r="D51" s="1377"/>
      <c r="E51" s="1377"/>
      <c r="F51" s="1377"/>
      <c r="G51" s="1377"/>
      <c r="H51" s="1377"/>
      <c r="I51" s="1377"/>
      <c r="J51" s="1377"/>
      <c r="K51" s="1385"/>
    </row>
    <row r="52" spans="2:11">
      <c r="B52" s="1473" t="s">
        <v>941</v>
      </c>
      <c r="C52" s="1474"/>
      <c r="D52" s="1474"/>
      <c r="E52" s="1474"/>
      <c r="F52" s="1474"/>
      <c r="G52" s="1474"/>
      <c r="H52" s="1474"/>
      <c r="I52" s="1474"/>
      <c r="J52" s="1474"/>
      <c r="K52" s="1475"/>
    </row>
    <row r="53" spans="2:11" ht="13.5" thickBot="1">
      <c r="B53" s="1476"/>
      <c r="C53" s="1477"/>
      <c r="D53" s="1477"/>
      <c r="E53" s="1477"/>
      <c r="F53" s="1477"/>
      <c r="G53" s="1477"/>
      <c r="H53" s="1477"/>
      <c r="I53" s="1477"/>
      <c r="J53" s="1477"/>
      <c r="K53" s="1478"/>
    </row>
    <row r="54" spans="2:11" ht="13.5" thickBot="1">
      <c r="B54" s="1183"/>
      <c r="C54" s="1184"/>
      <c r="D54" s="1184"/>
      <c r="E54" s="1184"/>
      <c r="F54" s="1184"/>
      <c r="G54" s="1184"/>
      <c r="H54" s="1184"/>
      <c r="I54" s="1184"/>
      <c r="J54" s="1184"/>
      <c r="K54" s="1185"/>
    </row>
    <row r="55" spans="2:11" ht="13.5" thickBot="1">
      <c r="B55" s="1470" t="s">
        <v>841</v>
      </c>
      <c r="C55" s="1471"/>
      <c r="D55" s="1471"/>
      <c r="E55" s="1471"/>
      <c r="F55" s="1471"/>
      <c r="G55" s="1471"/>
      <c r="H55" s="1471"/>
      <c r="I55" s="1471"/>
      <c r="J55" s="1471"/>
      <c r="K55" s="1472"/>
    </row>
  </sheetData>
  <sheetProtection algorithmName="SHA-512" hashValue="jgU9f+4IDIoN2GwVy7KLSkF2VDXOL24gSNm1ATQsDbEq8akkqrGbiuVfnNAoFWuOfXQBpoKEj6dVqMr8Hu3aPA==" saltValue="tG84mQE/iUCoU9nIj1vByg==" spinCount="100000" sheet="1" selectLockedCells="1"/>
  <mergeCells count="49">
    <mergeCell ref="B55:K55"/>
    <mergeCell ref="B51:K51"/>
    <mergeCell ref="B52:K53"/>
    <mergeCell ref="B49:K49"/>
    <mergeCell ref="B45:K45"/>
    <mergeCell ref="B47:K47"/>
    <mergeCell ref="B25:K25"/>
    <mergeCell ref="B26:K26"/>
    <mergeCell ref="B27:K27"/>
    <mergeCell ref="B28:K28"/>
    <mergeCell ref="B29:K29"/>
    <mergeCell ref="B30:K30"/>
    <mergeCell ref="B31:K31"/>
    <mergeCell ref="B32:K32"/>
    <mergeCell ref="B43:K43"/>
    <mergeCell ref="B34:K34"/>
    <mergeCell ref="B35:K35"/>
    <mergeCell ref="B36:K41"/>
    <mergeCell ref="B15:C15"/>
    <mergeCell ref="D15:G15"/>
    <mergeCell ref="H15:I15"/>
    <mergeCell ref="J15:K15"/>
    <mergeCell ref="B6:K8"/>
    <mergeCell ref="B9:K9"/>
    <mergeCell ref="B10:K10"/>
    <mergeCell ref="B11:K11"/>
    <mergeCell ref="B13:K13"/>
    <mergeCell ref="B14:K14"/>
    <mergeCell ref="B1:K1"/>
    <mergeCell ref="B2:K2"/>
    <mergeCell ref="B3:K4"/>
    <mergeCell ref="B5:E5"/>
    <mergeCell ref="F5:K5"/>
    <mergeCell ref="B22:K22"/>
    <mergeCell ref="B23:J23"/>
    <mergeCell ref="B18:C18"/>
    <mergeCell ref="D18:G18"/>
    <mergeCell ref="H18:I18"/>
    <mergeCell ref="J18:K18"/>
    <mergeCell ref="B19:K19"/>
    <mergeCell ref="D20:H20"/>
    <mergeCell ref="B16:C16"/>
    <mergeCell ref="D16:G16"/>
    <mergeCell ref="H16:I16"/>
    <mergeCell ref="J16:K16"/>
    <mergeCell ref="B17:C17"/>
    <mergeCell ref="D17:E17"/>
    <mergeCell ref="H17:I17"/>
    <mergeCell ref="J17:K17"/>
  </mergeCells>
  <dataValidations count="2">
    <dataValidation type="list" allowBlank="1" showInputMessage="1" showErrorMessage="1" sqref="K23 H21" xr:uid="{EEF5B6AE-5F91-4625-8AE3-3C3E776F1033}">
      <formula1>"Yes, No"</formula1>
    </dataValidation>
    <dataValidation type="list" allowBlank="1" showInputMessage="1" showErrorMessage="1" sqref="D20:H20" xr:uid="{C1339194-64C3-4BB0-A481-7A0C1E376624}">
      <formula1>"501( c)(3) Organization, 501( c)(4) Organization, Exempt fro tax Under Section 501(a), State or Local Government Instrumentality, Tribal Government Instrumentality"</formula1>
    </dataValidation>
  </dataValidations>
  <pageMargins left="0.5" right="0.5" top="0.5" bottom="0.5" header="0.3" footer="0.3"/>
  <pageSetup orientation="portrait" r:id="rId1"/>
  <headerFooter>
    <oddFooter>&amp;L&amp;8Revised October 20, 2021&amp;C&amp;8Universal Rental Development Application&amp;R&amp;8Page 8 of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AE67"/>
  <sheetViews>
    <sheetView showGridLines="0" zoomScale="70" zoomScaleNormal="70" workbookViewId="0">
      <selection activeCell="B18" sqref="B18:J18"/>
    </sheetView>
  </sheetViews>
  <sheetFormatPr defaultColWidth="9.140625" defaultRowHeight="12.75"/>
  <cols>
    <col min="1" max="1" width="2.7109375" style="186" customWidth="1"/>
    <col min="2" max="2" width="15.5703125" style="186" customWidth="1"/>
    <col min="3" max="5" width="6.42578125" style="186" customWidth="1"/>
    <col min="6" max="6" width="15.7109375" style="186" customWidth="1"/>
    <col min="7" max="7" width="2.42578125" style="186" customWidth="1"/>
    <col min="8" max="8" width="16.28515625" style="186" customWidth="1"/>
    <col min="9" max="9" width="13.42578125" style="186" customWidth="1"/>
    <col min="10" max="10" width="12.42578125" style="186" customWidth="1"/>
    <col min="11" max="11" width="2.7109375" style="186" customWidth="1"/>
    <col min="12" max="12" width="13.28515625" style="186" customWidth="1"/>
    <col min="13" max="13" width="14.42578125" style="186" customWidth="1"/>
    <col min="14" max="14" width="16.7109375" style="186" customWidth="1"/>
    <col min="15" max="15" width="13.28515625" style="186" customWidth="1"/>
    <col min="16" max="16" width="13.140625" style="186" customWidth="1"/>
    <col min="17" max="17" width="2.7109375" style="186" customWidth="1"/>
    <col min="18" max="18" width="15.85546875" style="186" customWidth="1"/>
    <col min="19" max="19" width="13.7109375" style="186" customWidth="1"/>
    <col min="20" max="20" width="13.85546875" style="186" customWidth="1"/>
    <col min="21" max="22" width="15.85546875" style="186" customWidth="1"/>
    <col min="23" max="16384" width="9.140625" style="186"/>
  </cols>
  <sheetData>
    <row r="1" spans="2:31" ht="15.75" customHeight="1" thickBot="1">
      <c r="B1" s="1530" t="e">
        <f>#REF!</f>
        <v>#REF!</v>
      </c>
      <c r="C1" s="1531"/>
      <c r="D1" s="1531"/>
      <c r="E1" s="1531"/>
      <c r="F1" s="1531"/>
      <c r="G1" s="1531"/>
      <c r="H1" s="1531"/>
      <c r="I1" s="1531"/>
      <c r="J1" s="1531"/>
      <c r="K1" s="1531"/>
      <c r="L1" s="1531"/>
      <c r="M1" s="1531"/>
      <c r="N1" s="1531"/>
      <c r="O1" s="1531"/>
      <c r="P1" s="1531"/>
      <c r="Q1" s="1531"/>
      <c r="R1" s="1531"/>
      <c r="S1" s="1531"/>
      <c r="T1" s="1531"/>
      <c r="U1" s="1531"/>
      <c r="V1" s="1532"/>
      <c r="W1" s="185"/>
    </row>
    <row r="2" spans="2:31" ht="34.5" customHeight="1" thickBot="1">
      <c r="B2" s="1533" t="s">
        <v>389</v>
      </c>
      <c r="C2" s="1534"/>
      <c r="D2" s="1534"/>
      <c r="E2" s="1534"/>
      <c r="F2" s="1534"/>
      <c r="G2" s="1534"/>
      <c r="H2" s="1534"/>
      <c r="I2" s="1534"/>
      <c r="J2" s="1534"/>
      <c r="K2" s="1534"/>
      <c r="L2" s="1534"/>
      <c r="M2" s="1534"/>
      <c r="N2" s="1534"/>
      <c r="O2" s="1534"/>
      <c r="P2" s="1534"/>
      <c r="Q2" s="1534"/>
      <c r="R2" s="1534"/>
      <c r="S2" s="1534"/>
      <c r="T2" s="1534"/>
      <c r="U2" s="1534"/>
      <c r="V2" s="1535"/>
      <c r="W2" s="185"/>
    </row>
    <row r="3" spans="2:31" ht="14.25" customHeight="1" thickBot="1">
      <c r="B3" s="653" t="s">
        <v>454</v>
      </c>
      <c r="C3" s="654"/>
      <c r="D3" s="654"/>
      <c r="E3" s="715"/>
      <c r="F3" s="187"/>
      <c r="G3" s="187"/>
      <c r="H3" s="187"/>
      <c r="I3" s="187"/>
      <c r="J3" s="187"/>
      <c r="K3" s="188"/>
      <c r="L3" s="188"/>
      <c r="M3" s="188"/>
      <c r="N3" s="188"/>
      <c r="O3" s="188"/>
      <c r="P3" s="188"/>
      <c r="Q3" s="188"/>
      <c r="R3" s="188"/>
      <c r="S3" s="188"/>
      <c r="T3" s="188"/>
      <c r="U3" s="189"/>
      <c r="V3" s="190"/>
      <c r="W3" s="185"/>
    </row>
    <row r="4" spans="2:31" s="191" customFormat="1" ht="14.25" customHeight="1" thickBot="1">
      <c r="B4" s="1543"/>
      <c r="C4" s="1544"/>
      <c r="D4" s="1544"/>
      <c r="E4" s="1544"/>
      <c r="F4" s="1544"/>
      <c r="G4" s="1544"/>
      <c r="H4" s="1544"/>
      <c r="I4" s="1544"/>
      <c r="J4" s="1545"/>
      <c r="L4" s="216" t="s">
        <v>371</v>
      </c>
      <c r="M4" s="217"/>
      <c r="N4" s="218"/>
      <c r="O4" s="216" t="s">
        <v>405</v>
      </c>
      <c r="P4" s="216" t="s">
        <v>372</v>
      </c>
      <c r="Q4" s="218"/>
      <c r="R4" s="206" t="s">
        <v>370</v>
      </c>
      <c r="S4" s="218"/>
      <c r="T4" s="218"/>
      <c r="U4" s="206" t="s">
        <v>405</v>
      </c>
      <c r="V4" s="206" t="s">
        <v>372</v>
      </c>
      <c r="W4" s="21"/>
    </row>
    <row r="5" spans="2:31" s="191" customFormat="1" ht="14.25" customHeight="1" thickBot="1">
      <c r="B5" s="1540"/>
      <c r="C5" s="1541"/>
      <c r="D5" s="1541"/>
      <c r="E5" s="1541"/>
      <c r="F5" s="1541"/>
      <c r="G5" s="1541"/>
      <c r="H5" s="1541"/>
      <c r="I5" s="1541"/>
      <c r="J5" s="1542"/>
      <c r="L5" s="1515" t="s">
        <v>373</v>
      </c>
      <c r="M5" s="1516"/>
      <c r="N5" s="1516"/>
      <c r="O5" s="1516"/>
      <c r="P5" s="1517"/>
      <c r="Q5" s="218"/>
      <c r="R5" s="1515" t="s">
        <v>33</v>
      </c>
      <c r="S5" s="1516"/>
      <c r="T5" s="1516"/>
      <c r="U5" s="1516"/>
      <c r="V5" s="1517"/>
      <c r="AC5" s="21"/>
      <c r="AD5" s="21"/>
      <c r="AE5" s="21"/>
    </row>
    <row r="6" spans="2:31" s="191" customFormat="1" ht="14.25" customHeight="1">
      <c r="B6" s="1540"/>
      <c r="C6" s="1541"/>
      <c r="D6" s="1541"/>
      <c r="E6" s="1541"/>
      <c r="F6" s="1541"/>
      <c r="G6" s="1541"/>
      <c r="H6" s="1541"/>
      <c r="I6" s="1541"/>
      <c r="J6" s="1542"/>
      <c r="L6" s="857" t="e">
        <f>+(#REF!/2)+(SUM(#REF!)/2)</f>
        <v>#REF!</v>
      </c>
      <c r="M6" s="1510" t="s">
        <v>415</v>
      </c>
      <c r="N6" s="1510"/>
      <c r="O6" s="858" t="e">
        <f>+('Operating Exps (CO)'!G62/2)+(SUM('Sources (CO)'!H6:H13)/2)</f>
        <v>#REF!</v>
      </c>
      <c r="P6" s="859" t="e">
        <f>+('Operating Exps (8609)'!G62/2)+(SUM('Sources (8609)'!H6:H13)/2)</f>
        <v>#REF!</v>
      </c>
      <c r="Q6" s="218"/>
      <c r="R6" s="640" t="e">
        <f>+'Tax Credit Eligibility'!C24+'Tax Credit Eligibility'!F24</f>
        <v>#REF!</v>
      </c>
      <c r="S6" s="1510" t="s">
        <v>376</v>
      </c>
      <c r="T6" s="1510"/>
      <c r="U6" s="582" t="e">
        <f>+'Tax Credit Eligibility (CO)'!C25+'Tax Credit Eligibility (CO)'!F25</f>
        <v>#REF!</v>
      </c>
      <c r="V6" s="840" t="e">
        <f>+'Tax Credit Eligibility (8609)'!C25+'Tax Credit Eligibility (8609)'!F25</f>
        <v>#DIV/0!</v>
      </c>
      <c r="AD6" s="21"/>
      <c r="AE6" s="21"/>
    </row>
    <row r="7" spans="2:31" s="191" customFormat="1" ht="14.25" customHeight="1">
      <c r="B7" s="1507"/>
      <c r="C7" s="1508"/>
      <c r="D7" s="1508"/>
      <c r="E7" s="1508"/>
      <c r="F7" s="1508"/>
      <c r="G7" s="1508"/>
      <c r="H7" s="1508"/>
      <c r="I7" s="1508"/>
      <c r="J7" s="1509"/>
      <c r="L7" s="860" t="e">
        <f>+#REF!</f>
        <v>#REF!</v>
      </c>
      <c r="M7" s="1511" t="s">
        <v>416</v>
      </c>
      <c r="N7" s="1511"/>
      <c r="O7" s="817">
        <f>+'Cost-Basis (CO)'!M79</f>
        <v>0</v>
      </c>
      <c r="P7" s="861">
        <f>+'Cost Cert. (8609)'!M79</f>
        <v>0</v>
      </c>
      <c r="Q7" s="218"/>
      <c r="R7" s="686" t="e">
        <f>+R6*10</f>
        <v>#REF!</v>
      </c>
      <c r="S7" s="1511" t="s">
        <v>377</v>
      </c>
      <c r="T7" s="1511"/>
      <c r="U7" s="817" t="e">
        <f>U6*10</f>
        <v>#REF!</v>
      </c>
      <c r="V7" s="861" t="e">
        <f>V6*10</f>
        <v>#DIV/0!</v>
      </c>
      <c r="AD7" s="21"/>
      <c r="AE7" s="21"/>
    </row>
    <row r="8" spans="2:31" s="191" customFormat="1" ht="14.25" customHeight="1" thickBot="1">
      <c r="B8" s="1507"/>
      <c r="C8" s="1508"/>
      <c r="D8" s="1508"/>
      <c r="E8" s="1508"/>
      <c r="F8" s="1508"/>
      <c r="G8" s="1508"/>
      <c r="H8" s="1508"/>
      <c r="I8" s="1508"/>
      <c r="J8" s="1509"/>
      <c r="L8" s="862" t="e">
        <f>+L7-L6</f>
        <v>#REF!</v>
      </c>
      <c r="M8" s="1512" t="s">
        <v>253</v>
      </c>
      <c r="N8" s="1512"/>
      <c r="O8" s="863" t="e">
        <f>+O7-O6</f>
        <v>#REF!</v>
      </c>
      <c r="P8" s="864" t="e">
        <f>+P7-P6</f>
        <v>#REF!</v>
      </c>
      <c r="Q8" s="218"/>
      <c r="R8" s="865" t="e">
        <f>+#REF!</f>
        <v>#REF!</v>
      </c>
      <c r="S8" s="1511" t="s">
        <v>305</v>
      </c>
      <c r="T8" s="1511"/>
      <c r="U8" s="818" t="e">
        <f>+#REF!</f>
        <v>#REF!</v>
      </c>
      <c r="V8" s="866" t="e">
        <f>+#REF!</f>
        <v>#REF!</v>
      </c>
      <c r="AD8" s="21"/>
      <c r="AE8" s="21"/>
    </row>
    <row r="9" spans="2:31" s="191" customFormat="1" ht="14.25" customHeight="1" thickBot="1">
      <c r="B9" s="1540"/>
      <c r="C9" s="1541"/>
      <c r="D9" s="1541"/>
      <c r="E9" s="1541"/>
      <c r="F9" s="1541"/>
      <c r="G9" s="1541"/>
      <c r="H9" s="1541"/>
      <c r="I9" s="1541"/>
      <c r="J9" s="1542"/>
      <c r="L9" s="219" t="e">
        <f>IF(L6=#REF!,"","VALUE!")</f>
        <v>#REF!</v>
      </c>
      <c r="M9" s="219"/>
      <c r="N9" s="219"/>
      <c r="O9" s="219" t="e">
        <f>IF(O6='Cost-Basis (CO)'!M80,"","VALUE!")</f>
        <v>#REF!</v>
      </c>
      <c r="P9" s="219" t="e">
        <f>IF(P6='Cost Cert. (8609)'!M80,"","VALUE!")</f>
        <v>#REF!</v>
      </c>
      <c r="Q9" s="218"/>
      <c r="R9" s="867">
        <f>+'Tax Credit Eligibility'!F27</f>
        <v>0</v>
      </c>
      <c r="S9" s="1511" t="s">
        <v>306</v>
      </c>
      <c r="T9" s="1511"/>
      <c r="U9" s="819">
        <f>+'Tax Credit Eligibility (CO)'!F28</f>
        <v>0</v>
      </c>
      <c r="V9" s="868">
        <f>+'Tax Credit Eligibility (8609)'!F28</f>
        <v>0</v>
      </c>
      <c r="AD9" s="21"/>
      <c r="AE9" s="21"/>
    </row>
    <row r="10" spans="2:31" s="191" customFormat="1" ht="14.25" customHeight="1" thickBot="1">
      <c r="B10" s="1540"/>
      <c r="C10" s="1541"/>
      <c r="D10" s="1541"/>
      <c r="E10" s="1541"/>
      <c r="F10" s="1541"/>
      <c r="G10" s="1541"/>
      <c r="H10" s="1541"/>
      <c r="I10" s="1541"/>
      <c r="J10" s="1542"/>
      <c r="L10" s="206" t="s">
        <v>370</v>
      </c>
      <c r="M10" s="218"/>
      <c r="N10" s="1"/>
      <c r="O10" s="220" t="s">
        <v>405</v>
      </c>
      <c r="P10" s="206" t="s">
        <v>372</v>
      </c>
      <c r="Q10" s="218"/>
      <c r="R10" s="844" t="e">
        <f>+R7*R8*R9</f>
        <v>#REF!</v>
      </c>
      <c r="S10" s="1512" t="s">
        <v>380</v>
      </c>
      <c r="T10" s="1512"/>
      <c r="U10" s="845" t="e">
        <f>+U7*U8*U9</f>
        <v>#REF!</v>
      </c>
      <c r="V10" s="846" t="e">
        <f>+V7*V8*V9</f>
        <v>#DIV/0!</v>
      </c>
      <c r="AD10" s="21"/>
      <c r="AE10" s="21"/>
    </row>
    <row r="11" spans="2:31" s="191" customFormat="1" ht="14.25" customHeight="1" thickBot="1">
      <c r="B11" s="1540"/>
      <c r="C11" s="1541"/>
      <c r="D11" s="1541"/>
      <c r="E11" s="1541"/>
      <c r="F11" s="1541"/>
      <c r="G11" s="1541"/>
      <c r="H11" s="1541"/>
      <c r="I11" s="1541"/>
      <c r="J11" s="1542"/>
      <c r="L11" s="1537" t="s">
        <v>378</v>
      </c>
      <c r="M11" s="1538"/>
      <c r="N11" s="1538"/>
      <c r="O11" s="1538"/>
      <c r="P11" s="1539"/>
      <c r="Q11" s="218"/>
      <c r="R11" s="219" t="e">
        <f>IF(ROUND(R10,0)='Tax Credit Eligibility'!E32,"","VALUE!")</f>
        <v>#REF!</v>
      </c>
      <c r="S11" s="218"/>
      <c r="T11" s="218"/>
      <c r="U11" s="219" t="e">
        <f>IF(ROUND(U10,0)='Tax Credit Eligibility (CO)'!E33,"","VALUE!")</f>
        <v>#REF!</v>
      </c>
      <c r="V11" s="721" t="e">
        <f>IF(ROUND(V10,0)='Tax Credit Eligibility (8609)'!E33,"","VALUE!")</f>
        <v>#DIV/0!</v>
      </c>
      <c r="AD11" s="21"/>
      <c r="AE11" s="21"/>
    </row>
    <row r="12" spans="2:31" s="191" customFormat="1" ht="14.25" customHeight="1" thickBot="1">
      <c r="B12" s="1540"/>
      <c r="C12" s="1541"/>
      <c r="D12" s="1541"/>
      <c r="E12" s="1541"/>
      <c r="F12" s="1541"/>
      <c r="G12" s="1541"/>
      <c r="H12" s="1541"/>
      <c r="I12" s="1541"/>
      <c r="J12" s="1542"/>
      <c r="L12" s="640" t="e">
        <f>+#REF!</f>
        <v>#REF!</v>
      </c>
      <c r="M12" s="1510" t="s">
        <v>379</v>
      </c>
      <c r="N12" s="1510"/>
      <c r="O12" s="582">
        <f>+'Operating Exps (CO)'!G14</f>
        <v>0</v>
      </c>
      <c r="P12" s="840">
        <f>+'Operating Exps (8609)'!G14</f>
        <v>0</v>
      </c>
      <c r="Q12" s="230"/>
      <c r="R12" s="206" t="s">
        <v>370</v>
      </c>
      <c r="S12" s="1526"/>
      <c r="T12" s="1526"/>
      <c r="U12" s="206" t="s">
        <v>405</v>
      </c>
      <c r="V12" s="206" t="s">
        <v>372</v>
      </c>
      <c r="AD12" s="21"/>
      <c r="AE12" s="21"/>
    </row>
    <row r="13" spans="2:31" s="191" customFormat="1" ht="14.25" customHeight="1" thickBot="1">
      <c r="B13" s="1540"/>
      <c r="C13" s="1541"/>
      <c r="D13" s="1541"/>
      <c r="E13" s="1541"/>
      <c r="F13" s="1541"/>
      <c r="G13" s="1541"/>
      <c r="H13" s="1541"/>
      <c r="I13" s="1541"/>
      <c r="J13" s="1542"/>
      <c r="L13" s="855">
        <v>0.06</v>
      </c>
      <c r="M13" s="1511" t="s">
        <v>381</v>
      </c>
      <c r="N13" s="1511"/>
      <c r="O13" s="816">
        <v>0.06</v>
      </c>
      <c r="P13" s="856">
        <v>0.06</v>
      </c>
      <c r="Q13" s="218"/>
      <c r="R13" s="1515" t="s">
        <v>386</v>
      </c>
      <c r="S13" s="1516"/>
      <c r="T13" s="1516"/>
      <c r="U13" s="1516"/>
      <c r="V13" s="1517"/>
      <c r="AD13" s="21"/>
      <c r="AE13" s="21"/>
    </row>
    <row r="14" spans="2:31" s="191" customFormat="1" ht="14.25" customHeight="1">
      <c r="B14" s="1540"/>
      <c r="C14" s="1541"/>
      <c r="D14" s="1541"/>
      <c r="E14" s="1541"/>
      <c r="F14" s="1541"/>
      <c r="G14" s="1541"/>
      <c r="H14" s="1541"/>
      <c r="I14" s="1541"/>
      <c r="J14" s="1542"/>
      <c r="L14" s="850" t="e">
        <f>+L12*L13</f>
        <v>#REF!</v>
      </c>
      <c r="M14" s="1521" t="s">
        <v>382</v>
      </c>
      <c r="N14" s="1521"/>
      <c r="O14" s="815">
        <f>+O12*O13</f>
        <v>0</v>
      </c>
      <c r="P14" s="851">
        <f>+P12*P13</f>
        <v>0</v>
      </c>
      <c r="Q14" s="218"/>
      <c r="R14" s="640" t="e">
        <f>+'Tax Credit Eligibility'!C14</f>
        <v>#REF!</v>
      </c>
      <c r="S14" s="1510" t="s">
        <v>298</v>
      </c>
      <c r="T14" s="1510"/>
      <c r="U14" s="582" t="e">
        <f>+'Tax Credit Eligibility (CO)'!C15</f>
        <v>#REF!</v>
      </c>
      <c r="V14" s="840">
        <f>+'Tax Credit Eligibility (8609)'!C15</f>
        <v>0</v>
      </c>
      <c r="AD14" s="21"/>
      <c r="AE14" s="21"/>
    </row>
    <row r="15" spans="2:31" s="191" customFormat="1" ht="14.25" customHeight="1" thickBot="1">
      <c r="B15" s="1540"/>
      <c r="C15" s="1541"/>
      <c r="D15" s="1541"/>
      <c r="E15" s="1541"/>
      <c r="F15" s="1541"/>
      <c r="G15" s="1541"/>
      <c r="H15" s="1541"/>
      <c r="I15" s="1541"/>
      <c r="J15" s="1542"/>
      <c r="L15" s="852" t="e">
        <f>+#REF!</f>
        <v>#REF!</v>
      </c>
      <c r="M15" s="1483" t="s">
        <v>383</v>
      </c>
      <c r="N15" s="1483"/>
      <c r="O15" s="853" t="e">
        <f>+'Operating Exps (CO)'!G19</f>
        <v>#REF!</v>
      </c>
      <c r="P15" s="854" t="e">
        <f>+'Operating Exps (8609)'!G19</f>
        <v>#REF!</v>
      </c>
      <c r="Q15" s="218"/>
      <c r="R15" s="869">
        <v>1</v>
      </c>
      <c r="S15" s="1511" t="s">
        <v>417</v>
      </c>
      <c r="T15" s="1511"/>
      <c r="U15" s="820">
        <v>1</v>
      </c>
      <c r="V15" s="870">
        <v>1</v>
      </c>
      <c r="AC15" s="1010"/>
      <c r="AD15" s="21"/>
      <c r="AE15" s="21"/>
    </row>
    <row r="16" spans="2:31" s="191" customFormat="1" ht="14.25" customHeight="1" thickBot="1">
      <c r="B16" s="1540"/>
      <c r="C16" s="1541"/>
      <c r="D16" s="1541"/>
      <c r="E16" s="1541"/>
      <c r="F16" s="1541"/>
      <c r="G16" s="1541"/>
      <c r="H16" s="1541"/>
      <c r="I16" s="1541"/>
      <c r="J16" s="1542"/>
      <c r="L16" s="219" t="e">
        <f>IF(L15&gt;L14,"VALUE!", "")</f>
        <v>#REF!</v>
      </c>
      <c r="M16" s="219"/>
      <c r="N16" s="219"/>
      <c r="O16" s="219" t="e">
        <f>IF(O15&gt;O14,"VALUE!", "")</f>
        <v>#REF!</v>
      </c>
      <c r="P16" s="219" t="e">
        <f>IF(P15&gt;P14,"VALUE!", "")</f>
        <v>#REF!</v>
      </c>
      <c r="Q16" s="218"/>
      <c r="R16" s="686" t="e">
        <f>+R15*R14</f>
        <v>#REF!</v>
      </c>
      <c r="S16" s="1522" t="s">
        <v>300</v>
      </c>
      <c r="T16" s="1522"/>
      <c r="U16" s="583" t="e">
        <f>+U14*U15</f>
        <v>#REF!</v>
      </c>
      <c r="V16" s="843">
        <f>+V15*V14</f>
        <v>0</v>
      </c>
      <c r="AD16" s="21"/>
      <c r="AE16" s="21"/>
    </row>
    <row r="17" spans="2:31" s="191" customFormat="1" ht="14.25" customHeight="1" thickBot="1">
      <c r="B17" s="1540"/>
      <c r="C17" s="1541"/>
      <c r="D17" s="1541"/>
      <c r="E17" s="1541"/>
      <c r="F17" s="1541"/>
      <c r="G17" s="1541"/>
      <c r="H17" s="1541"/>
      <c r="I17" s="1541"/>
      <c r="J17" s="1542"/>
      <c r="L17" s="220" t="s">
        <v>370</v>
      </c>
      <c r="M17" s="1"/>
      <c r="N17" s="1"/>
      <c r="O17" s="220" t="s">
        <v>405</v>
      </c>
      <c r="P17" s="220" t="s">
        <v>372</v>
      </c>
      <c r="Q17" s="218"/>
      <c r="R17" s="871" t="e">
        <f>+'Tax Credit Eligibility'!C19</f>
        <v>#REF!</v>
      </c>
      <c r="S17" s="1511" t="s">
        <v>301</v>
      </c>
      <c r="T17" s="1511"/>
      <c r="U17" s="821" t="e">
        <f>+'Tax Credit Eligibility (CO)'!C20</f>
        <v>#DIV/0!</v>
      </c>
      <c r="V17" s="872" t="e">
        <f>+'Tax Credit Eligibility (8609)'!C20</f>
        <v>#DIV/0!</v>
      </c>
      <c r="AD17" s="21"/>
      <c r="AE17" s="21"/>
    </row>
    <row r="18" spans="2:31" s="191" customFormat="1" ht="14.25" customHeight="1" thickBot="1">
      <c r="B18" s="1540"/>
      <c r="C18" s="1541"/>
      <c r="D18" s="1541"/>
      <c r="E18" s="1541"/>
      <c r="F18" s="1541"/>
      <c r="G18" s="1541"/>
      <c r="H18" s="1541"/>
      <c r="I18" s="1541"/>
      <c r="J18" s="1542"/>
      <c r="L18" s="1546" t="s">
        <v>414</v>
      </c>
      <c r="M18" s="1547"/>
      <c r="N18" s="1547"/>
      <c r="O18" s="1547"/>
      <c r="P18" s="1548"/>
      <c r="Q18" s="218"/>
      <c r="R18" s="686" t="e">
        <f>+R16*R17</f>
        <v>#REF!</v>
      </c>
      <c r="S18" s="1511" t="s">
        <v>302</v>
      </c>
      <c r="T18" s="1511"/>
      <c r="U18" s="583" t="e">
        <f>+U17*U16</f>
        <v>#DIV/0!</v>
      </c>
      <c r="V18" s="843" t="e">
        <f>+V17*V16</f>
        <v>#DIV/0!</v>
      </c>
      <c r="AD18" s="21"/>
      <c r="AE18" s="21"/>
    </row>
    <row r="19" spans="2:31" s="191" customFormat="1" ht="14.25" customHeight="1">
      <c r="B19" s="1540"/>
      <c r="C19" s="1541"/>
      <c r="D19" s="1541"/>
      <c r="E19" s="1541"/>
      <c r="F19" s="1541"/>
      <c r="G19" s="1541"/>
      <c r="H19" s="1541"/>
      <c r="I19" s="1541"/>
      <c r="J19" s="1542"/>
      <c r="L19" s="847" t="e">
        <f>+#REF!</f>
        <v>#REF!</v>
      </c>
      <c r="M19" s="1549" t="s">
        <v>374</v>
      </c>
      <c r="N19" s="1549"/>
      <c r="O19" s="848">
        <f>+'Cost-Basis (CO)'!H21</f>
        <v>0</v>
      </c>
      <c r="P19" s="849">
        <f>+'Cost Cert. (8609)'!H21</f>
        <v>0</v>
      </c>
      <c r="Q19" s="218"/>
      <c r="R19" s="873">
        <f>+'Tax Credit Eligibility'!C21</f>
        <v>0</v>
      </c>
      <c r="S19" s="1519" t="s">
        <v>387</v>
      </c>
      <c r="T19" s="1519"/>
      <c r="U19" s="822">
        <f>+'Tax Credit Eligibility (CO)'!C22</f>
        <v>0</v>
      </c>
      <c r="V19" s="874">
        <f>+'Tax Credit Eligibility (8609)'!C22</f>
        <v>0</v>
      </c>
      <c r="AD19" s="21"/>
      <c r="AE19" s="21"/>
    </row>
    <row r="20" spans="2:31" s="191" customFormat="1" ht="14.25" customHeight="1" thickBot="1">
      <c r="B20" s="1540"/>
      <c r="C20" s="1541"/>
      <c r="D20" s="1541"/>
      <c r="E20" s="1541"/>
      <c r="F20" s="1541"/>
      <c r="G20" s="1541"/>
      <c r="H20" s="1541"/>
      <c r="I20" s="1541"/>
      <c r="J20" s="1542"/>
      <c r="L20" s="686" t="e">
        <f>+(#REF!+#REF!)*0.02</f>
        <v>#REF!</v>
      </c>
      <c r="M20" s="1511" t="s">
        <v>431</v>
      </c>
      <c r="N20" s="1511"/>
      <c r="O20" s="583" t="e">
        <f>+('Construction Costs (CO)'!E45+'Cost-Basis (CO)'!D24)*0.02</f>
        <v>#REF!</v>
      </c>
      <c r="P20" s="843">
        <f>+('Construction Costs (8609)'!E45)*0.02</f>
        <v>0</v>
      </c>
      <c r="Q20" s="218"/>
      <c r="R20" s="875" t="e">
        <f>+ROUND(R18*R19,0)</f>
        <v>#REF!</v>
      </c>
      <c r="S20" s="1536" t="s">
        <v>418</v>
      </c>
      <c r="T20" s="1536"/>
      <c r="U20" s="845" t="e">
        <f>+ROUND(U19*U18,0)</f>
        <v>#DIV/0!</v>
      </c>
      <c r="V20" s="846" t="e">
        <f>+ROUND(V19*V18,0)</f>
        <v>#DIV/0!</v>
      </c>
      <c r="AD20" s="21"/>
      <c r="AE20" s="21"/>
    </row>
    <row r="21" spans="2:31" s="191" customFormat="1" ht="14.25" customHeight="1" thickBot="1">
      <c r="B21" s="1540"/>
      <c r="C21" s="1541"/>
      <c r="D21" s="1541"/>
      <c r="E21" s="1541"/>
      <c r="F21" s="1541"/>
      <c r="G21" s="1541"/>
      <c r="H21" s="1541"/>
      <c r="I21" s="1541"/>
      <c r="J21" s="1542"/>
      <c r="L21" s="850" t="e">
        <f>+#REF!</f>
        <v>#REF!</v>
      </c>
      <c r="M21" s="1521" t="s">
        <v>375</v>
      </c>
      <c r="N21" s="1521"/>
      <c r="O21" s="815">
        <f>+'Cost-Basis (CO)'!H22</f>
        <v>0</v>
      </c>
      <c r="P21" s="851">
        <f>+'Cost Cert. (8609)'!H22</f>
        <v>0</v>
      </c>
      <c r="Q21" s="218"/>
      <c r="R21" s="222" t="e">
        <f>IF(R20='Tax Credit Eligibility'!C24,"","VALUE!")</f>
        <v>#REF!</v>
      </c>
      <c r="S21" s="223"/>
      <c r="T21" s="223"/>
      <c r="U21" s="222" t="e">
        <f>IF(U20='Tax Credit Eligibility (CO)'!C23,"","VALUE!")</f>
        <v>#DIV/0!</v>
      </c>
      <c r="V21" s="722" t="e">
        <f>IF(V20='Tax Credit Eligibility (8609)'!C23,"","VALUE!")</f>
        <v>#DIV/0!</v>
      </c>
      <c r="AD21" s="21"/>
      <c r="AE21" s="21"/>
    </row>
    <row r="22" spans="2:31" s="191" customFormat="1" ht="14.25" customHeight="1" thickBot="1">
      <c r="B22" s="1540"/>
      <c r="C22" s="1541"/>
      <c r="D22" s="1541"/>
      <c r="E22" s="1541"/>
      <c r="F22" s="1541"/>
      <c r="G22" s="1541"/>
      <c r="H22" s="1541"/>
      <c r="I22" s="1541"/>
      <c r="J22" s="1542"/>
      <c r="L22" s="686" t="e">
        <f>+(#REF!+#REF!)*0.06</f>
        <v>#REF!</v>
      </c>
      <c r="M22" s="1511" t="s">
        <v>432</v>
      </c>
      <c r="N22" s="1511"/>
      <c r="O22" s="583" t="e">
        <f>+('Construction Costs (CO)'!E45+'Cost-Basis (CO)'!D24)*0.06</f>
        <v>#REF!</v>
      </c>
      <c r="P22" s="843">
        <f>+('Construction Costs (8609)'!E45)*0.06</f>
        <v>0</v>
      </c>
      <c r="Q22" s="218"/>
      <c r="R22" s="224" t="s">
        <v>370</v>
      </c>
      <c r="S22" s="225"/>
      <c r="T22" s="225"/>
      <c r="U22" s="224" t="s">
        <v>405</v>
      </c>
      <c r="V22" s="224" t="s">
        <v>372</v>
      </c>
    </row>
    <row r="23" spans="2:31" s="191" customFormat="1" ht="14.25" customHeight="1" thickBot="1">
      <c r="B23" s="1556"/>
      <c r="C23" s="1557"/>
      <c r="D23" s="1557"/>
      <c r="E23" s="1557"/>
      <c r="F23" s="1557"/>
      <c r="G23" s="1557"/>
      <c r="H23" s="1557"/>
      <c r="I23" s="1557"/>
      <c r="J23" s="1558"/>
      <c r="L23" s="850" t="e">
        <f>+#REF!</f>
        <v>#REF!</v>
      </c>
      <c r="M23" s="1521" t="s">
        <v>71</v>
      </c>
      <c r="N23" s="1521"/>
      <c r="O23" s="815">
        <f>+'Cost-Basis (CO)'!H23</f>
        <v>0</v>
      </c>
      <c r="P23" s="851">
        <f>+'Cost Cert. (8609)'!H23</f>
        <v>0</v>
      </c>
      <c r="Q23" s="218"/>
      <c r="R23" s="1515" t="s">
        <v>384</v>
      </c>
      <c r="S23" s="1516"/>
      <c r="T23" s="1516"/>
      <c r="U23" s="1516"/>
      <c r="V23" s="1517"/>
    </row>
    <row r="24" spans="2:31" s="191" customFormat="1" ht="14.25" customHeight="1" thickBot="1">
      <c r="B24" s="192"/>
      <c r="L24" s="852" t="e">
        <f>+(#REF!+#REF!)*0.06</f>
        <v>#REF!</v>
      </c>
      <c r="M24" s="1483" t="s">
        <v>432</v>
      </c>
      <c r="N24" s="1483"/>
      <c r="O24" s="853" t="e">
        <f>+('Construction Costs (CO)'!E45+'Cost-Basis (CO)'!D24)*0.06</f>
        <v>#REF!</v>
      </c>
      <c r="P24" s="854">
        <f>+('Construction Costs (8609)'!E45)*0.06</f>
        <v>0</v>
      </c>
      <c r="Q24" s="218"/>
      <c r="R24" s="640" t="e">
        <f>+'Tax Credit Eligibility'!F16</f>
        <v>#REF!</v>
      </c>
      <c r="S24" s="1510" t="s">
        <v>385</v>
      </c>
      <c r="T24" s="1510"/>
      <c r="U24" s="582" t="e">
        <f>+'Tax Credit Eligibility (CO)'!F17</f>
        <v>#REF!</v>
      </c>
      <c r="V24" s="840">
        <f>+'Tax Credit Eligibility (8609)'!F17</f>
        <v>0</v>
      </c>
    </row>
    <row r="25" spans="2:31" s="191" customFormat="1" ht="14.25" customHeight="1" thickBot="1">
      <c r="B25" s="227" t="s">
        <v>390</v>
      </c>
      <c r="C25" s="228"/>
      <c r="D25" s="228"/>
      <c r="E25" s="228"/>
      <c r="F25" s="1005"/>
      <c r="H25" s="1487" t="s">
        <v>429</v>
      </c>
      <c r="I25" s="1488"/>
      <c r="J25" s="1489"/>
      <c r="L25" s="218"/>
      <c r="M25" s="218"/>
      <c r="N25" s="218"/>
      <c r="O25" s="218"/>
      <c r="P25" s="218"/>
      <c r="Q25" s="218"/>
      <c r="R25" s="869">
        <f>+'Tax Credit Eligibility'!F17</f>
        <v>0</v>
      </c>
      <c r="S25" s="1511" t="s">
        <v>417</v>
      </c>
      <c r="T25" s="1511"/>
      <c r="U25" s="820">
        <f>+'Tax Credit Eligibility (CO)'!F18</f>
        <v>0</v>
      </c>
      <c r="V25" s="870">
        <f>+'Tax Credit Eligibility (8609)'!F18</f>
        <v>0</v>
      </c>
    </row>
    <row r="26" spans="2:31" s="191" customFormat="1" ht="14.25" customHeight="1" thickBot="1">
      <c r="B26" s="200" t="s">
        <v>391</v>
      </c>
      <c r="C26" s="201"/>
      <c r="D26" s="201"/>
      <c r="E26" s="201"/>
      <c r="F26" s="202" t="e">
        <f>+'Tax Credit Eligibility'!C24+'Tax Credit Eligibility'!F24</f>
        <v>#REF!</v>
      </c>
      <c r="H26" s="1049"/>
      <c r="I26" s="1050" t="s">
        <v>366</v>
      </c>
      <c r="J26" s="1051" t="s">
        <v>398</v>
      </c>
      <c r="L26" s="206" t="s">
        <v>370</v>
      </c>
      <c r="M26" s="218"/>
      <c r="N26" s="218"/>
      <c r="O26" s="206" t="s">
        <v>405</v>
      </c>
      <c r="P26" s="206" t="s">
        <v>372</v>
      </c>
      <c r="Q26" s="218"/>
      <c r="R26" s="686" t="e">
        <f>+R25*R24</f>
        <v>#REF!</v>
      </c>
      <c r="S26" s="1511" t="s">
        <v>300</v>
      </c>
      <c r="T26" s="1511"/>
      <c r="U26" s="583" t="e">
        <f>+U25*U24</f>
        <v>#REF!</v>
      </c>
      <c r="V26" s="843">
        <f>+V25*V24</f>
        <v>0</v>
      </c>
      <c r="Y26" s="21"/>
      <c r="Z26" s="21"/>
      <c r="AA26" s="21"/>
      <c r="AB26" s="21"/>
    </row>
    <row r="27" spans="2:31" s="191" customFormat="1" ht="14.25" customHeight="1" thickBot="1">
      <c r="B27" s="229" t="s">
        <v>392</v>
      </c>
      <c r="C27" s="218"/>
      <c r="D27" s="218"/>
      <c r="E27" s="218"/>
      <c r="F27" s="1005"/>
      <c r="H27" s="1052" t="s">
        <v>396</v>
      </c>
      <c r="I27" s="1053" t="e">
        <f>+B34</f>
        <v>#REF!</v>
      </c>
      <c r="J27" s="1054" t="e">
        <f>+'Tax Credit Eligibility'!M28</f>
        <v>#REF!</v>
      </c>
      <c r="L27" s="1527" t="s">
        <v>72</v>
      </c>
      <c r="M27" s="1528"/>
      <c r="N27" s="1528"/>
      <c r="O27" s="1528"/>
      <c r="P27" s="1529"/>
      <c r="Q27" s="218"/>
      <c r="R27" s="871" t="e">
        <f>+'Tax Credit Eligibility'!F19</f>
        <v>#REF!</v>
      </c>
      <c r="S27" s="1511" t="s">
        <v>301</v>
      </c>
      <c r="T27" s="1511"/>
      <c r="U27" s="821" t="e">
        <f>+'Tax Credit Eligibility (CO)'!F20</f>
        <v>#DIV/0!</v>
      </c>
      <c r="V27" s="872" t="e">
        <f>+'Tax Credit Eligibility (8609)'!F20</f>
        <v>#DIV/0!</v>
      </c>
    </row>
    <row r="28" spans="2:31" s="191" customFormat="1" ht="14.25" customHeight="1" thickBot="1">
      <c r="B28" s="200" t="s">
        <v>393</v>
      </c>
      <c r="C28" s="201"/>
      <c r="D28" s="201"/>
      <c r="E28" s="201"/>
      <c r="F28" s="202" t="e">
        <f>+'Tax Credit Eligibility (CO)'!C25+'Tax Credit Eligibility (CO)'!F25</f>
        <v>#REF!</v>
      </c>
      <c r="H28" s="1052" t="s">
        <v>39</v>
      </c>
      <c r="I28" s="1053" t="e">
        <f>+#REF!</f>
        <v>#REF!</v>
      </c>
      <c r="J28" s="1054" t="e">
        <f>+#REF!</f>
        <v>#REF!</v>
      </c>
      <c r="L28" s="640" t="e">
        <f>+#REF!</f>
        <v>#REF!</v>
      </c>
      <c r="M28" s="1510" t="s">
        <v>433</v>
      </c>
      <c r="N28" s="1510"/>
      <c r="O28" s="582">
        <f>+'Construction Costs (CO)'!E45</f>
        <v>0</v>
      </c>
      <c r="P28" s="840">
        <f>+'Construction Costs (8609)'!E45</f>
        <v>0</v>
      </c>
      <c r="Q28" s="1"/>
      <c r="R28" s="686" t="e">
        <f>+R27*R26</f>
        <v>#REF!</v>
      </c>
      <c r="S28" s="1511" t="s">
        <v>302</v>
      </c>
      <c r="T28" s="1511"/>
      <c r="U28" s="583" t="e">
        <f>+U27*U26</f>
        <v>#DIV/0!</v>
      </c>
      <c r="V28" s="843" t="e">
        <f>+V27*V26</f>
        <v>#DIV/0!</v>
      </c>
    </row>
    <row r="29" spans="2:31" s="191" customFormat="1" ht="14.25" customHeight="1" thickBot="1">
      <c r="B29" s="229" t="s">
        <v>394</v>
      </c>
      <c r="C29" s="218"/>
      <c r="D29" s="218"/>
      <c r="E29" s="218"/>
      <c r="F29" s="1005"/>
      <c r="H29" s="1055" t="s">
        <v>397</v>
      </c>
      <c r="I29" s="1056" t="e">
        <f>+I27/I28</f>
        <v>#REF!</v>
      </c>
      <c r="J29" s="1057" t="e">
        <f>+J27/J28</f>
        <v>#REF!</v>
      </c>
      <c r="L29" s="841" t="e">
        <f>IF(#REF!="New Construction",5%,10%)</f>
        <v>#REF!</v>
      </c>
      <c r="M29" s="1525" t="s">
        <v>434</v>
      </c>
      <c r="N29" s="1525"/>
      <c r="O29" s="814" t="e">
        <f>IF(#REF!="New Construction",5%,10%)</f>
        <v>#REF!</v>
      </c>
      <c r="P29" s="842">
        <v>0</v>
      </c>
      <c r="Q29" s="218"/>
      <c r="R29" s="873">
        <f>+'Tax Credit Eligibility'!F21</f>
        <v>0</v>
      </c>
      <c r="S29" s="1519" t="s">
        <v>387</v>
      </c>
      <c r="T29" s="1519"/>
      <c r="U29" s="822">
        <f>+'Tax Credit Eligibility (CO)'!F22</f>
        <v>0</v>
      </c>
      <c r="V29" s="874">
        <f>+'Tax Credit Eligibility (8609)'!F22</f>
        <v>0</v>
      </c>
    </row>
    <row r="30" spans="2:31" s="191" customFormat="1" ht="14.25" customHeight="1" thickBot="1">
      <c r="B30" s="203" t="s">
        <v>395</v>
      </c>
      <c r="C30" s="204"/>
      <c r="D30" s="204"/>
      <c r="E30" s="204"/>
      <c r="F30" s="205" t="e">
        <f>+'Tax Credit Eligibility (8609)'!C25+'Tax Credit Eligibility (8609)'!F25</f>
        <v>#DIV/0!</v>
      </c>
      <c r="G30" s="218"/>
      <c r="H30" s="218"/>
      <c r="I30" s="218"/>
      <c r="J30" s="218"/>
      <c r="L30" s="686" t="e">
        <f>+L28*L29</f>
        <v>#REF!</v>
      </c>
      <c r="M30" s="1511" t="s">
        <v>441</v>
      </c>
      <c r="N30" s="1511"/>
      <c r="O30" s="583" t="e">
        <f>+O28*O29</f>
        <v>#REF!</v>
      </c>
      <c r="P30" s="843">
        <f>+P28*P29</f>
        <v>0</v>
      </c>
      <c r="Q30" s="218"/>
      <c r="R30" s="876" t="e">
        <f>+R29*R28</f>
        <v>#REF!</v>
      </c>
      <c r="S30" s="1518" t="s">
        <v>419</v>
      </c>
      <c r="T30" s="1518"/>
      <c r="U30" s="823" t="e">
        <f>+U29*U28</f>
        <v>#DIV/0!</v>
      </c>
      <c r="V30" s="877" t="e">
        <f>+V29*V28</f>
        <v>#DIV/0!</v>
      </c>
    </row>
    <row r="31" spans="2:31" s="191" customFormat="1" ht="14.25" customHeight="1" thickBot="1">
      <c r="B31" s="718"/>
      <c r="C31" s="218"/>
      <c r="D31" s="218"/>
      <c r="E31" s="218"/>
      <c r="F31" s="218"/>
      <c r="G31" s="218"/>
      <c r="H31" s="1487" t="s">
        <v>406</v>
      </c>
      <c r="I31" s="1488"/>
      <c r="J31" s="1489"/>
      <c r="L31" s="844" t="e">
        <f>+#REF!</f>
        <v>#REF!</v>
      </c>
      <c r="M31" s="1512" t="s">
        <v>442</v>
      </c>
      <c r="N31" s="1512"/>
      <c r="O31" s="845" t="e">
        <f>+'Cost-Basis (CO)'!D24</f>
        <v>#REF!</v>
      </c>
      <c r="P31" s="846">
        <v>0</v>
      </c>
      <c r="Q31" s="716"/>
      <c r="R31" s="844" t="e">
        <f>+ROUND(R30+R20,0)</f>
        <v>#REF!</v>
      </c>
      <c r="S31" s="1520" t="s">
        <v>388</v>
      </c>
      <c r="T31" s="1520"/>
      <c r="U31" s="845" t="e">
        <f>+ROUND(U30+U20,0)</f>
        <v>#DIV/0!</v>
      </c>
      <c r="V31" s="846" t="e">
        <f>+ROUND(V30+V20,0)</f>
        <v>#DIV/0!</v>
      </c>
    </row>
    <row r="32" spans="2:31" s="191" customFormat="1" ht="14.25" customHeight="1" thickBot="1">
      <c r="B32" s="1550" t="s">
        <v>364</v>
      </c>
      <c r="C32" s="1551"/>
      <c r="D32" s="1551"/>
      <c r="E32" s="1551"/>
      <c r="F32" s="1552"/>
      <c r="G32" s="218"/>
      <c r="H32" s="1049"/>
      <c r="I32" s="1050" t="s">
        <v>366</v>
      </c>
      <c r="J32" s="1051" t="s">
        <v>398</v>
      </c>
      <c r="L32" s="219" t="e">
        <f>IF(L31&lt;L30,"VALUE!","")</f>
        <v>#REF!</v>
      </c>
      <c r="M32" s="219"/>
      <c r="N32" s="219"/>
      <c r="O32" s="219" t="e">
        <f>IF(O31&lt;O30,"VALUE!","")</f>
        <v>#REF!</v>
      </c>
      <c r="P32" s="219" t="str">
        <f>IF(P31&lt;P30,"VALUE!","")</f>
        <v/>
      </c>
      <c r="Q32" s="218"/>
      <c r="R32" s="219" t="e">
        <f>IF(R31=('Tax Credit Eligibility'!C24+'Tax Credit Eligibility'!F24),"","VALUE!")</f>
        <v>#REF!</v>
      </c>
      <c r="S32" s="218"/>
      <c r="T32" s="218"/>
      <c r="U32" s="219" t="e">
        <f>IF(U31=('Tax Credit Eligibility (CO)'!C25+'Tax Credit Eligibility (CO)'!F25),"","VALUE!")</f>
        <v>#DIV/0!</v>
      </c>
      <c r="V32" s="721" t="e">
        <f>IF(V31=('Tax Credit Eligibility (8609)'!C25+'Tax Credit Eligibility (8609)'!F25),"","VALUE!")</f>
        <v>#DIV/0!</v>
      </c>
    </row>
    <row r="33" spans="1:28" s="191" customFormat="1" ht="14.25" customHeight="1" thickBot="1">
      <c r="B33" s="206" t="s">
        <v>370</v>
      </c>
      <c r="C33" s="1553" t="s">
        <v>405</v>
      </c>
      <c r="D33" s="1554"/>
      <c r="E33" s="1555"/>
      <c r="F33" s="206" t="s">
        <v>372</v>
      </c>
      <c r="G33"/>
      <c r="H33" s="1058" t="s">
        <v>396</v>
      </c>
      <c r="I33" s="1053">
        <f>+C34</f>
        <v>0</v>
      </c>
      <c r="J33" s="1054">
        <f>+'Tax Credit Eligibility (CO)'!M27</f>
        <v>0</v>
      </c>
      <c r="L33" s="1523" t="s">
        <v>144</v>
      </c>
      <c r="M33" s="1524"/>
      <c r="N33" s="207" t="s">
        <v>370</v>
      </c>
      <c r="O33" s="207" t="s">
        <v>405</v>
      </c>
      <c r="P33" s="216" t="s">
        <v>372</v>
      </c>
      <c r="Q33" s="218"/>
      <c r="R33" s="206" t="s">
        <v>371</v>
      </c>
      <c r="S33" s="1513"/>
      <c r="T33" s="1514"/>
      <c r="U33" s="206" t="s">
        <v>405</v>
      </c>
      <c r="V33" s="206" t="s">
        <v>372</v>
      </c>
    </row>
    <row r="34" spans="1:28" s="191" customFormat="1" ht="14.25" customHeight="1" thickBot="1">
      <c r="B34" s="1047" t="e">
        <f>+#REF!+#REF!+#REF!+#REF!+#REF!+#REF!+#REF!</f>
        <v>#REF!</v>
      </c>
      <c r="C34" s="1484">
        <f>+'Rent Summary (CO)'!H42+'Rent Summary (CO)'!H53+'Rent Summary (CO)'!H64+'Rent Summary (CO)'!H75+'Rent Summary (CO)'!H9+'Rent Summary (CO)'!H20+'Rent Summary (CO)'!H31</f>
        <v>0</v>
      </c>
      <c r="D34" s="1485"/>
      <c r="E34" s="1486"/>
      <c r="F34" s="1048">
        <f>+'Rent Summary (8609)'!H42+'Rent Summary (8609)'!H53+'Rent Summary (8609)'!H64+'Rent Summary (8609)'!H75+'Rent Summary (8609)'!H9+'Rent Summary (8609)'!H20+'Rent Summary (8609)'!H31</f>
        <v>0</v>
      </c>
      <c r="G34"/>
      <c r="H34" s="1059" t="s">
        <v>39</v>
      </c>
      <c r="I34" s="1060">
        <f>+'Rent Summary (CO)'!H97</f>
        <v>0</v>
      </c>
      <c r="J34" s="1054">
        <f>+'Rent Summary (CO)'!H96</f>
        <v>0</v>
      </c>
      <c r="K34" s="185"/>
      <c r="L34" s="834" t="s">
        <v>403</v>
      </c>
      <c r="M34" s="835"/>
      <c r="N34" s="836" t="e">
        <f>+#REF!</f>
        <v>#REF!</v>
      </c>
      <c r="O34" s="836" t="e">
        <f>+'Operating Exps (CO)'!H65</f>
        <v>#REF!</v>
      </c>
      <c r="P34" s="837" t="e">
        <f>+'Operating Exps (8609)'!H65</f>
        <v>#REF!</v>
      </c>
      <c r="Q34"/>
      <c r="R34" s="1515" t="s">
        <v>109</v>
      </c>
      <c r="S34" s="1516"/>
      <c r="T34" s="1516"/>
      <c r="U34" s="1516"/>
      <c r="V34" s="1517"/>
    </row>
    <row r="35" spans="1:28" s="191" customFormat="1" ht="14.25" customHeight="1" thickBot="1">
      <c r="B35" s="719"/>
      <c r="C35"/>
      <c r="D35"/>
      <c r="E35" s="720"/>
      <c r="F35"/>
      <c r="G35"/>
      <c r="H35" s="1061" t="s">
        <v>397</v>
      </c>
      <c r="I35" s="1056" t="e">
        <f>+I33/I34</f>
        <v>#DIV/0!</v>
      </c>
      <c r="J35" s="1057" t="e">
        <f>+J33/J34</f>
        <v>#DIV/0!</v>
      </c>
      <c r="K35" s="185"/>
      <c r="L35" s="215" t="s">
        <v>408</v>
      </c>
      <c r="M35" s="838"/>
      <c r="N35" s="838" t="e">
        <f>+#REF!</f>
        <v>#REF!</v>
      </c>
      <c r="O35" s="838" t="e">
        <f>+'Operating Exps (CO)'!H55</f>
        <v>#REF!</v>
      </c>
      <c r="P35" s="839" t="e">
        <f>+'Operating Exps (8609)'!H55</f>
        <v>#REF!</v>
      </c>
      <c r="Q35"/>
      <c r="R35" s="640" t="e">
        <f>IF(#REF!="Yes",#REF!-#REF!,#REF!)</f>
        <v>#REF!</v>
      </c>
      <c r="S35" s="1510" t="s">
        <v>435</v>
      </c>
      <c r="T35" s="1510"/>
      <c r="U35" s="582" t="e">
        <f>IF(#REF!="Yes",'Cost-Basis (CO)'!D77-'Cost-Basis (CO)'!D11,'Cost-Basis (CO)'!D77)</f>
        <v>#REF!</v>
      </c>
      <c r="V35" s="840" t="e">
        <f>IF(#REF!="Yes",'Cost Cert. (8609)'!D77-'Cost Cert. (8609)'!D11,'Cost Cert. (8609)'!D77)</f>
        <v>#REF!</v>
      </c>
    </row>
    <row r="36" spans="1:28" s="191" customFormat="1" ht="14.25" customHeight="1" thickBot="1">
      <c r="B36" s="207" t="s">
        <v>370</v>
      </c>
      <c r="C36" s="208"/>
      <c r="D36" s="1"/>
      <c r="E36" s="1"/>
      <c r="F36" s="207" t="s">
        <v>372</v>
      </c>
      <c r="G36" s="218"/>
      <c r="H36" s="1"/>
      <c r="I36" s="218"/>
      <c r="J36" s="230"/>
      <c r="L36"/>
      <c r="M36"/>
      <c r="N36"/>
      <c r="O36"/>
      <c r="P36"/>
      <c r="Q36" s="218"/>
      <c r="R36" s="686" t="e">
        <f>ROUND(R35*0.14,0)</f>
        <v>#REF!</v>
      </c>
      <c r="S36" s="1511" t="s">
        <v>437</v>
      </c>
      <c r="T36" s="1511"/>
      <c r="U36" s="583" t="e">
        <f>ROUND(U35*0.14,0)</f>
        <v>#REF!</v>
      </c>
      <c r="V36" s="843" t="e">
        <f>ROUND(V35*0.14,0)</f>
        <v>#REF!</v>
      </c>
    </row>
    <row r="37" spans="1:28" s="191" customFormat="1" ht="14.25" customHeight="1" thickBot="1">
      <c r="B37" s="1546" t="s">
        <v>423</v>
      </c>
      <c r="C37" s="1547"/>
      <c r="D37" s="1547"/>
      <c r="E37" s="1547"/>
      <c r="F37" s="1548"/>
      <c r="G37" s="218"/>
      <c r="H37" s="1487" t="s">
        <v>430</v>
      </c>
      <c r="I37" s="1488"/>
      <c r="J37" s="1489"/>
      <c r="K37" s="194"/>
      <c r="L37" s="652" t="s">
        <v>407</v>
      </c>
      <c r="M37" s="221"/>
      <c r="N37" s="207" t="s">
        <v>370</v>
      </c>
      <c r="O37" s="207" t="s">
        <v>405</v>
      </c>
      <c r="P37" s="216" t="s">
        <v>372</v>
      </c>
      <c r="Q37" s="218"/>
      <c r="R37" s="686" t="e">
        <f>+'Comparative Summary'!N23</f>
        <v>#REF!</v>
      </c>
      <c r="S37" s="1511" t="s">
        <v>436</v>
      </c>
      <c r="T37" s="1511"/>
      <c r="U37" s="583">
        <f>+'Comparative Summary (CO)'!N23</f>
        <v>0</v>
      </c>
      <c r="V37" s="843">
        <f>+'Comparative Summary (8609)'!N23</f>
        <v>0</v>
      </c>
    </row>
    <row r="38" spans="1:28" s="191" customFormat="1" ht="14.25" customHeight="1">
      <c r="B38" s="209" t="e">
        <f>+#REF!+#REF!+#REF!-'Tax Credit Eligibility'!C15-'Tax Credit Eligibility'!F15</f>
        <v>#REF!</v>
      </c>
      <c r="C38" s="1498" t="s">
        <v>427</v>
      </c>
      <c r="D38" s="1498"/>
      <c r="E38" s="1498"/>
      <c r="F38" s="807">
        <f>+'Cost Cert. (8609)'!G90+'Cost Cert. (8609)'!H90+'Cost Cert. (8609)'!D8-'Tax Credit Eligibility (8609)'!C16-'Tax Credit Eligibility (8609)'!F16</f>
        <v>0</v>
      </c>
      <c r="G38" s="218"/>
      <c r="H38" s="1049"/>
      <c r="I38" s="1050" t="s">
        <v>366</v>
      </c>
      <c r="J38" s="1051" t="s">
        <v>398</v>
      </c>
      <c r="L38" s="824" t="s">
        <v>409</v>
      </c>
      <c r="M38" s="825"/>
      <c r="N38" s="1006"/>
      <c r="O38" s="1006"/>
      <c r="P38" s="1007"/>
      <c r="R38" s="850" t="e">
        <f>MIN(R37,R36)</f>
        <v>#REF!</v>
      </c>
      <c r="S38" s="1521" t="s">
        <v>438</v>
      </c>
      <c r="T38" s="1521"/>
      <c r="U38" s="815" t="e">
        <f>MIN(U37,U36)</f>
        <v>#REF!</v>
      </c>
      <c r="V38" s="851" t="e">
        <f>MIN(V37,V36)</f>
        <v>#REF!</v>
      </c>
    </row>
    <row r="39" spans="1:28" s="191" customFormat="1" ht="14.25" customHeight="1">
      <c r="B39" s="210" t="e">
        <f>+#REF!</f>
        <v>#REF!</v>
      </c>
      <c r="C39" s="1491" t="s">
        <v>424</v>
      </c>
      <c r="D39" s="1491"/>
      <c r="E39" s="1491"/>
      <c r="F39" s="808">
        <f>+'Sources (8609)'!C21</f>
        <v>0</v>
      </c>
      <c r="G39" s="218"/>
      <c r="H39" s="1052" t="s">
        <v>396</v>
      </c>
      <c r="I39" s="1053">
        <f>+F34</f>
        <v>0</v>
      </c>
      <c r="J39" s="1054">
        <f>+'Tax Credit Eligibility (8609)'!M27</f>
        <v>0</v>
      </c>
      <c r="L39" s="826" t="s">
        <v>410</v>
      </c>
      <c r="M39" s="809"/>
      <c r="N39" s="810" t="e">
        <f>+((#REF!-(#REF!-#REF!))/(#REF!+#REF!))</f>
        <v>#REF!</v>
      </c>
      <c r="O39" s="810" t="e">
        <f>+(('Cost-Basis (CO)'!D90-('Cost-Basis (CO)'!D8-'Cost-Basis (CO)'!D84))/('Rent Summary (CO)'!H97+'Rent Summary (CO)'!H102))</f>
        <v>#REF!</v>
      </c>
      <c r="P39" s="827" t="e">
        <f>+(('Cost Cert. (8609)'!D90-'Cost Cert. (8609)'!D84-'Cost Cert. (8609)'!D8))/('Rent Summary (8609)'!H97+'Rent Summary (8609)'!H102)</f>
        <v>#REF!</v>
      </c>
      <c r="Q39" s="218"/>
      <c r="R39" s="686" t="e">
        <f>+#REF!</f>
        <v>#REF!</v>
      </c>
      <c r="S39" s="1511" t="s">
        <v>439</v>
      </c>
      <c r="T39" s="1511"/>
      <c r="U39" s="583">
        <f>+'Cost-Basis (CO)'!D89</f>
        <v>0</v>
      </c>
      <c r="V39" s="843">
        <f>+'Cost Cert. (8609)'!D89</f>
        <v>0</v>
      </c>
    </row>
    <row r="40" spans="1:28" s="191" customFormat="1" ht="14.25" customHeight="1">
      <c r="B40" s="742" t="e">
        <f>+B39/B38</f>
        <v>#REF!</v>
      </c>
      <c r="C40" s="1492" t="s">
        <v>425</v>
      </c>
      <c r="D40" s="1492"/>
      <c r="E40" s="1492"/>
      <c r="F40" s="741" t="e">
        <f>+F39/F38</f>
        <v>#DIV/0!</v>
      </c>
      <c r="G40" s="218"/>
      <c r="H40" s="1052" t="s">
        <v>39</v>
      </c>
      <c r="I40" s="1053">
        <f>+'Rent Summary (8609)'!H97</f>
        <v>0</v>
      </c>
      <c r="J40" s="1054">
        <f>+'Rent Summary (8609)'!H96</f>
        <v>0</v>
      </c>
      <c r="L40" s="828" t="s">
        <v>411</v>
      </c>
      <c r="M40" s="811"/>
      <c r="N40" s="812" t="e">
        <f>+N39/N38</f>
        <v>#REF!</v>
      </c>
      <c r="O40" s="812" t="e">
        <f>+O39/O38</f>
        <v>#REF!</v>
      </c>
      <c r="P40" s="829" t="e">
        <f>+P39/P38</f>
        <v>#REF!</v>
      </c>
      <c r="Q40" s="218"/>
      <c r="R40" s="686" t="e">
        <f>+R39-R38</f>
        <v>#REF!</v>
      </c>
      <c r="S40" s="1511" t="s">
        <v>440</v>
      </c>
      <c r="T40" s="1511"/>
      <c r="U40" s="583" t="e">
        <f>+U39-U38</f>
        <v>#REF!</v>
      </c>
      <c r="V40" s="843" t="e">
        <f>+V39-V38</f>
        <v>#REF!</v>
      </c>
    </row>
    <row r="41" spans="1:28" s="191" customFormat="1" ht="14.25" customHeight="1" thickBot="1">
      <c r="B41" s="211">
        <v>0.5</v>
      </c>
      <c r="C41" s="1491" t="s">
        <v>426</v>
      </c>
      <c r="D41" s="1491"/>
      <c r="E41" s="1491"/>
      <c r="F41" s="212">
        <v>0.5</v>
      </c>
      <c r="G41" s="218"/>
      <c r="H41" s="215" t="s">
        <v>397</v>
      </c>
      <c r="I41" s="1056" t="e">
        <f>+I39/I40</f>
        <v>#DIV/0!</v>
      </c>
      <c r="J41" s="1057" t="e">
        <f>+J39/J40</f>
        <v>#DIV/0!</v>
      </c>
      <c r="L41" s="826" t="s">
        <v>412</v>
      </c>
      <c r="M41" s="809"/>
      <c r="N41" s="813" t="e">
        <f>IF(#REF! = "New Construction",1.3,1)</f>
        <v>#REF!</v>
      </c>
      <c r="O41" s="813" t="e">
        <f>IF(#REF! = "New Construction",1.3,1)</f>
        <v>#REF!</v>
      </c>
      <c r="P41" s="212" t="e">
        <f>IF(#REF! = "New Construction",1.3,1)</f>
        <v>#REF!</v>
      </c>
      <c r="Q41" s="218"/>
      <c r="R41" s="686" t="e">
        <f>+#REF!</f>
        <v>#REF!</v>
      </c>
      <c r="S41" s="1511" t="s">
        <v>422</v>
      </c>
      <c r="T41" s="1511"/>
      <c r="U41" s="583" t="e">
        <f>+'Cost-Basis (CO)'!G89</f>
        <v>#REF!</v>
      </c>
      <c r="V41" s="843">
        <f>+'Cost Cert. (8609)'!G89</f>
        <v>0</v>
      </c>
    </row>
    <row r="42" spans="1:28" s="191" customFormat="1" ht="14.25" customHeight="1" thickBot="1">
      <c r="B42" s="213" t="e">
        <f>+B40-B41</f>
        <v>#REF!</v>
      </c>
      <c r="C42" s="1490" t="s">
        <v>428</v>
      </c>
      <c r="D42" s="1490"/>
      <c r="E42" s="1490"/>
      <c r="F42" s="214" t="e">
        <f>+F40-F41</f>
        <v>#DIV/0!</v>
      </c>
      <c r="G42" s="718"/>
      <c r="H42" s="218"/>
      <c r="I42" s="228"/>
      <c r="J42" s="218"/>
      <c r="K42" s="528"/>
      <c r="L42" s="830" t="s">
        <v>413</v>
      </c>
      <c r="M42" s="831"/>
      <c r="N42" s="832" t="e">
        <f>+N40-N41</f>
        <v>#REF!</v>
      </c>
      <c r="O42" s="832" t="e">
        <f>+O40-O41</f>
        <v>#REF!</v>
      </c>
      <c r="P42" s="833" t="e">
        <f>+P40-P41</f>
        <v>#REF!</v>
      </c>
      <c r="Q42" s="1004"/>
      <c r="R42" s="852" t="e">
        <f>+#REF!</f>
        <v>#REF!</v>
      </c>
      <c r="S42" s="1483" t="s">
        <v>420</v>
      </c>
      <c r="T42" s="1483"/>
      <c r="U42" s="853" t="e">
        <f>+'Cost-Basis (CO)'!H89</f>
        <v>#REF!</v>
      </c>
      <c r="V42" s="854">
        <f>+'Cost Cert. (8609)'!H89</f>
        <v>0</v>
      </c>
    </row>
    <row r="43" spans="1:28" s="191" customFormat="1" ht="14.25" customHeight="1" thickBot="1">
      <c r="A43" s="185"/>
      <c r="B43" s="1001" t="e">
        <f>IF(B40&lt;50%,"VALUE!","")</f>
        <v>#REF!</v>
      </c>
      <c r="C43" s="720"/>
      <c r="D43" s="720"/>
      <c r="E43" s="720"/>
      <c r="F43" s="1002" t="e">
        <f>IF(F40&lt;50%,"VALUE!","")</f>
        <v>#DIV/0!</v>
      </c>
      <c r="G43"/>
      <c r="H43"/>
      <c r="I43"/>
      <c r="J43"/>
      <c r="K43" s="185"/>
      <c r="L43" s="720"/>
      <c r="M43" s="720"/>
      <c r="N43" s="720"/>
      <c r="O43" s="720"/>
      <c r="P43" s="720"/>
      <c r="Q43"/>
      <c r="R43" s="1002" t="e">
        <f>IF(R39&gt;R38,"VALUE!","")</f>
        <v>#REF!</v>
      </c>
      <c r="S43" s="1002"/>
      <c r="T43" s="1002"/>
      <c r="U43" s="1002" t="e">
        <f>IF(U39&gt;U38,"VALUE!","")</f>
        <v>#REF!</v>
      </c>
      <c r="V43" s="1003" t="e">
        <f>IF(V39&gt;V38,"VALUE!","")</f>
        <v>#REF!</v>
      </c>
      <c r="W43" s="185"/>
      <c r="X43" s="185"/>
      <c r="Y43" s="185"/>
      <c r="Z43" s="185"/>
      <c r="AA43" s="185"/>
      <c r="AB43" s="185"/>
    </row>
    <row r="44" spans="1:28" s="191" customFormat="1" ht="14.25" customHeight="1" thickBot="1">
      <c r="A44" s="185"/>
      <c r="B44" s="192"/>
      <c r="H44" s="459"/>
      <c r="I44" s="459"/>
      <c r="J44" s="185"/>
      <c r="K44" s="185"/>
      <c r="L44" s="220" t="s">
        <v>370</v>
      </c>
      <c r="M44" s="316"/>
      <c r="N44" s="316"/>
      <c r="O44" s="220" t="s">
        <v>405</v>
      </c>
      <c r="P44" s="220" t="s">
        <v>372</v>
      </c>
      <c r="Q44" s="1"/>
      <c r="R44" s="220" t="s">
        <v>370</v>
      </c>
      <c r="S44" s="316"/>
      <c r="T44" s="316"/>
      <c r="U44" s="220" t="s">
        <v>405</v>
      </c>
      <c r="V44" s="220" t="s">
        <v>372</v>
      </c>
      <c r="W44" s="185"/>
      <c r="X44" s="185"/>
      <c r="Y44" s="185"/>
      <c r="Z44" s="185"/>
      <c r="AA44" s="185"/>
      <c r="AB44" s="185"/>
    </row>
    <row r="45" spans="1:28" s="191" customFormat="1" ht="14.25" customHeight="1" thickBot="1">
      <c r="A45" s="185"/>
      <c r="B45" s="192"/>
      <c r="J45" s="185"/>
      <c r="K45" s="185"/>
      <c r="L45" s="1495" t="s">
        <v>614</v>
      </c>
      <c r="M45" s="1496"/>
      <c r="N45" s="1496"/>
      <c r="O45" s="1496"/>
      <c r="P45" s="1497"/>
      <c r="Q45" s="1"/>
      <c r="R45" s="1495" t="s">
        <v>614</v>
      </c>
      <c r="S45" s="1496"/>
      <c r="T45" s="1496"/>
      <c r="U45" s="1496"/>
      <c r="V45" s="1497"/>
      <c r="W45" s="185"/>
      <c r="X45" s="185"/>
      <c r="Y45" s="185"/>
      <c r="Z45" s="185"/>
      <c r="AA45" s="185"/>
      <c r="AB45" s="185"/>
    </row>
    <row r="46" spans="1:28" s="191" customFormat="1" ht="14.25" customHeight="1" thickBot="1">
      <c r="A46" s="185"/>
      <c r="B46" s="192"/>
      <c r="C46" s="1"/>
      <c r="D46" s="1"/>
      <c r="E46" s="1"/>
      <c r="F46" s="1"/>
      <c r="G46" s="1495" t="s">
        <v>370</v>
      </c>
      <c r="H46" s="1497"/>
      <c r="I46" s="220" t="s">
        <v>405</v>
      </c>
      <c r="J46" s="220" t="s">
        <v>372</v>
      </c>
      <c r="K46"/>
      <c r="L46" s="209" t="e">
        <f>+#REF!</f>
        <v>#REF!</v>
      </c>
      <c r="M46" s="1505" t="s">
        <v>615</v>
      </c>
      <c r="N46" s="1506"/>
      <c r="O46" s="1016">
        <f>+'Cost-Basis (CO)'!D11</f>
        <v>0</v>
      </c>
      <c r="P46" s="1017">
        <f>+'Cost Cert. (8609)'!D11</f>
        <v>0</v>
      </c>
      <c r="Q46" s="1"/>
      <c r="R46" s="209" t="e">
        <f>+#REF!</f>
        <v>#REF!</v>
      </c>
      <c r="S46" s="1505" t="s">
        <v>620</v>
      </c>
      <c r="T46" s="1506"/>
      <c r="U46" s="1016">
        <f>+'Cost-Basis (CO)'!D61</f>
        <v>0</v>
      </c>
      <c r="V46" s="1017">
        <f>+'Cost Cert. (8609)'!D61</f>
        <v>0</v>
      </c>
      <c r="W46" s="185"/>
      <c r="X46" s="185"/>
      <c r="Y46" s="185"/>
      <c r="Z46" s="185"/>
      <c r="AA46" s="185"/>
      <c r="AB46" s="185"/>
    </row>
    <row r="47" spans="1:28" s="191" customFormat="1" ht="14.25" customHeight="1" thickBot="1">
      <c r="B47" s="192"/>
      <c r="C47" s="1495" t="s">
        <v>315</v>
      </c>
      <c r="D47" s="1496"/>
      <c r="E47" s="1496"/>
      <c r="F47" s="1497"/>
      <c r="G47" s="1493" t="e">
        <f>+#REF!</f>
        <v>#REF!</v>
      </c>
      <c r="H47" s="1494"/>
      <c r="I47" s="1018" t="e">
        <f>+'Cost-Basis (CO)'!D90</f>
        <v>#REF!</v>
      </c>
      <c r="J47" s="1019" t="e">
        <f>+'Cost Cert. (8609)'!D90</f>
        <v>#REF!</v>
      </c>
      <c r="K47" s="218"/>
      <c r="L47" s="686" t="e">
        <f>+#REF!</f>
        <v>#REF!</v>
      </c>
      <c r="M47" s="1503" t="s">
        <v>616</v>
      </c>
      <c r="N47" s="1504"/>
      <c r="O47" s="583">
        <f>+'Cost-Basis (CO)'!D19</f>
        <v>0</v>
      </c>
      <c r="P47" s="843">
        <f>+'Cost Cert. (8609)'!D19</f>
        <v>0</v>
      </c>
      <c r="Q47" s="218"/>
      <c r="R47" s="686" t="e">
        <f>+#REF!</f>
        <v>#REF!</v>
      </c>
      <c r="S47" s="1503" t="s">
        <v>621</v>
      </c>
      <c r="T47" s="1504"/>
      <c r="U47" s="583">
        <f>+'Cost-Basis (CO)'!D70</f>
        <v>0</v>
      </c>
      <c r="V47" s="843">
        <f>+'Cost Cert. (8609)'!D70</f>
        <v>0</v>
      </c>
    </row>
    <row r="48" spans="1:28" s="191" customFormat="1" ht="14.25" customHeight="1" thickBot="1">
      <c r="B48" s="192"/>
      <c r="C48" s="724"/>
      <c r="D48" s="1"/>
      <c r="E48" s="1"/>
      <c r="F48" s="1"/>
      <c r="G48" s="1499" t="s">
        <v>622</v>
      </c>
      <c r="H48" s="1500"/>
      <c r="I48" s="1020" t="e">
        <f>+(I47/G47)-1</f>
        <v>#REF!</v>
      </c>
      <c r="J48" s="1021" t="e">
        <f>+(J47/I47)-1</f>
        <v>#REF!</v>
      </c>
      <c r="K48" s="218"/>
      <c r="L48" s="686" t="e">
        <f>+#REF!</f>
        <v>#REF!</v>
      </c>
      <c r="M48" s="1503" t="s">
        <v>617</v>
      </c>
      <c r="N48" s="1504"/>
      <c r="O48" s="583" t="e">
        <f>+'Cost-Basis (CO)'!D29</f>
        <v>#REF!</v>
      </c>
      <c r="P48" s="843">
        <f>+'Cost Cert. (8609)'!D29</f>
        <v>0</v>
      </c>
      <c r="Q48" s="218"/>
      <c r="R48" s="686" t="e">
        <f>+#REF!</f>
        <v>#REF!</v>
      </c>
      <c r="S48" s="1503" t="s">
        <v>459</v>
      </c>
      <c r="T48" s="1504"/>
      <c r="U48" s="583">
        <f>+'Cost-Basis (CO)'!D76</f>
        <v>0</v>
      </c>
      <c r="V48" s="843">
        <f>+'Cost Cert. (8609)'!D76</f>
        <v>0</v>
      </c>
    </row>
    <row r="49" spans="1:22" s="191" customFormat="1" ht="14.25" customHeight="1">
      <c r="B49" s="192"/>
      <c r="C49" s="218"/>
      <c r="D49" s="218"/>
      <c r="E49" s="218"/>
      <c r="F49" s="218"/>
      <c r="G49" s="218"/>
      <c r="H49" s="218"/>
      <c r="I49" s="218"/>
      <c r="J49" s="218"/>
      <c r="K49" s="218"/>
      <c r="L49" s="686" t="e">
        <f>+#REF!</f>
        <v>#REF!</v>
      </c>
      <c r="M49" s="1503" t="s">
        <v>618</v>
      </c>
      <c r="N49" s="1504"/>
      <c r="O49" s="583">
        <f>+'Cost-Basis (CO)'!D36</f>
        <v>0</v>
      </c>
      <c r="P49" s="843">
        <f>+'Cost Cert. (8609)'!D36</f>
        <v>0</v>
      </c>
      <c r="Q49" s="218"/>
      <c r="R49" s="686" t="e">
        <f>+#REF!</f>
        <v>#REF!</v>
      </c>
      <c r="S49" s="1503" t="s">
        <v>278</v>
      </c>
      <c r="T49" s="1504"/>
      <c r="U49" s="583" t="e">
        <f>+'Cost-Basis (CO)'!D84</f>
        <v>#REF!</v>
      </c>
      <c r="V49" s="843" t="e">
        <f>+'Cost Cert. (8609)'!D84</f>
        <v>#REF!</v>
      </c>
    </row>
    <row r="50" spans="1:22" s="191" customFormat="1" ht="14.25" customHeight="1" thickBot="1">
      <c r="B50" s="1008"/>
      <c r="C50" s="717"/>
      <c r="D50" s="717"/>
      <c r="E50" s="717"/>
      <c r="F50" s="717"/>
      <c r="G50" s="717"/>
      <c r="H50" s="717"/>
      <c r="I50" s="717"/>
      <c r="J50" s="717"/>
      <c r="K50" s="717"/>
      <c r="L50" s="852" t="e">
        <f>+#REF!</f>
        <v>#REF!</v>
      </c>
      <c r="M50" s="1501" t="s">
        <v>619</v>
      </c>
      <c r="N50" s="1502"/>
      <c r="O50" s="853">
        <f>+'Cost-Basis (CO)'!D49</f>
        <v>0</v>
      </c>
      <c r="P50" s="854">
        <f>+'Cost Cert. (8609)'!D49</f>
        <v>0</v>
      </c>
      <c r="Q50" s="717"/>
      <c r="R50" s="852" t="e">
        <f>+#REF!</f>
        <v>#REF!</v>
      </c>
      <c r="S50" s="1501" t="s">
        <v>109</v>
      </c>
      <c r="T50" s="1502"/>
      <c r="U50" s="853">
        <f>+'Cost-Basis (CO)'!D89</f>
        <v>0</v>
      </c>
      <c r="V50" s="854">
        <f>+'Cost Cert. (8609)'!D89</f>
        <v>0</v>
      </c>
    </row>
    <row r="51" spans="1:22" ht="14.25" customHeight="1">
      <c r="B51" s="513"/>
      <c r="C51" s="513"/>
      <c r="D51" s="513"/>
      <c r="E51" s="513"/>
      <c r="F51" s="513"/>
      <c r="G51" s="513"/>
      <c r="H51" s="513"/>
      <c r="I51" s="513"/>
      <c r="J51" s="513"/>
      <c r="O51" s="191"/>
      <c r="P51" s="191"/>
      <c r="V51" s="226" t="e">
        <f>+#REF!</f>
        <v>#REF!</v>
      </c>
    </row>
    <row r="52" spans="1:22" ht="14.25" customHeight="1">
      <c r="A52" s="185"/>
      <c r="B52" s="185"/>
      <c r="C52" s="185"/>
      <c r="D52" s="185"/>
      <c r="E52" s="185"/>
      <c r="F52" s="185"/>
      <c r="G52" s="185"/>
      <c r="H52" s="185"/>
      <c r="I52" s="185"/>
      <c r="J52" s="185"/>
      <c r="K52" s="185"/>
      <c r="V52" s="1009">
        <f ca="1">TODAY()</f>
        <v>45330</v>
      </c>
    </row>
    <row r="53" spans="1:22" ht="14.25" customHeight="1">
      <c r="A53" s="185"/>
      <c r="B53" s="185"/>
      <c r="C53" s="185"/>
      <c r="D53" s="185"/>
      <c r="E53" s="185"/>
      <c r="F53" s="185"/>
      <c r="G53" s="185"/>
      <c r="H53" s="185"/>
      <c r="I53" s="185"/>
      <c r="J53" s="185"/>
      <c r="K53" s="185"/>
      <c r="Q53" s="185"/>
    </row>
    <row r="54" spans="1:22" ht="14.25" customHeight="1">
      <c r="A54" s="185"/>
      <c r="B54" s="185"/>
      <c r="C54" s="185"/>
      <c r="D54" s="185"/>
      <c r="E54" s="185"/>
      <c r="F54" s="185"/>
      <c r="G54" s="185"/>
      <c r="H54" s="185"/>
      <c r="I54" s="185"/>
      <c r="J54" s="185"/>
      <c r="K54" s="185"/>
      <c r="O54" s="185"/>
      <c r="P54" s="185"/>
      <c r="Q54" s="185"/>
    </row>
    <row r="55" spans="1:22" ht="14.25" customHeight="1">
      <c r="A55" s="185"/>
      <c r="B55" s="185"/>
      <c r="C55" s="185"/>
      <c r="D55" s="185"/>
      <c r="E55" s="185"/>
      <c r="F55" s="185"/>
      <c r="G55" s="185"/>
      <c r="H55" s="185"/>
      <c r="I55" s="185"/>
      <c r="J55" s="185"/>
      <c r="K55" s="185"/>
      <c r="O55" s="185"/>
      <c r="P55" s="185"/>
      <c r="Q55" s="185"/>
    </row>
    <row r="56" spans="1:22" ht="14.25" customHeight="1">
      <c r="A56" s="185"/>
      <c r="B56" s="185"/>
      <c r="C56" s="185"/>
      <c r="D56" s="185"/>
      <c r="E56" s="185"/>
      <c r="F56" s="185"/>
      <c r="G56" s="185"/>
      <c r="H56" s="185"/>
      <c r="I56" s="185"/>
      <c r="J56" s="185"/>
      <c r="K56" s="185"/>
      <c r="O56" s="185"/>
      <c r="P56" s="185"/>
    </row>
    <row r="57" spans="1:22" ht="15">
      <c r="A57" s="185"/>
      <c r="B57" s="185"/>
      <c r="C57" s="185"/>
      <c r="D57" s="185"/>
      <c r="E57" s="185"/>
      <c r="F57" s="185"/>
      <c r="G57" s="185"/>
      <c r="H57" s="185"/>
      <c r="I57" s="185"/>
      <c r="J57" s="185"/>
      <c r="K57" s="185"/>
    </row>
    <row r="58" spans="1:22" ht="15">
      <c r="A58" s="185"/>
      <c r="B58" s="185"/>
      <c r="C58" s="185"/>
      <c r="D58" s="185"/>
      <c r="E58" s="185"/>
      <c r="F58" s="185"/>
      <c r="G58" s="185"/>
      <c r="H58" s="185"/>
      <c r="I58" s="185"/>
      <c r="J58" s="185"/>
      <c r="K58" s="185"/>
    </row>
    <row r="59" spans="1:22" ht="15">
      <c r="A59" s="185"/>
      <c r="B59" s="185"/>
      <c r="C59" s="185"/>
      <c r="D59" s="185"/>
      <c r="E59" s="185"/>
      <c r="F59" s="185"/>
      <c r="G59" s="185"/>
      <c r="H59" s="185"/>
      <c r="I59" s="185"/>
      <c r="J59" s="185"/>
      <c r="K59" s="185"/>
      <c r="Q59" s="185"/>
    </row>
    <row r="60" spans="1:22" ht="15">
      <c r="K60" s="196"/>
      <c r="O60" s="185"/>
      <c r="P60" s="185"/>
    </row>
    <row r="61" spans="1:22">
      <c r="K61" s="196"/>
    </row>
    <row r="62" spans="1:22">
      <c r="K62" s="196"/>
    </row>
    <row r="63" spans="1:22">
      <c r="K63" s="196"/>
    </row>
    <row r="64" spans="1:22">
      <c r="K64" s="196"/>
    </row>
    <row r="65" spans="2:11">
      <c r="B65" s="197"/>
      <c r="C65" s="198"/>
      <c r="D65" s="198"/>
      <c r="E65" s="198"/>
      <c r="F65" s="197"/>
      <c r="K65" s="197"/>
    </row>
    <row r="66" spans="2:11">
      <c r="C66" s="199"/>
      <c r="D66" s="199"/>
      <c r="E66" s="199"/>
      <c r="F66" s="197"/>
      <c r="K66" s="197"/>
    </row>
    <row r="67" spans="2:11">
      <c r="C67" s="197"/>
      <c r="D67" s="197"/>
      <c r="E67" s="197"/>
    </row>
  </sheetData>
  <sheetProtection algorithmName="SHA-512" hashValue="A5wvizxh3zLg60SmLceI92lYHcXkS2hLmzN7kIIfd7VIKQjhFJA0q+TGBM2UIApf3uczLjKsdWoQPkmXULg9WQ==" saltValue="1CneH2y5oIlc5lCVmljRyA==" spinCount="100000" sheet="1" objects="1" scenarios="1"/>
  <mergeCells count="106">
    <mergeCell ref="H31:J31"/>
    <mergeCell ref="H25:J25"/>
    <mergeCell ref="B32:F32"/>
    <mergeCell ref="B37:F37"/>
    <mergeCell ref="C33:E33"/>
    <mergeCell ref="B23:J23"/>
    <mergeCell ref="B22:J22"/>
    <mergeCell ref="B21:J21"/>
    <mergeCell ref="B20:J20"/>
    <mergeCell ref="B19:J19"/>
    <mergeCell ref="B13:J13"/>
    <mergeCell ref="B12:J12"/>
    <mergeCell ref="B11:J11"/>
    <mergeCell ref="B10:J10"/>
    <mergeCell ref="B18:J18"/>
    <mergeCell ref="B17:J17"/>
    <mergeCell ref="B16:J16"/>
    <mergeCell ref="B15:J15"/>
    <mergeCell ref="B14:J14"/>
    <mergeCell ref="B1:V1"/>
    <mergeCell ref="B2:V2"/>
    <mergeCell ref="S20:T20"/>
    <mergeCell ref="S17:T17"/>
    <mergeCell ref="S10:T10"/>
    <mergeCell ref="L11:P11"/>
    <mergeCell ref="S7:T7"/>
    <mergeCell ref="S8:T8"/>
    <mergeCell ref="B9:J9"/>
    <mergeCell ref="B6:J6"/>
    <mergeCell ref="B5:J5"/>
    <mergeCell ref="B4:J4"/>
    <mergeCell ref="R5:V5"/>
    <mergeCell ref="S6:T6"/>
    <mergeCell ref="L5:P5"/>
    <mergeCell ref="R13:V13"/>
    <mergeCell ref="M13:N13"/>
    <mergeCell ref="M14:N14"/>
    <mergeCell ref="M15:N15"/>
    <mergeCell ref="M12:N12"/>
    <mergeCell ref="L18:P18"/>
    <mergeCell ref="M19:N19"/>
    <mergeCell ref="M20:N20"/>
    <mergeCell ref="B7:J7"/>
    <mergeCell ref="S28:T28"/>
    <mergeCell ref="R23:V23"/>
    <mergeCell ref="S24:T24"/>
    <mergeCell ref="S36:T36"/>
    <mergeCell ref="S37:T37"/>
    <mergeCell ref="M29:N29"/>
    <mergeCell ref="M28:N28"/>
    <mergeCell ref="S18:T18"/>
    <mergeCell ref="S12:T12"/>
    <mergeCell ref="M31:N31"/>
    <mergeCell ref="L27:P27"/>
    <mergeCell ref="M24:N24"/>
    <mergeCell ref="M23:N23"/>
    <mergeCell ref="M22:N22"/>
    <mergeCell ref="S25:T25"/>
    <mergeCell ref="B8:J8"/>
    <mergeCell ref="M6:N6"/>
    <mergeCell ref="M30:N30"/>
    <mergeCell ref="S41:T41"/>
    <mergeCell ref="M7:N7"/>
    <mergeCell ref="M8:N8"/>
    <mergeCell ref="S33:T33"/>
    <mergeCell ref="R34:V34"/>
    <mergeCell ref="S30:T30"/>
    <mergeCell ref="S19:T19"/>
    <mergeCell ref="S31:T31"/>
    <mergeCell ref="S14:T14"/>
    <mergeCell ref="S26:T26"/>
    <mergeCell ref="S35:T35"/>
    <mergeCell ref="S29:T29"/>
    <mergeCell ref="S9:T9"/>
    <mergeCell ref="M21:N21"/>
    <mergeCell ref="S39:T39"/>
    <mergeCell ref="S40:T40"/>
    <mergeCell ref="S38:T38"/>
    <mergeCell ref="S15:T15"/>
    <mergeCell ref="S27:T27"/>
    <mergeCell ref="S16:T16"/>
    <mergeCell ref="L33:M33"/>
    <mergeCell ref="G48:H48"/>
    <mergeCell ref="R45:V45"/>
    <mergeCell ref="L45:P45"/>
    <mergeCell ref="S50:T50"/>
    <mergeCell ref="S49:T49"/>
    <mergeCell ref="S48:T48"/>
    <mergeCell ref="S47:T47"/>
    <mergeCell ref="S46:T46"/>
    <mergeCell ref="M50:N50"/>
    <mergeCell ref="M49:N49"/>
    <mergeCell ref="M48:N48"/>
    <mergeCell ref="M47:N47"/>
    <mergeCell ref="M46:N46"/>
    <mergeCell ref="S42:T42"/>
    <mergeCell ref="C34:E34"/>
    <mergeCell ref="H37:J37"/>
    <mergeCell ref="C42:E42"/>
    <mergeCell ref="C41:E41"/>
    <mergeCell ref="C40:E40"/>
    <mergeCell ref="C39:E39"/>
    <mergeCell ref="G47:H47"/>
    <mergeCell ref="C47:F47"/>
    <mergeCell ref="G46:H46"/>
    <mergeCell ref="C38:E38"/>
  </mergeCells>
  <pageMargins left="0.7" right="0.7" top="0.75" bottom="0.75" header="0.3" footer="0.3"/>
  <pageSetup scale="50" fitToHeight="0" orientation="landscape" r:id="rId1"/>
  <headerFooter>
    <oddFooter xml:space="preserve">&amp;L&amp;Z&amp;F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rgb="FF00B050"/>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1530" t="e">
        <f>#REF!</f>
        <v>#REF!</v>
      </c>
      <c r="C1" s="1531"/>
      <c r="D1" s="1531"/>
      <c r="E1" s="1531"/>
      <c r="F1" s="1531"/>
      <c r="G1" s="1531"/>
      <c r="H1" s="1532"/>
      <c r="I1"/>
      <c r="J1"/>
      <c r="K1"/>
      <c r="L1"/>
      <c r="M1"/>
      <c r="N1"/>
      <c r="O1"/>
      <c r="P1"/>
      <c r="Q1"/>
      <c r="R1"/>
      <c r="S1"/>
      <c r="T1"/>
    </row>
    <row r="2" spans="2:20" ht="34.5" customHeight="1" thickBot="1">
      <c r="B2" s="1533" t="s">
        <v>458</v>
      </c>
      <c r="C2" s="1534"/>
      <c r="D2" s="1534"/>
      <c r="E2" s="1534"/>
      <c r="F2" s="1534"/>
      <c r="G2" s="1534"/>
      <c r="H2" s="1535"/>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455</v>
      </c>
      <c r="H54" s="671">
        <f ca="1">TODAY()</f>
        <v>45330</v>
      </c>
    </row>
    <row r="55" spans="2:8">
      <c r="H55" s="672" t="s">
        <v>404</v>
      </c>
    </row>
    <row r="56" spans="2:8" ht="15">
      <c r="B56" s="656" t="s">
        <v>456</v>
      </c>
    </row>
    <row r="58" spans="2:8">
      <c r="B58" s="655" t="s">
        <v>457</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Instruction Tab</vt:lpstr>
      <vt:lpstr>2 - Page 1</vt:lpstr>
      <vt:lpstr>2 - Page 2</vt:lpstr>
      <vt:lpstr>2 - Page 3</vt:lpstr>
      <vt:lpstr>2 - Page 4</vt:lpstr>
      <vt:lpstr>2 - Pages 5 - 7</vt:lpstr>
      <vt:lpstr>2 - Page 8</vt:lpstr>
      <vt:lpstr>General Summary</vt:lpstr>
      <vt:lpstr>UW Checklist</vt:lpstr>
      <vt:lpstr>Tax Credit Eligibility</vt:lpstr>
      <vt:lpstr>Comparative Summary</vt:lpstr>
      <vt:lpstr>UW Checklist (CO)</vt:lpstr>
      <vt:lpstr>Sources (CO)</vt:lpstr>
      <vt:lpstr>Cost-Basis (CO)</vt:lpstr>
      <vt:lpstr>Construction Costs (CO)</vt:lpstr>
      <vt:lpstr>Rent Summary (CO)</vt:lpstr>
      <vt:lpstr>Operating Exps (CO)</vt:lpstr>
      <vt:lpstr>Cash Flow (CO)</vt:lpstr>
      <vt:lpstr>Tax Credit Eligibility (CO)</vt:lpstr>
      <vt:lpstr>Comparative Summary (CO)</vt:lpstr>
      <vt:lpstr>UW Checklist (8609)</vt:lpstr>
      <vt:lpstr>Sources (8609)</vt:lpstr>
      <vt:lpstr>Cost Cert. (8609)</vt:lpstr>
      <vt:lpstr>Construction Costs (8609)</vt:lpstr>
      <vt:lpstr>Rent Summary (8609)</vt:lpstr>
      <vt:lpstr>Operating Exps (8609)</vt:lpstr>
      <vt:lpstr>Cash Flow (8609)</vt:lpstr>
      <vt:lpstr>Tax Credit Eligibility (8609)</vt:lpstr>
      <vt:lpstr>Comparative Summary (8609)</vt:lpstr>
      <vt:lpstr>'2 - Page 1'!Print_Area</vt:lpstr>
      <vt:lpstr>'2 - Page 2'!Print_Area</vt:lpstr>
      <vt:lpstr>'2 - Page 3'!Print_Area</vt:lpstr>
      <vt:lpstr>'2 - Page 4'!Print_Area</vt:lpstr>
      <vt:lpstr>'2 - Page 8'!Print_Area</vt:lpstr>
      <vt:lpstr>'Comparative Summary'!Print_Area</vt:lpstr>
      <vt:lpstr>'Comparative Summary (8609)'!Print_Area</vt:lpstr>
      <vt:lpstr>'Comparative Summary (CO)'!Print_Area</vt:lpstr>
      <vt:lpstr>'Construction Costs (8609)'!Print_Area</vt:lpstr>
      <vt:lpstr>'Construction Costs (CO)'!Print_Area</vt:lpstr>
      <vt:lpstr>'Cost Cert. (8609)'!Print_Area</vt:lpstr>
      <vt:lpstr>'Cost-Basis (CO)'!Print_Area</vt:lpstr>
      <vt:lpstr>'General Summary'!Print_Area</vt:lpstr>
      <vt:lpstr>'Sources (8609)'!Print_Area</vt:lpstr>
      <vt:lpstr>'Sources (CO)'!Print_Area</vt:lpstr>
      <vt:lpstr>'Tax Credit Eligibility'!Print_Area</vt:lpstr>
      <vt:lpstr>'Tax Credit Eligibility (8609)'!Print_Area</vt:lpstr>
      <vt:lpstr>'Tax Credit Eligibility (CO)'!Print_Area</vt:lpstr>
      <vt:lpstr>'2 - Pages 5 - 7'!Print_Titles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Abramowski</dc:creator>
  <cp:lastModifiedBy>Christi Wheelock</cp:lastModifiedBy>
  <cp:lastPrinted>2021-12-07T20:37:53Z</cp:lastPrinted>
  <dcterms:created xsi:type="dcterms:W3CDTF">2016-07-22T16:41:31Z</dcterms:created>
  <dcterms:modified xsi:type="dcterms:W3CDTF">2024-02-08T21:19:46Z</dcterms:modified>
</cp:coreProperties>
</file>