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Loan &amp; Grant Programs\Tax Credits\Templates\PlS 8609\PIS and 8609 Application\"/>
    </mc:Choice>
  </mc:AlternateContent>
  <xr:revisionPtr revIDLastSave="0" documentId="13_ncr:1_{A1D7C768-FC47-45B6-BDC4-6CC494406DBA}" xr6:coauthVersionLast="47" xr6:coauthVersionMax="47" xr10:uidLastSave="{00000000-0000-0000-0000-000000000000}"/>
  <bookViews>
    <workbookView xWindow="-120" yWindow="-120" windowWidth="29040" windowHeight="15840" tabRatio="829" firstSheet="1" activeTab="1" xr2:uid="{00000000-000D-0000-FFFF-FFFF00000000}"/>
  </bookViews>
  <sheets>
    <sheet name="Instruction Tab" sheetId="54" state="hidden" r:id="rId1"/>
    <sheet name="Instructions" sheetId="81" r:id="rId2"/>
    <sheet name="3a - Dev Cost Budget (A)" sheetId="125" r:id="rId3"/>
    <sheet name="3b - Sources of Funds (A-1)" sheetId="137" r:id="rId4"/>
    <sheet name="4a - Rent Summary (B)" sheetId="127" r:id="rId5"/>
    <sheet name="5a - OP Budget (C)" sheetId="128" r:id="rId6"/>
    <sheet name="5a - Rehab OP Exp (ACTUALS)" sheetId="129" r:id="rId7"/>
    <sheet name="5b - CF Projection (C-1)" sheetId="130" r:id="rId8"/>
    <sheet name="6a - Cost Breakdown (D)" sheetId="131" r:id="rId9"/>
    <sheet name="6b - Project Schedule (E)" sheetId="132" r:id="rId10"/>
    <sheet name="7a - LIHTC Estimate (F)" sheetId="133" r:id="rId11"/>
    <sheet name="General Summary" sheetId="29" state="hidden" r:id="rId12"/>
    <sheet name="UW Checklist" sheetId="30" state="hidden" r:id="rId13"/>
    <sheet name="Tax Credit Eligibility" sheetId="9" state="hidden" r:id="rId14"/>
    <sheet name="Comparative Summary" sheetId="7" state="hidden" r:id="rId15"/>
    <sheet name="UW Checklist (CO)" sheetId="33" state="hidden" r:id="rId16"/>
    <sheet name="Sources (CO)" sheetId="34" state="hidden" r:id="rId17"/>
    <sheet name="Cost-Basis (CO)" sheetId="35" state="hidden" r:id="rId18"/>
    <sheet name="Construction Costs (CO)" sheetId="36" state="hidden" r:id="rId19"/>
    <sheet name="Rent Summary (CO)" sheetId="37" state="hidden" r:id="rId20"/>
    <sheet name="Operating Exps (CO)" sheetId="38" state="hidden" r:id="rId21"/>
    <sheet name="Cash Flow (CO)" sheetId="39" state="hidden" r:id="rId22"/>
    <sheet name="Tax Credit Eligibility (CO)" sheetId="40" state="hidden" r:id="rId23"/>
    <sheet name="Comparative Summary (CO)" sheetId="52" state="hidden" r:id="rId24"/>
    <sheet name="UW Checklist (8609)" sheetId="42" state="hidden" r:id="rId25"/>
    <sheet name="Sources (8609)" sheetId="43" state="hidden" r:id="rId26"/>
    <sheet name="Cost Cert. (8609)" sheetId="55" state="hidden" r:id="rId27"/>
    <sheet name="Construction Costs (8609)" sheetId="45" state="hidden" r:id="rId28"/>
    <sheet name="Rent Summary (8609)" sheetId="46" state="hidden" r:id="rId29"/>
    <sheet name="Operating Exps (8609)" sheetId="47" state="hidden" r:id="rId30"/>
    <sheet name="Cash Flow (8609)" sheetId="48" state="hidden" r:id="rId31"/>
    <sheet name="Tax Credit Eligibility (8609)" sheetId="49" state="hidden" r:id="rId32"/>
    <sheet name="Comparative Summary (8609)" sheetId="50" state="hidden" r:id="rId33"/>
  </sheets>
  <externalReferences>
    <externalReference r:id="rId34"/>
  </externalReferences>
  <definedNames>
    <definedName name="_1">#N/A</definedName>
    <definedName name="_2">#N/A</definedName>
    <definedName name="_Hlk53045733" localSheetId="1">Instructions!$B$12</definedName>
    <definedName name="_Regression_Int" localSheetId="2" hidden="1">1</definedName>
    <definedName name="_Regression_Int" localSheetId="4" hidden="1">1</definedName>
    <definedName name="aform" localSheetId="3">'[1]Data Setup'!#REF!</definedName>
    <definedName name="aform" localSheetId="5">'[1]Data Setup'!#REF!</definedName>
    <definedName name="aform" localSheetId="6">'[1]Data Setup'!#REF!</definedName>
    <definedName name="aform" localSheetId="7">'[1]Data Setup'!#REF!</definedName>
    <definedName name="aform" localSheetId="8">'[1]Data Setup'!#REF!</definedName>
    <definedName name="aform" localSheetId="9">'[1]Data Setup'!#REF!</definedName>
    <definedName name="aform" localSheetId="10">'[1]Data Setup'!#REF!</definedName>
    <definedName name="aform">'[1]Data Setup'!#REF!</definedName>
    <definedName name="ALL" localSheetId="2">'3a - Dev Cost Budget (A)'!$A$5:$H$100</definedName>
    <definedName name="ALL">#N/A</definedName>
    <definedName name="ama" localSheetId="2">'[1]Data Setup'!#REF!</definedName>
    <definedName name="ama" localSheetId="3">'[1]Data Setup'!#REF!</definedName>
    <definedName name="ama" localSheetId="4">'[1]Data Setup'!#REF!</definedName>
    <definedName name="ama" localSheetId="5">'[1]Data Setup'!#REF!</definedName>
    <definedName name="ama" localSheetId="6">'[1]Data Setup'!#REF!</definedName>
    <definedName name="ama" localSheetId="7">'[1]Data Setup'!#REF!</definedName>
    <definedName name="ama" localSheetId="8">'[1]Data Setup'!#REF!</definedName>
    <definedName name="ama" localSheetId="9">'[1]Data Setup'!#REF!</definedName>
    <definedName name="ama" localSheetId="10">'[1]Data Setup'!#REF!</definedName>
    <definedName name="ama">'[1]Data Setup'!#REF!</definedName>
    <definedName name="amb" localSheetId="2">'[1]Data Setup'!#REF!</definedName>
    <definedName name="amb" localSheetId="3">'[1]Data Setup'!#REF!</definedName>
    <definedName name="amb" localSheetId="4">'[1]Data Setup'!#REF!</definedName>
    <definedName name="amb" localSheetId="5">'[1]Data Setup'!#REF!</definedName>
    <definedName name="amb" localSheetId="6">'[1]Data Setup'!#REF!</definedName>
    <definedName name="amb" localSheetId="7">'[1]Data Setup'!#REF!</definedName>
    <definedName name="amb" localSheetId="8">'[1]Data Setup'!#REF!</definedName>
    <definedName name="amb" localSheetId="9">'[1]Data Setup'!#REF!</definedName>
    <definedName name="amb" localSheetId="10">'[1]Data Setup'!#REF!</definedName>
    <definedName name="amb">'[1]Data Setup'!#REF!</definedName>
    <definedName name="amc" localSheetId="2">'[1]Data Setup'!#REF!</definedName>
    <definedName name="amc" localSheetId="3">'[1]Data Setup'!#REF!</definedName>
    <definedName name="amc" localSheetId="4">'[1]Data Setup'!#REF!</definedName>
    <definedName name="amc" localSheetId="5">'[1]Data Setup'!#REF!</definedName>
    <definedName name="amc" localSheetId="6">'[1]Data Setup'!#REF!</definedName>
    <definedName name="amc" localSheetId="7">'[1]Data Setup'!#REF!</definedName>
    <definedName name="amc" localSheetId="8">'[1]Data Setup'!#REF!</definedName>
    <definedName name="amc" localSheetId="9">'[1]Data Setup'!#REF!</definedName>
    <definedName name="amc" localSheetId="10">'[1]Data Setup'!#REF!</definedName>
    <definedName name="amc">'[1]Data Setup'!#REF!</definedName>
    <definedName name="AMD" localSheetId="2">'[1]Data Setup'!#REF!</definedName>
    <definedName name="AMD" localSheetId="3">'[1]Data Setup'!#REF!</definedName>
    <definedName name="AMD" localSheetId="4">'[1]Data Setup'!#REF!</definedName>
    <definedName name="AMD" localSheetId="5">'[1]Data Setup'!#REF!</definedName>
    <definedName name="AMD" localSheetId="6">'[1]Data Setup'!#REF!</definedName>
    <definedName name="AMD" localSheetId="7">'[1]Data Setup'!#REF!</definedName>
    <definedName name="AMD" localSheetId="8">'[1]Data Setup'!#REF!</definedName>
    <definedName name="AMD" localSheetId="9">'[1]Data Setup'!#REF!</definedName>
    <definedName name="AMD" localSheetId="10">'[1]Data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'4a - Rent Summary (B)'!$H$92</definedName>
    <definedName name="EXD" localSheetId="2">'[1]Data Setup'!#REF!</definedName>
    <definedName name="EXD" localSheetId="3">'[1]Data Setup'!#REF!</definedName>
    <definedName name="EXD" localSheetId="4">'[1]Data Setup'!#REF!</definedName>
    <definedName name="EXD" localSheetId="5">'[1]Data Setup'!#REF!</definedName>
    <definedName name="EXD" localSheetId="6">'[1]Data Setup'!#REF!</definedName>
    <definedName name="EXD" localSheetId="7">'[1]Data Setup'!#REF!</definedName>
    <definedName name="EXD" localSheetId="8">'[1]Data Setup'!#REF!</definedName>
    <definedName name="EXD" localSheetId="9">'[1]Data Setup'!#REF!</definedName>
    <definedName name="EXD" localSheetId="10">'[1]Data Setup'!#REF!</definedName>
    <definedName name="EXD">'[1]Data Setup'!#REF!</definedName>
    <definedName name="FNMA" localSheetId="2">'[1]Data Setup'!#REF!</definedName>
    <definedName name="FNMA" localSheetId="3">'[1]Data Setup'!#REF!</definedName>
    <definedName name="FNMA" localSheetId="4">'[1]Data Setup'!#REF!</definedName>
    <definedName name="FNMA" localSheetId="5">'[1]Data Setup'!#REF!</definedName>
    <definedName name="FNMA" localSheetId="6">'[1]Data Setup'!#REF!</definedName>
    <definedName name="FNMA" localSheetId="7">'[1]Data Setup'!#REF!</definedName>
    <definedName name="FNMA" localSheetId="8">'[1]Data Setup'!#REF!</definedName>
    <definedName name="FNMA" localSheetId="9">'[1]Data Setup'!#REF!</definedName>
    <definedName name="FNMA" localSheetId="10">'[1]Data Setup'!#REF!</definedName>
    <definedName name="FNMA">'[1]Data Setup'!#REF!</definedName>
    <definedName name="fnma1" localSheetId="2">'[1]Data Setup'!#REF!</definedName>
    <definedName name="fnma1" localSheetId="3">'[1]Data Setup'!#REF!</definedName>
    <definedName name="fnma1" localSheetId="4">'[1]Data Setup'!#REF!</definedName>
    <definedName name="fnma1" localSheetId="5">'[1]Data Setup'!#REF!</definedName>
    <definedName name="fnma1" localSheetId="6">'[1]Data Setup'!#REF!</definedName>
    <definedName name="fnma1" localSheetId="7">'[1]Data Setup'!#REF!</definedName>
    <definedName name="fnma1" localSheetId="8">'[1]Data Setup'!#REF!</definedName>
    <definedName name="fnma1" localSheetId="9">'[1]Data Setup'!#REF!</definedName>
    <definedName name="fnma1" localSheetId="10">'[1]Data Setup'!#REF!</definedName>
    <definedName name="fnma1">'[1]Data Setup'!#REF!</definedName>
    <definedName name="fnma2" localSheetId="2">'[1]Data Setup'!#REF!</definedName>
    <definedName name="fnma2" localSheetId="3">'[1]Data Setup'!#REF!</definedName>
    <definedName name="fnma2" localSheetId="4">'[1]Data Setup'!#REF!</definedName>
    <definedName name="fnma2" localSheetId="5">'[1]Data Setup'!#REF!</definedName>
    <definedName name="fnma2" localSheetId="6">'[1]Data Setup'!#REF!</definedName>
    <definedName name="fnma2" localSheetId="7">'[1]Data Setup'!#REF!</definedName>
    <definedName name="fnma2" localSheetId="8">'[1]Data Setup'!#REF!</definedName>
    <definedName name="fnma2" localSheetId="9">'[1]Data Setup'!#REF!</definedName>
    <definedName name="fnma2" localSheetId="10">'[1]Data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 localSheetId="4">#N/A</definedName>
    <definedName name="OPS" localSheetId="6">'5a - Rehab OP Exp (ACTUALS)'!$A$2:$I$75</definedName>
    <definedName name="ops" localSheetId="7">'[1]Data Setup'!#REF!</definedName>
    <definedName name="OPS">'5a - OP Budget (C)'!$A$2:$I$71</definedName>
    <definedName name="payout" localSheetId="2">'[1]Data Setup'!#REF!</definedName>
    <definedName name="payout" localSheetId="3">'[1]Data Setup'!#REF!</definedName>
    <definedName name="payout" localSheetId="4">'[1]Data Setup'!#REF!</definedName>
    <definedName name="payout" localSheetId="5">'[1]Data Setup'!#REF!</definedName>
    <definedName name="payout" localSheetId="6">'[1]Data Setup'!#REF!</definedName>
    <definedName name="payout" localSheetId="7">'[1]Data Setup'!#REF!</definedName>
    <definedName name="payout" localSheetId="8">'[1]Data Setup'!#REF!</definedName>
    <definedName name="payout" localSheetId="9">'[1]Data Setup'!#REF!</definedName>
    <definedName name="payout" localSheetId="10">'[1]Data Setup'!#REF!</definedName>
    <definedName name="payout">'[1]Data Setup'!#REF!</definedName>
    <definedName name="primero" localSheetId="2">'[1]Data Setup'!#REF!</definedName>
    <definedName name="primero" localSheetId="3">'[1]Data Setup'!#REF!</definedName>
    <definedName name="primero" localSheetId="4">'[1]Data Setup'!#REF!</definedName>
    <definedName name="primero" localSheetId="5">'[1]Data Setup'!#REF!</definedName>
    <definedName name="primero" localSheetId="6">'[1]Data Setup'!#REF!</definedName>
    <definedName name="primero" localSheetId="7">'[1]Data Setup'!#REF!</definedName>
    <definedName name="primero" localSheetId="8">'[1]Data Setup'!#REF!</definedName>
    <definedName name="primero" localSheetId="9">'[1]Data Setup'!#REF!</definedName>
    <definedName name="primero" localSheetId="10">'[1]Data Setup'!#REF!</definedName>
    <definedName name="primero">'[1]Data Setup'!#REF!</definedName>
    <definedName name="_xlnm.Print_Area" localSheetId="2">'3a - Dev Cost Budget (A)'!$A$1:$T$103</definedName>
    <definedName name="_xlnm.Print_Area" localSheetId="4">'4a - Rent Summary (B)'!$A$1:$H$92</definedName>
    <definedName name="_xlnm.Print_Area" localSheetId="5">'5a - OP Budget (C)'!$B$1:$H$80</definedName>
    <definedName name="_xlnm.Print_Area" localSheetId="6">'5a - Rehab OP Exp (ACTUALS)'!$B$1:$H$76</definedName>
    <definedName name="_xlnm.Print_Area" localSheetId="8">'6a - Cost Breakdown (D)'!$A$1:$I$78</definedName>
    <definedName name="_xlnm.Print_Area" localSheetId="14">'Comparative Summary'!$B$1:$O$40</definedName>
    <definedName name="_xlnm.Print_Area" localSheetId="32">'Comparative Summary (8609)'!$B$1:$O$40</definedName>
    <definedName name="_xlnm.Print_Area" localSheetId="23">'Comparative Summary (CO)'!$B$1:$O$40</definedName>
    <definedName name="_xlnm.Print_Area" localSheetId="27">'Construction Costs (8609)'!$B$1:$I$47</definedName>
    <definedName name="_xlnm.Print_Area" localSheetId="18">'Construction Costs (CO)'!$B$1:$O$48</definedName>
    <definedName name="_xlnm.Print_Area" localSheetId="26">'Cost Cert. (8609)'!$B$1:$Q$92</definedName>
    <definedName name="_xlnm.Print_Area" localSheetId="17">'Cost-Basis (CO)'!$B$1:$Q$92</definedName>
    <definedName name="_xlnm.Print_Area" localSheetId="11">'General Summary'!$B$1:$V$52</definedName>
    <definedName name="_xlnm.Print_Area" localSheetId="25">'Sources (8609)'!$B$1:$K$36</definedName>
    <definedName name="_xlnm.Print_Area" localSheetId="16">'Sources (CO)'!$B$1:$K$36</definedName>
    <definedName name="_xlnm.Print_Area" localSheetId="13">'Tax Credit Eligibility'!$B$1:$M$38</definedName>
    <definedName name="_xlnm.Print_Area" localSheetId="31">'Tax Credit Eligibility (8609)'!$B$1:$M$39</definedName>
    <definedName name="_xlnm.Print_Area" localSheetId="22">'Tax Credit Eligibility (CO)'!$B$1:$M$39</definedName>
    <definedName name="_xlnm.Print_Area">'5a - OP Budget (C)'!$A$1:$I$71</definedName>
    <definedName name="Print_Area_MI" localSheetId="2">'3a - Dev Cost Budget (A)'!#REF!</definedName>
    <definedName name="Print_Area_MI" localSheetId="4">'4a - Rent Summary (B)'!$A$1:$T$76</definedName>
    <definedName name="Print_Area_MI" localSheetId="5">'5a - OP Budget (C)'!$A$1:$I$71</definedName>
    <definedName name="Print_Area_MI" localSheetId="6">'5a - Rehab OP Exp (ACTUALS)'!$A$1:$I$75</definedName>
    <definedName name="PRINT_AREA_MI">'5a - OP Budget (C)'!$A$1:$I$71</definedName>
    <definedName name="_xlnm.Print_Titles" localSheetId="2">'3a - Dev Cost Budget (A)'!$1:$9</definedName>
    <definedName name="rents" localSheetId="7">'[1]Data Setup'!#REF!</definedName>
    <definedName name="RENTS">'4a - Rent Summary (B)'!$C$1:$D$157</definedName>
    <definedName name="run" localSheetId="2">'[1]Data Setup'!#REF!</definedName>
    <definedName name="run" localSheetId="3">'[1]Data Setup'!#REF!</definedName>
    <definedName name="run" localSheetId="4">'[1]Data Setup'!#REF!</definedName>
    <definedName name="run" localSheetId="5">'[1]Data Setup'!#REF!</definedName>
    <definedName name="run" localSheetId="6">'[1]Data Setup'!#REF!</definedName>
    <definedName name="run" localSheetId="7">'[1]Data Setup'!#REF!</definedName>
    <definedName name="run" localSheetId="8">'[1]Data Setup'!#REF!</definedName>
    <definedName name="run" localSheetId="9">'[1]Data Setup'!#REF!</definedName>
    <definedName name="run" localSheetId="10">'[1]Data Setup'!#REF!</definedName>
    <definedName name="run">'[1]Data Setup'!#REF!</definedName>
    <definedName name="runamort" localSheetId="2">'[1]Data Setup'!#REF!</definedName>
    <definedName name="runamort" localSheetId="3">'[1]Data Setup'!#REF!</definedName>
    <definedName name="runamort" localSheetId="4">'[1]Data Setup'!#REF!</definedName>
    <definedName name="runamort" localSheetId="5">'[1]Data Setup'!#REF!</definedName>
    <definedName name="runamort" localSheetId="6">'[1]Data Setup'!#REF!</definedName>
    <definedName name="runamort" localSheetId="7">'[1]Data Setup'!#REF!</definedName>
    <definedName name="runamort" localSheetId="8">'[1]Data Setup'!#REF!</definedName>
    <definedName name="runamort" localSheetId="9">'[1]Data Setup'!#REF!</definedName>
    <definedName name="runamort" localSheetId="10">'[1]Data Setup'!#REF!</definedName>
    <definedName name="runamort">'[1]Data Setup'!#REF!</definedName>
    <definedName name="RUNFORM" localSheetId="2">'[1]Data Setup'!#REF!</definedName>
    <definedName name="RUNFORM" localSheetId="3">'[1]Data Setup'!#REF!</definedName>
    <definedName name="RUNFORM" localSheetId="4">'[1]Data Setup'!#REF!</definedName>
    <definedName name="RUNFORM" localSheetId="5">'[1]Data Setup'!#REF!</definedName>
    <definedName name="RUNFORM" localSheetId="6">'[1]Data Setup'!#REF!</definedName>
    <definedName name="RUNFORM" localSheetId="7">'[1]Data Setup'!#REF!</definedName>
    <definedName name="RUNFORM" localSheetId="8">'[1]Data Setup'!#REF!</definedName>
    <definedName name="RUNFORM" localSheetId="9">'[1]Data Setup'!#REF!</definedName>
    <definedName name="RUNFORM" localSheetId="10">'[1]Data Setup'!#REF!</definedName>
    <definedName name="RUNFORM">'[1]Data Setup'!#REF!</definedName>
    <definedName name="runit" localSheetId="2">'[1]Data Setup'!#REF!</definedName>
    <definedName name="runit" localSheetId="3">'[1]Data Setup'!#REF!</definedName>
    <definedName name="runit" localSheetId="4">'[1]Data Setup'!#REF!</definedName>
    <definedName name="runit" localSheetId="5">'[1]Data Setup'!#REF!</definedName>
    <definedName name="runit" localSheetId="6">'[1]Data Setup'!#REF!</definedName>
    <definedName name="runit" localSheetId="7">'[1]Data Setup'!#REF!</definedName>
    <definedName name="runit" localSheetId="8">'[1]Data Setup'!#REF!</definedName>
    <definedName name="runit" localSheetId="9">'[1]Data Setup'!#REF!</definedName>
    <definedName name="runit" localSheetId="10">'[1]Data Setup'!#REF!</definedName>
    <definedName name="runit">'[1]Data Setup'!#REF!</definedName>
    <definedName name="second" localSheetId="2">'[1]Data Setup'!#REF!</definedName>
    <definedName name="second" localSheetId="4">'[1]Data Setup'!#REF!</definedName>
    <definedName name="second" localSheetId="5">'[1]Data Setup'!#REF!</definedName>
    <definedName name="second" localSheetId="6">'[1]Data Setup'!#REF!</definedName>
    <definedName name="second" localSheetId="7">'[1]Data Setup'!#REF!</definedName>
    <definedName name="second" localSheetId="8">'[1]Data Setup'!#REF!</definedName>
    <definedName name="second" localSheetId="9">'[1]Data Setup'!#REF!</definedName>
    <definedName name="second" localSheetId="10">'[1]Data Setup'!#REF!</definedName>
    <definedName name="second">'[1]Data Setup'!#REF!</definedName>
    <definedName name="SUMRY" localSheetId="2">'[1]Data Setup'!#REF!</definedName>
    <definedName name="SUMRY" localSheetId="4">'[1]Data Setup'!#REF!</definedName>
    <definedName name="SUMRY" localSheetId="5">'[1]Data Setup'!#REF!</definedName>
    <definedName name="SUMRY" localSheetId="6">'[1]Data Setup'!#REF!</definedName>
    <definedName name="SUMRY" localSheetId="7">'[1]Data Setup'!#REF!</definedName>
    <definedName name="SUMRY" localSheetId="8">'[1]Data Setup'!#REF!</definedName>
    <definedName name="SUMRY" localSheetId="9">'[1]Data Setup'!#REF!</definedName>
    <definedName name="SUMRY" localSheetId="10">'[1]Data Setup'!#REF!</definedName>
    <definedName name="SUMRY">'[1]Data Setup'!#REF!</definedName>
    <definedName name="TEMP" localSheetId="2">'[1]Data Setup'!#REF!</definedName>
    <definedName name="TEMP" localSheetId="4">'[1]Data Setup'!#REF!</definedName>
    <definedName name="TEMP" localSheetId="5">'[1]Data Setup'!#REF!</definedName>
    <definedName name="TEMP" localSheetId="6">'[1]Data Setup'!#REF!</definedName>
    <definedName name="TEMP" localSheetId="7">'[1]Data Setup'!#REF!</definedName>
    <definedName name="TEMP" localSheetId="8">'[1]Data Setup'!#REF!</definedName>
    <definedName name="TEMP" localSheetId="9">'[1]Data Setup'!#REF!</definedName>
    <definedName name="TEMP" localSheetId="10">'[1]Data Setup'!#REF!</definedName>
    <definedName name="TEMP">'[1]Data Setup'!#REF!</definedName>
    <definedName name="WebServiceURL" localSheetId="2">#REF!</definedName>
    <definedName name="WebServiceURL" localSheetId="3">#REF!</definedName>
    <definedName name="WebServiceURL" localSheetId="4">#REF!</definedName>
    <definedName name="WebServiceURL" localSheetId="5">#REF!</definedName>
    <definedName name="WebServiceURL" localSheetId="6">#REF!</definedName>
    <definedName name="WebServiceURL" localSheetId="7">#REF!</definedName>
    <definedName name="WebServiceURL" localSheetId="8">#REF!</definedName>
    <definedName name="WebServiceURL" localSheetId="9">#REF!</definedName>
    <definedName name="WebServiceURL" localSheetId="10">#REF!</definedName>
    <definedName name="WebServiceUR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8" i="125" l="1"/>
  <c r="G78" i="125"/>
  <c r="F78" i="125"/>
  <c r="C28" i="130"/>
  <c r="D13" i="131" l="1"/>
  <c r="H16" i="125" l="1"/>
  <c r="B33" i="130" l="1"/>
  <c r="C32" i="130"/>
  <c r="D32" i="130" s="1"/>
  <c r="E32" i="130" s="1"/>
  <c r="F32" i="130" s="1"/>
  <c r="G32" i="130" s="1"/>
  <c r="H32" i="130" s="1"/>
  <c r="I32" i="130" s="1"/>
  <c r="J32" i="130" s="1"/>
  <c r="K32" i="130" s="1"/>
  <c r="L32" i="130" s="1"/>
  <c r="M32" i="130" s="1"/>
  <c r="N32" i="130" s="1"/>
  <c r="O32" i="130" s="1"/>
  <c r="P32" i="130" s="1"/>
  <c r="E68" i="125" l="1"/>
  <c r="H43" i="125"/>
  <c r="H42" i="125"/>
  <c r="H28" i="125"/>
  <c r="H25" i="125"/>
  <c r="H26" i="125"/>
  <c r="H24" i="125"/>
  <c r="H17" i="125"/>
  <c r="E28" i="125"/>
  <c r="D28" i="125"/>
  <c r="E43" i="125"/>
  <c r="D43" i="125"/>
  <c r="D42" i="125"/>
  <c r="E42" i="125"/>
  <c r="H4" i="127"/>
  <c r="B4" i="127"/>
  <c r="H88" i="127"/>
  <c r="G86" i="127"/>
  <c r="F86" i="127"/>
  <c r="E86" i="127"/>
  <c r="D86" i="127"/>
  <c r="C86" i="127"/>
  <c r="B86" i="127"/>
  <c r="G83" i="127"/>
  <c r="F83" i="127"/>
  <c r="E83" i="127"/>
  <c r="D83" i="127"/>
  <c r="C83" i="127"/>
  <c r="B83" i="127"/>
  <c r="G82" i="127"/>
  <c r="F82" i="127"/>
  <c r="E82" i="127"/>
  <c r="D82" i="127"/>
  <c r="C82" i="127"/>
  <c r="B82" i="127"/>
  <c r="H82" i="127" s="1"/>
  <c r="F78" i="127"/>
  <c r="G77" i="127"/>
  <c r="G78" i="127" s="1"/>
  <c r="F77" i="127"/>
  <c r="E77" i="127"/>
  <c r="E78" i="127" s="1"/>
  <c r="D77" i="127"/>
  <c r="D78" i="127" s="1"/>
  <c r="C77" i="127"/>
  <c r="C78" i="127" s="1"/>
  <c r="B77" i="127"/>
  <c r="B78" i="127" s="1"/>
  <c r="H74" i="127"/>
  <c r="H73" i="127"/>
  <c r="C69" i="127"/>
  <c r="G68" i="127"/>
  <c r="G69" i="127" s="1"/>
  <c r="F68" i="127"/>
  <c r="F69" i="127" s="1"/>
  <c r="E68" i="127"/>
  <c r="E69" i="127" s="1"/>
  <c r="D68" i="127"/>
  <c r="D69" i="127" s="1"/>
  <c r="D87" i="127" s="1"/>
  <c r="C68" i="127"/>
  <c r="B68" i="127"/>
  <c r="B69" i="127" s="1"/>
  <c r="H65" i="127"/>
  <c r="H64" i="127"/>
  <c r="D60" i="127"/>
  <c r="B60" i="127"/>
  <c r="G59" i="127"/>
  <c r="G60" i="127" s="1"/>
  <c r="F59" i="127"/>
  <c r="F60" i="127" s="1"/>
  <c r="E59" i="127"/>
  <c r="E60" i="127" s="1"/>
  <c r="D59" i="127"/>
  <c r="C59" i="127"/>
  <c r="C60" i="127" s="1"/>
  <c r="B59" i="127"/>
  <c r="H56" i="127"/>
  <c r="H55" i="127"/>
  <c r="C51" i="127"/>
  <c r="G50" i="127"/>
  <c r="G51" i="127" s="1"/>
  <c r="F50" i="127"/>
  <c r="F51" i="127" s="1"/>
  <c r="E50" i="127"/>
  <c r="E51" i="127" s="1"/>
  <c r="D50" i="127"/>
  <c r="D51" i="127" s="1"/>
  <c r="C50" i="127"/>
  <c r="B50" i="127"/>
  <c r="B51" i="127" s="1"/>
  <c r="H47" i="127"/>
  <c r="H46" i="127"/>
  <c r="G41" i="127"/>
  <c r="G42" i="127" s="1"/>
  <c r="F41" i="127"/>
  <c r="F42" i="127" s="1"/>
  <c r="E41" i="127"/>
  <c r="E42" i="127" s="1"/>
  <c r="D41" i="127"/>
  <c r="D42" i="127" s="1"/>
  <c r="C41" i="127"/>
  <c r="C42" i="127" s="1"/>
  <c r="B41" i="127"/>
  <c r="B42" i="127" s="1"/>
  <c r="H38" i="127"/>
  <c r="H37" i="127"/>
  <c r="G32" i="127"/>
  <c r="G33" i="127" s="1"/>
  <c r="F32" i="127"/>
  <c r="F33" i="127" s="1"/>
  <c r="E32" i="127"/>
  <c r="E33" i="127" s="1"/>
  <c r="D32" i="127"/>
  <c r="D33" i="127" s="1"/>
  <c r="C32" i="127"/>
  <c r="C33" i="127" s="1"/>
  <c r="B32" i="127"/>
  <c r="B33" i="127" s="1"/>
  <c r="H29" i="127"/>
  <c r="H28" i="127"/>
  <c r="G24" i="127"/>
  <c r="G23" i="127"/>
  <c r="F23" i="127"/>
  <c r="F24" i="127" s="1"/>
  <c r="E23" i="127"/>
  <c r="E24" i="127" s="1"/>
  <c r="D23" i="127"/>
  <c r="D24" i="127" s="1"/>
  <c r="C23" i="127"/>
  <c r="C24" i="127" s="1"/>
  <c r="B23" i="127"/>
  <c r="B24" i="127" s="1"/>
  <c r="H20" i="127"/>
  <c r="H19" i="127"/>
  <c r="G15" i="127"/>
  <c r="F15" i="127"/>
  <c r="E15" i="127"/>
  <c r="G14" i="127"/>
  <c r="F14" i="127"/>
  <c r="E14" i="127"/>
  <c r="D14" i="127"/>
  <c r="D15" i="127" s="1"/>
  <c r="C14" i="127"/>
  <c r="C15" i="127" s="1"/>
  <c r="B14" i="127"/>
  <c r="B15" i="127" s="1"/>
  <c r="H15" i="127" s="1"/>
  <c r="H11" i="127"/>
  <c r="H10" i="127"/>
  <c r="E26" i="125"/>
  <c r="D26" i="125"/>
  <c r="E25" i="125"/>
  <c r="D25" i="125"/>
  <c r="E24" i="125"/>
  <c r="D57" i="131"/>
  <c r="D56" i="131"/>
  <c r="D55" i="131"/>
  <c r="D54" i="131"/>
  <c r="D53" i="131"/>
  <c r="D52" i="131"/>
  <c r="D35" i="131"/>
  <c r="D34" i="131"/>
  <c r="D33" i="131"/>
  <c r="D32" i="131"/>
  <c r="D31" i="131"/>
  <c r="D30" i="131"/>
  <c r="D29" i="131"/>
  <c r="D28" i="131"/>
  <c r="D27" i="131"/>
  <c r="D26" i="131"/>
  <c r="D25" i="131"/>
  <c r="D24" i="131"/>
  <c r="D23" i="131"/>
  <c r="D22" i="131"/>
  <c r="D21" i="131"/>
  <c r="C27" i="125"/>
  <c r="D24" i="125"/>
  <c r="J39" i="137"/>
  <c r="E17" i="125"/>
  <c r="D17" i="125"/>
  <c r="E16" i="125"/>
  <c r="D16" i="125"/>
  <c r="E91" i="125"/>
  <c r="E83" i="125"/>
  <c r="E77" i="125"/>
  <c r="E51" i="125"/>
  <c r="E38" i="125"/>
  <c r="C87" i="127" l="1"/>
  <c r="H83" i="127"/>
  <c r="H24" i="127"/>
  <c r="C28" i="125"/>
  <c r="B87" i="127"/>
  <c r="H69" i="127"/>
  <c r="E87" i="127"/>
  <c r="H33" i="127"/>
  <c r="H51" i="127"/>
  <c r="H42" i="127"/>
  <c r="H60" i="127"/>
  <c r="H78" i="127"/>
  <c r="F87" i="127"/>
  <c r="G87" i="127"/>
  <c r="H39" i="125"/>
  <c r="H97" i="125"/>
  <c r="G97" i="125"/>
  <c r="F97" i="125"/>
  <c r="E97" i="125"/>
  <c r="D97" i="125"/>
  <c r="C96" i="125"/>
  <c r="C97" i="125" s="1"/>
  <c r="C95" i="125"/>
  <c r="S94" i="125"/>
  <c r="C94" i="125"/>
  <c r="H92" i="125"/>
  <c r="G92" i="125"/>
  <c r="F92" i="125"/>
  <c r="E92" i="125"/>
  <c r="D92" i="125"/>
  <c r="C91" i="125"/>
  <c r="C90" i="125"/>
  <c r="C89" i="125"/>
  <c r="C88" i="125"/>
  <c r="C87" i="125"/>
  <c r="C92" i="125" s="1"/>
  <c r="S85" i="125"/>
  <c r="D84" i="125"/>
  <c r="C82" i="125"/>
  <c r="C81" i="125"/>
  <c r="C80" i="125"/>
  <c r="D78" i="125"/>
  <c r="S76" i="125"/>
  <c r="C76" i="125"/>
  <c r="C75" i="125"/>
  <c r="C74" i="125"/>
  <c r="C73" i="125"/>
  <c r="C72" i="125"/>
  <c r="C71" i="125"/>
  <c r="D69" i="125"/>
  <c r="E69" i="125"/>
  <c r="S67" i="125"/>
  <c r="C67" i="125"/>
  <c r="C66" i="125"/>
  <c r="C65" i="125"/>
  <c r="C64" i="125"/>
  <c r="C63" i="125"/>
  <c r="C62" i="125"/>
  <c r="C61" i="125"/>
  <c r="C60" i="125"/>
  <c r="C59" i="125"/>
  <c r="C50" i="125"/>
  <c r="C49" i="125"/>
  <c r="C48" i="125"/>
  <c r="S47" i="125"/>
  <c r="C51" i="125" s="1"/>
  <c r="C47" i="125"/>
  <c r="C46" i="125"/>
  <c r="C45" i="125"/>
  <c r="C44" i="125"/>
  <c r="F52" i="125"/>
  <c r="H52" i="125"/>
  <c r="G52" i="125"/>
  <c r="C41" i="125"/>
  <c r="G39" i="125"/>
  <c r="F39" i="125"/>
  <c r="D39" i="125"/>
  <c r="S38" i="125"/>
  <c r="C37" i="125"/>
  <c r="C36" i="125"/>
  <c r="C35" i="125"/>
  <c r="C34" i="125"/>
  <c r="C30" i="125"/>
  <c r="S29" i="125"/>
  <c r="E31" i="125" s="1"/>
  <c r="C31" i="125" s="1"/>
  <c r="C29" i="125"/>
  <c r="F32" i="125"/>
  <c r="S20" i="125"/>
  <c r="G22" i="125"/>
  <c r="H14" i="125"/>
  <c r="G14" i="125"/>
  <c r="F14" i="125"/>
  <c r="D14" i="125"/>
  <c r="E13" i="125"/>
  <c r="E14" i="125" s="1"/>
  <c r="C12" i="125"/>
  <c r="C11" i="125"/>
  <c r="G8" i="137"/>
  <c r="G12" i="137"/>
  <c r="G10" i="137"/>
  <c r="B4" i="137"/>
  <c r="I46" i="131"/>
  <c r="H21" i="125" s="1"/>
  <c r="I41" i="131"/>
  <c r="H20" i="125" s="1"/>
  <c r="I36" i="131"/>
  <c r="H19" i="125" s="1"/>
  <c r="I18" i="131"/>
  <c r="H18" i="125" s="1"/>
  <c r="H22" i="125" s="1"/>
  <c r="J6" i="130"/>
  <c r="F12" i="128"/>
  <c r="J5" i="130" s="1"/>
  <c r="B15" i="130"/>
  <c r="U53" i="125" l="1"/>
  <c r="H87" i="127"/>
  <c r="D52" i="125"/>
  <c r="C26" i="125"/>
  <c r="C42" i="125"/>
  <c r="C43" i="125"/>
  <c r="H32" i="125"/>
  <c r="H85" i="125" s="1"/>
  <c r="C25" i="125"/>
  <c r="G32" i="125"/>
  <c r="G85" i="125" s="1"/>
  <c r="F22" i="125"/>
  <c r="F85" i="125" s="1"/>
  <c r="C24" i="125"/>
  <c r="E52" i="125"/>
  <c r="C77" i="125"/>
  <c r="E78" i="125"/>
  <c r="E84" i="125"/>
  <c r="C83" i="125"/>
  <c r="C84" i="125" s="1"/>
  <c r="C78" i="125"/>
  <c r="C69" i="125"/>
  <c r="E32" i="125"/>
  <c r="E39" i="125"/>
  <c r="C38" i="125"/>
  <c r="C39" i="125" s="1"/>
  <c r="D32" i="125"/>
  <c r="C68" i="125"/>
  <c r="C13" i="125"/>
  <c r="C14" i="125" s="1"/>
  <c r="I47" i="131"/>
  <c r="I4" i="137"/>
  <c r="C5" i="133" s="1"/>
  <c r="C4" i="133"/>
  <c r="E4" i="132"/>
  <c r="A7" i="130"/>
  <c r="D4" i="129"/>
  <c r="D4" i="128"/>
  <c r="D44" i="131"/>
  <c r="D45" i="131"/>
  <c r="D43" i="131"/>
  <c r="D39" i="131"/>
  <c r="D40" i="131"/>
  <c r="D38" i="131"/>
  <c r="D20" i="131"/>
  <c r="D11" i="131"/>
  <c r="C17" i="125" s="1"/>
  <c r="D14" i="131"/>
  <c r="D15" i="131"/>
  <c r="D16" i="131"/>
  <c r="D17" i="131"/>
  <c r="D10" i="131"/>
  <c r="C16" i="125" s="1"/>
  <c r="D5" i="131"/>
  <c r="G43" i="137"/>
  <c r="G45" i="137" s="1"/>
  <c r="E23" i="137"/>
  <c r="E31" i="137" s="1"/>
  <c r="D23" i="137"/>
  <c r="D31" i="137" s="1"/>
  <c r="C52" i="125" l="1"/>
  <c r="C32" i="125"/>
  <c r="F98" i="125"/>
  <c r="G98" i="125"/>
  <c r="H98" i="125"/>
  <c r="H4" i="128"/>
  <c r="L7" i="130"/>
  <c r="I4" i="132"/>
  <c r="B16" i="130"/>
  <c r="E25" i="133"/>
  <c r="C25" i="133"/>
  <c r="A17" i="133"/>
  <c r="B14" i="133"/>
  <c r="H46" i="131"/>
  <c r="G46" i="131"/>
  <c r="F46" i="131"/>
  <c r="E21" i="125" s="1"/>
  <c r="E46" i="131"/>
  <c r="D21" i="125" s="1"/>
  <c r="D46" i="131"/>
  <c r="C21" i="125" s="1"/>
  <c r="H41" i="131"/>
  <c r="G41" i="131"/>
  <c r="F41" i="131"/>
  <c r="E20" i="125" s="1"/>
  <c r="E41" i="131"/>
  <c r="D20" i="125" s="1"/>
  <c r="D41" i="131"/>
  <c r="C20" i="125" s="1"/>
  <c r="H36" i="131"/>
  <c r="G36" i="131"/>
  <c r="F36" i="131"/>
  <c r="E19" i="125" s="1"/>
  <c r="E36" i="131"/>
  <c r="D19" i="125" s="1"/>
  <c r="D36" i="131"/>
  <c r="C19" i="125" s="1"/>
  <c r="H18" i="131"/>
  <c r="G18" i="131"/>
  <c r="F18" i="131"/>
  <c r="E18" i="125" s="1"/>
  <c r="E18" i="131"/>
  <c r="D18" i="125" s="1"/>
  <c r="D18" i="131"/>
  <c r="C18" i="125" s="1"/>
  <c r="C31" i="130"/>
  <c r="D31" i="130" s="1"/>
  <c r="E31" i="130" s="1"/>
  <c r="F31" i="130" s="1"/>
  <c r="G31" i="130" s="1"/>
  <c r="H31" i="130" s="1"/>
  <c r="I31" i="130" s="1"/>
  <c r="J31" i="130" s="1"/>
  <c r="K31" i="130" s="1"/>
  <c r="L31" i="130" s="1"/>
  <c r="M31" i="130" s="1"/>
  <c r="N31" i="130" s="1"/>
  <c r="O31" i="130" s="1"/>
  <c r="P31" i="130" s="1"/>
  <c r="C30" i="130"/>
  <c r="D30" i="130" s="1"/>
  <c r="E30" i="130" s="1"/>
  <c r="F30" i="130" s="1"/>
  <c r="G30" i="130" s="1"/>
  <c r="H30" i="130" s="1"/>
  <c r="I30" i="130" s="1"/>
  <c r="J30" i="130" s="1"/>
  <c r="K30" i="130" s="1"/>
  <c r="L30" i="130" s="1"/>
  <c r="M30" i="130" s="1"/>
  <c r="N30" i="130" s="1"/>
  <c r="O30" i="130" s="1"/>
  <c r="P30" i="130" s="1"/>
  <c r="C29" i="130"/>
  <c r="D29" i="130" s="1"/>
  <c r="E29" i="130" s="1"/>
  <c r="F29" i="130" s="1"/>
  <c r="G29" i="130" s="1"/>
  <c r="H29" i="130" s="1"/>
  <c r="I29" i="130" s="1"/>
  <c r="J29" i="130" s="1"/>
  <c r="K29" i="130" s="1"/>
  <c r="L29" i="130" s="1"/>
  <c r="M29" i="130" s="1"/>
  <c r="N29" i="130" s="1"/>
  <c r="O29" i="130" s="1"/>
  <c r="P29" i="130" s="1"/>
  <c r="C9" i="130"/>
  <c r="D9" i="130" s="1"/>
  <c r="E9" i="130" s="1"/>
  <c r="F9" i="130" s="1"/>
  <c r="G9" i="130" s="1"/>
  <c r="H9" i="130" s="1"/>
  <c r="I9" i="130" s="1"/>
  <c r="J9" i="130" s="1"/>
  <c r="K9" i="130" s="1"/>
  <c r="L9" i="130" s="1"/>
  <c r="M9" i="130" s="1"/>
  <c r="N9" i="130" s="1"/>
  <c r="O9" i="130" s="1"/>
  <c r="P9" i="130" s="1"/>
  <c r="G61" i="129"/>
  <c r="G53" i="129"/>
  <c r="G46" i="129"/>
  <c r="G35" i="129"/>
  <c r="G14" i="129"/>
  <c r="G61" i="128"/>
  <c r="B22" i="130" s="1"/>
  <c r="C22" i="130" s="1"/>
  <c r="D22" i="130" s="1"/>
  <c r="E22" i="130" s="1"/>
  <c r="F22" i="130" s="1"/>
  <c r="G22" i="130" s="1"/>
  <c r="H22" i="130" s="1"/>
  <c r="I22" i="130" s="1"/>
  <c r="J22" i="130" s="1"/>
  <c r="K22" i="130" s="1"/>
  <c r="L22" i="130" s="1"/>
  <c r="M22" i="130" s="1"/>
  <c r="N22" i="130" s="1"/>
  <c r="O22" i="130" s="1"/>
  <c r="P22" i="130" s="1"/>
  <c r="G53" i="128"/>
  <c r="G46" i="128"/>
  <c r="B37" i="128"/>
  <c r="B38" i="128" s="1"/>
  <c r="B39" i="128" s="1"/>
  <c r="B40" i="128" s="1"/>
  <c r="B41" i="128" s="1"/>
  <c r="B42" i="128" s="1"/>
  <c r="B43" i="128" s="1"/>
  <c r="B44" i="128" s="1"/>
  <c r="B45" i="128" s="1"/>
  <c r="B46" i="128" s="1"/>
  <c r="B48" i="128" s="1"/>
  <c r="B49" i="128" s="1"/>
  <c r="B50" i="128" s="1"/>
  <c r="B51" i="128" s="1"/>
  <c r="B52" i="128" s="1"/>
  <c r="B53" i="128" s="1"/>
  <c r="B56" i="128" s="1"/>
  <c r="B57" i="128" s="1"/>
  <c r="B58" i="128" s="1"/>
  <c r="B59" i="128" s="1"/>
  <c r="B60" i="128" s="1"/>
  <c r="B61" i="128" s="1"/>
  <c r="B62" i="128" s="1"/>
  <c r="G35" i="128"/>
  <c r="G14" i="128"/>
  <c r="B8" i="128"/>
  <c r="B9" i="128" s="1"/>
  <c r="B10" i="128" s="1"/>
  <c r="B12" i="128" s="1"/>
  <c r="B13" i="128" s="1"/>
  <c r="B14" i="128" s="1"/>
  <c r="B15" i="128" s="1"/>
  <c r="B17" i="128" s="1"/>
  <c r="B18" i="128" s="1"/>
  <c r="B19" i="128" s="1"/>
  <c r="B20" i="128" s="1"/>
  <c r="B21" i="128" s="1"/>
  <c r="B22" i="128" s="1"/>
  <c r="B23" i="128" s="1"/>
  <c r="B24" i="128" s="1"/>
  <c r="B25" i="128" s="1"/>
  <c r="B26" i="128" s="1"/>
  <c r="B27" i="128" s="1"/>
  <c r="B29" i="128" s="1"/>
  <c r="B30" i="128" s="1"/>
  <c r="B31" i="128" s="1"/>
  <c r="D22" i="125" l="1"/>
  <c r="D98" i="125" s="1"/>
  <c r="C33" i="130"/>
  <c r="E22" i="125"/>
  <c r="E98" i="125" s="1"/>
  <c r="C22" i="125"/>
  <c r="E47" i="131"/>
  <c r="G47" i="131"/>
  <c r="F47" i="131"/>
  <c r="H47" i="131"/>
  <c r="D47" i="131"/>
  <c r="C15" i="130"/>
  <c r="C16" i="130" s="1"/>
  <c r="D28" i="130"/>
  <c r="D33" i="130" s="1"/>
  <c r="D85" i="125" l="1"/>
  <c r="C85" i="125"/>
  <c r="U51" i="125"/>
  <c r="S51" i="125" s="1"/>
  <c r="U52" i="125"/>
  <c r="E85" i="125"/>
  <c r="C98" i="125"/>
  <c r="C33" i="137" s="1"/>
  <c r="D15" i="130"/>
  <c r="D16" i="130" s="1"/>
  <c r="E28" i="130"/>
  <c r="E33" i="130" s="1"/>
  <c r="E15" i="130" l="1"/>
  <c r="E16" i="130" s="1"/>
  <c r="F28" i="130"/>
  <c r="F33" i="130" s="1"/>
  <c r="G28" i="130" l="1"/>
  <c r="G33" i="130" s="1"/>
  <c r="F15" i="130"/>
  <c r="F16" i="130" s="1"/>
  <c r="H28" i="130" l="1"/>
  <c r="H33" i="130" s="1"/>
  <c r="G15" i="130"/>
  <c r="G16" i="130" s="1"/>
  <c r="I28" i="130" l="1"/>
  <c r="I33" i="130" s="1"/>
  <c r="H15" i="130"/>
  <c r="H16" i="130" s="1"/>
  <c r="J28" i="130" l="1"/>
  <c r="J33" i="130" s="1"/>
  <c r="I15" i="130"/>
  <c r="I16" i="130" s="1"/>
  <c r="J15" i="130" l="1"/>
  <c r="J16" i="130" s="1"/>
  <c r="K28" i="130"/>
  <c r="K33" i="130" s="1"/>
  <c r="L28" i="130" l="1"/>
  <c r="L33" i="130" s="1"/>
  <c r="K15" i="130"/>
  <c r="K16" i="130" s="1"/>
  <c r="L15" i="130" l="1"/>
  <c r="L16" i="130" s="1"/>
  <c r="M28" i="130"/>
  <c r="M33" i="130" s="1"/>
  <c r="N28" i="130" l="1"/>
  <c r="N33" i="130" s="1"/>
  <c r="M15" i="130"/>
  <c r="M16" i="130" s="1"/>
  <c r="N15" i="130" l="1"/>
  <c r="N16" i="130" s="1"/>
  <c r="O28" i="130"/>
  <c r="O33" i="130" s="1"/>
  <c r="O15" i="130" l="1"/>
  <c r="O16" i="130" s="1"/>
  <c r="P28" i="130"/>
  <c r="P33" i="130" s="1"/>
  <c r="P15" i="130" l="1"/>
  <c r="P16" i="130" s="1"/>
  <c r="F5" i="128" l="1"/>
  <c r="F5" i="129"/>
  <c r="H45" i="128"/>
  <c r="H30" i="128"/>
  <c r="H18" i="128"/>
  <c r="H9" i="128"/>
  <c r="H49" i="128"/>
  <c r="H41" i="128"/>
  <c r="H43" i="128"/>
  <c r="H61" i="128"/>
  <c r="H35" i="128"/>
  <c r="H62" i="128"/>
  <c r="H56" i="128"/>
  <c r="H26" i="128"/>
  <c r="H40" i="128"/>
  <c r="H38" i="128"/>
  <c r="H60" i="128"/>
  <c r="H10" i="128"/>
  <c r="H19" i="128"/>
  <c r="H39" i="128"/>
  <c r="H53" i="128"/>
  <c r="H24" i="128"/>
  <c r="H44" i="128"/>
  <c r="H42" i="128"/>
  <c r="H33" i="128"/>
  <c r="H8" i="128"/>
  <c r="H46" i="128"/>
  <c r="H37" i="128"/>
  <c r="H59" i="128"/>
  <c r="H29" i="128"/>
  <c r="H32" i="128"/>
  <c r="H57" i="128"/>
  <c r="H51" i="128"/>
  <c r="H48" i="128"/>
  <c r="H25" i="128"/>
  <c r="H58" i="128"/>
  <c r="H14" i="128"/>
  <c r="H50" i="128"/>
  <c r="H22" i="128"/>
  <c r="H17" i="128"/>
  <c r="H31" i="128"/>
  <c r="H23" i="128"/>
  <c r="H34" i="128"/>
  <c r="H52" i="128"/>
  <c r="C7" i="133"/>
  <c r="C12" i="133" s="1"/>
  <c r="C14" i="133" s="1"/>
  <c r="C16" i="133" s="1"/>
  <c r="C18" i="133" s="1"/>
  <c r="D7" i="133"/>
  <c r="D12" i="133" s="1"/>
  <c r="D14" i="133" s="1"/>
  <c r="D16" i="133" s="1"/>
  <c r="D18" i="133" s="1"/>
  <c r="H51" i="129" l="1"/>
  <c r="H59" i="129"/>
  <c r="H53" i="129"/>
  <c r="H9" i="129"/>
  <c r="H22" i="129"/>
  <c r="H57" i="129"/>
  <c r="H45" i="129"/>
  <c r="H49" i="129"/>
  <c r="H61" i="129"/>
  <c r="H7" i="129"/>
  <c r="H8" i="129"/>
  <c r="H17" i="129"/>
  <c r="H38" i="129"/>
  <c r="H26" i="129"/>
  <c r="H46" i="129"/>
  <c r="H58" i="129"/>
  <c r="H29" i="129"/>
  <c r="H23" i="129"/>
  <c r="H24" i="129"/>
  <c r="H25" i="129"/>
  <c r="H10" i="129"/>
  <c r="H31" i="129"/>
  <c r="H32" i="129"/>
  <c r="H18" i="129"/>
  <c r="H39" i="129"/>
  <c r="H34" i="129"/>
  <c r="H56" i="129"/>
  <c r="H52" i="129"/>
  <c r="H19" i="129"/>
  <c r="H37" i="129"/>
  <c r="H33" i="129"/>
  <c r="H41" i="129"/>
  <c r="H62" i="129"/>
  <c r="H14" i="129"/>
  <c r="H35" i="129"/>
  <c r="H40" i="129"/>
  <c r="H42" i="129"/>
  <c r="H50" i="129"/>
  <c r="H43" i="129"/>
  <c r="H60" i="129"/>
  <c r="H48" i="129"/>
  <c r="H30" i="129"/>
  <c r="H44" i="129"/>
  <c r="H20" i="129"/>
  <c r="H64" i="129"/>
  <c r="G7" i="128" l="1"/>
  <c r="G7" i="129"/>
  <c r="G11" i="129" s="1"/>
  <c r="G12" i="129" s="1"/>
  <c r="G15" i="129" s="1"/>
  <c r="G11" i="128"/>
  <c r="H7" i="128"/>
  <c r="G12" i="128" l="1"/>
  <c r="B14" i="130" s="1"/>
  <c r="B13" i="130"/>
  <c r="C13" i="130" s="1"/>
  <c r="H15" i="129"/>
  <c r="G20" i="129"/>
  <c r="G27" i="129" s="1"/>
  <c r="H15" i="128"/>
  <c r="B17" i="130" l="1"/>
  <c r="G15" i="128"/>
  <c r="G20" i="128" s="1"/>
  <c r="B21" i="130" s="1"/>
  <c r="C21" i="130" s="1"/>
  <c r="D21" i="130" s="1"/>
  <c r="E21" i="130" s="1"/>
  <c r="F21" i="130" s="1"/>
  <c r="G21" i="130" s="1"/>
  <c r="H21" i="130" s="1"/>
  <c r="I21" i="130" s="1"/>
  <c r="J21" i="130" s="1"/>
  <c r="K21" i="130" s="1"/>
  <c r="L21" i="130" s="1"/>
  <c r="M21" i="130" s="1"/>
  <c r="N21" i="130" s="1"/>
  <c r="O21" i="130" s="1"/>
  <c r="P21" i="130" s="1"/>
  <c r="H27" i="129"/>
  <c r="G64" i="129"/>
  <c r="G65" i="129" s="1"/>
  <c r="H65" i="129" s="1"/>
  <c r="G54" i="129"/>
  <c r="H54" i="129" s="1"/>
  <c r="D13" i="130"/>
  <c r="C14" i="130"/>
  <c r="C17" i="130" s="1"/>
  <c r="H20" i="128"/>
  <c r="G27" i="128" l="1"/>
  <c r="G54" i="128" s="1"/>
  <c r="H54" i="128" s="1"/>
  <c r="D14" i="130"/>
  <c r="D17" i="130" s="1"/>
  <c r="E13" i="130"/>
  <c r="H27" i="128"/>
  <c r="G64" i="128" l="1"/>
  <c r="B20" i="130" s="1"/>
  <c r="B23" i="130" s="1"/>
  <c r="B25" i="130" s="1"/>
  <c r="F13" i="130"/>
  <c r="E14" i="130"/>
  <c r="E17" i="130" s="1"/>
  <c r="H64" i="128"/>
  <c r="B37" i="130" l="1"/>
  <c r="B35" i="130"/>
  <c r="B41" i="130" s="1"/>
  <c r="G65" i="128"/>
  <c r="H65" i="128" s="1"/>
  <c r="C20" i="130"/>
  <c r="C23" i="130" s="1"/>
  <c r="C25" i="130" s="1"/>
  <c r="G13" i="130"/>
  <c r="F14" i="130"/>
  <c r="F17" i="130" s="1"/>
  <c r="B38" i="130"/>
  <c r="D20" i="130"/>
  <c r="H88" i="35"/>
  <c r="F87" i="35"/>
  <c r="H87" i="35" s="1"/>
  <c r="F88" i="35"/>
  <c r="F86" i="35"/>
  <c r="F81" i="35"/>
  <c r="F82" i="35"/>
  <c r="F79" i="35"/>
  <c r="F73" i="35"/>
  <c r="F74" i="35"/>
  <c r="F72" i="35"/>
  <c r="F64" i="35"/>
  <c r="H64" i="35" s="1"/>
  <c r="F65" i="35"/>
  <c r="F66" i="35"/>
  <c r="H66" i="35" s="1"/>
  <c r="F67" i="35"/>
  <c r="F68" i="35"/>
  <c r="F63" i="35"/>
  <c r="H63" i="35" s="1"/>
  <c r="F52" i="35"/>
  <c r="F53" i="35"/>
  <c r="F54" i="35"/>
  <c r="F55" i="35"/>
  <c r="F56" i="35"/>
  <c r="F57" i="35"/>
  <c r="F58" i="35"/>
  <c r="F59" i="35"/>
  <c r="F51" i="35"/>
  <c r="H40" i="35"/>
  <c r="H42" i="35"/>
  <c r="H44" i="35"/>
  <c r="H46" i="35"/>
  <c r="F39" i="35"/>
  <c r="H39" i="35" s="1"/>
  <c r="F40" i="35"/>
  <c r="F41" i="35"/>
  <c r="H41" i="35" s="1"/>
  <c r="F42" i="35"/>
  <c r="F43" i="35"/>
  <c r="H43" i="35" s="1"/>
  <c r="F44" i="35"/>
  <c r="F45" i="35"/>
  <c r="H45" i="35" s="1"/>
  <c r="F46" i="35"/>
  <c r="F47" i="35"/>
  <c r="H47" i="35" s="1"/>
  <c r="F38" i="35"/>
  <c r="H38" i="35" s="1"/>
  <c r="H33" i="35"/>
  <c r="F32" i="35"/>
  <c r="H32" i="35" s="1"/>
  <c r="F33" i="35"/>
  <c r="F34" i="35"/>
  <c r="H34" i="35" s="1"/>
  <c r="F31" i="35"/>
  <c r="H31" i="35" s="1"/>
  <c r="H27" i="35"/>
  <c r="H25" i="35"/>
  <c r="H23" i="35"/>
  <c r="F22" i="35"/>
  <c r="H22" i="35" s="1"/>
  <c r="F23" i="35"/>
  <c r="F25" i="35"/>
  <c r="F26" i="35"/>
  <c r="H26" i="35" s="1"/>
  <c r="F27" i="35"/>
  <c r="F21" i="35"/>
  <c r="H21" i="35" s="1"/>
  <c r="F9" i="35"/>
  <c r="H9" i="35" s="1"/>
  <c r="F8" i="35"/>
  <c r="I42" i="36"/>
  <c r="G43" i="36"/>
  <c r="I43" i="36" s="1"/>
  <c r="G42" i="36"/>
  <c r="G41" i="36"/>
  <c r="I41" i="36" s="1"/>
  <c r="G38" i="36"/>
  <c r="G37" i="36"/>
  <c r="G36" i="36"/>
  <c r="G21" i="36"/>
  <c r="I21" i="36" s="1"/>
  <c r="G22" i="36"/>
  <c r="I22" i="36" s="1"/>
  <c r="G23" i="36"/>
  <c r="I23" i="36" s="1"/>
  <c r="G24" i="36"/>
  <c r="I24" i="36" s="1"/>
  <c r="G25" i="36"/>
  <c r="I25" i="36" s="1"/>
  <c r="G26" i="36"/>
  <c r="I26" i="36" s="1"/>
  <c r="G27" i="36"/>
  <c r="I27" i="36" s="1"/>
  <c r="G28" i="36"/>
  <c r="I28" i="36" s="1"/>
  <c r="G29" i="36"/>
  <c r="I29" i="36" s="1"/>
  <c r="G30" i="36"/>
  <c r="I30" i="36" s="1"/>
  <c r="G31" i="36"/>
  <c r="I31" i="36" s="1"/>
  <c r="G32" i="36"/>
  <c r="I32" i="36" s="1"/>
  <c r="G33" i="36"/>
  <c r="I33" i="36" s="1"/>
  <c r="G20" i="36"/>
  <c r="I20" i="36" s="1"/>
  <c r="G13" i="36"/>
  <c r="I13" i="36" s="1"/>
  <c r="G14" i="36"/>
  <c r="I14" i="36" s="1"/>
  <c r="G15" i="36"/>
  <c r="I15" i="36" s="1"/>
  <c r="G16" i="36"/>
  <c r="I16" i="36" s="1"/>
  <c r="G17" i="36"/>
  <c r="I17" i="36" s="1"/>
  <c r="G12" i="36"/>
  <c r="I12" i="36" s="1"/>
  <c r="G10" i="36"/>
  <c r="I10" i="36" s="1"/>
  <c r="G9" i="36"/>
  <c r="I9" i="36" s="1"/>
  <c r="H88" i="55"/>
  <c r="F87" i="55"/>
  <c r="H87" i="55" s="1"/>
  <c r="F88" i="55"/>
  <c r="F86" i="55"/>
  <c r="F81" i="55"/>
  <c r="F82" i="55"/>
  <c r="F79" i="55"/>
  <c r="F73" i="55"/>
  <c r="F74" i="55"/>
  <c r="F72" i="55"/>
  <c r="F64" i="55"/>
  <c r="H64" i="55" s="1"/>
  <c r="F65" i="55"/>
  <c r="F66" i="55"/>
  <c r="H66" i="55" s="1"/>
  <c r="F67" i="55"/>
  <c r="F68" i="55"/>
  <c r="F63" i="55"/>
  <c r="H63" i="55" s="1"/>
  <c r="F52" i="55"/>
  <c r="F53" i="55"/>
  <c r="F54" i="55"/>
  <c r="F55" i="55"/>
  <c r="F56" i="55"/>
  <c r="F57" i="55"/>
  <c r="F58" i="55"/>
  <c r="F59" i="55"/>
  <c r="F51" i="55"/>
  <c r="H40" i="55"/>
  <c r="H42" i="55"/>
  <c r="H44" i="55"/>
  <c r="H46" i="55"/>
  <c r="F39" i="55"/>
  <c r="H39" i="55" s="1"/>
  <c r="F40" i="55"/>
  <c r="F41" i="55"/>
  <c r="H41" i="55" s="1"/>
  <c r="F42" i="55"/>
  <c r="F43" i="55"/>
  <c r="H43" i="55" s="1"/>
  <c r="F44" i="55"/>
  <c r="F45" i="55"/>
  <c r="H45" i="55" s="1"/>
  <c r="F46" i="55"/>
  <c r="F47" i="55"/>
  <c r="H47" i="55" s="1"/>
  <c r="F38" i="55"/>
  <c r="H38" i="55" s="1"/>
  <c r="H33" i="55"/>
  <c r="F32" i="55"/>
  <c r="H32" i="55" s="1"/>
  <c r="F33" i="55"/>
  <c r="F34" i="55"/>
  <c r="H34" i="55" s="1"/>
  <c r="F31" i="55"/>
  <c r="H31" i="55" s="1"/>
  <c r="H22" i="55"/>
  <c r="F22" i="55"/>
  <c r="F23" i="55"/>
  <c r="H23" i="55" s="1"/>
  <c r="F24" i="55"/>
  <c r="F25" i="55"/>
  <c r="H25" i="55" s="1"/>
  <c r="F26" i="55"/>
  <c r="H26" i="55" s="1"/>
  <c r="F27" i="55"/>
  <c r="H27" i="55" s="1"/>
  <c r="F21" i="55"/>
  <c r="H21" i="55" s="1"/>
  <c r="F9" i="55"/>
  <c r="H9" i="55" s="1"/>
  <c r="F8" i="55"/>
  <c r="I42" i="45"/>
  <c r="I41" i="45"/>
  <c r="G42" i="45"/>
  <c r="G43" i="45"/>
  <c r="I43" i="45" s="1"/>
  <c r="G41" i="45"/>
  <c r="G37" i="45"/>
  <c r="G38" i="45"/>
  <c r="G36" i="45"/>
  <c r="G21" i="45"/>
  <c r="I21" i="45" s="1"/>
  <c r="G22" i="45"/>
  <c r="I22" i="45" s="1"/>
  <c r="G23" i="45"/>
  <c r="I23" i="45" s="1"/>
  <c r="G24" i="45"/>
  <c r="I24" i="45" s="1"/>
  <c r="G25" i="45"/>
  <c r="I25" i="45" s="1"/>
  <c r="G26" i="45"/>
  <c r="I26" i="45" s="1"/>
  <c r="G27" i="45"/>
  <c r="I27" i="45" s="1"/>
  <c r="G28" i="45"/>
  <c r="I28" i="45" s="1"/>
  <c r="G29" i="45"/>
  <c r="I29" i="45" s="1"/>
  <c r="G30" i="45"/>
  <c r="I30" i="45" s="1"/>
  <c r="G31" i="45"/>
  <c r="I31" i="45" s="1"/>
  <c r="G32" i="45"/>
  <c r="I32" i="45" s="1"/>
  <c r="G33" i="45"/>
  <c r="I33" i="45" s="1"/>
  <c r="G20" i="45"/>
  <c r="I20" i="45" s="1"/>
  <c r="G13" i="45"/>
  <c r="I13" i="45" s="1"/>
  <c r="G14" i="45"/>
  <c r="I14" i="45" s="1"/>
  <c r="G15" i="45"/>
  <c r="I15" i="45" s="1"/>
  <c r="G16" i="45"/>
  <c r="I16" i="45" s="1"/>
  <c r="G17" i="45"/>
  <c r="I17" i="45" s="1"/>
  <c r="G12" i="45"/>
  <c r="I12" i="45" s="1"/>
  <c r="G10" i="45"/>
  <c r="I10" i="45" s="1"/>
  <c r="G9" i="45"/>
  <c r="I9" i="45" s="1"/>
  <c r="B1" i="50"/>
  <c r="B1" i="49"/>
  <c r="B1" i="48"/>
  <c r="B1" i="47"/>
  <c r="B1" i="46"/>
  <c r="B1" i="45"/>
  <c r="B1" i="55"/>
  <c r="B1" i="43"/>
  <c r="B1" i="42"/>
  <c r="B1" i="52"/>
  <c r="B1" i="40"/>
  <c r="B1" i="39"/>
  <c r="B1" i="38"/>
  <c r="B1" i="37"/>
  <c r="B1" i="36"/>
  <c r="B1" i="35"/>
  <c r="B1" i="34"/>
  <c r="B1" i="33"/>
  <c r="B1" i="7"/>
  <c r="B1" i="9"/>
  <c r="B1" i="30"/>
  <c r="B1" i="29"/>
  <c r="G14" i="130" l="1"/>
  <c r="G17" i="130" s="1"/>
  <c r="H13" i="130"/>
  <c r="C37" i="130"/>
  <c r="C38" i="130"/>
  <c r="C35" i="130"/>
  <c r="C41" i="130" s="1"/>
  <c r="D23" i="130"/>
  <c r="D25" i="130" s="1"/>
  <c r="E20" i="130"/>
  <c r="G97" i="46"/>
  <c r="D97" i="46"/>
  <c r="E97" i="46"/>
  <c r="F97" i="46"/>
  <c r="C97" i="46"/>
  <c r="D96" i="46"/>
  <c r="E96" i="46"/>
  <c r="F96" i="46"/>
  <c r="G96" i="46"/>
  <c r="C96" i="46"/>
  <c r="G36" i="46"/>
  <c r="F36" i="46"/>
  <c r="E36" i="46"/>
  <c r="D36" i="46"/>
  <c r="C36" i="46"/>
  <c r="G34" i="46"/>
  <c r="G37" i="46" s="1"/>
  <c r="F34" i="46"/>
  <c r="F37" i="46" s="1"/>
  <c r="E34" i="46"/>
  <c r="E37" i="46" s="1"/>
  <c r="D34" i="46"/>
  <c r="D37" i="46" s="1"/>
  <c r="C34" i="46"/>
  <c r="C37" i="46" s="1"/>
  <c r="H31" i="46"/>
  <c r="H30" i="46"/>
  <c r="G25" i="46"/>
  <c r="F25" i="46"/>
  <c r="E25" i="46"/>
  <c r="D25" i="46"/>
  <c r="C25" i="46"/>
  <c r="G23" i="46"/>
  <c r="G26" i="46" s="1"/>
  <c r="F23" i="46"/>
  <c r="F26" i="46" s="1"/>
  <c r="E23" i="46"/>
  <c r="E26" i="46" s="1"/>
  <c r="D23" i="46"/>
  <c r="D26" i="46" s="1"/>
  <c r="C23" i="46"/>
  <c r="C26" i="46" s="1"/>
  <c r="H20" i="46"/>
  <c r="H19" i="46"/>
  <c r="G14" i="46"/>
  <c r="F14" i="46"/>
  <c r="E14" i="46"/>
  <c r="D14" i="46"/>
  <c r="C14" i="46"/>
  <c r="G12" i="46"/>
  <c r="G15" i="46" s="1"/>
  <c r="F12" i="46"/>
  <c r="F15" i="46" s="1"/>
  <c r="E12" i="46"/>
  <c r="E15" i="46" s="1"/>
  <c r="D12" i="46"/>
  <c r="D15" i="46" s="1"/>
  <c r="C12" i="46"/>
  <c r="C15" i="46" s="1"/>
  <c r="H9" i="46"/>
  <c r="H8" i="46"/>
  <c r="H14" i="130" l="1"/>
  <c r="H17" i="130" s="1"/>
  <c r="I13" i="130"/>
  <c r="D37" i="130"/>
  <c r="D35" i="130"/>
  <c r="D41" i="130" s="1"/>
  <c r="D38" i="130"/>
  <c r="E23" i="130"/>
  <c r="E25" i="130" s="1"/>
  <c r="F20" i="130"/>
  <c r="H26" i="46"/>
  <c r="H37" i="46"/>
  <c r="H15" i="46"/>
  <c r="D97" i="37"/>
  <c r="E97" i="37"/>
  <c r="F97" i="37"/>
  <c r="G97" i="37"/>
  <c r="C97" i="37"/>
  <c r="D96" i="37"/>
  <c r="E96" i="37"/>
  <c r="F96" i="37"/>
  <c r="G96" i="37"/>
  <c r="C96" i="37"/>
  <c r="G36" i="37"/>
  <c r="F36" i="37"/>
  <c r="E36" i="37"/>
  <c r="D36" i="37"/>
  <c r="C36" i="37"/>
  <c r="G34" i="37"/>
  <c r="G37" i="37" s="1"/>
  <c r="F34" i="37"/>
  <c r="F37" i="37" s="1"/>
  <c r="E34" i="37"/>
  <c r="E37" i="37" s="1"/>
  <c r="D34" i="37"/>
  <c r="D37" i="37" s="1"/>
  <c r="C34" i="37"/>
  <c r="C37" i="37" s="1"/>
  <c r="H31" i="37"/>
  <c r="H30" i="37"/>
  <c r="G25" i="37"/>
  <c r="F25" i="37"/>
  <c r="E25" i="37"/>
  <c r="D25" i="37"/>
  <c r="C25" i="37"/>
  <c r="G23" i="37"/>
  <c r="G26" i="37" s="1"/>
  <c r="F23" i="37"/>
  <c r="F26" i="37" s="1"/>
  <c r="E23" i="37"/>
  <c r="E26" i="37" s="1"/>
  <c r="D23" i="37"/>
  <c r="D26" i="37" s="1"/>
  <c r="C23" i="37"/>
  <c r="C26" i="37" s="1"/>
  <c r="H20" i="37"/>
  <c r="H19" i="37"/>
  <c r="G14" i="37"/>
  <c r="F14" i="37"/>
  <c r="E14" i="37"/>
  <c r="D14" i="37"/>
  <c r="C14" i="37"/>
  <c r="G12" i="37"/>
  <c r="G15" i="37" s="1"/>
  <c r="F12" i="37"/>
  <c r="F15" i="37" s="1"/>
  <c r="E12" i="37"/>
  <c r="E15" i="37" s="1"/>
  <c r="D12" i="37"/>
  <c r="D15" i="37" s="1"/>
  <c r="C12" i="37"/>
  <c r="C15" i="37" s="1"/>
  <c r="H9" i="37"/>
  <c r="H8" i="37"/>
  <c r="I14" i="130" l="1"/>
  <c r="I17" i="130" s="1"/>
  <c r="J13" i="130"/>
  <c r="F23" i="130"/>
  <c r="F25" i="130" s="1"/>
  <c r="G20" i="130"/>
  <c r="E38" i="130"/>
  <c r="E35" i="130"/>
  <c r="E41" i="130" s="1"/>
  <c r="E37" i="130"/>
  <c r="H15" i="37"/>
  <c r="H37" i="37"/>
  <c r="H26" i="37"/>
  <c r="K13" i="130" l="1"/>
  <c r="J14" i="130"/>
  <c r="J17" i="130" s="1"/>
  <c r="G23" i="130"/>
  <c r="G25" i="130" s="1"/>
  <c r="H20" i="130"/>
  <c r="F35" i="130"/>
  <c r="F41" i="130" s="1"/>
  <c r="F37" i="130"/>
  <c r="F38" i="130"/>
  <c r="P61" i="55"/>
  <c r="K14" i="130" l="1"/>
  <c r="K17" i="130" s="1"/>
  <c r="L13" i="130"/>
  <c r="H23" i="130"/>
  <c r="H25" i="130" s="1"/>
  <c r="I20" i="130"/>
  <c r="G35" i="130"/>
  <c r="G41" i="130" s="1"/>
  <c r="G37" i="130"/>
  <c r="G38" i="130"/>
  <c r="N28" i="50"/>
  <c r="N28" i="52"/>
  <c r="N28" i="7"/>
  <c r="M13" i="130" l="1"/>
  <c r="L14" i="130"/>
  <c r="L17" i="130" s="1"/>
  <c r="J20" i="130"/>
  <c r="I23" i="130"/>
  <c r="I25" i="130" s="1"/>
  <c r="H35" i="130"/>
  <c r="H41" i="130" s="1"/>
  <c r="H37" i="130"/>
  <c r="H38" i="130"/>
  <c r="N25" i="50"/>
  <c r="N25" i="52"/>
  <c r="N25" i="7"/>
  <c r="P23" i="29"/>
  <c r="P21" i="29"/>
  <c r="P19" i="29"/>
  <c r="P7" i="29"/>
  <c r="N13" i="50"/>
  <c r="N9" i="50"/>
  <c r="N5" i="50"/>
  <c r="C16" i="50"/>
  <c r="C15" i="50"/>
  <c r="H14" i="55"/>
  <c r="H13" i="55"/>
  <c r="G14" i="55"/>
  <c r="G13" i="55"/>
  <c r="F14" i="55"/>
  <c r="F13" i="55"/>
  <c r="E14" i="55"/>
  <c r="E13" i="55"/>
  <c r="D14" i="55"/>
  <c r="D13" i="55"/>
  <c r="G11" i="55"/>
  <c r="E11" i="55"/>
  <c r="H92" i="55"/>
  <c r="H91" i="55"/>
  <c r="F89" i="55"/>
  <c r="E89" i="55"/>
  <c r="D89" i="55"/>
  <c r="V39" i="29" s="1"/>
  <c r="L88" i="55"/>
  <c r="E84" i="55"/>
  <c r="E76" i="55"/>
  <c r="G70" i="55"/>
  <c r="E70" i="55"/>
  <c r="P69" i="55"/>
  <c r="D83" i="55" s="1"/>
  <c r="F83" i="55" s="1"/>
  <c r="D75" i="55"/>
  <c r="E61" i="55"/>
  <c r="P53" i="55"/>
  <c r="D69" i="55" s="1"/>
  <c r="G49" i="55"/>
  <c r="E49" i="55"/>
  <c r="P45" i="55"/>
  <c r="D60" i="55" s="1"/>
  <c r="P37" i="55"/>
  <c r="D48" i="55" s="1"/>
  <c r="G36" i="55"/>
  <c r="E36" i="55"/>
  <c r="P29" i="55"/>
  <c r="D35" i="55" s="1"/>
  <c r="G29" i="55"/>
  <c r="E29" i="55"/>
  <c r="P21" i="55"/>
  <c r="D28" i="55" s="1"/>
  <c r="P13" i="55"/>
  <c r="D10" i="55" s="1"/>
  <c r="F10" i="55" s="1"/>
  <c r="H10" i="55" s="1"/>
  <c r="H11" i="55" s="1"/>
  <c r="N13" i="130" l="1"/>
  <c r="M14" i="130"/>
  <c r="M17" i="130" s="1"/>
  <c r="I35" i="130"/>
  <c r="I41" i="130" s="1"/>
  <c r="I37" i="130"/>
  <c r="I38" i="130"/>
  <c r="K20" i="130"/>
  <c r="J23" i="130"/>
  <c r="J25" i="130" s="1"/>
  <c r="D49" i="55"/>
  <c r="P50" i="29" s="1"/>
  <c r="F48" i="55"/>
  <c r="D70" i="55"/>
  <c r="V47" i="29" s="1"/>
  <c r="F69" i="55"/>
  <c r="D29" i="55"/>
  <c r="P48" i="29" s="1"/>
  <c r="F28" i="55"/>
  <c r="D36" i="55"/>
  <c r="P49" i="29" s="1"/>
  <c r="F35" i="55"/>
  <c r="D61" i="55"/>
  <c r="C21" i="50" s="1"/>
  <c r="F60" i="55"/>
  <c r="F61" i="55" s="1"/>
  <c r="D76" i="55"/>
  <c r="V48" i="29" s="1"/>
  <c r="F75" i="55"/>
  <c r="F76" i="55" s="1"/>
  <c r="F11" i="55"/>
  <c r="C17" i="50"/>
  <c r="D17" i="50" s="1"/>
  <c r="D11" i="55"/>
  <c r="P46" i="29" s="1"/>
  <c r="C22" i="50"/>
  <c r="C25" i="50"/>
  <c r="N17" i="50"/>
  <c r="V50" i="29"/>
  <c r="C20" i="50"/>
  <c r="L86" i="55"/>
  <c r="H24" i="55"/>
  <c r="O13" i="130" l="1"/>
  <c r="N14" i="130"/>
  <c r="N17" i="130" s="1"/>
  <c r="J35" i="130"/>
  <c r="J41" i="130" s="1"/>
  <c r="J38" i="130"/>
  <c r="J37" i="130"/>
  <c r="L20" i="130"/>
  <c r="K23" i="130"/>
  <c r="K25" i="130" s="1"/>
  <c r="C23" i="50"/>
  <c r="V46" i="29"/>
  <c r="C19" i="50"/>
  <c r="H35" i="55"/>
  <c r="H36" i="55" s="1"/>
  <c r="F36" i="55"/>
  <c r="H28" i="55"/>
  <c r="H29" i="55" s="1"/>
  <c r="F29" i="55"/>
  <c r="H69" i="55"/>
  <c r="H70" i="55" s="1"/>
  <c r="F70" i="55"/>
  <c r="H48" i="55"/>
  <c r="H49" i="55" s="1"/>
  <c r="F49" i="55"/>
  <c r="E61" i="35"/>
  <c r="O14" i="130" l="1"/>
  <c r="O17" i="130" s="1"/>
  <c r="P13" i="130"/>
  <c r="P14" i="130" s="1"/>
  <c r="P17" i="130" s="1"/>
  <c r="K37" i="130"/>
  <c r="K38" i="130"/>
  <c r="K35" i="130"/>
  <c r="K41" i="130" s="1"/>
  <c r="L23" i="130"/>
  <c r="L25" i="130" s="1"/>
  <c r="M20" i="130"/>
  <c r="E84" i="35"/>
  <c r="M23" i="130" l="1"/>
  <c r="M25" i="130" s="1"/>
  <c r="N20" i="130"/>
  <c r="L35" i="130"/>
  <c r="L41" i="130" s="1"/>
  <c r="L37" i="130"/>
  <c r="L38" i="130"/>
  <c r="H6" i="34"/>
  <c r="N23" i="130" l="1"/>
  <c r="N25" i="130" s="1"/>
  <c r="O20" i="130"/>
  <c r="M35" i="130"/>
  <c r="M41" i="130" s="1"/>
  <c r="M37" i="130"/>
  <c r="M38" i="130"/>
  <c r="H6" i="43"/>
  <c r="P73" i="55" s="1"/>
  <c r="P75" i="55" s="1"/>
  <c r="N37" i="130" l="1"/>
  <c r="N35" i="130"/>
  <c r="N41" i="130" s="1"/>
  <c r="N38" i="130"/>
  <c r="O23" i="130"/>
  <c r="O25" i="130" s="1"/>
  <c r="P20" i="130"/>
  <c r="P23" i="130" s="1"/>
  <c r="P25" i="130" s="1"/>
  <c r="G49" i="35"/>
  <c r="E49" i="35"/>
  <c r="P37" i="130" l="1"/>
  <c r="P35" i="130"/>
  <c r="P41" i="130" s="1"/>
  <c r="P38" i="130"/>
  <c r="O35" i="130"/>
  <c r="O41" i="130" s="1"/>
  <c r="O37" i="130"/>
  <c r="O38" i="130"/>
  <c r="F89" i="35"/>
  <c r="E89" i="35"/>
  <c r="D89" i="35" l="1"/>
  <c r="U39" i="29" l="1"/>
  <c r="U50" i="29"/>
  <c r="R39" i="29"/>
  <c r="R50" i="29"/>
  <c r="N41" i="50" l="1"/>
  <c r="N40" i="50"/>
  <c r="C35" i="50"/>
  <c r="C36" i="50" s="1"/>
  <c r="D36" i="50" s="1"/>
  <c r="B33" i="50"/>
  <c r="B34" i="50" s="1"/>
  <c r="C32" i="50"/>
  <c r="D32" i="50" s="1"/>
  <c r="B26" i="50"/>
  <c r="D23" i="50"/>
  <c r="D22" i="50"/>
  <c r="D21" i="50"/>
  <c r="D20" i="50"/>
  <c r="D19" i="50"/>
  <c r="D16" i="50"/>
  <c r="G15" i="50"/>
  <c r="D15" i="50"/>
  <c r="G11" i="50"/>
  <c r="B9" i="50"/>
  <c r="D7" i="50"/>
  <c r="F35" i="49"/>
  <c r="F34" i="49"/>
  <c r="I33" i="49"/>
  <c r="L32" i="49"/>
  <c r="F27" i="49"/>
  <c r="C27" i="49"/>
  <c r="M16" i="49"/>
  <c r="M15" i="49"/>
  <c r="M7" i="49"/>
  <c r="K7" i="49"/>
  <c r="Q40" i="48"/>
  <c r="Q39" i="48"/>
  <c r="C30" i="48"/>
  <c r="D30" i="48" s="1"/>
  <c r="E30" i="48" s="1"/>
  <c r="F30" i="48" s="1"/>
  <c r="G30" i="48" s="1"/>
  <c r="H30" i="48" s="1"/>
  <c r="I30" i="48" s="1"/>
  <c r="J30" i="48" s="1"/>
  <c r="K30" i="48" s="1"/>
  <c r="L30" i="48" s="1"/>
  <c r="M30" i="48" s="1"/>
  <c r="N30" i="48" s="1"/>
  <c r="O30" i="48" s="1"/>
  <c r="P30" i="48" s="1"/>
  <c r="Q30" i="48" s="1"/>
  <c r="C29" i="48"/>
  <c r="D29" i="48" s="1"/>
  <c r="E29" i="48" s="1"/>
  <c r="F29" i="48" s="1"/>
  <c r="G29" i="48" s="1"/>
  <c r="H29" i="48" s="1"/>
  <c r="I29" i="48" s="1"/>
  <c r="J29" i="48" s="1"/>
  <c r="K29" i="48" s="1"/>
  <c r="L29" i="48" s="1"/>
  <c r="M29" i="48" s="1"/>
  <c r="N29" i="48" s="1"/>
  <c r="O29" i="48" s="1"/>
  <c r="P29" i="48" s="1"/>
  <c r="Q29" i="48" s="1"/>
  <c r="C28" i="48"/>
  <c r="D28" i="48" s="1"/>
  <c r="E28" i="48" s="1"/>
  <c r="F28" i="48" s="1"/>
  <c r="G28" i="48" s="1"/>
  <c r="H28" i="48" s="1"/>
  <c r="I28" i="48" s="1"/>
  <c r="J28" i="48" s="1"/>
  <c r="K28" i="48" s="1"/>
  <c r="L28" i="48" s="1"/>
  <c r="M28" i="48" s="1"/>
  <c r="N28" i="48" s="1"/>
  <c r="O28" i="48" s="1"/>
  <c r="P28" i="48" s="1"/>
  <c r="Q28" i="48" s="1"/>
  <c r="C27" i="48"/>
  <c r="C14" i="48"/>
  <c r="C15" i="48" s="1"/>
  <c r="C12" i="48"/>
  <c r="D12" i="48" s="1"/>
  <c r="E12" i="48" s="1"/>
  <c r="F12" i="48" s="1"/>
  <c r="G12" i="48" s="1"/>
  <c r="H12" i="48" s="1"/>
  <c r="I12" i="48" s="1"/>
  <c r="J12" i="48" s="1"/>
  <c r="K12" i="48" s="1"/>
  <c r="L12" i="48" s="1"/>
  <c r="M12" i="48" s="1"/>
  <c r="N12" i="48" s="1"/>
  <c r="O12" i="48" s="1"/>
  <c r="P12" i="48" s="1"/>
  <c r="Q12" i="48" s="1"/>
  <c r="J5" i="48"/>
  <c r="H68" i="47"/>
  <c r="H67" i="47"/>
  <c r="G52" i="47"/>
  <c r="G45" i="47"/>
  <c r="G34" i="47"/>
  <c r="F19" i="47"/>
  <c r="G13" i="47"/>
  <c r="F11" i="47"/>
  <c r="H104" i="46"/>
  <c r="H103" i="46"/>
  <c r="H102" i="46"/>
  <c r="G91" i="46"/>
  <c r="F91" i="46"/>
  <c r="E91" i="46"/>
  <c r="D91" i="46"/>
  <c r="C91" i="46"/>
  <c r="G89" i="46"/>
  <c r="G92" i="46" s="1"/>
  <c r="F89" i="46"/>
  <c r="F92" i="46" s="1"/>
  <c r="E89" i="46"/>
  <c r="E92" i="46" s="1"/>
  <c r="D89" i="46"/>
  <c r="D92" i="46" s="1"/>
  <c r="C89" i="46"/>
  <c r="C92" i="46" s="1"/>
  <c r="H86" i="46"/>
  <c r="K28" i="49" s="1"/>
  <c r="H85" i="46"/>
  <c r="M28" i="49" s="1"/>
  <c r="G80" i="46"/>
  <c r="F80" i="46"/>
  <c r="E80" i="46"/>
  <c r="D80" i="46"/>
  <c r="C80" i="46"/>
  <c r="G78" i="46"/>
  <c r="G81" i="46" s="1"/>
  <c r="F78" i="46"/>
  <c r="F81" i="46" s="1"/>
  <c r="E78" i="46"/>
  <c r="E81" i="46" s="1"/>
  <c r="D78" i="46"/>
  <c r="D81" i="46" s="1"/>
  <c r="C78" i="46"/>
  <c r="C81" i="46" s="1"/>
  <c r="H75" i="46"/>
  <c r="H74" i="46"/>
  <c r="G69" i="46"/>
  <c r="F69" i="46"/>
  <c r="E69" i="46"/>
  <c r="D69" i="46"/>
  <c r="C69" i="46"/>
  <c r="G67" i="46"/>
  <c r="G70" i="46" s="1"/>
  <c r="F67" i="46"/>
  <c r="F70" i="46" s="1"/>
  <c r="E67" i="46"/>
  <c r="E70" i="46" s="1"/>
  <c r="D67" i="46"/>
  <c r="D70" i="46" s="1"/>
  <c r="C67" i="46"/>
  <c r="C70" i="46" s="1"/>
  <c r="H64" i="46"/>
  <c r="H63" i="46"/>
  <c r="G58" i="46"/>
  <c r="F58" i="46"/>
  <c r="E58" i="46"/>
  <c r="D58" i="46"/>
  <c r="C58" i="46"/>
  <c r="G56" i="46"/>
  <c r="G59" i="46" s="1"/>
  <c r="F56" i="46"/>
  <c r="F59" i="46" s="1"/>
  <c r="E56" i="46"/>
  <c r="E59" i="46" s="1"/>
  <c r="D56" i="46"/>
  <c r="D59" i="46" s="1"/>
  <c r="C56" i="46"/>
  <c r="C59" i="46" s="1"/>
  <c r="H53" i="46"/>
  <c r="H52" i="46"/>
  <c r="G47" i="46"/>
  <c r="F47" i="46"/>
  <c r="E47" i="46"/>
  <c r="D47" i="46"/>
  <c r="C47" i="46"/>
  <c r="G45" i="46"/>
  <c r="G48" i="46" s="1"/>
  <c r="F45" i="46"/>
  <c r="F48" i="46" s="1"/>
  <c r="F101" i="46" s="1"/>
  <c r="E45" i="46"/>
  <c r="E48" i="46" s="1"/>
  <c r="D45" i="46"/>
  <c r="D48" i="46" s="1"/>
  <c r="C45" i="46"/>
  <c r="C48" i="46" s="1"/>
  <c r="C101" i="46" s="1"/>
  <c r="H42" i="46"/>
  <c r="H41" i="46"/>
  <c r="M27" i="49" s="1"/>
  <c r="I47" i="45"/>
  <c r="I46" i="45"/>
  <c r="I44" i="45"/>
  <c r="H18" i="55" s="1"/>
  <c r="H44" i="45"/>
  <c r="G18" i="55" s="1"/>
  <c r="G44" i="45"/>
  <c r="F18" i="55" s="1"/>
  <c r="F44" i="45"/>
  <c r="E18" i="55" s="1"/>
  <c r="E44" i="45"/>
  <c r="D18" i="55" s="1"/>
  <c r="I39" i="45"/>
  <c r="H39" i="45"/>
  <c r="G39" i="45"/>
  <c r="F17" i="55" s="1"/>
  <c r="F39" i="45"/>
  <c r="E17" i="55" s="1"/>
  <c r="E39" i="45"/>
  <c r="D17" i="55" s="1"/>
  <c r="I34" i="45"/>
  <c r="H16" i="55" s="1"/>
  <c r="H34" i="45"/>
  <c r="G16" i="55" s="1"/>
  <c r="G34" i="45"/>
  <c r="F16" i="55" s="1"/>
  <c r="F34" i="45"/>
  <c r="E16" i="55" s="1"/>
  <c r="E34" i="45"/>
  <c r="D16" i="55" s="1"/>
  <c r="I18" i="45"/>
  <c r="H15" i="55" s="1"/>
  <c r="H18" i="45"/>
  <c r="G15" i="55" s="1"/>
  <c r="G18" i="45"/>
  <c r="F15" i="55" s="1"/>
  <c r="F18" i="45"/>
  <c r="E15" i="55" s="1"/>
  <c r="E18" i="45"/>
  <c r="D15" i="55" s="1"/>
  <c r="D19" i="55" s="1"/>
  <c r="K36" i="43"/>
  <c r="K35" i="43"/>
  <c r="I33" i="43"/>
  <c r="D29" i="43"/>
  <c r="D27" i="43"/>
  <c r="E14" i="43"/>
  <c r="E19" i="43" s="1"/>
  <c r="F13" i="43"/>
  <c r="F14" i="43" s="1"/>
  <c r="H54" i="42"/>
  <c r="H53" i="42"/>
  <c r="N40" i="52"/>
  <c r="N39" i="52"/>
  <c r="C35" i="52"/>
  <c r="C36" i="52" s="1"/>
  <c r="D36" i="52" s="1"/>
  <c r="B33" i="52"/>
  <c r="C32" i="52"/>
  <c r="D32" i="52" s="1"/>
  <c r="B26" i="52"/>
  <c r="C25" i="52"/>
  <c r="D25" i="52" s="1"/>
  <c r="N17" i="52"/>
  <c r="C16" i="52"/>
  <c r="D16" i="52" s="1"/>
  <c r="G15" i="52"/>
  <c r="C15" i="52"/>
  <c r="N13" i="52"/>
  <c r="G11" i="52"/>
  <c r="N9" i="52"/>
  <c r="B9" i="52"/>
  <c r="D7" i="52"/>
  <c r="N5" i="52"/>
  <c r="F35" i="40"/>
  <c r="F34" i="40"/>
  <c r="F27" i="40"/>
  <c r="C27" i="40"/>
  <c r="M16" i="40"/>
  <c r="M15" i="40"/>
  <c r="M7" i="40"/>
  <c r="K7" i="40"/>
  <c r="Q40" i="39"/>
  <c r="Q39" i="39"/>
  <c r="C30" i="39"/>
  <c r="D30" i="39" s="1"/>
  <c r="E30" i="39" s="1"/>
  <c r="F30" i="39" s="1"/>
  <c r="G30" i="39" s="1"/>
  <c r="H30" i="39" s="1"/>
  <c r="I30" i="39" s="1"/>
  <c r="J30" i="39" s="1"/>
  <c r="K30" i="39" s="1"/>
  <c r="L30" i="39" s="1"/>
  <c r="M30" i="39" s="1"/>
  <c r="N30" i="39" s="1"/>
  <c r="O30" i="39" s="1"/>
  <c r="P30" i="39" s="1"/>
  <c r="Q30" i="39" s="1"/>
  <c r="C29" i="39"/>
  <c r="D29" i="39" s="1"/>
  <c r="E29" i="39" s="1"/>
  <c r="F29" i="39" s="1"/>
  <c r="G29" i="39" s="1"/>
  <c r="H29" i="39" s="1"/>
  <c r="I29" i="39" s="1"/>
  <c r="J29" i="39" s="1"/>
  <c r="K29" i="39" s="1"/>
  <c r="L29" i="39" s="1"/>
  <c r="M29" i="39" s="1"/>
  <c r="N29" i="39" s="1"/>
  <c r="O29" i="39" s="1"/>
  <c r="P29" i="39" s="1"/>
  <c r="Q29" i="39" s="1"/>
  <c r="C28" i="39"/>
  <c r="D28" i="39" s="1"/>
  <c r="E28" i="39" s="1"/>
  <c r="F28" i="39" s="1"/>
  <c r="G28" i="39" s="1"/>
  <c r="H28" i="39" s="1"/>
  <c r="I28" i="39" s="1"/>
  <c r="J28" i="39" s="1"/>
  <c r="K28" i="39" s="1"/>
  <c r="L28" i="39" s="1"/>
  <c r="M28" i="39" s="1"/>
  <c r="N28" i="39" s="1"/>
  <c r="O28" i="39" s="1"/>
  <c r="P28" i="39" s="1"/>
  <c r="Q28" i="39" s="1"/>
  <c r="C27" i="39"/>
  <c r="D27" i="39" s="1"/>
  <c r="C14" i="39"/>
  <c r="C12" i="39"/>
  <c r="D12" i="39" s="1"/>
  <c r="E12" i="39" s="1"/>
  <c r="F12" i="39" s="1"/>
  <c r="G12" i="39" s="1"/>
  <c r="H12" i="39" s="1"/>
  <c r="I12" i="39" s="1"/>
  <c r="J12" i="39" s="1"/>
  <c r="K12" i="39" s="1"/>
  <c r="L12" i="39" s="1"/>
  <c r="M12" i="39" s="1"/>
  <c r="N12" i="39" s="1"/>
  <c r="O12" i="39" s="1"/>
  <c r="P12" i="39" s="1"/>
  <c r="Q12" i="39" s="1"/>
  <c r="J5" i="39"/>
  <c r="H68" i="38"/>
  <c r="H67" i="38"/>
  <c r="G52" i="38"/>
  <c r="G45" i="38"/>
  <c r="G34" i="38"/>
  <c r="F19" i="38"/>
  <c r="G13" i="38"/>
  <c r="F11" i="38"/>
  <c r="H104" i="37"/>
  <c r="H103" i="37"/>
  <c r="H102" i="37"/>
  <c r="G91" i="37"/>
  <c r="F91" i="37"/>
  <c r="E91" i="37"/>
  <c r="D91" i="37"/>
  <c r="C91" i="37"/>
  <c r="G89" i="37"/>
  <c r="G92" i="37" s="1"/>
  <c r="F89" i="37"/>
  <c r="F92" i="37" s="1"/>
  <c r="E89" i="37"/>
  <c r="E92" i="37" s="1"/>
  <c r="D89" i="37"/>
  <c r="D92" i="37" s="1"/>
  <c r="C89" i="37"/>
  <c r="C92" i="37" s="1"/>
  <c r="H86" i="37"/>
  <c r="K28" i="40" s="1"/>
  <c r="H85" i="37"/>
  <c r="M28" i="40" s="1"/>
  <c r="G80" i="37"/>
  <c r="F80" i="37"/>
  <c r="E80" i="37"/>
  <c r="D80" i="37"/>
  <c r="C80" i="37"/>
  <c r="G78" i="37"/>
  <c r="G81" i="37" s="1"/>
  <c r="F78" i="37"/>
  <c r="F81" i="37" s="1"/>
  <c r="E78" i="37"/>
  <c r="E81" i="37" s="1"/>
  <c r="D78" i="37"/>
  <c r="D81" i="37" s="1"/>
  <c r="C78" i="37"/>
  <c r="C81" i="37" s="1"/>
  <c r="H75" i="37"/>
  <c r="H74" i="37"/>
  <c r="G69" i="37"/>
  <c r="F69" i="37"/>
  <c r="E69" i="37"/>
  <c r="D69" i="37"/>
  <c r="C69" i="37"/>
  <c r="G67" i="37"/>
  <c r="G70" i="37" s="1"/>
  <c r="F67" i="37"/>
  <c r="F70" i="37" s="1"/>
  <c r="E67" i="37"/>
  <c r="E70" i="37" s="1"/>
  <c r="D67" i="37"/>
  <c r="D70" i="37" s="1"/>
  <c r="C67" i="37"/>
  <c r="C70" i="37" s="1"/>
  <c r="H64" i="37"/>
  <c r="H63" i="37"/>
  <c r="G58" i="37"/>
  <c r="F58" i="37"/>
  <c r="E58" i="37"/>
  <c r="D58" i="37"/>
  <c r="C58" i="37"/>
  <c r="G56" i="37"/>
  <c r="G59" i="37" s="1"/>
  <c r="F56" i="37"/>
  <c r="F59" i="37" s="1"/>
  <c r="E56" i="37"/>
  <c r="E59" i="37" s="1"/>
  <c r="D56" i="37"/>
  <c r="D59" i="37" s="1"/>
  <c r="C56" i="37"/>
  <c r="C59" i="37" s="1"/>
  <c r="H53" i="37"/>
  <c r="H52" i="37"/>
  <c r="G47" i="37"/>
  <c r="F47" i="37"/>
  <c r="E47" i="37"/>
  <c r="D47" i="37"/>
  <c r="C47" i="37"/>
  <c r="G45" i="37"/>
  <c r="G48" i="37" s="1"/>
  <c r="F45" i="37"/>
  <c r="F48" i="37" s="1"/>
  <c r="E45" i="37"/>
  <c r="E48" i="37" s="1"/>
  <c r="D45" i="37"/>
  <c r="D48" i="37" s="1"/>
  <c r="C45" i="37"/>
  <c r="C48" i="37" s="1"/>
  <c r="H42" i="37"/>
  <c r="H41" i="37"/>
  <c r="M27" i="40" s="1"/>
  <c r="I47" i="36"/>
  <c r="I46" i="36"/>
  <c r="I44" i="36"/>
  <c r="H18" i="35" s="1"/>
  <c r="H44" i="36"/>
  <c r="G18" i="35" s="1"/>
  <c r="G44" i="36"/>
  <c r="F44" i="36"/>
  <c r="E18" i="35" s="1"/>
  <c r="E44" i="36"/>
  <c r="I39" i="36"/>
  <c r="H39" i="36"/>
  <c r="G39" i="36"/>
  <c r="F17" i="35" s="1"/>
  <c r="F39" i="36"/>
  <c r="E39" i="36"/>
  <c r="I34" i="36"/>
  <c r="H16" i="35" s="1"/>
  <c r="H34" i="36"/>
  <c r="G16" i="35" s="1"/>
  <c r="G34" i="36"/>
  <c r="F34" i="36"/>
  <c r="E16" i="35" s="1"/>
  <c r="E34" i="36"/>
  <c r="I18" i="36"/>
  <c r="H15" i="35" s="1"/>
  <c r="H18" i="36"/>
  <c r="G18" i="36"/>
  <c r="F15" i="35" s="1"/>
  <c r="F18" i="36"/>
  <c r="E18" i="36"/>
  <c r="D15" i="35" s="1"/>
  <c r="O11" i="36"/>
  <c r="H92" i="35"/>
  <c r="H91" i="35"/>
  <c r="L88" i="35"/>
  <c r="I86" i="35"/>
  <c r="E76" i="35"/>
  <c r="P73" i="35"/>
  <c r="P75" i="35" s="1"/>
  <c r="P69" i="35"/>
  <c r="D83" i="35" s="1"/>
  <c r="F83" i="35" s="1"/>
  <c r="G70" i="35"/>
  <c r="E70" i="35"/>
  <c r="P61" i="35"/>
  <c r="D75" i="35" s="1"/>
  <c r="P53" i="35"/>
  <c r="D69" i="35" s="1"/>
  <c r="P45" i="35"/>
  <c r="D60" i="35" s="1"/>
  <c r="F60" i="35" s="1"/>
  <c r="F61" i="35" s="1"/>
  <c r="P37" i="35"/>
  <c r="D48" i="35" s="1"/>
  <c r="G36" i="35"/>
  <c r="E36" i="35"/>
  <c r="P29" i="35"/>
  <c r="D35" i="35" s="1"/>
  <c r="G29" i="35"/>
  <c r="E29" i="35"/>
  <c r="P21" i="35"/>
  <c r="D28" i="35" s="1"/>
  <c r="F28" i="35" s="1"/>
  <c r="H28" i="35" s="1"/>
  <c r="D18" i="35"/>
  <c r="E17" i="35"/>
  <c r="D17" i="35"/>
  <c r="F16" i="35"/>
  <c r="D16" i="35"/>
  <c r="G15" i="35"/>
  <c r="E15" i="35"/>
  <c r="H14" i="35"/>
  <c r="G14" i="35"/>
  <c r="F14" i="35"/>
  <c r="E14" i="35"/>
  <c r="D14" i="35"/>
  <c r="P13" i="35"/>
  <c r="D10" i="35" s="1"/>
  <c r="F10" i="35" s="1"/>
  <c r="H10" i="35" s="1"/>
  <c r="H13" i="35"/>
  <c r="G13" i="35"/>
  <c r="F13" i="35"/>
  <c r="E13" i="35"/>
  <c r="D13" i="35"/>
  <c r="H11" i="35"/>
  <c r="G11" i="35"/>
  <c r="F11" i="35"/>
  <c r="E11" i="35"/>
  <c r="K36" i="34"/>
  <c r="K35" i="34"/>
  <c r="I33" i="34"/>
  <c r="D29" i="34"/>
  <c r="D27" i="34"/>
  <c r="E14" i="34"/>
  <c r="E19" i="34" s="1"/>
  <c r="F13" i="34"/>
  <c r="F14" i="34" s="1"/>
  <c r="C6" i="52" s="1"/>
  <c r="H54" i="33"/>
  <c r="H53" i="33"/>
  <c r="N40" i="7"/>
  <c r="N39" i="7"/>
  <c r="C35" i="7"/>
  <c r="C36" i="7" s="1"/>
  <c r="D36" i="7" s="1"/>
  <c r="B33" i="7"/>
  <c r="B34" i="7" s="1"/>
  <c r="C32" i="7"/>
  <c r="D32" i="7" s="1"/>
  <c r="B26" i="7"/>
  <c r="C25" i="7"/>
  <c r="D25" i="7" s="1"/>
  <c r="N17" i="7"/>
  <c r="C16" i="7"/>
  <c r="D16" i="7" s="1"/>
  <c r="G15" i="7"/>
  <c r="C15" i="7"/>
  <c r="N13" i="7"/>
  <c r="G11" i="7"/>
  <c r="N9" i="7"/>
  <c r="B9" i="7"/>
  <c r="D7" i="7"/>
  <c r="N5" i="7"/>
  <c r="F34" i="9"/>
  <c r="F33" i="9"/>
  <c r="F26" i="9"/>
  <c r="C26" i="9"/>
  <c r="M17" i="9"/>
  <c r="M16" i="9"/>
  <c r="M7" i="9"/>
  <c r="K7" i="9"/>
  <c r="K29" i="9"/>
  <c r="M29" i="9"/>
  <c r="M28" i="9"/>
  <c r="C6" i="7"/>
  <c r="H54" i="30"/>
  <c r="H53" i="30"/>
  <c r="V52" i="29"/>
  <c r="V51" i="29"/>
  <c r="P41" i="29"/>
  <c r="O41" i="29"/>
  <c r="N41" i="29"/>
  <c r="F39" i="29"/>
  <c r="B39" i="29"/>
  <c r="V29" i="29"/>
  <c r="U29" i="29"/>
  <c r="R29" i="29"/>
  <c r="O29" i="29"/>
  <c r="L29" i="29"/>
  <c r="V25" i="29"/>
  <c r="U25" i="29"/>
  <c r="R25" i="29"/>
  <c r="O23" i="29"/>
  <c r="L23" i="29"/>
  <c r="O21" i="29"/>
  <c r="L21" i="29"/>
  <c r="V19" i="29"/>
  <c r="U19" i="29"/>
  <c r="R19" i="29"/>
  <c r="O19" i="29"/>
  <c r="L19" i="29"/>
  <c r="V9" i="29"/>
  <c r="U9" i="29"/>
  <c r="R9" i="29"/>
  <c r="V8" i="29"/>
  <c r="U8" i="29"/>
  <c r="R8" i="29"/>
  <c r="O7" i="29"/>
  <c r="L7" i="29"/>
  <c r="L28" i="29" l="1"/>
  <c r="L30" i="29" s="1"/>
  <c r="D36" i="35"/>
  <c r="F35" i="35"/>
  <c r="D76" i="35"/>
  <c r="F75" i="35"/>
  <c r="F76" i="35" s="1"/>
  <c r="C17" i="7"/>
  <c r="D17" i="7" s="1"/>
  <c r="M18" i="9"/>
  <c r="D49" i="35"/>
  <c r="F48" i="35"/>
  <c r="D70" i="35"/>
  <c r="F69" i="35"/>
  <c r="H45" i="36"/>
  <c r="G45" i="36"/>
  <c r="H19" i="55"/>
  <c r="H77" i="55" s="1"/>
  <c r="R46" i="29"/>
  <c r="R47" i="29"/>
  <c r="C23" i="7"/>
  <c r="D23" i="7" s="1"/>
  <c r="K28" i="9"/>
  <c r="N21" i="7"/>
  <c r="T75" i="7" s="1"/>
  <c r="D101" i="37"/>
  <c r="E19" i="35"/>
  <c r="E77" i="35" s="1"/>
  <c r="E90" i="35" s="1"/>
  <c r="F18" i="35"/>
  <c r="F19" i="35" s="1"/>
  <c r="F45" i="36"/>
  <c r="E45" i="36"/>
  <c r="I45" i="36"/>
  <c r="C34" i="29"/>
  <c r="I33" i="29" s="1"/>
  <c r="N21" i="52"/>
  <c r="T75" i="52" s="1"/>
  <c r="K27" i="40"/>
  <c r="G24" i="38" s="1"/>
  <c r="F101" i="37"/>
  <c r="F19" i="55"/>
  <c r="F77" i="55" s="1"/>
  <c r="I45" i="45"/>
  <c r="B34" i="29"/>
  <c r="I27" i="29" s="1"/>
  <c r="E101" i="37"/>
  <c r="G19" i="35"/>
  <c r="G77" i="35" s="1"/>
  <c r="D19" i="35"/>
  <c r="O47" i="29" s="1"/>
  <c r="H19" i="35"/>
  <c r="C101" i="37"/>
  <c r="G101" i="37"/>
  <c r="M17" i="40"/>
  <c r="F34" i="29"/>
  <c r="K27" i="49"/>
  <c r="G24" i="47" s="1"/>
  <c r="N21" i="50"/>
  <c r="M17" i="49"/>
  <c r="H59" i="37"/>
  <c r="H70" i="37"/>
  <c r="H81" i="37"/>
  <c r="H92" i="37"/>
  <c r="C19" i="52"/>
  <c r="D19" i="52" s="1"/>
  <c r="O49" i="29"/>
  <c r="D61" i="35"/>
  <c r="U46" i="29" s="1"/>
  <c r="C23" i="52"/>
  <c r="D23" i="52" s="1"/>
  <c r="U48" i="29"/>
  <c r="H101" i="37"/>
  <c r="C22" i="52"/>
  <c r="D22" i="52" s="1"/>
  <c r="U47" i="29"/>
  <c r="N10" i="36"/>
  <c r="O28" i="29"/>
  <c r="C22" i="7"/>
  <c r="D22" i="7" s="1"/>
  <c r="R48" i="29"/>
  <c r="C20" i="52"/>
  <c r="D20" i="52" s="1"/>
  <c r="O50" i="29"/>
  <c r="N12" i="36"/>
  <c r="C15" i="39"/>
  <c r="D14" i="39"/>
  <c r="D101" i="46"/>
  <c r="M27" i="9"/>
  <c r="M30" i="9" s="1"/>
  <c r="B27" i="7"/>
  <c r="H97" i="37"/>
  <c r="K26" i="40" s="1"/>
  <c r="H59" i="46"/>
  <c r="H70" i="46"/>
  <c r="H81" i="46"/>
  <c r="H92" i="46"/>
  <c r="E101" i="46"/>
  <c r="G101" i="46"/>
  <c r="B27" i="52"/>
  <c r="E19" i="55"/>
  <c r="E77" i="55" s="1"/>
  <c r="E90" i="55" s="1"/>
  <c r="G19" i="55"/>
  <c r="G77" i="55" s="1"/>
  <c r="F45" i="45"/>
  <c r="H45" i="45"/>
  <c r="D14" i="48"/>
  <c r="P47" i="29"/>
  <c r="C18" i="50"/>
  <c r="D18" i="50" s="1"/>
  <c r="D77" i="55"/>
  <c r="E45" i="45"/>
  <c r="G45" i="45"/>
  <c r="B27" i="50"/>
  <c r="H97" i="46"/>
  <c r="K26" i="49" s="1"/>
  <c r="K29" i="49" s="1"/>
  <c r="H96" i="46"/>
  <c r="M26" i="49" s="1"/>
  <c r="H96" i="37"/>
  <c r="M26" i="40" s="1"/>
  <c r="M29" i="40" s="1"/>
  <c r="C20" i="7"/>
  <c r="D20" i="7" s="1"/>
  <c r="L50" i="29"/>
  <c r="C19" i="7"/>
  <c r="D19" i="7" s="1"/>
  <c r="L49" i="29"/>
  <c r="D35" i="50"/>
  <c r="B37" i="50"/>
  <c r="C6" i="50"/>
  <c r="D6" i="50" s="1"/>
  <c r="C7" i="49"/>
  <c r="O30" i="29"/>
  <c r="C17" i="52"/>
  <c r="D17" i="52" s="1"/>
  <c r="D11" i="35"/>
  <c r="H48" i="46"/>
  <c r="I39" i="29"/>
  <c r="J39" i="29"/>
  <c r="J33" i="29"/>
  <c r="H48" i="37"/>
  <c r="K27" i="9"/>
  <c r="I28" i="29"/>
  <c r="J27" i="29"/>
  <c r="N16" i="36"/>
  <c r="N17" i="36" s="1"/>
  <c r="D24" i="35"/>
  <c r="D31" i="39"/>
  <c r="E27" i="39"/>
  <c r="C31" i="39"/>
  <c r="D27" i="48"/>
  <c r="C31" i="48"/>
  <c r="L46" i="29"/>
  <c r="D15" i="52"/>
  <c r="D35" i="52"/>
  <c r="D6" i="52"/>
  <c r="C7" i="40"/>
  <c r="B34" i="52"/>
  <c r="B37" i="52" s="1"/>
  <c r="D15" i="7"/>
  <c r="D6" i="7"/>
  <c r="D35" i="7"/>
  <c r="B37" i="7"/>
  <c r="C6" i="9"/>
  <c r="T58" i="7" l="1"/>
  <c r="C21" i="7"/>
  <c r="D21" i="7" s="1"/>
  <c r="N10" i="7"/>
  <c r="N11" i="7" s="1"/>
  <c r="N12" i="7" s="1"/>
  <c r="H24" i="35"/>
  <c r="H29" i="35" s="1"/>
  <c r="H77" i="35" s="1"/>
  <c r="F24" i="35"/>
  <c r="F29" i="35" s="1"/>
  <c r="D4" i="47"/>
  <c r="H69" i="35"/>
  <c r="H70" i="35" s="1"/>
  <c r="F70" i="35"/>
  <c r="H48" i="35"/>
  <c r="H49" i="35" s="1"/>
  <c r="F49" i="35"/>
  <c r="H35" i="35"/>
  <c r="H36" i="35" s="1"/>
  <c r="F36" i="35"/>
  <c r="F77" i="35" s="1"/>
  <c r="L20" i="29"/>
  <c r="L22" i="29"/>
  <c r="T19" i="52"/>
  <c r="L48" i="29"/>
  <c r="L31" i="29"/>
  <c r="L32" i="29" s="1"/>
  <c r="L24" i="29"/>
  <c r="I29" i="29"/>
  <c r="O31" i="29"/>
  <c r="O32" i="29" s="1"/>
  <c r="J28" i="29"/>
  <c r="J29" i="29" s="1"/>
  <c r="J40" i="29"/>
  <c r="H101" i="46"/>
  <c r="C11" i="48" s="1"/>
  <c r="C31" i="50"/>
  <c r="D31" i="50" s="1"/>
  <c r="M29" i="49"/>
  <c r="D4" i="38"/>
  <c r="H6" i="38" s="1"/>
  <c r="G6" i="38"/>
  <c r="G10" i="38" s="1"/>
  <c r="C31" i="52"/>
  <c r="C33" i="52" s="1"/>
  <c r="C34" i="52" s="1"/>
  <c r="C37" i="52" s="1"/>
  <c r="D37" i="52" s="1"/>
  <c r="C11" i="39"/>
  <c r="D11" i="39" s="1"/>
  <c r="J34" i="29"/>
  <c r="J35" i="29" s="1"/>
  <c r="I34" i="29"/>
  <c r="I35" i="29" s="1"/>
  <c r="T70" i="52"/>
  <c r="T47" i="52"/>
  <c r="T39" i="52"/>
  <c r="T25" i="52"/>
  <c r="T18" i="52"/>
  <c r="T63" i="52"/>
  <c r="T29" i="52"/>
  <c r="T54" i="52"/>
  <c r="V4" i="52"/>
  <c r="N22" i="52" s="1"/>
  <c r="N23" i="52" s="1"/>
  <c r="U37" i="29" s="1"/>
  <c r="T71" i="52"/>
  <c r="T55" i="52"/>
  <c r="T37" i="52"/>
  <c r="T21" i="52"/>
  <c r="T62" i="52"/>
  <c r="T46" i="52"/>
  <c r="T10" i="52"/>
  <c r="T12" i="52"/>
  <c r="T67" i="52"/>
  <c r="T59" i="52"/>
  <c r="T51" i="52"/>
  <c r="T43" i="52"/>
  <c r="T32" i="52"/>
  <c r="T23" i="52"/>
  <c r="T74" i="52"/>
  <c r="T66" i="52"/>
  <c r="T58" i="52"/>
  <c r="T50" i="52"/>
  <c r="T42" i="52"/>
  <c r="T36" i="52"/>
  <c r="T28" i="52"/>
  <c r="T7" i="52"/>
  <c r="T14" i="52"/>
  <c r="V7" i="52"/>
  <c r="T15" i="52"/>
  <c r="T73" i="52"/>
  <c r="T69" i="52"/>
  <c r="T65" i="52"/>
  <c r="T61" i="52"/>
  <c r="T57" i="52"/>
  <c r="T53" i="52"/>
  <c r="T49" i="52"/>
  <c r="T45" i="52"/>
  <c r="T41" i="52"/>
  <c r="T33" i="52"/>
  <c r="T31" i="52"/>
  <c r="T27" i="52"/>
  <c r="T22" i="52"/>
  <c r="T17" i="52"/>
  <c r="T72" i="52"/>
  <c r="T68" i="52"/>
  <c r="T64" i="52"/>
  <c r="T60" i="52"/>
  <c r="T56" i="52"/>
  <c r="T52" i="52"/>
  <c r="T48" i="52"/>
  <c r="T44" i="52"/>
  <c r="T40" i="52"/>
  <c r="T38" i="52"/>
  <c r="T34" i="52"/>
  <c r="T30" i="52"/>
  <c r="T26" i="52"/>
  <c r="T24" i="52"/>
  <c r="T20" i="52"/>
  <c r="T6" i="52"/>
  <c r="T8" i="52"/>
  <c r="T11" i="52"/>
  <c r="T16" i="52"/>
  <c r="T5" i="52"/>
  <c r="T9" i="52"/>
  <c r="T13" i="52"/>
  <c r="T67" i="7"/>
  <c r="T31" i="7"/>
  <c r="T28" i="7"/>
  <c r="V7" i="7"/>
  <c r="T51" i="7"/>
  <c r="T74" i="7"/>
  <c r="T42" i="7"/>
  <c r="T7" i="7"/>
  <c r="T59" i="7"/>
  <c r="T43" i="7"/>
  <c r="T25" i="7"/>
  <c r="T66" i="7"/>
  <c r="T50" i="7"/>
  <c r="T34" i="7"/>
  <c r="T15" i="7"/>
  <c r="T14" i="7"/>
  <c r="T71" i="7"/>
  <c r="T63" i="7"/>
  <c r="T55" i="7"/>
  <c r="T47" i="7"/>
  <c r="T37" i="7"/>
  <c r="T27" i="7"/>
  <c r="T22" i="7"/>
  <c r="T70" i="7"/>
  <c r="T62" i="7"/>
  <c r="T54" i="7"/>
  <c r="T46" i="7"/>
  <c r="T39" i="7"/>
  <c r="T32" i="7"/>
  <c r="T17" i="7"/>
  <c r="V4" i="7"/>
  <c r="N22" i="7" s="1"/>
  <c r="N23" i="7" s="1"/>
  <c r="R37" i="29" s="1"/>
  <c r="T12" i="7"/>
  <c r="T20" i="7"/>
  <c r="T10" i="7"/>
  <c r="T19" i="7"/>
  <c r="T73" i="7"/>
  <c r="T69" i="7"/>
  <c r="T65" i="7"/>
  <c r="T61" i="7"/>
  <c r="T57" i="7"/>
  <c r="T53" i="7"/>
  <c r="T49" i="7"/>
  <c r="T45" i="7"/>
  <c r="T41" i="7"/>
  <c r="T36" i="7"/>
  <c r="T29" i="7"/>
  <c r="T26" i="7"/>
  <c r="T23" i="7"/>
  <c r="T21" i="7"/>
  <c r="T72" i="7"/>
  <c r="T68" i="7"/>
  <c r="T64" i="7"/>
  <c r="T60" i="7"/>
  <c r="T56" i="7"/>
  <c r="T52" i="7"/>
  <c r="T48" i="7"/>
  <c r="T44" i="7"/>
  <c r="T40" i="7"/>
  <c r="T38" i="7"/>
  <c r="T33" i="7"/>
  <c r="T30" i="7"/>
  <c r="T24" i="7"/>
  <c r="T5" i="7"/>
  <c r="T9" i="7"/>
  <c r="T13" i="7"/>
  <c r="T18" i="7"/>
  <c r="T6" i="7"/>
  <c r="T8" i="7"/>
  <c r="T11" i="7"/>
  <c r="T16" i="7"/>
  <c r="N6" i="7"/>
  <c r="N7" i="7" s="1"/>
  <c r="N8" i="7" s="1"/>
  <c r="L47" i="29"/>
  <c r="L86" i="35"/>
  <c r="O46" i="29"/>
  <c r="N14" i="50"/>
  <c r="N15" i="50" s="1"/>
  <c r="N16" i="50" s="1"/>
  <c r="N10" i="50"/>
  <c r="N11" i="50" s="1"/>
  <c r="N12" i="50" s="1"/>
  <c r="N6" i="50"/>
  <c r="N7" i="50" s="1"/>
  <c r="N8" i="50" s="1"/>
  <c r="P22" i="29"/>
  <c r="P20" i="29"/>
  <c r="P28" i="29"/>
  <c r="P30" i="29" s="1"/>
  <c r="P32" i="29" s="1"/>
  <c r="P24" i="29"/>
  <c r="E14" i="39"/>
  <c r="D15" i="39"/>
  <c r="C21" i="52"/>
  <c r="D21" i="52" s="1"/>
  <c r="G86" i="55"/>
  <c r="V35" i="29"/>
  <c r="V36" i="29" s="1"/>
  <c r="N18" i="50"/>
  <c r="D15" i="48"/>
  <c r="E14" i="48"/>
  <c r="D31" i="52"/>
  <c r="I40" i="29"/>
  <c r="H24" i="47"/>
  <c r="N10" i="52"/>
  <c r="N11" i="52" s="1"/>
  <c r="N12" i="52" s="1"/>
  <c r="N6" i="52"/>
  <c r="N7" i="52" s="1"/>
  <c r="N8" i="52" s="1"/>
  <c r="N14" i="52"/>
  <c r="N15" i="52" s="1"/>
  <c r="N16" i="52" s="1"/>
  <c r="N14" i="7"/>
  <c r="N15" i="7" s="1"/>
  <c r="N16" i="7" s="1"/>
  <c r="F20" i="49"/>
  <c r="V27" i="29" s="1"/>
  <c r="M5" i="49"/>
  <c r="M18" i="49"/>
  <c r="M19" i="49" s="1"/>
  <c r="C20" i="49"/>
  <c r="V17" i="29" s="1"/>
  <c r="K5" i="49"/>
  <c r="T76" i="50"/>
  <c r="T74" i="50"/>
  <c r="T72" i="50"/>
  <c r="T70" i="50"/>
  <c r="T68" i="50"/>
  <c r="T66" i="50"/>
  <c r="T64" i="50"/>
  <c r="T62" i="50"/>
  <c r="T60" i="50"/>
  <c r="T58" i="50"/>
  <c r="T56" i="50"/>
  <c r="T54" i="50"/>
  <c r="T52" i="50"/>
  <c r="T50" i="50"/>
  <c r="T48" i="50"/>
  <c r="T46" i="50"/>
  <c r="T44" i="50"/>
  <c r="T42" i="50"/>
  <c r="T40" i="50"/>
  <c r="T39" i="50"/>
  <c r="T38" i="50"/>
  <c r="T33" i="50"/>
  <c r="T32" i="50"/>
  <c r="T31" i="50"/>
  <c r="T29" i="50"/>
  <c r="T27" i="50"/>
  <c r="T23" i="50"/>
  <c r="T22" i="50"/>
  <c r="T21" i="50"/>
  <c r="T20" i="50"/>
  <c r="T18" i="50"/>
  <c r="T16" i="50"/>
  <c r="T14" i="50"/>
  <c r="T13" i="50"/>
  <c r="T12" i="50"/>
  <c r="T11" i="50"/>
  <c r="T8" i="50"/>
  <c r="V7" i="50"/>
  <c r="T5" i="50"/>
  <c r="V4" i="50"/>
  <c r="N22" i="50" s="1"/>
  <c r="N23" i="50" s="1"/>
  <c r="V37" i="29" s="1"/>
  <c r="T75" i="50"/>
  <c r="T71" i="50"/>
  <c r="T67" i="50"/>
  <c r="T63" i="50"/>
  <c r="T59" i="50"/>
  <c r="T55" i="50"/>
  <c r="T51" i="50"/>
  <c r="T47" i="50"/>
  <c r="T43" i="50"/>
  <c r="T36" i="50"/>
  <c r="T30" i="50"/>
  <c r="T28" i="50"/>
  <c r="T17" i="50"/>
  <c r="T15" i="50"/>
  <c r="T10" i="50"/>
  <c r="T9" i="50"/>
  <c r="T7" i="50"/>
  <c r="T73" i="50"/>
  <c r="T69" i="50"/>
  <c r="T65" i="50"/>
  <c r="T61" i="50"/>
  <c r="T57" i="50"/>
  <c r="T53" i="50"/>
  <c r="T49" i="50"/>
  <c r="T45" i="50"/>
  <c r="T41" i="50"/>
  <c r="T34" i="50"/>
  <c r="T26" i="50"/>
  <c r="T25" i="50"/>
  <c r="T24" i="50"/>
  <c r="T19" i="50"/>
  <c r="T6" i="50"/>
  <c r="J41" i="29"/>
  <c r="I41" i="29"/>
  <c r="H59" i="47"/>
  <c r="H57" i="47"/>
  <c r="H52" i="47"/>
  <c r="H51" i="47"/>
  <c r="H49" i="47"/>
  <c r="H47" i="47"/>
  <c r="H43" i="47"/>
  <c r="H41" i="47"/>
  <c r="H39" i="47"/>
  <c r="H37" i="47"/>
  <c r="H34" i="47"/>
  <c r="H33" i="47"/>
  <c r="H58" i="47"/>
  <c r="G55" i="47"/>
  <c r="H50" i="47"/>
  <c r="H45" i="47"/>
  <c r="H44" i="47"/>
  <c r="H40" i="47"/>
  <c r="H36" i="47"/>
  <c r="H32" i="47"/>
  <c r="H30" i="47"/>
  <c r="H28" i="47"/>
  <c r="H23" i="47"/>
  <c r="H21" i="47"/>
  <c r="H18" i="47"/>
  <c r="H16" i="47"/>
  <c r="H8" i="47"/>
  <c r="H61" i="47"/>
  <c r="G17" i="50" s="1"/>
  <c r="H56" i="47"/>
  <c r="H48" i="47"/>
  <c r="H42" i="47"/>
  <c r="H38" i="47"/>
  <c r="H31" i="47"/>
  <c r="H29" i="47"/>
  <c r="H25" i="47"/>
  <c r="H22" i="47"/>
  <c r="H20" i="47"/>
  <c r="H17" i="47"/>
  <c r="H13" i="47"/>
  <c r="H12" i="47"/>
  <c r="H9" i="47"/>
  <c r="H7" i="47"/>
  <c r="K29" i="40"/>
  <c r="H59" i="38"/>
  <c r="G55" i="38"/>
  <c r="H48" i="38"/>
  <c r="H44" i="38"/>
  <c r="H40" i="38"/>
  <c r="H36" i="38"/>
  <c r="H30" i="38"/>
  <c r="H23" i="38"/>
  <c r="H17" i="38"/>
  <c r="H12" i="38"/>
  <c r="H7" i="38"/>
  <c r="H58" i="38"/>
  <c r="H52" i="38"/>
  <c r="H49" i="38"/>
  <c r="H43" i="38"/>
  <c r="H39" i="38"/>
  <c r="H34" i="38"/>
  <c r="H31" i="38"/>
  <c r="H25" i="38"/>
  <c r="H20" i="38"/>
  <c r="H16" i="38"/>
  <c r="G17" i="7"/>
  <c r="K30" i="9"/>
  <c r="D29" i="35"/>
  <c r="O48" i="29" s="1"/>
  <c r="O24" i="29"/>
  <c r="O20" i="29"/>
  <c r="O22" i="29"/>
  <c r="N19" i="50"/>
  <c r="N20" i="50" s="1"/>
  <c r="C10" i="52"/>
  <c r="D10" i="52" s="1"/>
  <c r="F27" i="39"/>
  <c r="E31" i="39"/>
  <c r="C10" i="7"/>
  <c r="D10" i="7" s="1"/>
  <c r="E27" i="48"/>
  <c r="D31" i="48"/>
  <c r="C10" i="50"/>
  <c r="D10" i="50" s="1"/>
  <c r="C18" i="7" l="1"/>
  <c r="D18" i="7" s="1"/>
  <c r="D33" i="52"/>
  <c r="N18" i="7"/>
  <c r="N19" i="7" s="1"/>
  <c r="N20" i="7" s="1"/>
  <c r="C13" i="39"/>
  <c r="C16" i="39" s="1"/>
  <c r="C33" i="50"/>
  <c r="C34" i="50" s="1"/>
  <c r="D34" i="50" s="1"/>
  <c r="C13" i="48"/>
  <c r="C16" i="48" s="1"/>
  <c r="D11" i="48"/>
  <c r="E11" i="48" s="1"/>
  <c r="G6" i="47"/>
  <c r="H8" i="38"/>
  <c r="H18" i="38"/>
  <c r="H22" i="38"/>
  <c r="H29" i="38"/>
  <c r="H33" i="38"/>
  <c r="H37" i="38"/>
  <c r="H41" i="38"/>
  <c r="H47" i="38"/>
  <c r="H51" i="38"/>
  <c r="H56" i="38"/>
  <c r="H61" i="38"/>
  <c r="G17" i="52" s="1"/>
  <c r="H9" i="38"/>
  <c r="H13" i="38"/>
  <c r="H21" i="38"/>
  <c r="H28" i="38"/>
  <c r="H32" i="38"/>
  <c r="H38" i="38"/>
  <c r="H42" i="38"/>
  <c r="H45" i="38"/>
  <c r="H50" i="38"/>
  <c r="H57" i="38"/>
  <c r="H24" i="38"/>
  <c r="V6" i="52"/>
  <c r="V5" i="52"/>
  <c r="C31" i="7"/>
  <c r="D31" i="7" s="1"/>
  <c r="D34" i="52"/>
  <c r="V6" i="7"/>
  <c r="V5" i="7"/>
  <c r="R35" i="29"/>
  <c r="R36" i="29" s="1"/>
  <c r="R38" i="29" s="1"/>
  <c r="E15" i="48"/>
  <c r="F14" i="48"/>
  <c r="G89" i="55"/>
  <c r="H86" i="55"/>
  <c r="H89" i="55" s="1"/>
  <c r="E15" i="39"/>
  <c r="F14" i="39"/>
  <c r="V38" i="29"/>
  <c r="V43" i="29" s="1"/>
  <c r="G16" i="50"/>
  <c r="V5" i="50"/>
  <c r="D13" i="48"/>
  <c r="D16" i="48" s="1"/>
  <c r="G60" i="47"/>
  <c r="H55" i="47"/>
  <c r="P35" i="29" s="1"/>
  <c r="V6" i="50"/>
  <c r="G60" i="38"/>
  <c r="H55" i="38"/>
  <c r="O35" i="29" s="1"/>
  <c r="C20" i="40"/>
  <c r="U17" i="29" s="1"/>
  <c r="M18" i="40"/>
  <c r="M19" i="40" s="1"/>
  <c r="M5" i="40"/>
  <c r="F20" i="40"/>
  <c r="U27" i="29" s="1"/>
  <c r="K5" i="40"/>
  <c r="G11" i="38"/>
  <c r="H11" i="38" s="1"/>
  <c r="H10" i="38"/>
  <c r="G14" i="38"/>
  <c r="D13" i="39"/>
  <c r="D16" i="39" s="1"/>
  <c r="E11" i="39"/>
  <c r="G16" i="52"/>
  <c r="F19" i="9"/>
  <c r="R27" i="29" s="1"/>
  <c r="K5" i="9"/>
  <c r="M19" i="9"/>
  <c r="M20" i="9" s="1"/>
  <c r="C19" i="9"/>
  <c r="R17" i="29" s="1"/>
  <c r="M5" i="9"/>
  <c r="N35" i="29"/>
  <c r="G16" i="7"/>
  <c r="D77" i="35"/>
  <c r="C18" i="52"/>
  <c r="D18" i="52" s="1"/>
  <c r="F31" i="39"/>
  <c r="G27" i="39"/>
  <c r="E31" i="48"/>
  <c r="F27" i="48"/>
  <c r="C33" i="7" l="1"/>
  <c r="C34" i="7" s="1"/>
  <c r="D34" i="7" s="1"/>
  <c r="C37" i="50"/>
  <c r="D37" i="50" s="1"/>
  <c r="D33" i="50"/>
  <c r="G10" i="47"/>
  <c r="H6" i="47"/>
  <c r="G90" i="55"/>
  <c r="V41" i="29"/>
  <c r="F15" i="48"/>
  <c r="G14" i="48"/>
  <c r="G86" i="35"/>
  <c r="U35" i="29"/>
  <c r="U36" i="29" s="1"/>
  <c r="U38" i="29" s="1"/>
  <c r="F15" i="39"/>
  <c r="G14" i="39"/>
  <c r="H90" i="55"/>
  <c r="F15" i="49" s="1"/>
  <c r="F17" i="49" s="1"/>
  <c r="V24" i="29" s="1"/>
  <c r="V26" i="29" s="1"/>
  <c r="V28" i="29" s="1"/>
  <c r="V30" i="29" s="1"/>
  <c r="V42" i="29"/>
  <c r="V40" i="29"/>
  <c r="F11" i="48"/>
  <c r="E13" i="48"/>
  <c r="E16" i="48" s="1"/>
  <c r="C21" i="48"/>
  <c r="D21" i="48" s="1"/>
  <c r="E21" i="48" s="1"/>
  <c r="F21" i="48" s="1"/>
  <c r="G21" i="48" s="1"/>
  <c r="H21" i="48" s="1"/>
  <c r="I21" i="48" s="1"/>
  <c r="J21" i="48" s="1"/>
  <c r="K21" i="48" s="1"/>
  <c r="L21" i="48" s="1"/>
  <c r="M21" i="48" s="1"/>
  <c r="N21" i="48" s="1"/>
  <c r="O21" i="48" s="1"/>
  <c r="P21" i="48" s="1"/>
  <c r="Q21" i="48" s="1"/>
  <c r="H60" i="47"/>
  <c r="F11" i="39"/>
  <c r="E13" i="39"/>
  <c r="E16" i="39" s="1"/>
  <c r="H14" i="38"/>
  <c r="O12" i="29"/>
  <c r="O14" i="29" s="1"/>
  <c r="G19" i="38"/>
  <c r="H60" i="38"/>
  <c r="C21" i="39"/>
  <c r="D21" i="39" s="1"/>
  <c r="E21" i="39" s="1"/>
  <c r="F21" i="39" s="1"/>
  <c r="G21" i="39" s="1"/>
  <c r="H21" i="39" s="1"/>
  <c r="I21" i="39" s="1"/>
  <c r="J21" i="39" s="1"/>
  <c r="K21" i="39" s="1"/>
  <c r="L21" i="39" s="1"/>
  <c r="M21" i="39" s="1"/>
  <c r="N21" i="39" s="1"/>
  <c r="O21" i="39" s="1"/>
  <c r="P21" i="39" s="1"/>
  <c r="Q21" i="39" s="1"/>
  <c r="N18" i="52"/>
  <c r="N19" i="52" s="1"/>
  <c r="N20" i="52" s="1"/>
  <c r="H27" i="39"/>
  <c r="G31" i="39"/>
  <c r="G27" i="48"/>
  <c r="F31" i="48"/>
  <c r="R43" i="29"/>
  <c r="R40" i="29"/>
  <c r="D33" i="7" l="1"/>
  <c r="R41" i="29"/>
  <c r="H10" i="47"/>
  <c r="G11" i="47"/>
  <c r="M4" i="49"/>
  <c r="M6" i="49" s="1"/>
  <c r="M8" i="49" s="1"/>
  <c r="M20" i="49"/>
  <c r="M21" i="49" s="1"/>
  <c r="C37" i="7"/>
  <c r="D37" i="7" s="1"/>
  <c r="R42" i="29"/>
  <c r="F14" i="9"/>
  <c r="F16" i="9" s="1"/>
  <c r="G89" i="35"/>
  <c r="H86" i="35"/>
  <c r="H89" i="35" s="1"/>
  <c r="G15" i="48"/>
  <c r="H14" i="48"/>
  <c r="F19" i="49"/>
  <c r="F21" i="49" s="1"/>
  <c r="F23" i="49" s="1"/>
  <c r="F25" i="49" s="1"/>
  <c r="F26" i="49" s="1"/>
  <c r="F29" i="49" s="1"/>
  <c r="G15" i="39"/>
  <c r="H14" i="39"/>
  <c r="C15" i="49"/>
  <c r="F38" i="29"/>
  <c r="F40" i="29" s="1"/>
  <c r="F13" i="48"/>
  <c r="F16" i="48" s="1"/>
  <c r="G11" i="48"/>
  <c r="H19" i="38"/>
  <c r="O15" i="29"/>
  <c r="O16" i="29" s="1"/>
  <c r="G26" i="38"/>
  <c r="C20" i="39"/>
  <c r="D20" i="39" s="1"/>
  <c r="E20" i="39" s="1"/>
  <c r="F20" i="39" s="1"/>
  <c r="G20" i="39" s="1"/>
  <c r="H20" i="39" s="1"/>
  <c r="I20" i="39" s="1"/>
  <c r="J20" i="39" s="1"/>
  <c r="K20" i="39" s="1"/>
  <c r="L20" i="39" s="1"/>
  <c r="M20" i="39" s="1"/>
  <c r="N20" i="39" s="1"/>
  <c r="O20" i="39" s="1"/>
  <c r="P20" i="39" s="1"/>
  <c r="Q20" i="39" s="1"/>
  <c r="F13" i="39"/>
  <c r="F16" i="39" s="1"/>
  <c r="G11" i="39"/>
  <c r="L12" i="29"/>
  <c r="L14" i="29" s="1"/>
  <c r="U43" i="29"/>
  <c r="U40" i="29"/>
  <c r="H31" i="39"/>
  <c r="I27" i="39"/>
  <c r="G31" i="48"/>
  <c r="H27" i="48"/>
  <c r="H11" i="47" l="1"/>
  <c r="G14" i="47"/>
  <c r="F43" i="29"/>
  <c r="F42" i="29"/>
  <c r="I14" i="39"/>
  <c r="H15" i="39"/>
  <c r="C14" i="9"/>
  <c r="B38" i="29"/>
  <c r="B40" i="29" s="1"/>
  <c r="G90" i="35"/>
  <c r="C15" i="40" s="1"/>
  <c r="U41" i="29"/>
  <c r="F18" i="9"/>
  <c r="F20" i="9" s="1"/>
  <c r="F22" i="9" s="1"/>
  <c r="F24" i="9" s="1"/>
  <c r="F25" i="9" s="1"/>
  <c r="R24" i="29"/>
  <c r="R26" i="29" s="1"/>
  <c r="R28" i="29" s="1"/>
  <c r="R30" i="29" s="1"/>
  <c r="M21" i="9"/>
  <c r="M22" i="9" s="1"/>
  <c r="M4" i="9"/>
  <c r="M6" i="9" s="1"/>
  <c r="M8" i="9" s="1"/>
  <c r="V14" i="29"/>
  <c r="V16" i="29" s="1"/>
  <c r="V18" i="29" s="1"/>
  <c r="V20" i="29" s="1"/>
  <c r="C17" i="49"/>
  <c r="H15" i="48"/>
  <c r="I14" i="48"/>
  <c r="U42" i="29"/>
  <c r="H90" i="35"/>
  <c r="F15" i="40" s="1"/>
  <c r="F17" i="40" s="1"/>
  <c r="H11" i="48"/>
  <c r="G13" i="48"/>
  <c r="G16" i="48" s="1"/>
  <c r="H11" i="39"/>
  <c r="G13" i="39"/>
  <c r="G16" i="39" s="1"/>
  <c r="H26" i="38"/>
  <c r="G53" i="38"/>
  <c r="L15" i="29"/>
  <c r="L16" i="29" s="1"/>
  <c r="J27" i="39"/>
  <c r="I31" i="39"/>
  <c r="I27" i="48"/>
  <c r="H31" i="48"/>
  <c r="H14" i="47" l="1"/>
  <c r="G19" i="47"/>
  <c r="P12" i="29"/>
  <c r="P14" i="29" s="1"/>
  <c r="U24" i="29"/>
  <c r="U26" i="29" s="1"/>
  <c r="U28" i="29" s="1"/>
  <c r="U30" i="29" s="1"/>
  <c r="M20" i="40"/>
  <c r="M21" i="40" s="1"/>
  <c r="M4" i="40"/>
  <c r="M6" i="40" s="1"/>
  <c r="M8" i="40" s="1"/>
  <c r="F19" i="40"/>
  <c r="F21" i="40" s="1"/>
  <c r="F23" i="40" s="1"/>
  <c r="F25" i="40" s="1"/>
  <c r="F26" i="40" s="1"/>
  <c r="F29" i="40" s="1"/>
  <c r="I15" i="48"/>
  <c r="J14" i="48"/>
  <c r="C19" i="49"/>
  <c r="C21" i="49" s="1"/>
  <c r="K4" i="49"/>
  <c r="K6" i="49" s="1"/>
  <c r="K8" i="49" s="1"/>
  <c r="M9" i="49" s="1"/>
  <c r="C17" i="40"/>
  <c r="U14" i="29"/>
  <c r="U16" i="29" s="1"/>
  <c r="U18" i="29" s="1"/>
  <c r="U20" i="29" s="1"/>
  <c r="R14" i="29"/>
  <c r="R16" i="29" s="1"/>
  <c r="R18" i="29" s="1"/>
  <c r="R20" i="29" s="1"/>
  <c r="C16" i="9"/>
  <c r="I15" i="39"/>
  <c r="J14" i="39"/>
  <c r="V31" i="29"/>
  <c r="B42" i="29"/>
  <c r="B43" i="29"/>
  <c r="H13" i="48"/>
  <c r="H16" i="48" s="1"/>
  <c r="I11" i="48"/>
  <c r="C19" i="39"/>
  <c r="G62" i="38"/>
  <c r="H53" i="38"/>
  <c r="H13" i="39"/>
  <c r="H16" i="39" s="1"/>
  <c r="I11" i="39"/>
  <c r="J31" i="39"/>
  <c r="K27" i="39"/>
  <c r="I31" i="48"/>
  <c r="J27" i="48"/>
  <c r="F28" i="9"/>
  <c r="P15" i="29" l="1"/>
  <c r="P16" i="29" s="1"/>
  <c r="H19" i="47"/>
  <c r="C20" i="48"/>
  <c r="D20" i="48" s="1"/>
  <c r="E20" i="48" s="1"/>
  <c r="F20" i="48" s="1"/>
  <c r="G20" i="48" s="1"/>
  <c r="H20" i="48" s="1"/>
  <c r="I20" i="48" s="1"/>
  <c r="J20" i="48" s="1"/>
  <c r="K20" i="48" s="1"/>
  <c r="L20" i="48" s="1"/>
  <c r="M20" i="48" s="1"/>
  <c r="N20" i="48" s="1"/>
  <c r="O20" i="48" s="1"/>
  <c r="P20" i="48" s="1"/>
  <c r="Q20" i="48" s="1"/>
  <c r="G26" i="47"/>
  <c r="U31" i="29"/>
  <c r="C19" i="40"/>
  <c r="C21" i="40" s="1"/>
  <c r="K4" i="40"/>
  <c r="K6" i="40" s="1"/>
  <c r="K8" i="40" s="1"/>
  <c r="M9" i="40" s="1"/>
  <c r="C23" i="49"/>
  <c r="E31" i="49"/>
  <c r="J15" i="39"/>
  <c r="K14" i="39"/>
  <c r="C18" i="9"/>
  <c r="C20" i="9" s="1"/>
  <c r="K4" i="9"/>
  <c r="K6" i="9" s="1"/>
  <c r="K8" i="9" s="1"/>
  <c r="M9" i="9" s="1"/>
  <c r="R31" i="29"/>
  <c r="J15" i="48"/>
  <c r="K14" i="48"/>
  <c r="J11" i="48"/>
  <c r="I13" i="48"/>
  <c r="I16" i="48" s="1"/>
  <c r="D19" i="39"/>
  <c r="C22" i="39"/>
  <c r="C24" i="39" s="1"/>
  <c r="J11" i="39"/>
  <c r="I13" i="39"/>
  <c r="I16" i="39" s="1"/>
  <c r="H62" i="38"/>
  <c r="G14" i="52" s="1"/>
  <c r="G18" i="52" s="1"/>
  <c r="G21" i="52" s="1"/>
  <c r="G65" i="38"/>
  <c r="H65" i="38" s="1"/>
  <c r="O6" i="29"/>
  <c r="L73" i="35"/>
  <c r="L75" i="35" s="1"/>
  <c r="M80" i="35" s="1"/>
  <c r="G63" i="38"/>
  <c r="L27" i="39"/>
  <c r="K31" i="39"/>
  <c r="K27" i="48"/>
  <c r="J31" i="48"/>
  <c r="H26" i="47" l="1"/>
  <c r="G53" i="47"/>
  <c r="K15" i="48"/>
  <c r="L14" i="48"/>
  <c r="K15" i="39"/>
  <c r="L14" i="39"/>
  <c r="C25" i="49"/>
  <c r="V21" i="29"/>
  <c r="C23" i="40"/>
  <c r="E31" i="40"/>
  <c r="C22" i="9"/>
  <c r="C24" i="9" s="1"/>
  <c r="R32" i="29" s="1"/>
  <c r="E30" i="9"/>
  <c r="J13" i="48"/>
  <c r="J16" i="48" s="1"/>
  <c r="K11" i="48"/>
  <c r="M81" i="35"/>
  <c r="D80" i="35"/>
  <c r="O34" i="29"/>
  <c r="H66" i="38"/>
  <c r="E19" i="39"/>
  <c r="D22" i="39"/>
  <c r="D24" i="39" s="1"/>
  <c r="H63" i="38"/>
  <c r="G8" i="52"/>
  <c r="O8" i="29"/>
  <c r="O9" i="29"/>
  <c r="J13" i="39"/>
  <c r="J16" i="39" s="1"/>
  <c r="K11" i="39"/>
  <c r="C33" i="39"/>
  <c r="C38" i="39" s="1"/>
  <c r="C35" i="39"/>
  <c r="C36" i="39"/>
  <c r="G14" i="7"/>
  <c r="G18" i="7" s="1"/>
  <c r="G21" i="7" s="1"/>
  <c r="L6" i="29"/>
  <c r="L31" i="39"/>
  <c r="M27" i="39"/>
  <c r="K31" i="48"/>
  <c r="L27" i="48"/>
  <c r="D84" i="35" l="1"/>
  <c r="U49" i="29" s="1"/>
  <c r="F80" i="35"/>
  <c r="F84" i="35" s="1"/>
  <c r="F90" i="35" s="1"/>
  <c r="G62" i="47"/>
  <c r="C19" i="48"/>
  <c r="H53" i="47"/>
  <c r="M14" i="39"/>
  <c r="L15" i="39"/>
  <c r="C25" i="9"/>
  <c r="R6" i="29"/>
  <c r="R7" i="29" s="1"/>
  <c r="R10" i="29" s="1"/>
  <c r="F26" i="29"/>
  <c r="R21" i="29"/>
  <c r="C25" i="40"/>
  <c r="U21" i="29"/>
  <c r="F30" i="29"/>
  <c r="V6" i="29"/>
  <c r="V7" i="29" s="1"/>
  <c r="V10" i="29" s="1"/>
  <c r="C26" i="49"/>
  <c r="V32" i="29"/>
  <c r="L15" i="48"/>
  <c r="M14" i="48"/>
  <c r="L11" i="48"/>
  <c r="K13" i="48"/>
  <c r="K16" i="48" s="1"/>
  <c r="E22" i="39"/>
  <c r="E24" i="39" s="1"/>
  <c r="F19" i="39"/>
  <c r="L11" i="39"/>
  <c r="K13" i="39"/>
  <c r="K16" i="39" s="1"/>
  <c r="D35" i="39"/>
  <c r="D36" i="39"/>
  <c r="D33" i="39"/>
  <c r="D38" i="39" s="1"/>
  <c r="D90" i="35"/>
  <c r="C24" i="52"/>
  <c r="N34" i="29"/>
  <c r="G8" i="7"/>
  <c r="L8" i="29"/>
  <c r="L9" i="29"/>
  <c r="N27" i="39"/>
  <c r="M31" i="39"/>
  <c r="M27" i="48"/>
  <c r="L31" i="48"/>
  <c r="R49" i="29" l="1"/>
  <c r="D19" i="48"/>
  <c r="C22" i="48"/>
  <c r="C24" i="48" s="1"/>
  <c r="L73" i="55"/>
  <c r="L75" i="55" s="1"/>
  <c r="M80" i="55" s="1"/>
  <c r="H62" i="47"/>
  <c r="G14" i="50" s="1"/>
  <c r="G18" i="50" s="1"/>
  <c r="G21" i="50" s="1"/>
  <c r="P6" i="29"/>
  <c r="G65" i="47"/>
  <c r="H65" i="47" s="1"/>
  <c r="G63" i="47"/>
  <c r="C29" i="49"/>
  <c r="E33" i="49" s="1"/>
  <c r="V11" i="29" s="1"/>
  <c r="E32" i="49"/>
  <c r="D26" i="43" s="1"/>
  <c r="D28" i="43" s="1"/>
  <c r="D30" i="43" s="1"/>
  <c r="C26" i="40"/>
  <c r="U6" i="29"/>
  <c r="U7" i="29" s="1"/>
  <c r="U10" i="29" s="1"/>
  <c r="F28" i="29"/>
  <c r="U32" i="29"/>
  <c r="C28" i="9"/>
  <c r="E32" i="9" s="1"/>
  <c r="R11" i="29" s="1"/>
  <c r="E31" i="9"/>
  <c r="M15" i="39"/>
  <c r="N14" i="39"/>
  <c r="M15" i="48"/>
  <c r="N14" i="48"/>
  <c r="I47" i="29"/>
  <c r="N29" i="52"/>
  <c r="L13" i="48"/>
  <c r="L16" i="48" s="1"/>
  <c r="M11" i="48"/>
  <c r="C26" i="52"/>
  <c r="D24" i="52"/>
  <c r="L13" i="39"/>
  <c r="L16" i="39" s="1"/>
  <c r="M11" i="39"/>
  <c r="E35" i="39"/>
  <c r="E36" i="39"/>
  <c r="E33" i="39"/>
  <c r="E38" i="39" s="1"/>
  <c r="C6" i="40"/>
  <c r="C8" i="40" s="1"/>
  <c r="F6" i="40" s="1"/>
  <c r="F8" i="40" s="1"/>
  <c r="E10" i="40" s="1"/>
  <c r="O39" i="29"/>
  <c r="O40" i="29" s="1"/>
  <c r="O42" i="29" s="1"/>
  <c r="L85" i="35"/>
  <c r="L87" i="35" s="1"/>
  <c r="L89" i="35" s="1"/>
  <c r="G19" i="39"/>
  <c r="F22" i="39"/>
  <c r="F24" i="39" s="1"/>
  <c r="C24" i="7"/>
  <c r="N31" i="39"/>
  <c r="O27" i="39"/>
  <c r="M31" i="48"/>
  <c r="N27" i="48"/>
  <c r="P9" i="29" l="1"/>
  <c r="P8" i="29"/>
  <c r="P34" i="29"/>
  <c r="H66" i="47"/>
  <c r="C36" i="48"/>
  <c r="C33" i="48"/>
  <c r="C38" i="48" s="1"/>
  <c r="C35" i="48"/>
  <c r="H63" i="47"/>
  <c r="G8" i="50"/>
  <c r="D80" i="55"/>
  <c r="M81" i="55"/>
  <c r="E19" i="48"/>
  <c r="D22" i="48"/>
  <c r="D24" i="48" s="1"/>
  <c r="C29" i="40"/>
  <c r="E33" i="40" s="1"/>
  <c r="U11" i="29" s="1"/>
  <c r="E32" i="40"/>
  <c r="D26" i="34" s="1"/>
  <c r="D28" i="34" s="1"/>
  <c r="D30" i="34" s="1"/>
  <c r="N15" i="48"/>
  <c r="O14" i="48"/>
  <c r="N15" i="39"/>
  <c r="O14" i="39"/>
  <c r="C8" i="7"/>
  <c r="C8" i="50"/>
  <c r="F18" i="43"/>
  <c r="J33" i="43"/>
  <c r="G47" i="29"/>
  <c r="I48" i="29" s="1"/>
  <c r="N29" i="7"/>
  <c r="N11" i="48"/>
  <c r="M13" i="48"/>
  <c r="M16" i="48" s="1"/>
  <c r="H19" i="39"/>
  <c r="G22" i="39"/>
  <c r="G24" i="39" s="1"/>
  <c r="N11" i="39"/>
  <c r="M13" i="39"/>
  <c r="M16" i="39" s="1"/>
  <c r="D26" i="52"/>
  <c r="F35" i="39"/>
  <c r="F36" i="39"/>
  <c r="F33" i="39"/>
  <c r="F38" i="39" s="1"/>
  <c r="D24" i="7"/>
  <c r="C26" i="7"/>
  <c r="C5" i="9"/>
  <c r="C7" i="9" s="1"/>
  <c r="F5" i="9" s="1"/>
  <c r="F7" i="9" s="1"/>
  <c r="E9" i="9" s="1"/>
  <c r="N39" i="29"/>
  <c r="N40" i="29" s="1"/>
  <c r="N42" i="29" s="1"/>
  <c r="P27" i="39"/>
  <c r="O31" i="39"/>
  <c r="O27" i="48"/>
  <c r="N31" i="48"/>
  <c r="D84" i="55" l="1"/>
  <c r="F80" i="55"/>
  <c r="F84" i="55" s="1"/>
  <c r="F90" i="55" s="1"/>
  <c r="E22" i="48"/>
  <c r="E24" i="48" s="1"/>
  <c r="F19" i="48"/>
  <c r="C24" i="50"/>
  <c r="D24" i="50" s="1"/>
  <c r="V49" i="29"/>
  <c r="D90" i="55"/>
  <c r="D35" i="48"/>
  <c r="D36" i="48"/>
  <c r="D33" i="48"/>
  <c r="D38" i="48" s="1"/>
  <c r="F19" i="43"/>
  <c r="F20" i="43" s="1"/>
  <c r="D31" i="43"/>
  <c r="C9" i="7"/>
  <c r="D9" i="7" s="1"/>
  <c r="D8" i="7"/>
  <c r="C9" i="50"/>
  <c r="D9" i="50" s="1"/>
  <c r="D8" i="50"/>
  <c r="O15" i="39"/>
  <c r="P14" i="39"/>
  <c r="O15" i="48"/>
  <c r="P14" i="48"/>
  <c r="J33" i="34"/>
  <c r="C8" i="52"/>
  <c r="F18" i="34"/>
  <c r="N13" i="48"/>
  <c r="N16" i="48" s="1"/>
  <c r="O11" i="48"/>
  <c r="D25" i="50"/>
  <c r="I19" i="39"/>
  <c r="H22" i="39"/>
  <c r="H24" i="39" s="1"/>
  <c r="N13" i="39"/>
  <c r="N16" i="39" s="1"/>
  <c r="O11" i="39"/>
  <c r="G35" i="39"/>
  <c r="G33" i="39"/>
  <c r="G38" i="39" s="1"/>
  <c r="G36" i="39"/>
  <c r="D26" i="7"/>
  <c r="P31" i="39"/>
  <c r="Q27" i="39"/>
  <c r="O31" i="48"/>
  <c r="P27" i="48"/>
  <c r="C26" i="50" l="1"/>
  <c r="G19" i="48"/>
  <c r="F22" i="48"/>
  <c r="F24" i="48" s="1"/>
  <c r="N29" i="50"/>
  <c r="L85" i="55"/>
  <c r="L87" i="55" s="1"/>
  <c r="L89" i="55" s="1"/>
  <c r="C6" i="49"/>
  <c r="C8" i="49" s="1"/>
  <c r="F6" i="49" s="1"/>
  <c r="F8" i="49" s="1"/>
  <c r="E10" i="49" s="1"/>
  <c r="P39" i="29"/>
  <c r="P40" i="29" s="1"/>
  <c r="P42" i="29" s="1"/>
  <c r="J47" i="29"/>
  <c r="J48" i="29" s="1"/>
  <c r="E35" i="48"/>
  <c r="E36" i="48"/>
  <c r="E33" i="48"/>
  <c r="E38" i="48" s="1"/>
  <c r="G5" i="7"/>
  <c r="C9" i="52"/>
  <c r="D8" i="52"/>
  <c r="P15" i="48"/>
  <c r="Q14" i="48"/>
  <c r="Q15" i="48" s="1"/>
  <c r="P15" i="39"/>
  <c r="Q14" i="39"/>
  <c r="Q15" i="39" s="1"/>
  <c r="C27" i="7"/>
  <c r="D27" i="7"/>
  <c r="F19" i="34"/>
  <c r="F20" i="34" s="1"/>
  <c r="D31" i="34"/>
  <c r="D26" i="50"/>
  <c r="D27" i="50" s="1"/>
  <c r="C27" i="50"/>
  <c r="G5" i="50"/>
  <c r="P11" i="48"/>
  <c r="O13" i="48"/>
  <c r="O16" i="48" s="1"/>
  <c r="P11" i="39"/>
  <c r="O13" i="39"/>
  <c r="O16" i="39" s="1"/>
  <c r="J19" i="39"/>
  <c r="I22" i="39"/>
  <c r="I24" i="39" s="1"/>
  <c r="H36" i="39"/>
  <c r="H35" i="39"/>
  <c r="H33" i="39"/>
  <c r="H38" i="39" s="1"/>
  <c r="Q31" i="39"/>
  <c r="Q27" i="48"/>
  <c r="P31" i="48"/>
  <c r="F33" i="48" l="1"/>
  <c r="F38" i="48" s="1"/>
  <c r="F35" i="48"/>
  <c r="F36" i="48"/>
  <c r="H19" i="48"/>
  <c r="G22" i="48"/>
  <c r="G24" i="48" s="1"/>
  <c r="D9" i="52"/>
  <c r="D27" i="52" s="1"/>
  <c r="C27" i="52"/>
  <c r="G5" i="52"/>
  <c r="P13" i="48"/>
  <c r="P16" i="48" s="1"/>
  <c r="Q11" i="48"/>
  <c r="I36" i="39"/>
  <c r="I35" i="39"/>
  <c r="I33" i="39"/>
  <c r="I38" i="39" s="1"/>
  <c r="K19" i="39"/>
  <c r="J22" i="39"/>
  <c r="J24" i="39" s="1"/>
  <c r="P13" i="39"/>
  <c r="P16" i="39" s="1"/>
  <c r="Q11" i="39"/>
  <c r="Q31" i="48"/>
  <c r="I19" i="48" l="1"/>
  <c r="H22" i="48"/>
  <c r="H24" i="48" s="1"/>
  <c r="G35" i="48"/>
  <c r="G33" i="48"/>
  <c r="G38" i="48" s="1"/>
  <c r="G36" i="48"/>
  <c r="Q13" i="48"/>
  <c r="Q16" i="48" s="1"/>
  <c r="J33" i="39"/>
  <c r="J38" i="39" s="1"/>
  <c r="J35" i="39"/>
  <c r="J36" i="39"/>
  <c r="Q13" i="39"/>
  <c r="Q16" i="39" s="1"/>
  <c r="K22" i="39"/>
  <c r="K24" i="39" s="1"/>
  <c r="L19" i="39"/>
  <c r="H35" i="48" l="1"/>
  <c r="H33" i="48"/>
  <c r="H38" i="48" s="1"/>
  <c r="H36" i="48"/>
  <c r="I22" i="48"/>
  <c r="I24" i="48" s="1"/>
  <c r="J19" i="48"/>
  <c r="M19" i="39"/>
  <c r="L22" i="39"/>
  <c r="L24" i="39" s="1"/>
  <c r="K33" i="39"/>
  <c r="K38" i="39" s="1"/>
  <c r="K35" i="39"/>
  <c r="K36" i="39"/>
  <c r="I33" i="48" l="1"/>
  <c r="I38" i="48" s="1"/>
  <c r="I36" i="48"/>
  <c r="I35" i="48"/>
  <c r="K19" i="48"/>
  <c r="J22" i="48"/>
  <c r="J24" i="48" s="1"/>
  <c r="N19" i="39"/>
  <c r="M22" i="39"/>
  <c r="M24" i="39" s="1"/>
  <c r="L35" i="39"/>
  <c r="L33" i="39"/>
  <c r="L38" i="39" s="1"/>
  <c r="L36" i="39"/>
  <c r="L19" i="48" l="1"/>
  <c r="K22" i="48"/>
  <c r="K24" i="48" s="1"/>
  <c r="J35" i="48"/>
  <c r="J33" i="48"/>
  <c r="J38" i="48" s="1"/>
  <c r="J36" i="48"/>
  <c r="O19" i="39"/>
  <c r="N22" i="39"/>
  <c r="N24" i="39" s="1"/>
  <c r="M35" i="39"/>
  <c r="M33" i="39"/>
  <c r="M38" i="39" s="1"/>
  <c r="M36" i="39"/>
  <c r="K35" i="48" l="1"/>
  <c r="K33" i="48"/>
  <c r="K38" i="48" s="1"/>
  <c r="K36" i="48"/>
  <c r="M19" i="48"/>
  <c r="L22" i="48"/>
  <c r="L24" i="48" s="1"/>
  <c r="O22" i="39"/>
  <c r="O24" i="39" s="1"/>
  <c r="P19" i="39"/>
  <c r="N35" i="39"/>
  <c r="N36" i="39"/>
  <c r="N33" i="39"/>
  <c r="N38" i="39" s="1"/>
  <c r="N19" i="48" l="1"/>
  <c r="M22" i="48"/>
  <c r="M24" i="48" s="1"/>
  <c r="L35" i="48"/>
  <c r="L36" i="48"/>
  <c r="L33" i="48"/>
  <c r="L38" i="48" s="1"/>
  <c r="O33" i="39"/>
  <c r="O38" i="39" s="1"/>
  <c r="O35" i="39"/>
  <c r="O36" i="39"/>
  <c r="P22" i="39"/>
  <c r="P24" i="39" s="1"/>
  <c r="Q19" i="39"/>
  <c r="Q22" i="39" s="1"/>
  <c r="Q24" i="39" s="1"/>
  <c r="M35" i="48" l="1"/>
  <c r="M33" i="48"/>
  <c r="M38" i="48" s="1"/>
  <c r="M36" i="48"/>
  <c r="O19" i="48"/>
  <c r="N22" i="48"/>
  <c r="N24" i="48" s="1"/>
  <c r="Q33" i="39"/>
  <c r="Q35" i="39"/>
  <c r="Q36" i="39"/>
  <c r="P36" i="39"/>
  <c r="P35" i="39"/>
  <c r="P33" i="39"/>
  <c r="P38" i="39" s="1"/>
  <c r="O22" i="48" l="1"/>
  <c r="O24" i="48" s="1"/>
  <c r="P19" i="48"/>
  <c r="N36" i="48"/>
  <c r="N35" i="48"/>
  <c r="N33" i="48"/>
  <c r="N38" i="48" s="1"/>
  <c r="Q38" i="39"/>
  <c r="Q19" i="48" l="1"/>
  <c r="Q22" i="48" s="1"/>
  <c r="Q24" i="48" s="1"/>
  <c r="P22" i="48"/>
  <c r="P24" i="48" s="1"/>
  <c r="O33" i="48"/>
  <c r="O38" i="48" s="1"/>
  <c r="O35" i="48"/>
  <c r="O36" i="48"/>
  <c r="P35" i="48" l="1"/>
  <c r="P33" i="48"/>
  <c r="P38" i="48" s="1"/>
  <c r="P36" i="48"/>
  <c r="Q35" i="48"/>
  <c r="Q33" i="48"/>
  <c r="Q36" i="48"/>
  <c r="Q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6" authorId="0" shapeId="0" xr:uid="{C6715552-2AFC-4353-B1A0-C9FCCE970122}">
      <text>
        <r>
          <rPr>
            <sz val="9"/>
            <color indexed="81"/>
            <rFont val="Tahoma"/>
            <family val="2"/>
          </rPr>
          <t>(e.g., ______ Bank,
 City of _____, 
 Federal Home Loan Bank,       MFA)</t>
        </r>
      </text>
    </comment>
    <comment ref="F8" authorId="0" shapeId="0" xr:uid="{71E57122-1CE0-4ED3-B972-F1DA665F0420}">
      <text>
        <r>
          <rPr>
            <sz val="9"/>
            <color indexed="81"/>
            <rFont val="Tahoma"/>
            <family val="2"/>
          </rPr>
          <t>Select in dropdown box above whether Interest Rate is the rate in the LOI or whether 50 bps is added to the rate in the LOI.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18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E00-000001000000}">
      <text>
        <r>
          <rPr>
            <b/>
            <sz val="9"/>
            <color indexed="81"/>
            <rFont val="Tahoma"/>
            <family val="2"/>
          </rPr>
          <t>Heather Abramowski:</t>
        </r>
        <r>
          <rPr>
            <sz val="9"/>
            <color indexed="81"/>
            <rFont val="Tahoma"/>
            <family val="2"/>
          </rPr>
          <t xml:space="preserve">
Max allowable = 6%</t>
        </r>
      </text>
    </comment>
    <comment ref="N12" authorId="0" shapeId="0" xr:uid="{00000000-0006-0000-1E00-000002000000}">
      <text>
        <r>
          <rPr>
            <b/>
            <sz val="9"/>
            <color indexed="81"/>
            <rFont val="Tahoma"/>
            <family val="2"/>
          </rPr>
          <t>Heather Abramowski:</t>
        </r>
        <r>
          <rPr>
            <sz val="9"/>
            <color indexed="81"/>
            <rFont val="Tahoma"/>
            <family val="2"/>
          </rPr>
          <t xml:space="preserve">
Max allowable = 2%</t>
        </r>
      </text>
    </comment>
    <comment ref="N16" authorId="0" shapeId="0" xr:uid="{00000000-0006-0000-1E00-000003000000}">
      <text>
        <r>
          <rPr>
            <b/>
            <sz val="9"/>
            <color indexed="81"/>
            <rFont val="Tahoma"/>
            <family val="2"/>
          </rPr>
          <t>Heather Abramowski:</t>
        </r>
        <r>
          <rPr>
            <sz val="9"/>
            <color indexed="81"/>
            <rFont val="Tahoma"/>
            <family val="2"/>
          </rPr>
          <t xml:space="preserve">
Max allowable = 6%</t>
        </r>
      </text>
    </comment>
    <comment ref="N20" authorId="0" shapeId="0" xr:uid="{00000000-0006-0000-1E00-000004000000}">
      <text>
        <r>
          <rPr>
            <b/>
            <sz val="9"/>
            <color indexed="81"/>
            <rFont val="Tahoma"/>
            <family val="2"/>
          </rPr>
          <t>Heather Abramowski:</t>
        </r>
        <r>
          <rPr>
            <sz val="9"/>
            <color indexed="81"/>
            <rFont val="Tahoma"/>
            <family val="2"/>
          </rPr>
          <t xml:space="preserve">
Max allowable = 14%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E6FCCB1F-21D3-44A6-AF3C-8D1CCBDD0D42}">
      <text>
        <r>
          <rPr>
            <b/>
            <sz val="9"/>
            <color indexed="81"/>
            <rFont val="Tahoma"/>
            <family val="2"/>
          </rPr>
          <t>Maximum 6%</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2D778094-2BBA-45DF-8321-CAF0F010BDF7}">
      <text>
        <r>
          <rPr>
            <b/>
            <sz val="9"/>
            <color indexed="81"/>
            <rFont val="Tahoma"/>
            <family val="2"/>
          </rPr>
          <t>Maximum 6%</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9" authorId="0" shapeId="0" xr:uid="{C8C82C88-9E28-4C01-B910-17663EC0BCA7}">
      <text>
        <r>
          <rPr>
            <b/>
            <sz val="9"/>
            <color indexed="81"/>
            <rFont val="Tahoma"/>
            <family val="2"/>
          </rPr>
          <t>Divisions are MasterFormat Specification Divisions published by the Construction Specifications Institute (CSI)</t>
        </r>
      </text>
    </comment>
    <comment ref="I9" authorId="0" shapeId="0" xr:uid="{9A1FB965-1654-41E2-9AA4-C51BCEB440E3}">
      <text>
        <r>
          <rPr>
            <sz val="9"/>
            <color indexed="81"/>
            <rFont val="Tahoma"/>
            <family val="2"/>
          </rPr>
          <t>Combined NC/Rehab projects should include the entire construction cost in the proper column to the left and insert the portion that is rehabilitation here.</t>
        </r>
      </text>
    </comment>
    <comment ref="C10" authorId="0" shapeId="0" xr:uid="{96D073F7-441E-4F78-B7FC-C23EEAB41776}">
      <text>
        <r>
          <rPr>
            <b/>
            <sz val="9"/>
            <color indexed="81"/>
            <rFont val="Tahoma"/>
            <family val="2"/>
          </rPr>
          <t>Applicant should consult their CPS to determine which, if any of these costs are  part of eligible basis.</t>
        </r>
      </text>
    </comment>
    <comment ref="C13" authorId="0" shapeId="0" xr:uid="{4CEE6AAB-3AD7-4E36-86A3-92C635D38B7C}">
      <text>
        <r>
          <rPr>
            <sz val="9"/>
            <color indexed="81"/>
            <rFont val="Tahoma"/>
            <family val="2"/>
          </rPr>
          <t>Should show split between depreciable and non-depreciable costs.  See Rev Ruling 80-93 and Rev Ruling 68-193</t>
        </r>
      </text>
    </comment>
    <comment ref="I51" authorId="0" shapeId="0" xr:uid="{32845F95-F48A-4545-B326-3A31951DC16A}">
      <text>
        <r>
          <rPr>
            <sz val="9"/>
            <color indexed="81"/>
            <rFont val="Tahoma"/>
            <family val="2"/>
          </rPr>
          <t>Combined NC/Rehab projects should include the entire construction cost in the proper column to the left and insert the portion that is rehabilitation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0B00-000001000000}">
      <text>
        <r>
          <rPr>
            <b/>
            <sz val="9"/>
            <color indexed="81"/>
            <rFont val="Tahoma"/>
            <family val="2"/>
          </rPr>
          <t>Heather Abramowski:</t>
        </r>
        <r>
          <rPr>
            <sz val="9"/>
            <color indexed="81"/>
            <rFont val="Tahoma"/>
            <family val="2"/>
          </rPr>
          <t xml:space="preserve">
Max allowable = 6%</t>
        </r>
      </text>
    </comment>
    <comment ref="N12" authorId="0" shapeId="0" xr:uid="{00000000-0006-0000-0B00-000002000000}">
      <text>
        <r>
          <rPr>
            <b/>
            <sz val="9"/>
            <color indexed="81"/>
            <rFont val="Tahoma"/>
            <family val="2"/>
          </rPr>
          <t>Heather Abramowski:</t>
        </r>
        <r>
          <rPr>
            <sz val="9"/>
            <color indexed="81"/>
            <rFont val="Tahoma"/>
            <family val="2"/>
          </rPr>
          <t xml:space="preserve">
Max allowable = 2%</t>
        </r>
      </text>
    </comment>
    <comment ref="N16" authorId="0" shapeId="0" xr:uid="{00000000-0006-0000-0B00-000003000000}">
      <text>
        <r>
          <rPr>
            <b/>
            <sz val="9"/>
            <color indexed="81"/>
            <rFont val="Tahoma"/>
            <family val="2"/>
          </rPr>
          <t>Heather Abramowski:</t>
        </r>
        <r>
          <rPr>
            <sz val="9"/>
            <color indexed="81"/>
            <rFont val="Tahoma"/>
            <family val="2"/>
          </rPr>
          <t xml:space="preserve">
Max allowable = 6%</t>
        </r>
      </text>
    </comment>
    <comment ref="N20" authorId="0" shapeId="0" xr:uid="{00000000-0006-0000-0B00-000004000000}">
      <text>
        <r>
          <rPr>
            <b/>
            <sz val="9"/>
            <color indexed="81"/>
            <rFont val="Tahoma"/>
            <family val="2"/>
          </rPr>
          <t>Heather Abramowski:</t>
        </r>
        <r>
          <rPr>
            <sz val="9"/>
            <color indexed="81"/>
            <rFont val="Tahoma"/>
            <family val="2"/>
          </rPr>
          <t xml:space="preserve">
Max allowable = 14%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0E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0F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500-000001000000}">
      <text>
        <r>
          <rPr>
            <b/>
            <sz val="9"/>
            <color indexed="81"/>
            <rFont val="Tahoma"/>
            <family val="2"/>
          </rPr>
          <t>Heather Abramowski:</t>
        </r>
        <r>
          <rPr>
            <sz val="9"/>
            <color indexed="81"/>
            <rFont val="Tahoma"/>
            <family val="2"/>
          </rPr>
          <t xml:space="preserve">
Max allowable = 6%</t>
        </r>
      </text>
    </comment>
    <comment ref="N12" authorId="0" shapeId="0" xr:uid="{00000000-0006-0000-1500-000002000000}">
      <text>
        <r>
          <rPr>
            <b/>
            <sz val="9"/>
            <color indexed="81"/>
            <rFont val="Tahoma"/>
            <family val="2"/>
          </rPr>
          <t>Heather Abramowski:</t>
        </r>
        <r>
          <rPr>
            <sz val="9"/>
            <color indexed="81"/>
            <rFont val="Tahoma"/>
            <family val="2"/>
          </rPr>
          <t xml:space="preserve">
Max allowable = 2%</t>
        </r>
      </text>
    </comment>
    <comment ref="N16" authorId="0" shapeId="0" xr:uid="{00000000-0006-0000-1500-000003000000}">
      <text>
        <r>
          <rPr>
            <b/>
            <sz val="9"/>
            <color indexed="81"/>
            <rFont val="Tahoma"/>
            <family val="2"/>
          </rPr>
          <t>Heather Abramowski:</t>
        </r>
        <r>
          <rPr>
            <sz val="9"/>
            <color indexed="81"/>
            <rFont val="Tahoma"/>
            <family val="2"/>
          </rPr>
          <t xml:space="preserve">
Max allowable = 6%</t>
        </r>
      </text>
    </comment>
    <comment ref="N20" authorId="0" shapeId="0" xr:uid="{00000000-0006-0000-1500-000004000000}">
      <text>
        <r>
          <rPr>
            <b/>
            <sz val="9"/>
            <color indexed="81"/>
            <rFont val="Tahoma"/>
            <family val="2"/>
          </rPr>
          <t>Heather Abramowski:</t>
        </r>
        <r>
          <rPr>
            <sz val="9"/>
            <color indexed="81"/>
            <rFont val="Tahoma"/>
            <family val="2"/>
          </rPr>
          <t xml:space="preserve">
Max allowable = 14%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17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sharedStrings.xml><?xml version="1.0" encoding="utf-8"?>
<sst xmlns="http://schemas.openxmlformats.org/spreadsheetml/2006/main" count="2609" uniqueCount="866">
  <si>
    <t>Project Name:</t>
  </si>
  <si>
    <t>Yes</t>
  </si>
  <si>
    <t>No</t>
  </si>
  <si>
    <t>Legal</t>
  </si>
  <si>
    <t>Other:</t>
  </si>
  <si>
    <t>Interest</t>
  </si>
  <si>
    <t>Payment</t>
  </si>
  <si>
    <t>Term</t>
  </si>
  <si>
    <t>Financing Sources</t>
  </si>
  <si>
    <t>Lender/Program</t>
  </si>
  <si>
    <t>Amount</t>
  </si>
  <si>
    <t>Frequency</t>
  </si>
  <si>
    <t>Amort. Yrs.</t>
  </si>
  <si>
    <t>Loan Yrs.</t>
  </si>
  <si>
    <t>First Mortgage</t>
  </si>
  <si>
    <t>Second Mortgage</t>
  </si>
  <si>
    <t>Third Mortgage</t>
  </si>
  <si>
    <t xml:space="preserve">Grant </t>
  </si>
  <si>
    <t>Deferred Developer Fee</t>
  </si>
  <si>
    <t>Subtotal:</t>
  </si>
  <si>
    <t>Other Equity</t>
  </si>
  <si>
    <t>Tax Credit Proceeds</t>
  </si>
  <si>
    <t>Total:</t>
  </si>
  <si>
    <t>Equity Installment Schedule</t>
  </si>
  <si>
    <t>2nd Installment</t>
  </si>
  <si>
    <t>4th Installment</t>
  </si>
  <si>
    <t>5th Installment</t>
  </si>
  <si>
    <t>Total</t>
  </si>
  <si>
    <t>Total tax credits</t>
  </si>
  <si>
    <t>Expected credit price</t>
  </si>
  <si>
    <t>Expected cash equity</t>
  </si>
  <si>
    <t>Developer willing to defer developer fee without interest, if needed?</t>
  </si>
  <si>
    <t>Anticipated Bond Amounts:</t>
  </si>
  <si>
    <t>Construction Amount</t>
  </si>
  <si>
    <t>Permanent Amount</t>
  </si>
  <si>
    <t>Contact Person Name/Telephone #</t>
  </si>
  <si>
    <t>Sources</t>
  </si>
  <si>
    <t>6th Installment</t>
  </si>
  <si>
    <t>7th Installment</t>
  </si>
  <si>
    <t>Equity Contributions</t>
  </si>
  <si>
    <t>COMMERCIAL</t>
  </si>
  <si>
    <t>RESIDENTIAL</t>
  </si>
  <si>
    <t>ACQUISITION COSTS</t>
  </si>
  <si>
    <t>Land Acquisition</t>
  </si>
  <si>
    <t xml:space="preserve"> </t>
  </si>
  <si>
    <t>Building Acquisition</t>
  </si>
  <si>
    <t>Other</t>
  </si>
  <si>
    <t>SUBTOTAL</t>
  </si>
  <si>
    <t>TOTALS FROM SCHEDULE "D" CONTRACTOR'S AND MORTGAGOR'S COST BREAKDOWN</t>
  </si>
  <si>
    <t>Demolition (I)</t>
  </si>
  <si>
    <t>Accessory Structures (II)</t>
  </si>
  <si>
    <t>Site Construction (III)</t>
  </si>
  <si>
    <t>Buildings and Structures (IV)</t>
  </si>
  <si>
    <t>Off-Site Improvements (V)</t>
  </si>
  <si>
    <t>Other Costs (VI)</t>
  </si>
  <si>
    <t>SUBTOTAL (VII)</t>
  </si>
  <si>
    <t>OTHER CONSTRUCTION COSTS</t>
  </si>
  <si>
    <t>Contractor Overhead</t>
  </si>
  <si>
    <t>Contractor Profit</t>
  </si>
  <si>
    <t>General Requirements</t>
  </si>
  <si>
    <t>Construction Contingency</t>
  </si>
  <si>
    <t>Gross Receipts Tax (GRT)</t>
  </si>
  <si>
    <t>PROFESSIONAL SERVICES/FEES</t>
  </si>
  <si>
    <t>Architect (Design)</t>
  </si>
  <si>
    <t>Architect (Supervision)</t>
  </si>
  <si>
    <t>Attorney (Real Estate)</t>
  </si>
  <si>
    <t>Engineer/Survey</t>
  </si>
  <si>
    <t>CONSTRUCTION FINANCING</t>
  </si>
  <si>
    <t>Hazard Insurance</t>
  </si>
  <si>
    <t>Liability Insurance</t>
  </si>
  <si>
    <t>Performance Bond</t>
  </si>
  <si>
    <t>Origination\Discount Points</t>
  </si>
  <si>
    <t>Credit Enhancement</t>
  </si>
  <si>
    <t>Inspection Fees</t>
  </si>
  <si>
    <t>Title and Recording</t>
  </si>
  <si>
    <t>Taxes</t>
  </si>
  <si>
    <t>PERMANENT FINANCING COSTS</t>
  </si>
  <si>
    <t>Bond Premium</t>
  </si>
  <si>
    <t>Credit Report</t>
  </si>
  <si>
    <t>Pre-Paid MIP</t>
  </si>
  <si>
    <t>Reserves and Escrows</t>
  </si>
  <si>
    <t>SOFT COSTS</t>
  </si>
  <si>
    <t>Market Study</t>
  </si>
  <si>
    <t>Tax Credit Fees</t>
  </si>
  <si>
    <t>Appraisal</t>
  </si>
  <si>
    <t>Accounting/Cost Certification</t>
  </si>
  <si>
    <t>SYNDICATION</t>
  </si>
  <si>
    <t>Organization</t>
  </si>
  <si>
    <t>Bridge Loan</t>
  </si>
  <si>
    <t>Tax Opinion</t>
  </si>
  <si>
    <t>TDC before Dev. Fees &amp; reserves</t>
  </si>
  <si>
    <t>RESERVES</t>
  </si>
  <si>
    <t>Rent Up</t>
  </si>
  <si>
    <t xml:space="preserve">Operating </t>
  </si>
  <si>
    <t>Replacement</t>
  </si>
  <si>
    <t>Escrows/Working Capital</t>
  </si>
  <si>
    <t xml:space="preserve">DEVELOPER FEES </t>
  </si>
  <si>
    <t>Developer Fee</t>
  </si>
  <si>
    <t>Consultant Fee</t>
  </si>
  <si>
    <t>Cost-Basis</t>
  </si>
  <si>
    <t>TOTAL ACTUAL COST</t>
  </si>
  <si>
    <t>Total Development Cost (TDC)</t>
  </si>
  <si>
    <t>Section A</t>
  </si>
  <si>
    <t>Number BR/Unit Type</t>
  </si>
  <si>
    <t>Efficiency</t>
  </si>
  <si>
    <t>1-BR</t>
  </si>
  <si>
    <t>2-BR</t>
  </si>
  <si>
    <t>3-BR</t>
  </si>
  <si>
    <t>____-BR</t>
  </si>
  <si>
    <t>Totals</t>
  </si>
  <si>
    <t>Number of Units</t>
  </si>
  <si>
    <t xml:space="preserve">    Minus: Utility Allowance</t>
  </si>
  <si>
    <t>Net Monthly Rent/Unit</t>
  </si>
  <si>
    <t>Annual Rental Income (All Units)</t>
  </si>
  <si>
    <t>Section B</t>
  </si>
  <si>
    <t>Section C</t>
  </si>
  <si>
    <t>Section D</t>
  </si>
  <si>
    <t>Section E</t>
  </si>
  <si>
    <t xml:space="preserve">            Market Rate / Unrestricted Units</t>
  </si>
  <si>
    <t>Section F</t>
  </si>
  <si>
    <t>Rent Summary</t>
  </si>
  <si>
    <r>
      <t>Gross Monthly Rent/Unit</t>
    </r>
    <r>
      <rPr>
        <vertAlign val="superscript"/>
        <sz val="10"/>
        <color indexed="8"/>
        <rFont val="Calibri"/>
        <family val="2"/>
        <scheme val="minor"/>
      </rPr>
      <t>(1)</t>
    </r>
  </si>
  <si>
    <r>
      <t>Non-Revenue Generating Units</t>
    </r>
    <r>
      <rPr>
        <vertAlign val="superscript"/>
        <sz val="10"/>
        <color indexed="8"/>
        <rFont val="Calibri"/>
        <family val="2"/>
        <scheme val="minor"/>
      </rPr>
      <t>(2)</t>
    </r>
  </si>
  <si>
    <r>
      <t>(1)</t>
    </r>
    <r>
      <rPr>
        <sz val="10"/>
        <color indexed="8"/>
        <rFont val="Calibri"/>
        <family val="2"/>
        <scheme val="minor"/>
      </rPr>
      <t>Not to exceed rent limits for program applied for.</t>
    </r>
  </si>
  <si>
    <r>
      <t>(2)</t>
    </r>
    <r>
      <rPr>
        <sz val="10"/>
        <color indexed="8"/>
        <rFont val="Calibri"/>
        <family val="2"/>
        <scheme val="minor"/>
      </rPr>
      <t>Non-Revenue Generating Units (Not to be included in Sections A-E) Specify Use:</t>
    </r>
  </si>
  <si>
    <t>VACANCY ALLOWANCE %</t>
  </si>
  <si>
    <t>Restricted Units at 60% of Median</t>
  </si>
  <si>
    <t>Restricted Units at 50% of Median</t>
  </si>
  <si>
    <t>Max LIHTC Rent</t>
  </si>
  <si>
    <t>(Overage)/Under Max LIHTC Rent</t>
  </si>
  <si>
    <t>Total Units:</t>
  </si>
  <si>
    <t>Total Budget</t>
  </si>
  <si>
    <t>Per Unit Cost</t>
  </si>
  <si>
    <t>INCOME</t>
  </si>
  <si>
    <t>Annual Rental Income Per Schedule B/Section F</t>
  </si>
  <si>
    <t>Parking Income</t>
  </si>
  <si>
    <t>Laundry Income</t>
  </si>
  <si>
    <t xml:space="preserve">Other Income (Specify)                     </t>
  </si>
  <si>
    <t>Income Subtotal</t>
  </si>
  <si>
    <t xml:space="preserve">   Less Vacancy @  </t>
  </si>
  <si>
    <t>Commercial Income</t>
  </si>
  <si>
    <t xml:space="preserve">TOTAL INCOME  </t>
  </si>
  <si>
    <t>EXPENSES</t>
  </si>
  <si>
    <t>ADMINISTRATIVE EXPENSES</t>
  </si>
  <si>
    <t>Accounting and Audit</t>
  </si>
  <si>
    <t>Advertising</t>
  </si>
  <si>
    <t xml:space="preserve">Property Management Fee @ </t>
  </si>
  <si>
    <t>Gross Receipts Tax (GRT) on Management Fee</t>
  </si>
  <si>
    <t>Management Salaries/Taxes</t>
  </si>
  <si>
    <t>Office Supplies and  Postage</t>
  </si>
  <si>
    <t>Telephone</t>
  </si>
  <si>
    <t>Other (Specify):</t>
  </si>
  <si>
    <t>SUBTOTAL  ADMINISTRATIVE EXPENSES</t>
  </si>
  <si>
    <t>UTILITY EXPENSES</t>
  </si>
  <si>
    <t>Fuel (Heat and Water)</t>
  </si>
  <si>
    <t>Electricity</t>
  </si>
  <si>
    <t>Water and Sewer</t>
  </si>
  <si>
    <t>Gas</t>
  </si>
  <si>
    <t>Garbage/Trash</t>
  </si>
  <si>
    <t>SUBTOTAL  UTILITY EXPENSES</t>
  </si>
  <si>
    <t>MAINTENANCE EXPENSES</t>
  </si>
  <si>
    <t>Elevator</t>
  </si>
  <si>
    <t>Exterminating</t>
  </si>
  <si>
    <t>Grounds</t>
  </si>
  <si>
    <t>Repairs</t>
  </si>
  <si>
    <t>Maintenance Salaries and Taxes</t>
  </si>
  <si>
    <t>Maintenance Supplies</t>
  </si>
  <si>
    <t>Pool</t>
  </si>
  <si>
    <t>Snow Removal</t>
  </si>
  <si>
    <t>Decorating</t>
  </si>
  <si>
    <t>SUBTOTAL  MAINTENANCE</t>
  </si>
  <si>
    <t>FIXED EXPENSES</t>
  </si>
  <si>
    <t>Real Estate Taxes</t>
  </si>
  <si>
    <t>In Lieu of Taxes</t>
  </si>
  <si>
    <t>Other Tax Assessments</t>
  </si>
  <si>
    <t>Insurance</t>
  </si>
  <si>
    <t>SUBTOTAL  FIXED EXPENSES</t>
  </si>
  <si>
    <t>SUBTOTAL EXPENSES BEFORE RESERVES</t>
  </si>
  <si>
    <t>RESERVE FOR REPLACEMENT/OTHER RESERVES</t>
  </si>
  <si>
    <t>Reserve for Replacement (Annual)</t>
  </si>
  <si>
    <t xml:space="preserve">Other (Specify): </t>
  </si>
  <si>
    <t>SUBTOTAL RESERVES (Do not include debt service)</t>
  </si>
  <si>
    <t>Enrichment Services</t>
  </si>
  <si>
    <t>TOTAL EXPENSES</t>
  </si>
  <si>
    <t>NET OPERATING INCOME (Total Income Minus Total Expenses)</t>
  </si>
  <si>
    <r>
      <t xml:space="preserve">(1) Minimum reserves per unit per year: </t>
    </r>
    <r>
      <rPr>
        <b/>
        <sz val="10"/>
        <rFont val="Calibri"/>
        <family val="2"/>
        <scheme val="minor"/>
      </rPr>
      <t>$250/unit/year</t>
    </r>
    <r>
      <rPr>
        <sz val="10"/>
        <rFont val="Calibri"/>
        <family val="2"/>
        <scheme val="minor"/>
      </rPr>
      <t xml:space="preserve"> for Senior Housing (new construction only), and </t>
    </r>
  </si>
  <si>
    <r>
      <t>$300/unit/year</t>
    </r>
    <r>
      <rPr>
        <sz val="10"/>
        <rFont val="Calibri"/>
        <family val="2"/>
        <scheme val="minor"/>
      </rPr>
      <t xml:space="preserve"> for all other new construction and rehabilitation projects.</t>
    </r>
  </si>
  <si>
    <r>
      <t xml:space="preserve">Operating Expenses -(reserves) - (social service)  </t>
    </r>
    <r>
      <rPr>
        <b/>
        <sz val="8"/>
        <rFont val="Calibri"/>
        <family val="2"/>
        <scheme val="minor"/>
      </rPr>
      <t>(2)</t>
    </r>
  </si>
  <si>
    <t>(2) Should be between $3,300 and $4,800 per unit</t>
  </si>
  <si>
    <t>Federal HTC Requests ONLY</t>
  </si>
  <si>
    <t>Construction Period:  Start Date:</t>
  </si>
  <si>
    <t>Completion:</t>
  </si>
  <si>
    <t>Residential Costs ONLY</t>
  </si>
  <si>
    <t>Trade Item</t>
  </si>
  <si>
    <t>I.</t>
  </si>
  <si>
    <t>Demolition</t>
  </si>
  <si>
    <t>II.</t>
  </si>
  <si>
    <t>Accessory Structures</t>
  </si>
  <si>
    <t>III.</t>
  </si>
  <si>
    <t>Site Construction</t>
  </si>
  <si>
    <t>Earth Work</t>
  </si>
  <si>
    <t>Site Utilities</t>
  </si>
  <si>
    <t>Roads &amp; Walks</t>
  </si>
  <si>
    <t>Site Improvements</t>
  </si>
  <si>
    <t>Lawns &amp; Planting</t>
  </si>
  <si>
    <t>Unusual Site Conditions</t>
  </si>
  <si>
    <t>IV.</t>
  </si>
  <si>
    <t>Buildings and Structures</t>
  </si>
  <si>
    <t>Concrete</t>
  </si>
  <si>
    <t>Masonry</t>
  </si>
  <si>
    <t>Metals</t>
  </si>
  <si>
    <t>Woods and Plastics</t>
  </si>
  <si>
    <t>Thermal and Moisture Protection</t>
  </si>
  <si>
    <t>Doors and Windows</t>
  </si>
  <si>
    <t>Finishes</t>
  </si>
  <si>
    <t>Specialties</t>
  </si>
  <si>
    <t>Equipment</t>
  </si>
  <si>
    <t>Furnishings</t>
  </si>
  <si>
    <t>Special Construction</t>
  </si>
  <si>
    <t>Mechanical</t>
  </si>
  <si>
    <t>Electrical</t>
  </si>
  <si>
    <t>Sub-total: Building and Structures</t>
  </si>
  <si>
    <t>V.</t>
  </si>
  <si>
    <t>Off-Site Improvements (List)</t>
  </si>
  <si>
    <t>Sub-total: Off-Site Improvements</t>
  </si>
  <si>
    <t>VI.</t>
  </si>
  <si>
    <t>Other Costs  (List)</t>
  </si>
  <si>
    <t>Hard costs only - Do not include those listed</t>
  </si>
  <si>
    <t>in Sched. A (e.g. "Other Construction Costs")</t>
  </si>
  <si>
    <t>Sub-total: Other Costs</t>
  </si>
  <si>
    <t>VII.</t>
  </si>
  <si>
    <t>TOTAL CONSTRUCTION COSTS</t>
  </si>
  <si>
    <t>Total Cost</t>
  </si>
  <si>
    <t xml:space="preserve">Commercial  </t>
  </si>
  <si>
    <t xml:space="preserve">Residential  </t>
  </si>
  <si>
    <t>Construction Cost</t>
  </si>
  <si>
    <t>Total Construction Costs</t>
  </si>
  <si>
    <t>Contingency Verification</t>
  </si>
  <si>
    <t>Required % per QAP</t>
  </si>
  <si>
    <t>Total required contingency</t>
  </si>
  <si>
    <t>Contingency per Application</t>
  </si>
  <si>
    <t>Excess/(Deficiency)</t>
  </si>
  <si>
    <t>Operating Reserve Verification</t>
  </si>
  <si>
    <t xml:space="preserve">Operating Reserve  </t>
  </si>
  <si>
    <t>Must-Pay Debt Service</t>
  </si>
  <si>
    <t>Required Operating Reserves</t>
  </si>
  <si>
    <t>Total Op Expenses</t>
  </si>
  <si>
    <t>Minimum 6 months per QAP</t>
  </si>
  <si>
    <t>Annual Operating Expenses</t>
  </si>
  <si>
    <t>Required Reserve per expenses</t>
  </si>
  <si>
    <t>Total required Operating Reserves</t>
  </si>
  <si>
    <t>Total Operating Reserves per Application</t>
  </si>
  <si>
    <t>Annual Inflation Factors</t>
  </si>
  <si>
    <t>Vacancy:</t>
  </si>
  <si>
    <t>Expenses (except Mgmnt fees):</t>
  </si>
  <si>
    <t>Commercial Vacancy</t>
  </si>
  <si>
    <t>Replacement Reserves:</t>
  </si>
  <si>
    <t>Annual Projections (Post Construction Period)</t>
  </si>
  <si>
    <t>Income</t>
  </si>
  <si>
    <t>Residential Income</t>
  </si>
  <si>
    <t>Vacancy Loss</t>
  </si>
  <si>
    <t>Commercial Income Vacancy Loss</t>
  </si>
  <si>
    <t>Effective Gross Income (EGI)</t>
  </si>
  <si>
    <t>Expenses</t>
  </si>
  <si>
    <t>Expenses (less reserves and mgt fees)</t>
  </si>
  <si>
    <t>Mgmnt fees + GRT (increases with EGI)</t>
  </si>
  <si>
    <t>Reserves</t>
  </si>
  <si>
    <t>Total Expenses</t>
  </si>
  <si>
    <t>Net Operating Income</t>
  </si>
  <si>
    <t>Annual Debt Service (Hard Debt)</t>
  </si>
  <si>
    <t>Total Debt Service</t>
  </si>
  <si>
    <t>Net Project Cash Flow</t>
  </si>
  <si>
    <t>Debt Service Coverage - All Debt</t>
  </si>
  <si>
    <t>Cash Flow Projection</t>
  </si>
  <si>
    <t>YEARS</t>
  </si>
  <si>
    <t>Debt Service Coverage - First Mortgage</t>
  </si>
  <si>
    <t>Annual</t>
  </si>
  <si>
    <t>Income:</t>
  </si>
  <si>
    <t>Gap Calculation</t>
  </si>
  <si>
    <t>Gap</t>
  </si>
  <si>
    <t>Credit Needed by Gap</t>
  </si>
  <si>
    <t xml:space="preserve">Price per credit </t>
  </si>
  <si>
    <t>Credit Needed</t>
  </si>
  <si>
    <t>Annual Credit</t>
  </si>
  <si>
    <t>Credit by Basis - Acq</t>
  </si>
  <si>
    <t>Credit by Basis - Rehab</t>
  </si>
  <si>
    <t>Eligible Basis</t>
  </si>
  <si>
    <t>QCT/DDA Boost</t>
  </si>
  <si>
    <t>Adjusted Basis</t>
  </si>
  <si>
    <t>App Fraction</t>
  </si>
  <si>
    <t>Qualified Basis</t>
  </si>
  <si>
    <t xml:space="preserve">Applicable % </t>
  </si>
  <si>
    <t xml:space="preserve"> x 10</t>
  </si>
  <si>
    <t>Investor Portion</t>
  </si>
  <si>
    <t>Price per Credit</t>
  </si>
  <si>
    <t>Credit Proceeds</t>
  </si>
  <si>
    <t>Combined Basis</t>
  </si>
  <si>
    <t>Combined Proceeds</t>
  </si>
  <si>
    <t>Federal Grant used to finance qualifying development costs. i.e. HOME</t>
  </si>
  <si>
    <t xml:space="preserve">Non-qualified non-recourse financing/federal Subsidy </t>
  </si>
  <si>
    <t>Non-qualifying excess portion of higher quality market rate units.</t>
  </si>
  <si>
    <t>Annual Credit Needed per Gap</t>
  </si>
  <si>
    <t>* List of exclusions (if applicable)</t>
  </si>
  <si>
    <t>Total Development Cost</t>
  </si>
  <si>
    <t>Total Sources</t>
  </si>
  <si>
    <t>Exclusions*</t>
  </si>
  <si>
    <t>Percentage of Basis Boost Needed for Feasibility</t>
  </si>
  <si>
    <t>Total Credits Requested in Application</t>
  </si>
  <si>
    <t>Percent Increase Required</t>
  </si>
  <si>
    <t>Current Calculated Qualified Basis (70% internal)</t>
  </si>
  <si>
    <t>Total Rehab Credits Needed</t>
  </si>
  <si>
    <t>Applicable Percentage (Credit Rate)</t>
  </si>
  <si>
    <t>Qualified Basis Needed</t>
  </si>
  <si>
    <t>Combined Credit (at 10 years)</t>
  </si>
  <si>
    <t>Estimated annual tax credits (10 yrs)</t>
  </si>
  <si>
    <t>Application</t>
  </si>
  <si>
    <t>Diff</t>
  </si>
  <si>
    <t>Description</t>
  </si>
  <si>
    <t>Non-LIHTC Sources</t>
  </si>
  <si>
    <t>Uses</t>
  </si>
  <si>
    <t>Land</t>
  </si>
  <si>
    <t>Buildings</t>
  </si>
  <si>
    <t>Construction &amp; Site</t>
  </si>
  <si>
    <t>Prof Fees</t>
  </si>
  <si>
    <t>Const Finance</t>
  </si>
  <si>
    <t>Perm Finance</t>
  </si>
  <si>
    <t>Operating Income</t>
  </si>
  <si>
    <t>Rental Income</t>
  </si>
  <si>
    <t>Other income</t>
  </si>
  <si>
    <t>Vacancy Factor</t>
  </si>
  <si>
    <t>Net Other Income</t>
  </si>
  <si>
    <t>Per Unit Costs</t>
  </si>
  <si>
    <t>Op Exp per Unit</t>
  </si>
  <si>
    <t>Net Op Exp per Unit*</t>
  </si>
  <si>
    <t>Comparative Summary</t>
  </si>
  <si>
    <t>MFA</t>
  </si>
  <si>
    <t>Gross Income</t>
  </si>
  <si>
    <t>Effective Income</t>
  </si>
  <si>
    <t>Cost Limitations</t>
  </si>
  <si>
    <t xml:space="preserve">Builder's Profit </t>
  </si>
  <si>
    <t>Builder's Overhead</t>
  </si>
  <si>
    <t>General Req</t>
  </si>
  <si>
    <t>Developer's Fees</t>
  </si>
  <si>
    <t>Total Const Costs (Dev Fees &amp; Res)</t>
  </si>
  <si>
    <t>Construction Costs</t>
  </si>
  <si>
    <t>Builder's Profit Percentage</t>
  </si>
  <si>
    <t>Builder's Overhead Percentage</t>
  </si>
  <si>
    <t>General Req Percentage</t>
  </si>
  <si>
    <t>Developer's Fee Percentage</t>
  </si>
  <si>
    <t>Allowable Developer Fee/Unit</t>
  </si>
  <si>
    <t>Total Allowable Developer Fee</t>
  </si>
  <si>
    <t>Applicable Fraction</t>
  </si>
  <si>
    <t>Low-Income Units</t>
  </si>
  <si>
    <t>Market Rate Units</t>
  </si>
  <si>
    <t>Units</t>
  </si>
  <si>
    <t>Square Feet</t>
  </si>
  <si>
    <t>Total Units</t>
  </si>
  <si>
    <t>TOTAL</t>
  </si>
  <si>
    <t>INITIAL</t>
  </si>
  <si>
    <t xml:space="preserve">INITIAL </t>
  </si>
  <si>
    <t>FINAL</t>
  </si>
  <si>
    <t>Operating Reserve</t>
  </si>
  <si>
    <t>Builder Overhead</t>
  </si>
  <si>
    <t>Builder Profit</t>
  </si>
  <si>
    <t>Annual credits</t>
  </si>
  <si>
    <t>Annual Credits X 10</t>
  </si>
  <si>
    <t>Management Fees for Operations</t>
  </si>
  <si>
    <t>Total Income</t>
  </si>
  <si>
    <t>Est Tax Credit Proceeds</t>
  </si>
  <si>
    <t>MFA maximum</t>
  </si>
  <si>
    <t>Max mgmt fee</t>
  </si>
  <si>
    <t>App Mgmt Fee</t>
  </si>
  <si>
    <t>Tax Credit Reservation - Rehab</t>
  </si>
  <si>
    <t>Eligible basis</t>
  </si>
  <si>
    <t>Tax Credit Reservation - Acquisition</t>
  </si>
  <si>
    <t>Applicable %</t>
  </si>
  <si>
    <t>Combined Credits</t>
  </si>
  <si>
    <t>General Summary</t>
  </si>
  <si>
    <t>Credits Requested</t>
  </si>
  <si>
    <t>Credits Awarded</t>
  </si>
  <si>
    <t>Credits Requested CO</t>
  </si>
  <si>
    <t>Credits Awarded CO</t>
  </si>
  <si>
    <t>Credits Requested 8609</t>
  </si>
  <si>
    <t>Credits Awarded 8609</t>
  </si>
  <si>
    <t>Low Income</t>
  </si>
  <si>
    <t>App. Fraction</t>
  </si>
  <si>
    <t>Sq. Ft</t>
  </si>
  <si>
    <t>Acquisition Cost</t>
  </si>
  <si>
    <t>% of Acquisition Cost</t>
  </si>
  <si>
    <t xml:space="preserve">Developer Fee  </t>
  </si>
  <si>
    <t>Acq Developer Fee</t>
  </si>
  <si>
    <t>Operating Expenses</t>
  </si>
  <si>
    <t>Initial</t>
  </si>
  <si>
    <t>CO</t>
  </si>
  <si>
    <t>Applicable Fraction - CO</t>
  </si>
  <si>
    <t>New Construction Average</t>
  </si>
  <si>
    <t>Replacement Reserves</t>
  </si>
  <si>
    <t>NC Avg - All Projects per Unit</t>
  </si>
  <si>
    <t>TDC - (Land, Reserves) per Unit</t>
  </si>
  <si>
    <t>% of NC Avg</t>
  </si>
  <si>
    <t>% Allowed (100, 130)</t>
  </si>
  <si>
    <t>Over/Under Cost Limits</t>
  </si>
  <si>
    <t>Contractor 6%-2%-6%</t>
  </si>
  <si>
    <t>6 mos. Op exp &amp; Debt Service</t>
  </si>
  <si>
    <t>App Operating Reserves</t>
  </si>
  <si>
    <t>Basis Boost</t>
  </si>
  <si>
    <t>Max Acq Credits by Basis</t>
  </si>
  <si>
    <t>Max Rehab Cdts by Basis</t>
  </si>
  <si>
    <t>Rehab Dev Fee</t>
  </si>
  <si>
    <t>Developer Fee Split</t>
  </si>
  <si>
    <t>Acq Portion Dev Fee</t>
  </si>
  <si>
    <t>50% Test (4% LIHTC ONLY)</t>
  </si>
  <si>
    <t>Bonds Amount</t>
  </si>
  <si>
    <t>% of Cost - Bonds</t>
  </si>
  <si>
    <t>Required 50%</t>
  </si>
  <si>
    <t>Total Basis &amp; Land</t>
  </si>
  <si>
    <t>Over/(Under) Req. %</t>
  </si>
  <si>
    <t>Applicable Fraction - INITIAL</t>
  </si>
  <si>
    <t>Applicable Fraction - FINAL</t>
  </si>
  <si>
    <t>Max 2% of Construction Cost</t>
  </si>
  <si>
    <t>Max 6% of Construction Cost</t>
  </si>
  <si>
    <t>Hard Construction Costs</t>
  </si>
  <si>
    <t>% Required per QAP</t>
  </si>
  <si>
    <t>Proj Cost (-) Dev Fee &amp; Res</t>
  </si>
  <si>
    <t>Max Dev Fee by Units</t>
  </si>
  <si>
    <t>Max Dev Fees by %</t>
  </si>
  <si>
    <t>Max Dev Fee</t>
  </si>
  <si>
    <t>App Dev Fee</t>
  </si>
  <si>
    <t>Over/(Under) Max Fee</t>
  </si>
  <si>
    <t>Min Contingency</t>
  </si>
  <si>
    <t>App Contingency</t>
  </si>
  <si>
    <t>Initial Installment</t>
  </si>
  <si>
    <t>Investor ownership percentage</t>
  </si>
  <si>
    <t>3rd Installment</t>
  </si>
  <si>
    <t>Environmental</t>
  </si>
  <si>
    <t>Sub-total: Site Construction</t>
  </si>
  <si>
    <t>Net Sq. Ft./Unit</t>
  </si>
  <si>
    <t>Tax Credit Eligibility</t>
  </si>
  <si>
    <t>Residential Units</t>
  </si>
  <si>
    <t>Historic Tax Credits (residential portion) -  credit amount, not proceeds.</t>
  </si>
  <si>
    <t>Other Income</t>
  </si>
  <si>
    <t>*Net Operating Income per unit should be between $3,300 and $4,800</t>
  </si>
  <si>
    <t>ADJUSTMENTS</t>
  </si>
  <si>
    <r>
      <rPr>
        <sz val="11"/>
        <rFont val="Calibri"/>
        <family val="2"/>
      </rPr>
      <t>Underwritten by:</t>
    </r>
    <r>
      <rPr>
        <sz val="10"/>
        <rFont val="Arial"/>
        <family val="2"/>
      </rPr>
      <t xml:space="preserve"> __________</t>
    </r>
  </si>
  <si>
    <t>Approved by: __________</t>
  </si>
  <si>
    <t>Date: __________</t>
  </si>
  <si>
    <t>UW Checklist</t>
  </si>
  <si>
    <t>Syndication</t>
  </si>
  <si>
    <t>Soft Cost</t>
  </si>
  <si>
    <t xml:space="preserve">Other: </t>
  </si>
  <si>
    <t>ACQ BASIS</t>
  </si>
  <si>
    <t>REHAB/NEW BASIS</t>
  </si>
  <si>
    <t xml:space="preserve">Acq Basis </t>
  </si>
  <si>
    <t>Rehab/New Basis</t>
  </si>
  <si>
    <t>(Less) RR per Unit</t>
  </si>
  <si>
    <t>(Less) Other Reserves</t>
  </si>
  <si>
    <t>(Less) Soc Serv per Unit</t>
  </si>
  <si>
    <t>Cost Certification</t>
  </si>
  <si>
    <t>Developer elects to lock % at Carryover:</t>
  </si>
  <si>
    <t>4% Rate:</t>
  </si>
  <si>
    <t>9% Rate:</t>
  </si>
  <si>
    <t xml:space="preserve">Tax Credit % Election </t>
  </si>
  <si>
    <t>Allowable Credit by Basis</t>
  </si>
  <si>
    <t>Basis</t>
  </si>
  <si>
    <t>Acq</t>
  </si>
  <si>
    <t>Rehab</t>
  </si>
  <si>
    <t>*Ensure Debt Service payments are annual</t>
  </si>
  <si>
    <t>Required Reserves per Debt Service</t>
  </si>
  <si>
    <t>Tax Exempt Permanent</t>
  </si>
  <si>
    <t>Tax Exempt Construction</t>
  </si>
  <si>
    <t>Tax Exempt Contruction</t>
  </si>
  <si>
    <t>MFA Calculated Funding Gap</t>
  </si>
  <si>
    <t>Allowable Dvpr Fee per Unit</t>
  </si>
  <si>
    <t>Number of Low Income Units</t>
  </si>
  <si>
    <t>Conveying Systems</t>
  </si>
  <si>
    <t xml:space="preserve">Qualified Basis </t>
  </si>
  <si>
    <t>Tax Credit % Election</t>
  </si>
  <si>
    <t>General Information</t>
  </si>
  <si>
    <t>General Summary Tab</t>
  </si>
  <si>
    <t>UW Checklist Tab</t>
  </si>
  <si>
    <t>Sources Tab</t>
  </si>
  <si>
    <t>Construction Cost Tab</t>
  </si>
  <si>
    <t>Rent Summary Tab</t>
  </si>
  <si>
    <t>Operating Exps Tab</t>
  </si>
  <si>
    <t>Cash Flow Tab</t>
  </si>
  <si>
    <t>Tax Credit Eligibility Tab</t>
  </si>
  <si>
    <t>Comparative Summary Tab</t>
  </si>
  <si>
    <t>Underwrite Acquisition Credits</t>
  </si>
  <si>
    <t>****Ensure amount for deferred developer fee does not exceed the total developer fee</t>
  </si>
  <si>
    <t>**** Ensure you split the Acquisition amounts out, if applicable</t>
  </si>
  <si>
    <t>**** The Tax Credit After Reduction total (cell F29 and F56) should equal the total amount of Awarded Credit</t>
  </si>
  <si>
    <t>The Hitchhiker's Guide to the Underwrite Template</t>
  </si>
  <si>
    <t>NOTE: IT IS OK IF THE INSTALLMENT SCHEDULE AND EXPECTED CASH EQUITY DO NOT MATCH.  THE INSTALLMENT REPRESENTS WHAT THE DEVELOPER IS ANTICIPATING, WHILE THE EXPECTED CASH EQUITY IS THE LIMIT OF WHAT MFA WILL UNDERWRITE BASED ON THE OTHER INFORMATION</t>
  </si>
  <si>
    <t>** Ensure this tab is completed across all columns as each column feeds into its counterpart on the Cost-Basis Tab</t>
  </si>
  <si>
    <t>General Info Tab</t>
  </si>
  <si>
    <t>**** Ensure the project is eligible for a boost before inputting a boost amount.  IF NOT ELIGIBLE FOR A BOOST, USE 100% IN THE BOOST CELL</t>
  </si>
  <si>
    <t>- Three underwrites are contained in this workbook (Initial, Carryover, &amp; 8609), differentiated by type and identified with different color tabs on the bottom</t>
  </si>
  <si>
    <t>- Each tab will automatically update with the project name, date, and underwrite type in the bottom right corner</t>
  </si>
  <si>
    <t>- Boxes with no highlights MUST be completed for formulas within the template to work properly</t>
  </si>
  <si>
    <t>- Boxes highlighted gray are formula driven and cannot be edited</t>
  </si>
  <si>
    <t>- If you need to unlock the sheet/workbook, click on the "Review" tab at the top of the page and click "Unprotect Sheet"</t>
  </si>
  <si>
    <t>- Please "Save As" for each project to maintain the integrity of the working template</t>
  </si>
  <si>
    <t xml:space="preserve">- There are many self-checks contained within the workbook.  They are designed to alert the underwriter that something is not correct, does not match, or exceeds MFA's cost limits.  </t>
  </si>
  <si>
    <t>- Exception: Cash Flow tab is 100% formula driven despite not being 100% highlighted gray</t>
  </si>
  <si>
    <t xml:space="preserve">- Self-checks are in red font and will not show up if everything is correct. </t>
  </si>
  <si>
    <t>- Please note, "VALUE!" can appear for a number of reasons depending on where the error appears in the workbook.</t>
  </si>
  <si>
    <t>- This tab is designed to be a "catch-all" for important information.  It is not necessary to complete the full page.</t>
  </si>
  <si>
    <t>- Boxes highlighted yellow MUST be completed for formulas within the template to work properly</t>
  </si>
  <si>
    <t>- The majority of this tab will auto-fill from the rest of the workbook - YOU WILL NEED TO FILL IN THE CREDIT REQUEST IN CELLS F25, F27, &amp; F29</t>
  </si>
  <si>
    <t>- It is designed to give a quick comparison between each stage of underwriting</t>
  </si>
  <si>
    <t>- There are many self-checks within this tab</t>
  </si>
  <si>
    <t>- Can be completed in MS Excel or printed and filled in by hand</t>
  </si>
  <si>
    <t>- Complete as needed</t>
  </si>
  <si>
    <t>- A couple of self-checks imbedded within the sheet</t>
  </si>
  <si>
    <t>- Total amount of equity should equal total amount of equity calculated on the Tax Credit Eligibility Tab</t>
  </si>
  <si>
    <t>- Cells highlighted dark gray are ineligible for basis</t>
  </si>
  <si>
    <r>
      <t>- The Contractor's and Mortgagor's Cost Breakdown section</t>
    </r>
    <r>
      <rPr>
        <strike/>
        <sz val="12"/>
        <rFont val="Calibri"/>
        <family val="2"/>
        <scheme val="minor"/>
      </rPr>
      <t xml:space="preserve"> </t>
    </r>
    <r>
      <rPr>
        <sz val="12"/>
        <rFont val="Calibri"/>
        <family val="2"/>
        <scheme val="minor"/>
      </rPr>
      <t>will auto-fill from the "Construction Costs" tab</t>
    </r>
  </si>
  <si>
    <t>- Contingency will auto-fill with the greater of applicant's number or calculation on the "Construction Costs" tab</t>
  </si>
  <si>
    <r>
      <t xml:space="preserve">- Operating Reserve Verification </t>
    </r>
    <r>
      <rPr>
        <strike/>
        <sz val="12"/>
        <rFont val="Calibri"/>
        <family val="2"/>
        <scheme val="minor"/>
      </rPr>
      <t>a</t>
    </r>
    <r>
      <rPr>
        <sz val="12"/>
        <rFont val="Calibri"/>
        <family val="2"/>
        <scheme val="minor"/>
      </rPr>
      <t>utomatically calculates operating reserve minimum based on inputs for debt service and operating expenses</t>
    </r>
  </si>
  <si>
    <t>- You must input amount applicant underwrote in cell M72</t>
  </si>
  <si>
    <t>- The higher amount (either applicant calculated or MFA minimum) will auto-fill in cell D74 (Operating Reserves included in Cost)</t>
  </si>
  <si>
    <t>- Developer fee will automatically populate between Acquisition and New/Rehab basis</t>
  </si>
  <si>
    <t>- Calculation is shown in the box labeled "Developer Fee Split" (Cell J77)</t>
  </si>
  <si>
    <t>- Each sub-section will subtotal, with the Total Development Cost auto-calculating at the bottom</t>
  </si>
  <si>
    <t>- "Other Costs"</t>
  </si>
  <si>
    <t>- DO NOT INCLUDE BUILDER PROFIT, OVERHEAD, GENERAL REQUIREMENTS OR GROSS RECEIPTS</t>
  </si>
  <si>
    <r>
      <t>- Contingency Verification</t>
    </r>
    <r>
      <rPr>
        <strike/>
        <sz val="12"/>
        <rFont val="Calibri"/>
        <family val="2"/>
        <scheme val="minor"/>
      </rPr>
      <t xml:space="preserve"> </t>
    </r>
    <r>
      <rPr>
        <sz val="12"/>
        <rFont val="Calibri"/>
        <family val="2"/>
        <scheme val="minor"/>
      </rPr>
      <t>automatically calculates minimum required contingency based on project type and total construction costs</t>
    </r>
  </si>
  <si>
    <t>- You must input amount applicant underwrote in cell N15</t>
  </si>
  <si>
    <t>- The higher amount (either applicant calculated or MFA minimum) will auto-fill in D23 on the Cost-Basis Tab</t>
  </si>
  <si>
    <t>- Each sub-section will subtotal, with the Total Construction Costs auto-calculating at the bottom</t>
  </si>
  <si>
    <t>- This may be the tab you will need to unlock the most as it is very hard to "template" these projects.  Modify as needed.</t>
  </si>
  <si>
    <t>- You will need to input the vacancy allowance rate in cell C4</t>
  </si>
  <si>
    <t>- You will also need to fill in each chart with its appropriate data</t>
  </si>
  <si>
    <t>- Cells highlighted dark gray are irrelevant and can be ignored on this tab</t>
  </si>
  <si>
    <t>- Ensure you input the max LIHTC rents as needed for comparison</t>
  </si>
  <si>
    <t>- Vacancy rate % (Cell F11) and Management Fee % (Cell F19) will automatically calculate from previous inputs</t>
  </si>
  <si>
    <t>- Replacement Reserve will automatically calculate based on # of units and what type of unit</t>
  </si>
  <si>
    <t>- If the developer has budgeted more than the min (as automatically calculated in Row 55), include the additional amount in the cell below and label it additional replacement reserves</t>
  </si>
  <si>
    <t>- Each sub-section will subtotal with the Net Operating Income totaling at the bottom</t>
  </si>
  <si>
    <t>- Everything on this tab is auto-filled and calculated based on other inputs in the workbook.  If something looks off or wrong, check the "parent" cell before altering the cash flow formula</t>
  </si>
  <si>
    <t>- This tab will show you how many tax credits the project is eligible for without any boost as well as with a boost</t>
  </si>
  <si>
    <t>- Additionally, it will show you how many annual credits the project needs to fill a gap in the sources and uses (to make it financially feasible)</t>
  </si>
  <si>
    <t>- Complete the Tax Credit Eligibility box first</t>
  </si>
  <si>
    <t>- Next Step is to go to the "Percentage of Basis Boost Needed for Feasibility" box</t>
  </si>
  <si>
    <t>- Input the total amount of credits requested in the application (Schedule F)</t>
  </si>
  <si>
    <t>- Input the acquisition credit calculated and shown in cell C24</t>
  </si>
  <si>
    <t>- It will then calculate the percentage boost required to reach the applicant's desired credit amount</t>
  </si>
  <si>
    <t xml:space="preserve">- Then fill cell F17 with the boost amount (in percentage form) just calculated. </t>
  </si>
  <si>
    <t xml:space="preserve">- This tab will compare MFA's underwrite to the applicant's numbers as well as compare certain costs with limits to MFA guidelines.  Any increases or decreases MFA allowed will be identified here. </t>
  </si>
  <si>
    <t>- You need to fill out Column B  with the Application numbers, as is.  Any difference you've made in the underwriting will automatically calculate and show up in Column D</t>
  </si>
  <si>
    <t>- Once Column B is completed, cell H5 will show you the amount of any funding gap. This is to be filled with deferred developer fee and inputted into cell C7 to ensure sources and uses match</t>
  </si>
  <si>
    <t>- This tab will automatically compare Builder's Profit, Overhead, and General Requirements against MFA's underwriting limits</t>
  </si>
  <si>
    <t>- It will also calculate the maximum allowable developer fee based on TDC and number of LI units</t>
  </si>
  <si>
    <t>- This tab will calculate the amount of tax credits per building and basis per building which will go on IRS form 8609</t>
  </si>
  <si>
    <t>- You will need Form C from the Final Allocation Application to complete this tab</t>
  </si>
  <si>
    <t>- First, complete the sections as needed (Eligible Basis, Applicable Fraction data, and Applicable Tax Rate). That will automatically allow the rest of the page to calculate</t>
  </si>
  <si>
    <t>- Once both the Rehab/New Construction and Acquisition (if required) are complete, the next step is to calculate any reduction in credits/basis using the Credit Reduction Factor Calculation box</t>
  </si>
  <si>
    <t xml:space="preserve">- First, input the Awarded Credit amount in cell M21 (M48 for acquisition). </t>
  </si>
  <si>
    <t>- THE AWARDED CREDIT AMOUNT MAY BE LESS THAN THE AMOUNT ALLOCATED AT CARRYOVER BUT MAY NEVER BE MORE</t>
  </si>
  <si>
    <t>- This difference will automatically be accounted for in both the credits and basis in cells F/G18 (F/G45 for acquisition).</t>
  </si>
  <si>
    <t>- The amounts shown under the headings Tax Credit After Reduction and Basis After Reduction are what we use to complete the 8609's</t>
  </si>
  <si>
    <t>- MAKE SURE YOU DO NOT GO ABOVE 130% - IF THE CALCULATED PERCENTAGE IS HIGHER, USE 130% (MAX)</t>
  </si>
  <si>
    <t xml:space="preserve">- If you see a "VALUE!" in red, investigate further.  If you click on the "VALUE!" cell, you will be able to see the formula in the formula toolbar and check the calculation to see what is incorrect.  </t>
  </si>
  <si>
    <t>- Total Sources should equal total uses (Cost Basis Tab)</t>
  </si>
  <si>
    <t>- The very bottom gray row (row 65) is an easy way to see if they fall within MFA's operating expense guidelines.  The value shown in cell G65 is the value you use to compare to the acceptable range</t>
  </si>
  <si>
    <t>- Input Price per credit, any exclusions, and the applicable tax rate</t>
  </si>
  <si>
    <t>8609 Breakout Tab (COMPLETE ONLY FOR FINAL ALLOCATION APPLICATIONS)</t>
  </si>
  <si>
    <t>- There are two sections - One for Rehab or New Construction (starting on row 4) and one for Acquisition (starting on row 31)</t>
  </si>
  <si>
    <t>- The Awarded Credit amount is the amount of tax credits calculated on the 8609 Tax Credit Eligibility tab</t>
  </si>
  <si>
    <t>****Exception: 4% projects may increase their awarded credits from initial application at time of 8609 if their basis supports it</t>
  </si>
  <si>
    <t>- Each section has its own Reduction Calculation box, so make sure you use the appropriate box for the section</t>
  </si>
  <si>
    <t>- After the input of Awarded Credit, any required difference will be automatically calculated and shown in cell M28 (M55 for acquisition)</t>
  </si>
  <si>
    <t>Other (a)</t>
  </si>
  <si>
    <t>Other (b)</t>
  </si>
  <si>
    <t>Other (c)</t>
  </si>
  <si>
    <t>Other (d)</t>
  </si>
  <si>
    <t>Other (e)</t>
  </si>
  <si>
    <t>Other (f)</t>
  </si>
  <si>
    <t>Other (g)</t>
  </si>
  <si>
    <t>Other (h)</t>
  </si>
  <si>
    <t>DESCRIPTION OF COST</t>
  </si>
  <si>
    <t>AMOUNT</t>
  </si>
  <si>
    <t>OTHER CONSTRUCTION COSTS [Other (b)]</t>
  </si>
  <si>
    <t>PROFESSIONAL SERVICE/FEES [Other (c)]</t>
  </si>
  <si>
    <t>CONSTRUCTION FINANCING [Other (d)]</t>
  </si>
  <si>
    <t>PERMANENT FINANCING COSTS [Other (e)]</t>
  </si>
  <si>
    <t>SOFT COSTS [Other (f)]</t>
  </si>
  <si>
    <t>SYNDICATION [Other (g)]</t>
  </si>
  <si>
    <t>RESERVES [Other (h)]</t>
  </si>
  <si>
    <t>ACQUISITION COSTS [Other (a)]</t>
  </si>
  <si>
    <t>DESCRIPTION OF COSTS</t>
  </si>
  <si>
    <t>Landscaping</t>
  </si>
  <si>
    <t>Furniture, Fixtures, &amp; Equipment</t>
  </si>
  <si>
    <t>Hard Relocation Costs</t>
  </si>
  <si>
    <t>Relocation Consultant</t>
  </si>
  <si>
    <t xml:space="preserve">Other Acquisition </t>
  </si>
  <si>
    <t>Other Acquisition</t>
  </si>
  <si>
    <t>Costs of Bond Issuance</t>
  </si>
  <si>
    <t>Development Cost Categories</t>
  </si>
  <si>
    <t>Acquisition Costs</t>
  </si>
  <si>
    <t>Hard Costs</t>
  </si>
  <si>
    <t>Other Construction Costs</t>
  </si>
  <si>
    <t>Professional Services/Fees</t>
  </si>
  <si>
    <t>Construction Financing</t>
  </si>
  <si>
    <t>Permanent Financing</t>
  </si>
  <si>
    <t>Soft Costs</t>
  </si>
  <si>
    <t>Percent Change</t>
  </si>
  <si>
    <t>Total Dvpmt Costs (Dev Fees &amp; Res)</t>
  </si>
  <si>
    <t>Total Dvmpt Costs (Dev Fees &amp; Res)</t>
  </si>
  <si>
    <t>Architect and Engineering Fees</t>
  </si>
  <si>
    <t>Max allowed in basis</t>
  </si>
  <si>
    <t>Max Arch. And Engineering Fees</t>
  </si>
  <si>
    <t>Max Allowed in Basis</t>
  </si>
  <si>
    <t>Cost-Basis Tab</t>
  </si>
  <si>
    <t>Application TDC less Architect &amp; Engineering</t>
  </si>
  <si>
    <t xml:space="preserve">            Total All Units (Total Section A-H)</t>
  </si>
  <si>
    <t>Section I</t>
  </si>
  <si>
    <t>Section H</t>
  </si>
  <si>
    <t>Section G</t>
  </si>
  <si>
    <t xml:space="preserve">Restricted  Units at 20% of Median </t>
  </si>
  <si>
    <t>Restricted  Units at 30% of Median</t>
  </si>
  <si>
    <t>Restricted Units at 40% of Median</t>
  </si>
  <si>
    <t>Restricted Units at 70% of Median</t>
  </si>
  <si>
    <t>Restricted Units at 80% of Median</t>
  </si>
  <si>
    <t>Total All Units (Total Section A-H)</t>
  </si>
  <si>
    <t xml:space="preserve">- Section I will summarize the sheet with total units and total rentable square feet.  </t>
  </si>
  <si>
    <t>- MAKE SURE YOU ACCOUNT FOR NON REVENUE UNITS IN ROW 102</t>
  </si>
  <si>
    <t>Annual Compliance Fees ($50 per LI unit)</t>
  </si>
  <si>
    <t>Construction Loan</t>
  </si>
  <si>
    <t>Date:</t>
  </si>
  <si>
    <t>For MFA Use</t>
  </si>
  <si>
    <t>Construction</t>
  </si>
  <si>
    <t>Permanent</t>
  </si>
  <si>
    <t>Schedule A-1: Sources of Funds</t>
  </si>
  <si>
    <t>Schedule B: Unit Type and Rent Summary</t>
  </si>
  <si>
    <t>Applications must be uploaded entirely in electronic format as described below to:</t>
  </si>
  <si>
    <t>Date</t>
  </si>
  <si>
    <t>Schedule A: Development Cost Budget</t>
  </si>
  <si>
    <t>Low Income Units:</t>
  </si>
  <si>
    <t>*Round figures to nearest dollar</t>
  </si>
  <si>
    <t>FEDERAL HTC REQUESTS ONLY</t>
  </si>
  <si>
    <t>RESIDENTIAL COSTS ONLY</t>
  </si>
  <si>
    <t>TOTAL ACTUAL</t>
  </si>
  <si>
    <t>ACQUISITION</t>
  </si>
  <si>
    <t>COST</t>
  </si>
  <si>
    <t>BASIS</t>
  </si>
  <si>
    <t>Applicant is required to provide detail on each "Other" row.</t>
  </si>
  <si>
    <t>PROFESSIONAL SERVICES/FEES [Other (c)]</t>
  </si>
  <si>
    <t>CONSTRUCTION FINANCING COSTS [Other (d)]</t>
  </si>
  <si>
    <t>--CONTINUED ON NEXT PAGE--</t>
  </si>
  <si>
    <t>FOOTNOTES</t>
  </si>
  <si>
    <t>4)</t>
  </si>
  <si>
    <t>Subtotal from Section IV. Schedule "D"</t>
  </si>
  <si>
    <t xml:space="preserve">1) </t>
  </si>
  <si>
    <t>Subtotal from Section I. Schedule "D"</t>
  </si>
  <si>
    <t>5)</t>
  </si>
  <si>
    <t>Subtotal from Section V. Schedule "D"</t>
  </si>
  <si>
    <t xml:space="preserve">2) </t>
  </si>
  <si>
    <t>Subtotal from Section II. Schedule "D"</t>
  </si>
  <si>
    <t>6)</t>
  </si>
  <si>
    <t>Subtotal from Section VI. Schedule "D"</t>
  </si>
  <si>
    <t>3)</t>
  </si>
  <si>
    <t>Subtotal from Section III. Schedule "D"</t>
  </si>
  <si>
    <t>7)</t>
  </si>
  <si>
    <t>Subtotal from Section VII. Schedule "D"</t>
  </si>
  <si>
    <t>Page 1 of 4</t>
  </si>
  <si>
    <t>Page 3 of 4</t>
  </si>
  <si>
    <t>Enviromental</t>
  </si>
  <si>
    <t>Developer Fee*</t>
  </si>
  <si>
    <t>*The amount of developer fee included in 30 percent basis will be proportional to acquisition cost (not including land) divided by total development cost (TDC).  If the project just has land as acquisition, then there will not be a split in the developer fee. If you have any basis eligible acquisition costs, then the developer fee will be split based on the percentage of acquisition basis vs rehab basis.  For example, if basis eligible acquisition costs are ¼ of TDC, ¼ of developer fee will be included in 30% basis. No deductions are made from TDC for the purpose of calculating the developer fee split.</t>
  </si>
  <si>
    <t>Page 2 of 4</t>
  </si>
  <si>
    <t>Page 4 of 4</t>
  </si>
  <si>
    <t>Rate</t>
  </si>
  <si>
    <t>Intial Installment</t>
  </si>
  <si>
    <t>Are you willing to defer your developer fee without interest, if MFA's evaluation results in a need to do so?</t>
  </si>
  <si>
    <t>If you plan to issue bonds, indicate amounts.</t>
  </si>
  <si>
    <t>Tax Exempt</t>
  </si>
  <si>
    <t>Taxable</t>
  </si>
  <si>
    <t>Estimated annual tax credits times 10 years</t>
  </si>
  <si>
    <t>Multiply by tax investor ownership percentage</t>
  </si>
  <si>
    <r>
      <t>(1)</t>
    </r>
    <r>
      <rPr>
        <sz val="11"/>
        <color indexed="8"/>
        <rFont val="Arial"/>
        <family val="2"/>
      </rPr>
      <t>Not to exceed rent limits for program applied for.</t>
    </r>
  </si>
  <si>
    <t>Units Receiving Rental Assistance</t>
  </si>
  <si>
    <r>
      <t>Gross Monthly Rent/Unit</t>
    </r>
    <r>
      <rPr>
        <vertAlign val="superscript"/>
        <sz val="11"/>
        <color indexed="8"/>
        <rFont val="Arial"/>
        <family val="2"/>
      </rPr>
      <t>(1)</t>
    </r>
  </si>
  <si>
    <t>Net Sq, Ft./Unit</t>
  </si>
  <si>
    <r>
      <t>Number BR/Unit Type</t>
    </r>
    <r>
      <rPr>
        <vertAlign val="superscript"/>
        <sz val="11"/>
        <color rgb="FF000000"/>
        <rFont val="Arial"/>
        <family val="2"/>
      </rPr>
      <t>(3)</t>
    </r>
  </si>
  <si>
    <t>of Median Income</t>
  </si>
  <si>
    <t xml:space="preserve">Restricted Units at  </t>
  </si>
  <si>
    <t xml:space="preserve">Restricted Units at </t>
  </si>
  <si>
    <t>Vacancy Rate:</t>
  </si>
  <si>
    <t>Schedule C: Operating Expense Budget</t>
  </si>
  <si>
    <r>
      <t xml:space="preserve">(1) Minimum reserves per unit per year: </t>
    </r>
    <r>
      <rPr>
        <b/>
        <sz val="11"/>
        <rFont val="Arial"/>
        <family val="2"/>
      </rPr>
      <t>$250/unit/year</t>
    </r>
    <r>
      <rPr>
        <sz val="11"/>
        <rFont val="Arial"/>
        <family val="2"/>
      </rPr>
      <t xml:space="preserve"> for Senior Housing (new construction only), and </t>
    </r>
  </si>
  <si>
    <r>
      <t>$300/unit/year</t>
    </r>
    <r>
      <rPr>
        <sz val="11"/>
        <rFont val="Arial"/>
        <family val="2"/>
      </rPr>
      <t xml:space="preserve"> for all other new construction and rehabilitation projects.</t>
    </r>
  </si>
  <si>
    <t>Management Agent/Applicant Certification: The operating budget provided above is that which will serve as the</t>
  </si>
  <si>
    <t>project's operating budget for its first year of operations, pursuant to agreement with the following party:</t>
  </si>
  <si>
    <t>Prior Year Operating Expenses - REHABILITATION PROJECTS ONLY</t>
  </si>
  <si>
    <t>Annual Rental Income</t>
  </si>
  <si>
    <t>(if applicable)</t>
  </si>
  <si>
    <t>Schedule C-1: Cash Flow Projection</t>
  </si>
  <si>
    <t>Residential Rents:</t>
  </si>
  <si>
    <t>Commercial Vacancy:</t>
  </si>
  <si>
    <t>Fourth Mortgage</t>
  </si>
  <si>
    <t>Debt Service Coverage - First</t>
  </si>
  <si>
    <t>Schedule D: Contractor's and Applicant's Cost Breakdown</t>
  </si>
  <si>
    <r>
      <t>Total Cost [A]</t>
    </r>
    <r>
      <rPr>
        <vertAlign val="superscript"/>
        <sz val="11"/>
        <rFont val="Arial"/>
        <family val="2"/>
      </rPr>
      <t>(1)</t>
    </r>
  </si>
  <si>
    <t>Commercial  [B]</t>
  </si>
  <si>
    <t>Residential  [C]</t>
  </si>
  <si>
    <r>
      <t>(1)</t>
    </r>
    <r>
      <rPr>
        <sz val="11"/>
        <rFont val="Arial"/>
        <family val="2"/>
      </rPr>
      <t xml:space="preserve"> Sum of Columns B and C.</t>
    </r>
  </si>
  <si>
    <t>Schedule E:  Development Schedule</t>
  </si>
  <si>
    <t>ACTIVITY</t>
  </si>
  <si>
    <t>Scheduled Date: Month/Year</t>
  </si>
  <si>
    <t>Check if Complete</t>
  </si>
  <si>
    <t>Site</t>
  </si>
  <si>
    <t>Option/Contract Executed</t>
  </si>
  <si>
    <t>Environmental Review Completed</t>
  </si>
  <si>
    <t>Site Acquisition</t>
  </si>
  <si>
    <t>Zoning Approval</t>
  </si>
  <si>
    <t>Financing: Non-MFA Sources</t>
  </si>
  <si>
    <t>Approval</t>
  </si>
  <si>
    <t>Closing</t>
  </si>
  <si>
    <t>Permanent Loan</t>
  </si>
  <si>
    <t>Tax Credit Equity</t>
  </si>
  <si>
    <t>RFP</t>
  </si>
  <si>
    <t>Letter of Intent</t>
  </si>
  <si>
    <t>Partnership Closing</t>
  </si>
  <si>
    <t>Other Loans &amp; Grants</t>
  </si>
  <si>
    <t>Type/Source:</t>
  </si>
  <si>
    <t>Award</t>
  </si>
  <si>
    <t>Plans &amp; Specifications Completed</t>
  </si>
  <si>
    <t>Relocation Plan Completed</t>
  </si>
  <si>
    <t>Building Permits Obtained</t>
  </si>
  <si>
    <t>Construction Start</t>
  </si>
  <si>
    <t>Construction Completion</t>
  </si>
  <si>
    <t>Fair Housing Marketing Plan Completed</t>
  </si>
  <si>
    <t>Placed-in-Service/C of O</t>
  </si>
  <si>
    <t>Lease-Up</t>
  </si>
  <si>
    <t>Schedule  F: Estimate of Tax Credit Allocation</t>
  </si>
  <si>
    <t>Total Eligible Basis                                           (From Schedule A)</t>
  </si>
  <si>
    <t>Less:</t>
  </si>
  <si>
    <t>Federal grant used to finance qualifying development costs (specify source)</t>
  </si>
  <si>
    <t>Non-qualified non-recourse financing / federal subsidy (specify source)</t>
  </si>
  <si>
    <t>Non-qualifying excess portion of  higher quality market rate units</t>
  </si>
  <si>
    <t>Historic Tax Credit (Residential Portion Only)</t>
  </si>
  <si>
    <t>Equals:</t>
  </si>
  <si>
    <t>Multiplied by:</t>
  </si>
  <si>
    <r>
      <t>Adjustment for boost</t>
    </r>
    <r>
      <rPr>
        <vertAlign val="superscript"/>
        <sz val="11"/>
        <rFont val="Arial"/>
        <family val="2"/>
      </rPr>
      <t xml:space="preserve">1) </t>
    </r>
  </si>
  <si>
    <t>Applicable Fraction (Insert the lesser of the fractions calculated below.)  Multiply line above by this fraction to obtain Total Qualified Basis below.</t>
  </si>
  <si>
    <t>Total Qualified Basis</t>
  </si>
  <si>
    <t xml:space="preserve">Applicable Tax Credit Percentage                     </t>
  </si>
  <si>
    <t>Tax Credit Eligibility based on Eligible Basis</t>
  </si>
  <si>
    <t>Total Tax Credit Request</t>
  </si>
  <si>
    <t>Applicable Fraction Calculation:</t>
  </si>
  <si>
    <t>Floor Space Fraction</t>
  </si>
  <si>
    <t>Unit Fraction</t>
  </si>
  <si>
    <t>Total Residential Rental Floor Space</t>
  </si>
  <si>
    <t>Low-Income Units Floor  Space</t>
  </si>
  <si>
    <t>Percent Low-Income</t>
  </si>
  <si>
    <t xml:space="preserve">First Other Equity </t>
  </si>
  <si>
    <t>2nd Other Equity</t>
  </si>
  <si>
    <t>[Source2]</t>
  </si>
  <si>
    <t>[Source1]</t>
  </si>
  <si>
    <t>[Source3]</t>
  </si>
  <si>
    <t>[Source4]</t>
  </si>
  <si>
    <t>[Source5]</t>
  </si>
  <si>
    <t>[Source6]</t>
  </si>
  <si>
    <t>[Source7]</t>
  </si>
  <si>
    <t>[Source8]</t>
  </si>
  <si>
    <t>All Units</t>
  </si>
  <si>
    <t>(from all sources above)</t>
  </si>
  <si>
    <r>
      <t xml:space="preserve">            Total All Units </t>
    </r>
    <r>
      <rPr>
        <sz val="11"/>
        <color indexed="8"/>
        <rFont val="Arial"/>
        <family val="2"/>
      </rPr>
      <t>(From All Sources Above)</t>
    </r>
  </si>
  <si>
    <t>Management Agent Signature:</t>
  </si>
  <si>
    <t>Printed Name/Title</t>
  </si>
  <si>
    <t>Management Company Name:</t>
  </si>
  <si>
    <r>
      <t>Reserve for Replacement (Annual)</t>
    </r>
    <r>
      <rPr>
        <vertAlign val="superscript"/>
        <sz val="11"/>
        <rFont val="Arial"/>
        <family val="2"/>
      </rPr>
      <t>(1)</t>
    </r>
  </si>
  <si>
    <t>NC/Rehab Breakout</t>
  </si>
  <si>
    <t>Contractor Signature:</t>
  </si>
  <si>
    <t>Contractor Name/Title</t>
  </si>
  <si>
    <t>Contractor Firm:</t>
  </si>
  <si>
    <r>
      <t xml:space="preserve">REHAB/
NEW </t>
    </r>
    <r>
      <rPr>
        <sz val="8"/>
        <color rgb="FF000000"/>
        <rFont val="Arial"/>
        <family val="2"/>
      </rPr>
      <t>CONSTRUCTION</t>
    </r>
  </si>
  <si>
    <t>ANNUAL</t>
  </si>
  <si>
    <r>
      <t>Demolition</t>
    </r>
    <r>
      <rPr>
        <b/>
        <sz val="9"/>
        <rFont val="Arial"/>
        <family val="2"/>
      </rPr>
      <t xml:space="preserve"> </t>
    </r>
    <r>
      <rPr>
        <i/>
        <sz val="9"/>
        <rFont val="Arial"/>
        <family val="2"/>
      </rPr>
      <t>(Consult CPA for Eligible Basis guidance.)</t>
    </r>
  </si>
  <si>
    <t>Community Service Facility (may not be included in Eligible Basis)</t>
  </si>
  <si>
    <t>Community Building without Residential Units</t>
  </si>
  <si>
    <t>Swimming Pool</t>
  </si>
  <si>
    <t>Abatement</t>
  </si>
  <si>
    <t>Division 10 - Specialties</t>
  </si>
  <si>
    <t>Division 11 - Equipment</t>
  </si>
  <si>
    <t>Division 12 - Furnishings</t>
  </si>
  <si>
    <t>Division 13 - Special Construction</t>
  </si>
  <si>
    <t>Division 14 - Conveying Equipment</t>
  </si>
  <si>
    <t>Division 21 - Fire Suppression</t>
  </si>
  <si>
    <t>Division 22 - Plumbing</t>
  </si>
  <si>
    <t>Division 23 - Heating, Ventilating, and Air Conditioning</t>
  </si>
  <si>
    <t>Division 26 - Electrical</t>
  </si>
  <si>
    <r>
      <t>Division 31 - Earthwork</t>
    </r>
    <r>
      <rPr>
        <sz val="9"/>
        <rFont val="Arial"/>
        <family val="2"/>
      </rPr>
      <t xml:space="preserve"> </t>
    </r>
    <r>
      <rPr>
        <i/>
        <sz val="9"/>
        <rFont val="Arial"/>
        <family val="2"/>
      </rPr>
      <t>(Consult CPA for Eligible Basis guidance.)</t>
    </r>
  </si>
  <si>
    <r>
      <t xml:space="preserve">Division 32 - Irrigation &amp; Planting </t>
    </r>
    <r>
      <rPr>
        <i/>
        <sz val="9"/>
        <rFont val="Arial"/>
        <family val="2"/>
      </rPr>
      <t>(Consult CPA for Eligible Basis guidance.)</t>
    </r>
  </si>
  <si>
    <t>Division 32 - Exterior Improvements (except Irrigation &amp; Planting)</t>
  </si>
  <si>
    <t>Sub-total: Site Construction On-site</t>
  </si>
  <si>
    <t>Division 02 - Existing Conditions (other - e.g., Unusual Site Conditions)</t>
  </si>
  <si>
    <t>Division 03 - Concrete</t>
  </si>
  <si>
    <t>Division 04 - Masonry</t>
  </si>
  <si>
    <t>Division 05 - Metals</t>
  </si>
  <si>
    <t>Division 06 - Wood, Plastics, Composites</t>
  </si>
  <si>
    <t>Division 07 - Thermal and Moisture Protection</t>
  </si>
  <si>
    <t>Division 08 - Openings</t>
  </si>
  <si>
    <t>Division 09 - Finishes</t>
  </si>
  <si>
    <t>TOTAL SCHEDULE D HARD CONSTRUCTION COSTS</t>
  </si>
  <si>
    <t>ADDITIONAL INFORMATION TO ENTER INTO SCHEDULE A:</t>
  </si>
  <si>
    <t>Furniture, Fixtures and Equipment provided by contractor</t>
  </si>
  <si>
    <r>
      <t>Carports -</t>
    </r>
    <r>
      <rPr>
        <i/>
        <sz val="11"/>
        <rFont val="Arial"/>
        <family val="2"/>
      </rPr>
      <t xml:space="preserve"> if applicant intends to charge tenants for covered parking</t>
    </r>
  </si>
  <si>
    <r>
      <t>Garages -</t>
    </r>
    <r>
      <rPr>
        <i/>
        <sz val="11"/>
        <rFont val="Arial"/>
        <family val="2"/>
      </rPr>
      <t xml:space="preserve"> if applicant intends to charge tenants for garage parking</t>
    </r>
  </si>
  <si>
    <r>
      <t>Uncovered Parking -</t>
    </r>
    <r>
      <rPr>
        <i/>
        <sz val="11"/>
        <rFont val="Arial"/>
        <family val="2"/>
      </rPr>
      <t xml:space="preserve"> if applicant intends to charge tenants for parking</t>
    </r>
  </si>
  <si>
    <t>Contractor's Performance Bond</t>
  </si>
  <si>
    <t>Contractor's Insurance</t>
  </si>
  <si>
    <t>Division 33 - Site Utilities</t>
  </si>
  <si>
    <t>Perm Loan Rate is:</t>
  </si>
  <si>
    <t>Contractor's Liability Insurance</t>
  </si>
  <si>
    <t>ALL 0 BDRMS</t>
  </si>
  <si>
    <t>ALL 1 BDRMS</t>
  </si>
  <si>
    <t>ALL 2 BDRMS</t>
  </si>
  <si>
    <t>ALL 3 BDRMS</t>
  </si>
  <si>
    <t>ALL 4 BDRMS</t>
  </si>
  <si>
    <t>ALL 5 BDRMS</t>
  </si>
  <si>
    <t>https://mfa.internal.housingnm.org/SFT_HD/</t>
  </si>
  <si>
    <t>Application Instructions</t>
  </si>
  <si>
    <t>Contractor's Hazard Insurance</t>
  </si>
  <si>
    <t>Is this cost removed from EB above?</t>
  </si>
  <si>
    <t>The following costs should be included in their entirety above.  Please also list the cost of the following amenities if you are requesting MFA loans or plan to charge tenants for any amenities.</t>
  </si>
  <si>
    <t xml:space="preserve">AT CARRYOVER: PROVIDE THE COST OF THE FOLLOWING AMENITIES: </t>
  </si>
  <si>
    <t>Program (e.g., HOME, AHP)</t>
  </si>
  <si>
    <t>Source of Funds (e.g., lender)</t>
  </si>
  <si>
    <t>Note: Total of Permanent Amount Column MUST Equal Total Development Cost in Schedule A.</t>
  </si>
  <si>
    <t>Comments</t>
  </si>
  <si>
    <r>
      <t>(3</t>
    </r>
    <r>
      <rPr>
        <vertAlign val="superscript"/>
        <sz val="11"/>
        <color rgb="FF000000"/>
        <rFont val="Arial"/>
        <family val="2"/>
      </rPr>
      <t>)</t>
    </r>
    <r>
      <rPr>
        <sz val="11"/>
        <color rgb="FF000000"/>
        <rFont val="Arial"/>
        <family val="2"/>
      </rPr>
      <t>Select from drop down menu:  _-BR for LIHTC only, Lo HOME for Low Home Units, Hi HOME for High HOME Units, RA for units with Rental Assistance (e.g., RD, Project Based Vouchers, etc.), or NHTF for units supported with National Housing Trust Fund</t>
    </r>
    <r>
      <rPr>
        <vertAlign val="superscript"/>
        <sz val="11"/>
        <color indexed="8"/>
        <rFont val="Arial"/>
        <family val="2"/>
      </rPr>
      <t xml:space="preserve">
</t>
    </r>
  </si>
  <si>
    <t xml:space="preserve"> Acquistion    Basis [D]</t>
  </si>
  <si>
    <t>New Construction/
Rehab Basis [E]</t>
  </si>
  <si>
    <r>
      <t>Total Cost [A]</t>
    </r>
    <r>
      <rPr>
        <vertAlign val="superscript"/>
        <sz val="8"/>
        <rFont val="Arial"/>
        <family val="2"/>
      </rPr>
      <t>(1)</t>
    </r>
  </si>
  <si>
    <t>Acquistion Basis</t>
  </si>
  <si>
    <t>New Construction/ Rehab Basis</t>
  </si>
  <si>
    <t>(1)  If site lies in either a Qualified Census Tract (QCT) or Difficult to Develop Area (DDA), insert 130%, otherwise insert 100%.</t>
  </si>
  <si>
    <t>Part II Companion Schedules Tabs 3a to 7a</t>
  </si>
  <si>
    <t>Abatement (II)</t>
  </si>
  <si>
    <r>
      <t xml:space="preserve">These are the </t>
    </r>
    <r>
      <rPr>
        <b/>
        <sz val="11"/>
        <color theme="1"/>
        <rFont val="Calibri"/>
        <family val="2"/>
      </rPr>
      <t>required schedules</t>
    </r>
    <r>
      <rPr>
        <sz val="11"/>
        <color theme="1"/>
        <rFont val="Calibri"/>
        <family val="2"/>
      </rPr>
      <t xml:space="preserve"> for various MFA Rental Programs and </t>
    </r>
    <r>
      <rPr>
        <b/>
        <sz val="11"/>
        <color theme="1"/>
        <rFont val="Calibri"/>
        <family val="2"/>
      </rPr>
      <t>must</t>
    </r>
    <r>
      <rPr>
        <sz val="11"/>
        <color theme="1"/>
        <rFont val="Calibri"/>
        <family val="2"/>
      </rPr>
      <t xml:space="preserve"> be uploaded into the above File Transfer Upload Site with the Full Application.</t>
    </r>
  </si>
  <si>
    <t>Other Loan</t>
  </si>
  <si>
    <t>Hard Costs Only - (i.e., divisions not included above, MUST explain)</t>
  </si>
  <si>
    <t>Construction Contingency Calculation</t>
  </si>
  <si>
    <t>PROJECT TYPE - SELECT FROM DROP DOWN</t>
  </si>
  <si>
    <t>Minimum Construction Contingency</t>
  </si>
  <si>
    <t>NC</t>
  </si>
  <si>
    <t>Both</t>
  </si>
  <si>
    <r>
      <t xml:space="preserve">Rehab/NC Projects enter entire NC + Rehab amount in column to the left and </t>
    </r>
    <r>
      <rPr>
        <b/>
        <sz val="8"/>
        <color rgb="FF000000"/>
        <rFont val="Arial"/>
        <family val="2"/>
      </rPr>
      <t>enter rehab amount here</t>
    </r>
    <r>
      <rPr>
        <sz val="8"/>
        <color indexed="8"/>
        <rFont val="Arial"/>
        <family val="2"/>
      </rPr>
      <t>.</t>
    </r>
  </si>
  <si>
    <t>New Construction</t>
  </si>
  <si>
    <t>Use of this unlocked version of Schedule A is at the Applicant's risk.  A locked version is available upon request.</t>
  </si>
  <si>
    <t>Use of this unlocked version of Schedule A-1 is at the Applicant's risk.  A locked version is available upon request.</t>
  </si>
  <si>
    <t>Use of this unlocked version of Schedule C-1 is at the Applicant's risk.  A locked version is available upon request.</t>
  </si>
  <si>
    <t>Use of this unlocked version of Schedule D is at the Applicant's risk.  A locked version is available upon request.</t>
  </si>
  <si>
    <t>Use of this unlocked version of Schedule E is at the Applicant's risk.  A locked version is available upon request.</t>
  </si>
  <si>
    <t>Use of this unlocked version of Schedule F is at the Applicant's risk.  A locked version is available upon request.</t>
  </si>
  <si>
    <t>Use of this unlocked version of Schedule B is at the Applicant's risk.  A locked version is available upon request.</t>
  </si>
  <si>
    <t>Use of this unlocked version of Schedule C is at the Applicant's risk.  A locked version is available upon request.</t>
  </si>
  <si>
    <t>Use of this unlocked version of Prior Year Expenses is at the Applicant's risk.  A locked version is available upon request.</t>
  </si>
  <si>
    <t>This is an UNLOCKED Excel document with formulas and dropdown menus in cells. Please make sure that these formulas and dropdowns are not overwritten. Use of this unlocked version of Schedules A-F is at the Applicant's risk.  A locked version is available upon request.</t>
  </si>
  <si>
    <r>
      <t>(2)</t>
    </r>
    <r>
      <rPr>
        <sz val="11"/>
        <color indexed="8"/>
        <rFont val="Arial"/>
        <family val="2"/>
      </rPr>
      <t xml:space="preserve">Market Rate/Unrestricted Units should not include management units. </t>
    </r>
    <r>
      <rPr>
        <b/>
        <sz val="11"/>
        <color rgb="FF000000"/>
        <rFont val="Arial"/>
        <family val="2"/>
      </rPr>
      <t>Employee/Exempt Units are approved by Asset Management after PIS, NOT AT APPLICATION;</t>
    </r>
    <r>
      <rPr>
        <sz val="11"/>
        <color indexed="8"/>
        <rFont val="Arial"/>
        <family val="2"/>
      </rPr>
      <t xml:space="preserve"> however they may be included as revenue or non-revenue restricted Units.</t>
    </r>
  </si>
  <si>
    <t xml:space="preserve"> Acquisition    Basis [D]</t>
  </si>
  <si>
    <t>2022 MFA UNIVERSAL RENTAL DEVELOPMENT APPLICATION</t>
  </si>
  <si>
    <t>2023 MFA UNIVERSAL RENTAL DEVELOPMENT APPLICATION</t>
  </si>
  <si>
    <t xml:space="preserve">No paper copies are required.  Submit the following:
1.  This Part II 2022 Universal Rental Development Application Companion Schedules 3a to 7a in Excel format; and
2.  Part I - 2022 Universal Rental Development Application workbook in excel format; and
3.  a fully tabbed PDF file that includes the entire Application (i.e., Excel format workbooks in #1 and #2 and all other materials listed on the Attachments Checklist at Tab 1a, except the items listed in #4 below).
4. Separate PDF filds for the market study, architectural plans and specifications, capital needs assessment and appraisal - as applicable to the Project.
Dark blue tabs require a signature.  The signatures  are unlocked to allow Applicants to use Microsoft's Signature Service to sign directly into the excel document, if desired.
Enter Property Name and Date in Tab 3a - It will populate on all Tabs automatically.
Protected personal information must be redacted.  All attachments must be tabbed and numbered in accordance with the Attachments Checklist.  The PDF must be bookmarked for each Application Tab ("Tab"), and named accordingly. 
Please see the 2022 QAP, 2022 MFA Universal Multifamily Initial Underwriting Supplement.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</si>
</sst>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quot;$&quot;* #,##0_);_(&quot;$&quot;* \(#,##0\);_(&quot;$&quot;* &quot;-&quot;??_);_(@_)"/>
    <numFmt numFmtId="167" formatCode="m\o\n\th\ d\,\ yyyy"/>
    <numFmt numFmtId="168" formatCode="#.00"/>
    <numFmt numFmtId="169" formatCode="#."/>
    <numFmt numFmtId="170" formatCode="General_)"/>
    <numFmt numFmtId="171" formatCode="_(* #,##0_);_(* \(#,##0\);_(* &quot;-&quot;??_);_(@_)"/>
    <numFmt numFmtId="172" formatCode="&quot;$&quot;#,##0"/>
    <numFmt numFmtId="173" formatCode="0.0000%"/>
    <numFmt numFmtId="174" formatCode="&quot;$&quot;#,##0.000000"/>
    <numFmt numFmtId="175" formatCode="_(* #,##0.0000_);_(* \(#,##0.0000\);_(* &quot;-&quot;??_);_(@_)"/>
    <numFmt numFmtId="176" formatCode="m/yy"/>
    <numFmt numFmtId="177" formatCode="mm/dd/yy_)"/>
    <numFmt numFmtId="178" formatCode="#,##0.000_);\(#,##0.000\)"/>
    <numFmt numFmtId="179" formatCode="#,##0.00000_);\(#,##0.00000\)"/>
    <numFmt numFmtId="180" formatCode="0.000%"/>
    <numFmt numFmtId="181" formatCode="[$-F800]dddd\,\ mmmm\ dd\,\ yyyy"/>
  </numFmts>
  <fonts count="104" x14ac:knownFonts="1">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12"/>
      <name val="Courier"/>
      <family val="3"/>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Arial"/>
      <family val="2"/>
    </font>
    <font>
      <sz val="1"/>
      <color indexed="8"/>
      <name val="Courier"/>
      <family val="3"/>
    </font>
    <font>
      <b/>
      <sz val="1"/>
      <color indexed="8"/>
      <name val="Courier"/>
      <family val="3"/>
    </font>
    <font>
      <i/>
      <sz val="10"/>
      <name val="Calibri"/>
      <family val="2"/>
      <scheme val="minor"/>
    </font>
    <font>
      <sz val="10"/>
      <name val="Courier"/>
      <family val="3"/>
    </font>
    <font>
      <sz val="10"/>
      <color indexed="8"/>
      <name val="Calibri"/>
      <family val="2"/>
      <scheme val="minor"/>
    </font>
    <font>
      <b/>
      <sz val="10"/>
      <color indexed="8"/>
      <name val="Calibri"/>
      <family val="2"/>
      <scheme val="minor"/>
    </font>
    <font>
      <sz val="10"/>
      <color theme="0"/>
      <name val="Calibri"/>
      <family val="2"/>
      <scheme val="minor"/>
    </font>
    <font>
      <sz val="10"/>
      <color theme="0"/>
      <name val="Courier"/>
      <family val="3"/>
    </font>
    <font>
      <sz val="10"/>
      <color rgb="FFFF0000"/>
      <name val="Calibri"/>
      <family val="2"/>
      <scheme val="minor"/>
    </font>
    <font>
      <b/>
      <sz val="28"/>
      <name val="Calibri"/>
      <family val="2"/>
      <scheme val="minor"/>
    </font>
    <font>
      <vertAlign val="superscript"/>
      <sz val="10"/>
      <color indexed="8"/>
      <name val="Calibri"/>
      <family val="2"/>
      <scheme val="minor"/>
    </font>
    <font>
      <b/>
      <i/>
      <sz val="10"/>
      <name val="Calibri"/>
      <family val="2"/>
      <scheme val="minor"/>
    </font>
    <font>
      <vertAlign val="superscript"/>
      <sz val="10"/>
      <name val="Calibri"/>
      <family val="2"/>
      <scheme val="minor"/>
    </font>
    <font>
      <b/>
      <sz val="8"/>
      <name val="Calibri"/>
      <family val="2"/>
      <scheme val="minor"/>
    </font>
    <font>
      <b/>
      <sz val="22"/>
      <color theme="1"/>
      <name val="Calibri"/>
      <family val="2"/>
      <scheme val="minor"/>
    </font>
    <font>
      <sz val="12"/>
      <name val="Courier"/>
      <family val="3"/>
    </font>
    <font>
      <sz val="12"/>
      <name val="Arial"/>
      <family val="2"/>
    </font>
    <font>
      <b/>
      <sz val="12"/>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u/>
      <sz val="10"/>
      <name val="Calibri"/>
      <family val="2"/>
      <scheme val="minor"/>
    </font>
    <font>
      <sz val="10"/>
      <color indexed="10"/>
      <name val="Calibri"/>
      <family val="2"/>
      <scheme val="minor"/>
    </font>
    <font>
      <sz val="9"/>
      <name val="Calibri"/>
      <family val="2"/>
      <scheme val="minor"/>
    </font>
    <font>
      <b/>
      <sz val="11"/>
      <color rgb="FFFF0000"/>
      <name val="Calibri"/>
      <family val="2"/>
      <scheme val="minor"/>
    </font>
    <font>
      <u val="singleAccounting"/>
      <sz val="10"/>
      <name val="Calibri"/>
      <family val="2"/>
      <scheme val="minor"/>
    </font>
    <font>
      <b/>
      <sz val="9"/>
      <name val="Calibri"/>
      <family val="2"/>
      <scheme val="minor"/>
    </font>
    <font>
      <sz val="6"/>
      <name val="Calibri"/>
      <family val="2"/>
      <scheme val="minor"/>
    </font>
    <font>
      <b/>
      <sz val="10"/>
      <color rgb="FFFF0000"/>
      <name val="Calibri"/>
      <family val="2"/>
      <scheme val="minor"/>
    </font>
    <font>
      <sz val="11"/>
      <color theme="0"/>
      <name val="Calibri"/>
      <family val="2"/>
      <scheme val="minor"/>
    </font>
    <font>
      <sz val="11"/>
      <name val="Calibri"/>
      <family val="2"/>
      <scheme val="minor"/>
    </font>
    <font>
      <i/>
      <sz val="10"/>
      <color theme="0"/>
      <name val="Calibri"/>
      <family val="2"/>
      <scheme val="minor"/>
    </font>
    <font>
      <b/>
      <sz val="18"/>
      <color theme="1"/>
      <name val="Calibri"/>
      <family val="2"/>
      <scheme val="minor"/>
    </font>
    <font>
      <u/>
      <sz val="10"/>
      <color theme="1"/>
      <name val="Calibri"/>
      <family val="2"/>
      <scheme val="minor"/>
    </font>
    <font>
      <sz val="11"/>
      <color rgb="FFFF0000"/>
      <name val="Calibri"/>
      <family val="2"/>
      <scheme val="minor"/>
    </font>
    <font>
      <sz val="11"/>
      <name val="Calibri"/>
      <family val="2"/>
    </font>
    <font>
      <b/>
      <sz val="26"/>
      <name val="Calibri"/>
      <family val="2"/>
      <scheme val="minor"/>
    </font>
    <font>
      <sz val="12"/>
      <name val="Calibri"/>
      <family val="2"/>
      <scheme val="minor"/>
    </font>
    <font>
      <sz val="12"/>
      <color theme="1"/>
      <name val="Calibri"/>
      <family val="2"/>
      <scheme val="minor"/>
    </font>
    <font>
      <b/>
      <sz val="12"/>
      <color theme="1"/>
      <name val="Calibri"/>
      <family val="2"/>
      <scheme val="minor"/>
    </font>
    <font>
      <strike/>
      <sz val="12"/>
      <name val="Calibri"/>
      <family val="2"/>
      <scheme val="minor"/>
    </font>
    <font>
      <sz val="11"/>
      <name val="Arial"/>
      <family val="2"/>
    </font>
    <font>
      <sz val="12"/>
      <name val="Courier"/>
    </font>
    <font>
      <sz val="11"/>
      <color theme="1"/>
      <name val="Arial"/>
      <family val="2"/>
    </font>
    <font>
      <sz val="10"/>
      <color theme="1"/>
      <name val="Calibri"/>
      <family val="2"/>
    </font>
    <font>
      <u/>
      <sz val="11"/>
      <color theme="10"/>
      <name val="Calibri"/>
      <family val="2"/>
      <scheme val="minor"/>
    </font>
    <font>
      <b/>
      <sz val="11"/>
      <color indexed="8"/>
      <name val="Arial"/>
      <family val="2"/>
    </font>
    <font>
      <sz val="11"/>
      <color rgb="FF000000"/>
      <name val="Arial"/>
      <family val="2"/>
    </font>
    <font>
      <sz val="11"/>
      <color indexed="8"/>
      <name val="Arial"/>
      <family val="2"/>
    </font>
    <font>
      <sz val="10"/>
      <color indexed="8"/>
      <name val="Arial"/>
      <family val="2"/>
    </font>
    <font>
      <sz val="9"/>
      <color indexed="8"/>
      <name val="Arial"/>
      <family val="2"/>
    </font>
    <font>
      <sz val="8"/>
      <color indexed="8"/>
      <name val="Arial"/>
      <family val="2"/>
    </font>
    <font>
      <sz val="11"/>
      <name val="Courier"/>
      <family val="3"/>
    </font>
    <font>
      <b/>
      <sz val="11"/>
      <name val="Arial"/>
      <family val="2"/>
    </font>
    <font>
      <b/>
      <sz val="14"/>
      <color indexed="8"/>
      <name val="Arial"/>
      <family val="2"/>
    </font>
    <font>
      <sz val="14"/>
      <color indexed="8"/>
      <name val="Arial"/>
      <family val="2"/>
    </font>
    <font>
      <sz val="12"/>
      <color indexed="8"/>
      <name val="Arial"/>
      <family val="2"/>
    </font>
    <font>
      <sz val="8"/>
      <name val="Arial"/>
      <family val="2"/>
    </font>
    <font>
      <sz val="11"/>
      <name val="Times New Roman"/>
      <family val="1"/>
    </font>
    <font>
      <sz val="9"/>
      <name val="Arial"/>
      <family val="2"/>
    </font>
    <font>
      <sz val="10"/>
      <name val="Courier"/>
    </font>
    <font>
      <b/>
      <sz val="10"/>
      <color indexed="8"/>
      <name val="Arial"/>
      <family val="2"/>
    </font>
    <font>
      <sz val="11"/>
      <color rgb="FFFF0000"/>
      <name val="Arial"/>
      <family val="2"/>
    </font>
    <font>
      <vertAlign val="superscript"/>
      <sz val="11"/>
      <color indexed="8"/>
      <name val="Arial"/>
      <family val="2"/>
    </font>
    <font>
      <vertAlign val="superscript"/>
      <sz val="11"/>
      <color rgb="FF000000"/>
      <name val="Arial"/>
      <family val="2"/>
    </font>
    <font>
      <b/>
      <i/>
      <sz val="11"/>
      <name val="Arial"/>
      <family val="2"/>
    </font>
    <font>
      <vertAlign val="superscript"/>
      <sz val="11"/>
      <name val="Arial"/>
      <family val="2"/>
    </font>
    <font>
      <i/>
      <sz val="11"/>
      <name val="Arial"/>
      <family val="2"/>
    </font>
    <font>
      <b/>
      <i/>
      <sz val="12"/>
      <name val="Arial"/>
      <family val="2"/>
    </font>
    <font>
      <sz val="11"/>
      <name val="Courier"/>
    </font>
    <font>
      <u/>
      <sz val="11"/>
      <name val="Arial"/>
      <family val="2"/>
    </font>
    <font>
      <b/>
      <sz val="8"/>
      <color indexed="8"/>
      <name val="Arial"/>
      <family val="2"/>
    </font>
    <font>
      <sz val="8"/>
      <color rgb="FF000000"/>
      <name val="Arial"/>
      <family val="2"/>
    </font>
    <font>
      <b/>
      <sz val="9"/>
      <name val="Arial"/>
      <family val="2"/>
    </font>
    <font>
      <i/>
      <sz val="9"/>
      <name val="Arial"/>
      <family val="2"/>
    </font>
    <font>
      <i/>
      <vertAlign val="superscript"/>
      <sz val="14"/>
      <name val="Arial"/>
      <family val="2"/>
    </font>
    <font>
      <sz val="10"/>
      <color rgb="FF000000"/>
      <name val="Arial"/>
      <family val="2"/>
    </font>
    <font>
      <b/>
      <sz val="11"/>
      <name val="Calibri"/>
      <family val="2"/>
    </font>
    <font>
      <vertAlign val="superscript"/>
      <sz val="8"/>
      <name val="Arial"/>
      <family val="2"/>
    </font>
    <font>
      <sz val="6"/>
      <name val="Arial"/>
      <family val="2"/>
    </font>
    <font>
      <b/>
      <sz val="14"/>
      <color theme="1"/>
      <name val="Calibri"/>
      <family val="2"/>
    </font>
    <font>
      <sz val="11"/>
      <color theme="1"/>
      <name val="Calibri"/>
      <family val="2"/>
    </font>
    <font>
      <u/>
      <sz val="11"/>
      <color theme="10"/>
      <name val="Calibri"/>
      <family val="2"/>
    </font>
    <font>
      <b/>
      <sz val="11"/>
      <color theme="1"/>
      <name val="Calibri"/>
      <family val="2"/>
    </font>
    <font>
      <b/>
      <i/>
      <sz val="14"/>
      <color theme="1"/>
      <name val="Calibri"/>
      <family val="2"/>
    </font>
    <font>
      <b/>
      <sz val="11"/>
      <color rgb="FF000000"/>
      <name val="Arial"/>
      <family val="2"/>
    </font>
    <font>
      <b/>
      <sz val="12"/>
      <color theme="1"/>
      <name val="Calibri"/>
      <family val="2"/>
    </font>
    <font>
      <b/>
      <sz val="8"/>
      <color rgb="FF000000"/>
      <name val="Arial"/>
      <family val="2"/>
    </font>
    <font>
      <b/>
      <sz val="9"/>
      <color indexed="8"/>
      <name val="Arial"/>
      <family val="2"/>
    </font>
    <font>
      <b/>
      <sz val="8"/>
      <name val="Arial"/>
      <family val="2"/>
    </font>
  </fonts>
  <fills count="18">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DE077"/>
        <bgColor indexed="64"/>
      </patternFill>
    </fill>
    <fill>
      <patternFill patternType="solid">
        <fgColor rgb="FFFFFFCC"/>
        <bgColor indexed="64"/>
      </patternFill>
    </fill>
    <fill>
      <patternFill patternType="solid">
        <fgColor theme="0" tint="-0.249977111117893"/>
        <bgColor indexed="64"/>
      </patternFill>
    </fill>
    <fill>
      <patternFill patternType="solid">
        <fgColor rgb="FF92CDDC"/>
        <bgColor indexed="64"/>
      </patternFill>
    </fill>
    <fill>
      <patternFill patternType="solid">
        <fgColor indexed="22"/>
        <bgColor indexed="64"/>
      </patternFill>
    </fill>
    <fill>
      <patternFill patternType="solid">
        <fgColor rgb="FFFFFFF7"/>
        <bgColor indexed="64"/>
      </patternFill>
    </fill>
    <fill>
      <patternFill patternType="solid">
        <fgColor rgb="FFF2EC00"/>
        <bgColor indexed="64"/>
      </patternFill>
    </fill>
    <fill>
      <patternFill patternType="solid">
        <fgColor theme="8" tint="0.79998168889431442"/>
        <bgColor indexed="64"/>
      </patternFill>
    </fill>
    <fill>
      <patternFill patternType="solid">
        <fgColor rgb="FFE3DE00"/>
        <bgColor indexed="64"/>
      </patternFill>
    </fill>
    <fill>
      <patternFill patternType="solid">
        <fgColor indexed="55"/>
        <bgColor indexed="64"/>
      </patternFill>
    </fill>
    <fill>
      <patternFill patternType="solid">
        <fgColor rgb="FFDAEEF3"/>
        <bgColor indexed="64"/>
      </patternFill>
    </fill>
  </fills>
  <borders count="211">
    <border>
      <left/>
      <right/>
      <top/>
      <bottom/>
      <diagonal/>
    </border>
    <border>
      <left/>
      <right/>
      <top style="double">
        <color indexed="64"/>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theme="8" tint="-0.499984740745262"/>
      </top>
      <bottom style="medium">
        <color indexed="64"/>
      </bottom>
      <diagonal/>
    </border>
    <border>
      <left style="medium">
        <color theme="8" tint="-0.499984740745262"/>
      </left>
      <right style="thin">
        <color indexed="64"/>
      </right>
      <top style="thin">
        <color indexed="64"/>
      </top>
      <bottom/>
      <diagonal/>
    </border>
    <border>
      <left style="medium">
        <color theme="8" tint="-0.499984740745262"/>
      </left>
      <right style="thin">
        <color indexed="64"/>
      </right>
      <top/>
      <bottom style="thin">
        <color indexed="64"/>
      </bottom>
      <diagonal/>
    </border>
    <border>
      <left/>
      <right style="medium">
        <color theme="8" tint="-0.499984740745262"/>
      </right>
      <top/>
      <bottom style="thin">
        <color indexed="64"/>
      </bottom>
      <diagonal/>
    </border>
    <border>
      <left style="medium">
        <color theme="8" tint="-0.499984740745262"/>
      </left>
      <right style="thin">
        <color indexed="64"/>
      </right>
      <top style="thin">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diagonal/>
    </border>
    <border>
      <left style="medium">
        <color theme="8" tint="-0.499984740745262"/>
      </left>
      <right style="thin">
        <color indexed="64"/>
      </right>
      <top/>
      <bottom/>
      <diagonal/>
    </border>
    <border>
      <left style="thin">
        <color indexed="64"/>
      </left>
      <right/>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top/>
      <bottom style="medium">
        <color theme="8" tint="-0.499984740745262"/>
      </bottom>
      <diagonal/>
    </border>
    <border>
      <left style="thin">
        <color indexed="64"/>
      </left>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top style="thin">
        <color indexed="64"/>
      </top>
      <bottom/>
      <diagonal/>
    </border>
    <border>
      <left/>
      <right/>
      <top style="thin">
        <color indexed="64"/>
      </top>
      <bottom style="thin">
        <color indexed="64"/>
      </bottom>
      <diagonal/>
    </border>
    <border>
      <left/>
      <right/>
      <top/>
      <bottom style="thin">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medium">
        <color theme="8" tint="-0.499984740745262"/>
      </left>
      <right style="thin">
        <color indexed="64"/>
      </right>
      <top style="thin">
        <color indexed="64"/>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indexed="64"/>
      </left>
      <right style="medium">
        <color theme="8" tint="-0.499984740745262"/>
      </right>
      <top style="thin">
        <color indexed="64"/>
      </top>
      <bottom style="thin">
        <color theme="8" tint="-0.499984740745262"/>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theme="8" tint="-0.499984740745262"/>
      </right>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medium">
        <color theme="8" tint="-0.499984740745262"/>
      </left>
      <right/>
      <top style="medium">
        <color indexed="64"/>
      </top>
      <bottom/>
      <diagonal/>
    </border>
    <border>
      <left/>
      <right style="medium">
        <color theme="8" tint="-0.499984740745262"/>
      </right>
      <top style="medium">
        <color indexed="64"/>
      </top>
      <bottom/>
      <diagonal/>
    </border>
    <border>
      <left style="medium">
        <color theme="8" tint="-0.499984740745262"/>
      </left>
      <right/>
      <top style="thin">
        <color indexed="64"/>
      </top>
      <bottom style="medium">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medium">
        <color theme="8" tint="-0.499984740745262"/>
      </right>
      <top/>
      <bottom style="medium">
        <color theme="8" tint="-0.499984740745262"/>
      </bottom>
      <diagonal/>
    </border>
    <border>
      <left/>
      <right style="medium">
        <color theme="8" tint="-0.499984740745262"/>
      </right>
      <top style="thin">
        <color indexed="64"/>
      </top>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right style="thin">
        <color indexed="64"/>
      </right>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medium">
        <color theme="8" tint="-0.499984740745262"/>
      </left>
      <right style="medium">
        <color theme="8" tint="-0.499984740745262"/>
      </right>
      <top style="thin">
        <color indexed="64"/>
      </top>
      <bottom/>
      <diagonal/>
    </border>
    <border>
      <left style="medium">
        <color theme="8" tint="-0.499984740745262"/>
      </left>
      <right style="medium">
        <color theme="8" tint="-0.499984740745262"/>
      </right>
      <top style="thin">
        <color indexed="64"/>
      </top>
      <bottom style="medium">
        <color theme="8" tint="-0.499984740745262"/>
      </bottom>
      <diagonal/>
    </border>
    <border>
      <left style="medium">
        <color theme="8" tint="-0.499984740745262"/>
      </left>
      <right style="medium">
        <color theme="8" tint="-0.499984740745262"/>
      </right>
      <top/>
      <bottom/>
      <diagonal/>
    </border>
    <border>
      <left style="thin">
        <color indexed="64"/>
      </left>
      <right style="medium">
        <color theme="8" tint="-0.499984740745262"/>
      </right>
      <top style="medium">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indexed="64"/>
      </left>
      <right style="thin">
        <color indexed="64"/>
      </right>
      <top style="medium">
        <color theme="8" tint="-0.499984740745262"/>
      </top>
      <bottom/>
      <diagonal/>
    </border>
    <border>
      <left style="medium">
        <color theme="8" tint="-0.499984740745262"/>
      </left>
      <right style="thin">
        <color indexed="64"/>
      </right>
      <top style="medium">
        <color theme="8" tint="-0.499984740745262"/>
      </top>
      <bottom/>
      <diagonal/>
    </border>
    <border>
      <left style="medium">
        <color theme="8" tint="-0.499984740745262"/>
      </left>
      <right style="thin">
        <color theme="8" tint="-0.499984740745262"/>
      </right>
      <top/>
      <bottom style="thin">
        <color theme="8" tint="-0.499984740745262"/>
      </bottom>
      <diagonal/>
    </border>
    <border>
      <left style="thin">
        <color indexed="64"/>
      </left>
      <right/>
      <top style="medium">
        <color theme="8" tint="-0.499984740745262"/>
      </top>
      <bottom/>
      <diagonal/>
    </border>
    <border>
      <left style="thin">
        <color indexed="64"/>
      </left>
      <right style="medium">
        <color theme="8" tint="-0.499984740745262"/>
      </right>
      <top style="medium">
        <color indexed="64"/>
      </top>
      <bottom/>
      <diagonal/>
    </border>
    <border>
      <left style="medium">
        <color theme="8" tint="-0.499984740745262"/>
      </left>
      <right/>
      <top style="medium">
        <color theme="8" tint="-0.499984740745262"/>
      </top>
      <bottom style="medium">
        <color indexed="64"/>
      </bottom>
      <diagonal/>
    </border>
    <border>
      <left style="thin">
        <color indexed="64"/>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style="thin">
        <color indexed="64"/>
      </left>
      <right style="medium">
        <color theme="8" tint="-0.499984740745262"/>
      </right>
      <top style="medium">
        <color theme="8" tint="-0.499984740745262"/>
      </top>
      <bottom style="medium">
        <color indexed="64"/>
      </bottom>
      <diagonal/>
    </border>
    <border>
      <left/>
      <right/>
      <top style="thin">
        <color theme="8" tint="-0.499984740745262"/>
      </top>
      <bottom/>
      <diagonal/>
    </border>
    <border>
      <left/>
      <right style="medium">
        <color theme="8" tint="-0.499984740745262"/>
      </right>
      <top/>
      <bottom style="thin">
        <color theme="8" tint="-0.499984740745262"/>
      </bottom>
      <diagonal/>
    </border>
    <border>
      <left/>
      <right style="medium">
        <color theme="8" tint="-0.499984740745262"/>
      </right>
      <top style="thin">
        <color theme="8" tint="-0.499984740745262"/>
      </top>
      <bottom/>
      <diagonal/>
    </border>
    <border>
      <left/>
      <right/>
      <top style="medium">
        <color theme="8" tint="-0.499984740745262"/>
      </top>
      <bottom style="thin">
        <color theme="8" tint="-0.499984740745262"/>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thin">
        <color indexed="64"/>
      </right>
      <top style="thin">
        <color theme="8" tint="-0.499984740745262"/>
      </top>
      <bottom style="thin">
        <color indexed="64"/>
      </bottom>
      <diagonal/>
    </border>
    <border>
      <left style="thin">
        <color indexed="64"/>
      </left>
      <right style="thin">
        <color theme="8" tint="-0.499984740745262"/>
      </right>
      <top style="thin">
        <color theme="8" tint="-0.499984740745262"/>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theme="8" tint="-0.499984740745262"/>
      </bottom>
      <diagonal/>
    </border>
    <border>
      <left style="thin">
        <color indexed="64"/>
      </left>
      <right style="thin">
        <color theme="8" tint="-0.499984740745262"/>
      </right>
      <top style="thin">
        <color indexed="64"/>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style="thin">
        <color theme="8" tint="-0.499984740745262"/>
      </right>
      <top style="medium">
        <color theme="8" tint="-0.499984740745262"/>
      </top>
      <bottom style="thin">
        <color indexed="64"/>
      </bottom>
      <diagonal/>
    </border>
    <border>
      <left style="thin">
        <color theme="8" tint="-0.499984740745262"/>
      </left>
      <right style="thin">
        <color indexed="64"/>
      </right>
      <top style="medium">
        <color theme="8" tint="-0.499984740745262"/>
      </top>
      <bottom style="thin">
        <color indexed="64"/>
      </bottom>
      <diagonal/>
    </border>
    <border>
      <left style="medium">
        <color theme="8" tint="-0.499984740745262"/>
      </left>
      <right style="thin">
        <color indexed="64"/>
      </right>
      <top style="thin">
        <color theme="8" tint="-0.499984740745262"/>
      </top>
      <bottom style="thin">
        <color indexed="64"/>
      </bottom>
      <diagonal/>
    </border>
    <border>
      <left style="thin">
        <color indexed="64"/>
      </left>
      <right style="medium">
        <color theme="8" tint="-0.499984740745262"/>
      </right>
      <top style="thin">
        <color theme="8" tint="-0.499984740745262"/>
      </top>
      <bottom style="thin">
        <color indexed="64"/>
      </bottom>
      <diagonal/>
    </border>
    <border>
      <left style="thin">
        <color theme="8" tint="-0.499984740745262"/>
      </left>
      <right style="thin">
        <color theme="8" tint="-0.499984740745262"/>
      </right>
      <top/>
      <bottom/>
      <diagonal/>
    </border>
    <border>
      <left style="thin">
        <color indexed="64"/>
      </left>
      <right style="medium">
        <color theme="8" tint="-0.499984740745262"/>
      </right>
      <top style="thin">
        <color indexed="64"/>
      </top>
      <bottom style="medium">
        <color indexed="64"/>
      </bottom>
      <diagonal/>
    </border>
    <border>
      <left/>
      <right style="medium">
        <color theme="8" tint="-0.499984740745262"/>
      </right>
      <top style="thin">
        <color indexed="64"/>
      </top>
      <bottom style="medium">
        <color theme="8" tint="-0.499984740745262"/>
      </bottom>
      <diagonal/>
    </border>
    <border>
      <left style="thin">
        <color indexed="64"/>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indexed="64"/>
      </bottom>
      <diagonal/>
    </border>
    <border>
      <left style="medium">
        <color theme="8" tint="-0.499984740745262"/>
      </left>
      <right style="thin">
        <color indexed="64"/>
      </right>
      <top/>
      <bottom style="medium">
        <color theme="8" tint="-0.499984740745262"/>
      </bottom>
      <diagonal/>
    </border>
    <border>
      <left/>
      <right style="medium">
        <color theme="8" tint="-0.499984740745262"/>
      </right>
      <top style="thin">
        <color indexed="64"/>
      </top>
      <bottom style="thin">
        <color indexed="64"/>
      </bottom>
      <diagonal/>
    </border>
    <border>
      <left/>
      <right/>
      <top style="medium">
        <color theme="8" tint="-0.499984740745262"/>
      </top>
      <bottom style="thin">
        <color indexed="64"/>
      </bottom>
      <diagonal/>
    </border>
    <border>
      <left/>
      <right style="medium">
        <color theme="8" tint="-0.499984740745262"/>
      </right>
      <top style="thin">
        <color indexed="64"/>
      </top>
      <bottom style="medium">
        <color indexed="64"/>
      </bottom>
      <diagonal/>
    </border>
    <border>
      <left/>
      <right style="medium">
        <color theme="8" tint="-0.499984740745262"/>
      </right>
      <top/>
      <bottom style="medium">
        <color indexed="64"/>
      </bottom>
      <diagonal/>
    </border>
    <border>
      <left style="medium">
        <color theme="8" tint="-0.499984740745262"/>
      </left>
      <right/>
      <top/>
      <bottom style="medium">
        <color indexed="64"/>
      </bottom>
      <diagonal/>
    </border>
    <border>
      <left/>
      <right style="thin">
        <color indexed="64"/>
      </right>
      <top/>
      <bottom/>
      <diagonal/>
    </border>
    <border>
      <left style="medium">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top style="thin">
        <color indexed="64"/>
      </top>
      <bottom style="medium">
        <color indexed="64"/>
      </bottom>
      <diagonal/>
    </border>
    <border>
      <left style="medium">
        <color theme="8"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theme="8" tint="-0.499984740745262"/>
      </right>
      <top style="thin">
        <color indexed="64"/>
      </top>
      <bottom style="medium">
        <color indexed="64"/>
      </bottom>
      <diagonal/>
    </border>
    <border>
      <left/>
      <right style="thin">
        <color indexed="64"/>
      </right>
      <top style="thin">
        <color indexed="64"/>
      </top>
      <bottom style="medium">
        <color theme="8" tint="-0.499984740745262"/>
      </bottom>
      <diagonal/>
    </border>
    <border>
      <left style="thin">
        <color theme="8" tint="-0.499984740745262"/>
      </left>
      <right style="medium">
        <color theme="8" tint="-0.499984740745262"/>
      </right>
      <top style="thin">
        <color indexed="64"/>
      </top>
      <bottom/>
      <diagonal/>
    </border>
    <border>
      <left style="medium">
        <color theme="8" tint="-0.499984740745262"/>
      </left>
      <right/>
      <top style="thin">
        <color theme="8" tint="-0.499984740745262"/>
      </top>
      <bottom style="thin">
        <color theme="8" tint="-0.499984740745262"/>
      </bottom>
      <diagonal/>
    </border>
    <border>
      <left/>
      <right style="medium">
        <color theme="8" tint="-0.499984740745262"/>
      </right>
      <top style="medium">
        <color indexed="64"/>
      </top>
      <bottom style="medium">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theme="8" tint="-0.499984740745262"/>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thin">
        <color auto="1"/>
      </bottom>
      <diagonal/>
    </border>
    <border>
      <left style="medium">
        <color auto="1"/>
      </left>
      <right style="thin">
        <color auto="1"/>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auto="1"/>
      </left>
      <right style="medium">
        <color auto="1"/>
      </right>
      <top style="thin">
        <color auto="1"/>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7">
    <xf numFmtId="0" fontId="0" fillId="0" borderId="0"/>
    <xf numFmtId="0" fontId="2" fillId="0" borderId="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3" fillId="0" borderId="1" applyNumberFormat="0" applyFont="0" applyFill="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37" fontId="6"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3" fillId="0" borderId="0">
      <protection locked="0"/>
    </xf>
    <xf numFmtId="168" fontId="13" fillId="0" borderId="0">
      <protection locked="0"/>
    </xf>
    <xf numFmtId="169" fontId="14" fillId="0" borderId="0">
      <protection locked="0"/>
    </xf>
    <xf numFmtId="169" fontId="14" fillId="0" borderId="0">
      <protection locked="0"/>
    </xf>
    <xf numFmtId="170" fontId="6" fillId="0" borderId="0">
      <alignment vertical="center"/>
    </xf>
    <xf numFmtId="170" fontId="6" fillId="0" borderId="0"/>
    <xf numFmtId="169" fontId="13" fillId="0" borderId="53">
      <protection locked="0"/>
    </xf>
    <xf numFmtId="37" fontId="28" fillId="0" borderId="0"/>
    <xf numFmtId="0" fontId="29" fillId="0" borderId="0"/>
    <xf numFmtId="0" fontId="2" fillId="0" borderId="0"/>
    <xf numFmtId="9" fontId="2" fillId="0" borderId="0" applyFont="0" applyFill="0" applyBorder="0" applyAlignment="0" applyProtection="0"/>
    <xf numFmtId="37" fontId="56" fillId="0" borderId="0"/>
    <xf numFmtId="0" fontId="59" fillId="0" borderId="0" applyNumberFormat="0" applyFill="0" applyBorder="0" applyAlignment="0" applyProtection="0"/>
    <xf numFmtId="0" fontId="58" fillId="0" borderId="0"/>
    <xf numFmtId="43" fontId="2" fillId="0" borderId="0" applyFont="0" applyFill="0" applyBorder="0" applyAlignment="0" applyProtection="0"/>
    <xf numFmtId="44" fontId="2" fillId="0" borderId="0" applyFont="0" applyFill="0" applyBorder="0" applyAlignment="0" applyProtection="0"/>
  </cellStyleXfs>
  <cellXfs count="2009">
    <xf numFmtId="0" fontId="0" fillId="0" borderId="0" xfId="0"/>
    <xf numFmtId="0" fontId="9" fillId="0" borderId="0" xfId="0" applyFont="1"/>
    <xf numFmtId="37" fontId="3" fillId="0" borderId="0" xfId="23" applyFont="1" applyProtection="1">
      <protection locked="0"/>
    </xf>
    <xf numFmtId="37" fontId="8" fillId="0" borderId="0" xfId="23" applyFont="1" applyProtection="1">
      <protection locked="0"/>
    </xf>
    <xf numFmtId="37" fontId="8" fillId="0" borderId="10" xfId="23" applyFont="1" applyBorder="1" applyProtection="1">
      <protection locked="0"/>
    </xf>
    <xf numFmtId="37" fontId="8" fillId="0" borderId="9" xfId="23" applyFont="1" applyBorder="1" applyProtection="1">
      <protection locked="0"/>
    </xf>
    <xf numFmtId="37" fontId="12" fillId="0" borderId="0" xfId="23" applyFont="1" applyAlignment="1" applyProtection="1">
      <alignment horizontal="center"/>
      <protection locked="0"/>
    </xf>
    <xf numFmtId="37" fontId="8" fillId="0" borderId="28" xfId="23" applyFont="1" applyBorder="1" applyProtection="1">
      <protection locked="0"/>
    </xf>
    <xf numFmtId="166" fontId="8" fillId="0" borderId="22" xfId="29" applyNumberFormat="1" applyFont="1" applyBorder="1" applyProtection="1">
      <protection locked="0"/>
    </xf>
    <xf numFmtId="37" fontId="7" fillId="0" borderId="0" xfId="23" applyFont="1" applyAlignment="1" applyProtection="1">
      <alignment horizontal="right"/>
      <protection locked="0"/>
    </xf>
    <xf numFmtId="37" fontId="8" fillId="0" borderId="47" xfId="23" applyFont="1" applyBorder="1" applyProtection="1">
      <protection locked="0"/>
    </xf>
    <xf numFmtId="37" fontId="8" fillId="0" borderId="2" xfId="23" applyFont="1" applyBorder="1" applyProtection="1">
      <protection locked="0"/>
    </xf>
    <xf numFmtId="37" fontId="7" fillId="0" borderId="0" xfId="23" applyFont="1" applyProtection="1">
      <protection locked="0"/>
    </xf>
    <xf numFmtId="37" fontId="7" fillId="0" borderId="22" xfId="23" applyFont="1" applyBorder="1" applyAlignment="1" applyProtection="1">
      <alignment horizontal="center"/>
      <protection locked="0"/>
    </xf>
    <xf numFmtId="37" fontId="8" fillId="0" borderId="9" xfId="23" applyFont="1" applyBorder="1" applyAlignment="1" applyProtection="1">
      <alignment horizontal="right"/>
      <protection locked="0"/>
    </xf>
    <xf numFmtId="37" fontId="8" fillId="0" borderId="0" xfId="23" applyFont="1" applyAlignment="1" applyProtection="1">
      <alignment horizontal="right"/>
      <protection locked="0"/>
    </xf>
    <xf numFmtId="166" fontId="8" fillId="0" borderId="0" xfId="22" quotePrefix="1" applyNumberFormat="1" applyFont="1" applyBorder="1" applyProtection="1">
      <protection locked="0"/>
    </xf>
    <xf numFmtId="0" fontId="9" fillId="0" borderId="10" xfId="0" applyFont="1" applyBorder="1" applyProtection="1">
      <protection locked="0"/>
    </xf>
    <xf numFmtId="0" fontId="9" fillId="0" borderId="9" xfId="0" applyFont="1" applyBorder="1" applyProtection="1">
      <protection locked="0"/>
    </xf>
    <xf numFmtId="166" fontId="8" fillId="0" borderId="18" xfId="29" applyNumberFormat="1" applyFont="1" applyBorder="1" applyProtection="1">
      <protection locked="0"/>
    </xf>
    <xf numFmtId="37" fontId="3" fillId="0" borderId="12" xfId="23" applyFont="1" applyBorder="1" applyProtection="1">
      <protection locked="0"/>
    </xf>
    <xf numFmtId="0" fontId="9" fillId="0" borderId="0" xfId="0" applyFont="1" applyProtection="1">
      <protection locked="0"/>
    </xf>
    <xf numFmtId="166" fontId="8" fillId="0" borderId="19" xfId="29" applyNumberFormat="1" applyFont="1" applyFill="1" applyBorder="1" applyAlignment="1" applyProtection="1">
      <alignment horizontal="right"/>
      <protection locked="0"/>
    </xf>
    <xf numFmtId="166" fontId="17" fillId="0" borderId="19" xfId="29" applyNumberFormat="1" applyFont="1" applyFill="1" applyBorder="1" applyAlignment="1" applyProtection="1">
      <alignment vertical="center"/>
      <protection locked="0"/>
    </xf>
    <xf numFmtId="166" fontId="8" fillId="0" borderId="22" xfId="29" applyNumberFormat="1" applyFont="1" applyFill="1" applyBorder="1" applyAlignment="1" applyProtection="1">
      <alignment horizontal="right"/>
      <protection locked="0"/>
    </xf>
    <xf numFmtId="166" fontId="17" fillId="0" borderId="22" xfId="29" applyNumberFormat="1" applyFont="1" applyFill="1" applyBorder="1" applyAlignment="1" applyProtection="1">
      <alignment vertical="center"/>
      <protection locked="0"/>
    </xf>
    <xf numFmtId="166" fontId="17" fillId="0" borderId="22" xfId="29" applyNumberFormat="1" applyFont="1" applyFill="1" applyBorder="1" applyAlignment="1" applyProtection="1">
      <alignment horizontal="right" vertical="center"/>
      <protection locked="0"/>
    </xf>
    <xf numFmtId="166" fontId="17" fillId="0" borderId="19"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protection locked="0"/>
    </xf>
    <xf numFmtId="166" fontId="17" fillId="0" borderId="16" xfId="29" applyNumberFormat="1" applyFont="1" applyFill="1" applyBorder="1" applyAlignment="1" applyProtection="1">
      <alignment horizontal="right" vertical="center"/>
      <protection locked="0"/>
    </xf>
    <xf numFmtId="37" fontId="16" fillId="0" borderId="0" xfId="23" applyFont="1" applyProtection="1">
      <protection locked="0"/>
    </xf>
    <xf numFmtId="37" fontId="20" fillId="0" borderId="0" xfId="23" applyFont="1" applyProtection="1">
      <protection locked="0"/>
    </xf>
    <xf numFmtId="0" fontId="9" fillId="0" borderId="11" xfId="0" applyFont="1" applyBorder="1" applyProtection="1">
      <protection locked="0"/>
    </xf>
    <xf numFmtId="0" fontId="9" fillId="0" borderId="12" xfId="0" applyFont="1" applyBorder="1" applyProtection="1">
      <protection locked="0"/>
    </xf>
    <xf numFmtId="166" fontId="17" fillId="0" borderId="29" xfId="29" applyNumberFormat="1" applyFont="1" applyFill="1" applyBorder="1" applyAlignment="1" applyProtection="1">
      <alignment horizontal="right" vertical="center"/>
      <protection locked="0"/>
    </xf>
    <xf numFmtId="166" fontId="17" fillId="0" borderId="30" xfId="29" applyNumberFormat="1" applyFont="1" applyFill="1" applyBorder="1" applyAlignment="1" applyProtection="1">
      <alignment horizontal="right" vertical="center"/>
      <protection locked="0"/>
    </xf>
    <xf numFmtId="166" fontId="17" fillId="4" borderId="29" xfId="29" applyNumberFormat="1" applyFont="1" applyFill="1" applyBorder="1" applyAlignment="1" applyProtection="1">
      <alignment horizontal="right" vertical="center"/>
    </xf>
    <xf numFmtId="166" fontId="17" fillId="4" borderId="30" xfId="29" applyNumberFormat="1" applyFont="1" applyFill="1" applyBorder="1" applyAlignment="1" applyProtection="1">
      <alignment horizontal="right" vertical="center"/>
    </xf>
    <xf numFmtId="166" fontId="17" fillId="0" borderId="16" xfId="29" applyNumberFormat="1" applyFont="1" applyFill="1" applyBorder="1" applyAlignment="1" applyProtection="1">
      <alignment vertical="center"/>
      <protection locked="0"/>
    </xf>
    <xf numFmtId="37" fontId="8" fillId="0" borderId="34" xfId="23" applyFont="1" applyBorder="1" applyAlignment="1" applyProtection="1">
      <alignment horizontal="left"/>
      <protection locked="0"/>
    </xf>
    <xf numFmtId="37" fontId="8" fillId="0" borderId="51" xfId="23" applyFont="1" applyBorder="1" applyAlignment="1" applyProtection="1">
      <alignment horizontal="left"/>
      <protection locked="0"/>
    </xf>
    <xf numFmtId="166" fontId="8" fillId="0" borderId="16" xfId="29" applyNumberFormat="1" applyFont="1" applyBorder="1" applyAlignment="1" applyProtection="1">
      <alignment horizontal="right"/>
      <protection locked="0"/>
    </xf>
    <xf numFmtId="166" fontId="8" fillId="0" borderId="51" xfId="29" applyNumberFormat="1" applyFont="1" applyBorder="1" applyAlignment="1" applyProtection="1">
      <alignment horizontal="right"/>
      <protection locked="0"/>
    </xf>
    <xf numFmtId="37" fontId="8" fillId="0" borderId="34" xfId="23" applyFont="1" applyBorder="1" applyAlignment="1" applyProtection="1">
      <alignment horizontal="center"/>
      <protection locked="0"/>
    </xf>
    <xf numFmtId="37" fontId="8" fillId="0" borderId="22" xfId="23" applyFont="1" applyBorder="1" applyAlignment="1" applyProtection="1">
      <alignment horizontal="center"/>
      <protection locked="0"/>
    </xf>
    <xf numFmtId="37" fontId="8" fillId="0" borderId="51" xfId="23" applyFont="1" applyBorder="1" applyAlignment="1" applyProtection="1">
      <alignment horizontal="center"/>
      <protection locked="0"/>
    </xf>
    <xf numFmtId="37" fontId="8" fillId="0" borderId="35" xfId="23" applyFont="1" applyBorder="1" applyAlignment="1" applyProtection="1">
      <alignment horizontal="center"/>
      <protection locked="0"/>
    </xf>
    <xf numFmtId="37" fontId="8" fillId="0" borderId="29" xfId="23" applyFont="1" applyBorder="1" applyAlignment="1" applyProtection="1">
      <alignment horizontal="center"/>
      <protection locked="0"/>
    </xf>
    <xf numFmtId="37" fontId="8" fillId="0" borderId="52" xfId="23" applyFont="1" applyBorder="1" applyAlignment="1" applyProtection="1">
      <alignment horizontal="center"/>
      <protection locked="0"/>
    </xf>
    <xf numFmtId="37" fontId="8" fillId="0" borderId="41" xfId="23" applyFont="1" applyBorder="1" applyAlignment="1" applyProtection="1">
      <alignment horizontal="left"/>
      <protection locked="0"/>
    </xf>
    <xf numFmtId="166" fontId="8" fillId="0" borderId="41" xfId="29" applyNumberFormat="1" applyFont="1" applyBorder="1" applyAlignment="1" applyProtection="1">
      <alignment horizontal="right"/>
      <protection locked="0"/>
    </xf>
    <xf numFmtId="9" fontId="8" fillId="0" borderId="41" xfId="30" applyFont="1" applyBorder="1" applyAlignment="1" applyProtection="1">
      <alignment horizontal="center"/>
      <protection locked="0"/>
    </xf>
    <xf numFmtId="37" fontId="8" fillId="0" borderId="41" xfId="23" applyFont="1" applyBorder="1" applyAlignment="1" applyProtection="1">
      <alignment horizontal="center"/>
      <protection locked="0"/>
    </xf>
    <xf numFmtId="37" fontId="8" fillId="0" borderId="48" xfId="23" applyFont="1" applyBorder="1" applyAlignment="1" applyProtection="1">
      <alignment horizontal="center"/>
      <protection locked="0"/>
    </xf>
    <xf numFmtId="166" fontId="17" fillId="0" borderId="20" xfId="29" applyNumberFormat="1" applyFont="1" applyFill="1" applyBorder="1" applyAlignment="1" applyProtection="1">
      <alignment vertical="center"/>
      <protection locked="0"/>
    </xf>
    <xf numFmtId="166" fontId="17" fillId="0" borderId="17" xfId="29" applyNumberFormat="1" applyFont="1" applyFill="1" applyBorder="1" applyAlignment="1" applyProtection="1">
      <alignment vertical="center"/>
      <protection locked="0"/>
    </xf>
    <xf numFmtId="166" fontId="17" fillId="0" borderId="40" xfId="29" applyNumberFormat="1" applyFont="1" applyFill="1" applyBorder="1" applyAlignment="1" applyProtection="1">
      <alignment vertical="center"/>
      <protection locked="0"/>
    </xf>
    <xf numFmtId="166" fontId="17" fillId="4" borderId="33" xfId="29" applyNumberFormat="1" applyFont="1" applyFill="1" applyBorder="1" applyAlignment="1" applyProtection="1">
      <alignment horizontal="center" vertical="center"/>
    </xf>
    <xf numFmtId="166" fontId="17" fillId="4" borderId="35" xfId="29" applyNumberFormat="1" applyFont="1" applyFill="1" applyBorder="1" applyAlignment="1" applyProtection="1">
      <alignment horizontal="center" vertical="center"/>
    </xf>
    <xf numFmtId="166" fontId="17" fillId="0" borderId="28" xfId="29" applyNumberFormat="1" applyFont="1" applyFill="1" applyBorder="1" applyAlignment="1" applyProtection="1">
      <alignment horizontal="right" vertical="center"/>
      <protection locked="0"/>
    </xf>
    <xf numFmtId="166" fontId="17" fillId="0" borderId="36" xfId="29" applyNumberFormat="1" applyFont="1" applyFill="1" applyBorder="1" applyAlignment="1" applyProtection="1">
      <alignment horizontal="right" vertical="center"/>
      <protection locked="0"/>
    </xf>
    <xf numFmtId="166" fontId="17" fillId="0" borderId="37" xfId="29" applyNumberFormat="1" applyFont="1" applyFill="1" applyBorder="1" applyAlignment="1" applyProtection="1">
      <alignment horizontal="right" vertical="center"/>
      <protection locked="0"/>
    </xf>
    <xf numFmtId="166" fontId="17" fillId="0" borderId="20" xfId="29" applyNumberFormat="1" applyFont="1" applyFill="1" applyBorder="1" applyAlignment="1" applyProtection="1">
      <alignment horizontal="right" vertical="center"/>
      <protection locked="0"/>
    </xf>
    <xf numFmtId="166" fontId="17" fillId="0" borderId="17" xfId="29" applyNumberFormat="1" applyFont="1" applyFill="1" applyBorder="1" applyAlignment="1" applyProtection="1">
      <alignment horizontal="right" vertical="center"/>
      <protection locked="0"/>
    </xf>
    <xf numFmtId="166" fontId="17" fillId="0" borderId="33" xfId="29" applyNumberFormat="1" applyFont="1" applyFill="1" applyBorder="1" applyAlignment="1" applyProtection="1">
      <alignment horizontal="right" vertical="center"/>
      <protection locked="0"/>
    </xf>
    <xf numFmtId="166" fontId="17" fillId="0" borderId="35" xfId="29" applyNumberFormat="1" applyFont="1" applyFill="1" applyBorder="1" applyAlignment="1" applyProtection="1">
      <alignment horizontal="right" vertical="center"/>
      <protection locked="0"/>
    </xf>
    <xf numFmtId="166" fontId="17" fillId="0" borderId="40" xfId="29" applyNumberFormat="1" applyFont="1" applyFill="1" applyBorder="1" applyAlignment="1" applyProtection="1">
      <alignment horizontal="right" vertical="center"/>
      <protection locked="0"/>
    </xf>
    <xf numFmtId="166" fontId="17" fillId="0" borderId="25" xfId="29" applyNumberFormat="1" applyFont="1" applyFill="1" applyBorder="1" applyAlignment="1" applyProtection="1">
      <alignment horizontal="right" vertical="center"/>
      <protection locked="0"/>
    </xf>
    <xf numFmtId="166" fontId="17" fillId="4" borderId="33" xfId="29" applyNumberFormat="1" applyFont="1" applyFill="1" applyBorder="1" applyAlignment="1" applyProtection="1">
      <alignment horizontal="right" vertical="center"/>
    </xf>
    <xf numFmtId="166" fontId="17" fillId="4" borderId="35" xfId="29" applyNumberFormat="1" applyFont="1" applyFill="1" applyBorder="1" applyAlignment="1" applyProtection="1">
      <alignment horizontal="right" vertical="center"/>
    </xf>
    <xf numFmtId="166" fontId="17" fillId="4" borderId="28" xfId="29" applyNumberFormat="1" applyFont="1" applyFill="1" applyBorder="1" applyAlignment="1" applyProtection="1">
      <alignment horizontal="right" vertical="center"/>
    </xf>
    <xf numFmtId="166" fontId="17" fillId="4" borderId="36" xfId="29" applyNumberFormat="1" applyFont="1" applyFill="1" applyBorder="1" applyAlignment="1" applyProtection="1">
      <alignment horizontal="right" vertical="center"/>
    </xf>
    <xf numFmtId="166" fontId="17" fillId="4" borderId="37" xfId="29" applyNumberFormat="1" applyFont="1" applyFill="1" applyBorder="1" applyAlignment="1" applyProtection="1">
      <alignment horizontal="right" vertical="center"/>
    </xf>
    <xf numFmtId="166" fontId="17" fillId="4" borderId="25" xfId="29" applyNumberFormat="1" applyFont="1" applyFill="1" applyBorder="1" applyAlignment="1" applyProtection="1">
      <alignment horizontal="right" vertical="center"/>
    </xf>
    <xf numFmtId="166" fontId="8" fillId="4" borderId="36" xfId="29" applyNumberFormat="1" applyFont="1" applyFill="1" applyBorder="1" applyAlignment="1" applyProtection="1">
      <alignment horizontal="right"/>
    </xf>
    <xf numFmtId="166" fontId="8" fillId="4" borderId="37" xfId="29" applyNumberFormat="1" applyFont="1" applyFill="1" applyBorder="1" applyAlignment="1" applyProtection="1">
      <alignment horizontal="right"/>
    </xf>
    <xf numFmtId="165" fontId="8" fillId="0" borderId="40" xfId="35" applyNumberFormat="1" applyFont="1" applyBorder="1" applyAlignment="1" applyProtection="1">
      <alignment horizontal="right" vertical="center"/>
      <protection locked="0"/>
    </xf>
    <xf numFmtId="165" fontId="17" fillId="0" borderId="40" xfId="35" applyNumberFormat="1" applyFont="1" applyBorder="1" applyAlignment="1" applyProtection="1">
      <alignment horizontal="right" vertical="center"/>
      <protection locked="0"/>
    </xf>
    <xf numFmtId="2" fontId="8" fillId="0" borderId="0" xfId="23" applyNumberFormat="1" applyFont="1" applyProtection="1">
      <protection locked="0"/>
    </xf>
    <xf numFmtId="2" fontId="8" fillId="0" borderId="0" xfId="23" applyNumberFormat="1" applyFont="1" applyAlignment="1" applyProtection="1">
      <alignment horizontal="right"/>
      <protection locked="0"/>
    </xf>
    <xf numFmtId="170" fontId="17" fillId="0" borderId="0" xfId="35" applyFont="1" applyProtection="1">
      <alignment vertical="center"/>
      <protection locked="0"/>
    </xf>
    <xf numFmtId="170" fontId="8" fillId="0" borderId="0" xfId="35" applyFont="1" applyProtection="1">
      <alignment vertical="center"/>
      <protection locked="0"/>
    </xf>
    <xf numFmtId="170" fontId="18" fillId="0" borderId="2" xfId="35" applyFont="1" applyBorder="1">
      <alignment vertical="center"/>
    </xf>
    <xf numFmtId="170" fontId="18" fillId="0" borderId="2" xfId="35" applyFont="1" applyBorder="1" applyAlignment="1">
      <alignment horizontal="center" vertical="center"/>
    </xf>
    <xf numFmtId="170" fontId="18" fillId="2" borderId="80" xfId="35" applyFont="1" applyFill="1" applyBorder="1" applyAlignment="1">
      <alignment horizontal="centerContinuous" vertical="center"/>
    </xf>
    <xf numFmtId="170" fontId="18" fillId="2" borderId="8" xfId="35" applyFont="1" applyFill="1" applyBorder="1" applyAlignment="1">
      <alignment horizontal="center" vertical="center"/>
    </xf>
    <xf numFmtId="170" fontId="18" fillId="2" borderId="6" xfId="35" applyFont="1" applyFill="1" applyBorder="1" applyAlignment="1">
      <alignment horizontal="centerContinuous" vertical="center"/>
    </xf>
    <xf numFmtId="170" fontId="18" fillId="2" borderId="8" xfId="35" applyFont="1" applyFill="1" applyBorder="1" applyAlignment="1">
      <alignment horizontal="centerContinuous" vertical="center"/>
    </xf>
    <xf numFmtId="165" fontId="17" fillId="4" borderId="20" xfId="35" applyNumberFormat="1" applyFont="1" applyFill="1" applyBorder="1" applyAlignment="1">
      <alignment horizontal="right" vertical="center"/>
    </xf>
    <xf numFmtId="170" fontId="17" fillId="3" borderId="73" xfId="35" applyFont="1" applyFill="1" applyBorder="1">
      <alignment vertical="center"/>
    </xf>
    <xf numFmtId="170" fontId="17" fillId="3" borderId="3" xfId="35" applyFont="1" applyFill="1" applyBorder="1">
      <alignment vertical="center"/>
    </xf>
    <xf numFmtId="170" fontId="17" fillId="3" borderId="59" xfId="35" applyFont="1" applyFill="1" applyBorder="1">
      <alignment vertical="center"/>
    </xf>
    <xf numFmtId="166" fontId="8" fillId="0" borderId="40" xfId="29" applyNumberFormat="1" applyFont="1" applyFill="1" applyBorder="1" applyAlignment="1" applyProtection="1">
      <alignment horizontal="right" vertical="center"/>
      <protection locked="0"/>
    </xf>
    <xf numFmtId="166" fontId="8" fillId="0" borderId="17" xfId="29" applyNumberFormat="1" applyFont="1" applyFill="1" applyBorder="1" applyAlignment="1" applyProtection="1">
      <alignment horizontal="right" vertical="center"/>
      <protection locked="0"/>
    </xf>
    <xf numFmtId="165" fontId="8" fillId="0" borderId="82" xfId="35" applyNumberFormat="1" applyFont="1" applyBorder="1" applyAlignment="1" applyProtection="1">
      <alignment horizontal="right" vertical="center"/>
      <protection locked="0"/>
    </xf>
    <xf numFmtId="165" fontId="17" fillId="0" borderId="82" xfId="35" applyNumberFormat="1" applyFont="1" applyBorder="1" applyAlignment="1" applyProtection="1">
      <alignment horizontal="right" vertical="center"/>
      <protection locked="0"/>
    </xf>
    <xf numFmtId="166" fontId="17" fillId="3" borderId="72" xfId="29" applyNumberFormat="1" applyFont="1" applyFill="1" applyBorder="1" applyAlignment="1" applyProtection="1">
      <alignment horizontal="right" vertical="center"/>
    </xf>
    <xf numFmtId="166" fontId="17" fillId="3" borderId="46" xfId="29" applyNumberFormat="1" applyFont="1" applyFill="1" applyBorder="1" applyAlignment="1" applyProtection="1">
      <alignment horizontal="right" vertical="center"/>
    </xf>
    <xf numFmtId="166" fontId="17" fillId="4" borderId="74" xfId="29" applyNumberFormat="1" applyFont="1" applyFill="1" applyBorder="1" applyAlignment="1" applyProtection="1">
      <alignment horizontal="right" vertical="center"/>
    </xf>
    <xf numFmtId="166" fontId="17" fillId="4" borderId="75" xfId="29" applyNumberFormat="1" applyFont="1" applyFill="1" applyBorder="1" applyAlignment="1" applyProtection="1">
      <alignment horizontal="right" vertical="center"/>
    </xf>
    <xf numFmtId="165" fontId="17" fillId="4" borderId="74" xfId="35" applyNumberFormat="1" applyFont="1" applyFill="1" applyBorder="1" applyAlignment="1">
      <alignment horizontal="right" vertical="center"/>
    </xf>
    <xf numFmtId="166" fontId="17" fillId="3" borderId="20" xfId="29" applyNumberFormat="1" applyFont="1" applyFill="1" applyBorder="1" applyAlignment="1" applyProtection="1">
      <alignment horizontal="right" vertical="center"/>
    </xf>
    <xf numFmtId="166" fontId="18" fillId="3" borderId="2" xfId="29" applyNumberFormat="1" applyFont="1" applyFill="1" applyBorder="1" applyAlignment="1" applyProtection="1">
      <alignment horizontal="right" vertical="center"/>
    </xf>
    <xf numFmtId="10" fontId="8" fillId="0" borderId="23" xfId="23" applyNumberFormat="1" applyFont="1" applyBorder="1" applyAlignment="1" applyProtection="1">
      <alignment vertical="center"/>
      <protection locked="0"/>
    </xf>
    <xf numFmtId="10" fontId="8" fillId="0" borderId="23" xfId="23" applyNumberFormat="1" applyFont="1" applyBorder="1" applyAlignment="1">
      <alignment vertical="center"/>
    </xf>
    <xf numFmtId="37" fontId="7" fillId="0" borderId="9" xfId="23" applyFont="1" applyBorder="1" applyAlignment="1">
      <alignment horizontal="left" vertical="center"/>
    </xf>
    <xf numFmtId="37" fontId="7" fillId="2" borderId="3" xfId="23" applyFont="1" applyFill="1" applyBorder="1" applyAlignment="1">
      <alignment vertical="center"/>
    </xf>
    <xf numFmtId="37" fontId="7" fillId="2" borderId="4" xfId="23" applyFont="1" applyFill="1" applyBorder="1" applyAlignment="1">
      <alignment vertical="center"/>
    </xf>
    <xf numFmtId="37" fontId="24" fillId="3" borderId="3" xfId="23" applyFont="1" applyFill="1" applyBorder="1" applyAlignment="1">
      <alignment vertical="center"/>
    </xf>
    <xf numFmtId="37" fontId="24" fillId="3" borderId="4" xfId="23" applyFont="1" applyFill="1" applyBorder="1" applyAlignment="1">
      <alignment vertical="center"/>
    </xf>
    <xf numFmtId="37" fontId="24" fillId="3" borderId="84" xfId="23" applyFont="1" applyFill="1" applyBorder="1" applyAlignment="1">
      <alignment vertical="center"/>
    </xf>
    <xf numFmtId="37" fontId="24" fillId="3" borderId="24" xfId="23" applyFont="1" applyFill="1" applyBorder="1" applyAlignment="1">
      <alignment vertical="center"/>
    </xf>
    <xf numFmtId="37" fontId="7" fillId="3" borderId="11" xfId="23" applyFont="1" applyFill="1" applyBorder="1" applyAlignment="1">
      <alignment vertical="center" wrapText="1"/>
    </xf>
    <xf numFmtId="37" fontId="7" fillId="3" borderId="3" xfId="23" applyFont="1" applyFill="1" applyBorder="1" applyAlignment="1">
      <alignment vertical="center"/>
    </xf>
    <xf numFmtId="37" fontId="7" fillId="3" borderId="4" xfId="23" applyFont="1" applyFill="1" applyBorder="1" applyAlignment="1">
      <alignment vertical="center"/>
    </xf>
    <xf numFmtId="37" fontId="7" fillId="2" borderId="11" xfId="23" applyFont="1" applyFill="1" applyBorder="1" applyAlignment="1">
      <alignment vertical="center"/>
    </xf>
    <xf numFmtId="37" fontId="7" fillId="2" borderId="12" xfId="23" applyFont="1" applyFill="1" applyBorder="1" applyAlignment="1">
      <alignment vertical="center"/>
    </xf>
    <xf numFmtId="37" fontId="24" fillId="3" borderId="61" xfId="23" applyFont="1" applyFill="1" applyBorder="1" applyAlignment="1">
      <alignment vertical="center"/>
    </xf>
    <xf numFmtId="37" fontId="24" fillId="3" borderId="56" xfId="23" applyFont="1" applyFill="1" applyBorder="1" applyAlignment="1">
      <alignment vertical="center"/>
    </xf>
    <xf numFmtId="37" fontId="24" fillId="3" borderId="6" xfId="23" applyFont="1" applyFill="1" applyBorder="1" applyAlignment="1">
      <alignment vertical="center"/>
    </xf>
    <xf numFmtId="37" fontId="24" fillId="3" borderId="7" xfId="23" applyFont="1" applyFill="1" applyBorder="1" applyAlignment="1">
      <alignment vertical="center"/>
    </xf>
    <xf numFmtId="3" fontId="8" fillId="2" borderId="70" xfId="23" applyNumberFormat="1" applyFont="1" applyFill="1" applyBorder="1" applyAlignment="1">
      <alignment vertical="center"/>
    </xf>
    <xf numFmtId="166" fontId="8" fillId="0" borderId="40" xfId="29" applyNumberFormat="1" applyFont="1" applyFill="1" applyBorder="1" applyAlignment="1" applyProtection="1">
      <alignment vertical="center"/>
      <protection locked="0"/>
    </xf>
    <xf numFmtId="166" fontId="8" fillId="0" borderId="32" xfId="29" applyNumberFormat="1" applyFont="1" applyFill="1" applyBorder="1" applyAlignment="1" applyProtection="1">
      <alignment vertical="center"/>
      <protection locked="0"/>
    </xf>
    <xf numFmtId="166" fontId="7" fillId="3" borderId="72" xfId="29" applyNumberFormat="1" applyFont="1" applyFill="1" applyBorder="1" applyAlignment="1" applyProtection="1">
      <alignment vertical="center"/>
    </xf>
    <xf numFmtId="166" fontId="7" fillId="3" borderId="70"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wrapText="1"/>
    </xf>
    <xf numFmtId="166" fontId="7" fillId="3" borderId="66" xfId="29" applyNumberFormat="1" applyFont="1" applyFill="1" applyBorder="1" applyAlignment="1" applyProtection="1">
      <alignment vertical="center" wrapText="1"/>
    </xf>
    <xf numFmtId="166" fontId="7" fillId="3" borderId="82" xfId="29" applyNumberFormat="1" applyFont="1" applyFill="1" applyBorder="1" applyAlignment="1" applyProtection="1">
      <alignment vertical="center"/>
    </xf>
    <xf numFmtId="166" fontId="7" fillId="3" borderId="77" xfId="29" applyNumberFormat="1" applyFont="1" applyFill="1" applyBorder="1" applyAlignment="1" applyProtection="1">
      <alignment vertical="center"/>
    </xf>
    <xf numFmtId="166" fontId="7" fillId="3" borderId="57" xfId="29" applyNumberFormat="1" applyFont="1" applyFill="1" applyBorder="1" applyAlignment="1" applyProtection="1">
      <alignment vertical="center"/>
    </xf>
    <xf numFmtId="166" fontId="7" fillId="3" borderId="83" xfId="29" applyNumberFormat="1" applyFont="1" applyFill="1" applyBorder="1" applyAlignment="1" applyProtection="1">
      <alignment vertical="center"/>
    </xf>
    <xf numFmtId="166" fontId="7" fillId="3" borderId="14" xfId="29" applyNumberFormat="1" applyFont="1" applyFill="1" applyBorder="1" applyAlignment="1" applyProtection="1">
      <alignment vertical="center"/>
    </xf>
    <xf numFmtId="166" fontId="7" fillId="3" borderId="8" xfId="29" applyNumberFormat="1" applyFont="1" applyFill="1" applyBorder="1" applyAlignment="1" applyProtection="1">
      <alignment vertical="center"/>
    </xf>
    <xf numFmtId="166" fontId="7" fillId="3" borderId="84" xfId="29" applyNumberFormat="1" applyFont="1" applyFill="1" applyBorder="1" applyAlignment="1" applyProtection="1">
      <alignment vertical="center"/>
    </xf>
    <xf numFmtId="166" fontId="7" fillId="3" borderId="87" xfId="29" applyNumberFormat="1" applyFont="1" applyFill="1" applyBorder="1" applyAlignment="1" applyProtection="1">
      <alignment vertical="center"/>
    </xf>
    <xf numFmtId="166" fontId="7" fillId="3" borderId="61" xfId="29" applyNumberFormat="1" applyFont="1" applyFill="1" applyBorder="1" applyAlignment="1" applyProtection="1">
      <alignment vertical="center"/>
    </xf>
    <xf numFmtId="166" fontId="7" fillId="3" borderId="3" xfId="29" applyNumberFormat="1" applyFont="1" applyFill="1" applyBorder="1" applyAlignment="1" applyProtection="1">
      <alignment vertical="center"/>
    </xf>
    <xf numFmtId="166" fontId="8" fillId="3" borderId="40" xfId="29" applyNumberFormat="1" applyFont="1" applyFill="1" applyBorder="1" applyAlignment="1" applyProtection="1">
      <alignment vertical="center"/>
    </xf>
    <xf numFmtId="166" fontId="7" fillId="3" borderId="2" xfId="29" applyNumberFormat="1" applyFont="1" applyFill="1" applyBorder="1" applyAlignment="1" applyProtection="1">
      <alignment vertical="center" wrapText="1"/>
    </xf>
    <xf numFmtId="14" fontId="8" fillId="0" borderId="15" xfId="23" applyNumberFormat="1" applyFont="1" applyBorder="1" applyAlignment="1" applyProtection="1">
      <alignment horizontal="centerContinuous"/>
      <protection locked="0"/>
    </xf>
    <xf numFmtId="37" fontId="8" fillId="0" borderId="22" xfId="23" applyFont="1" applyBorder="1" applyAlignment="1" applyProtection="1">
      <alignment vertical="center"/>
      <protection locked="0"/>
    </xf>
    <xf numFmtId="37" fontId="21" fillId="0" borderId="22" xfId="23" applyFont="1" applyBorder="1" applyAlignment="1" applyProtection="1">
      <alignment vertical="center"/>
      <protection locked="0"/>
    </xf>
    <xf numFmtId="37" fontId="7" fillId="2" borderId="2" xfId="23" applyFont="1" applyFill="1" applyBorder="1" applyAlignment="1">
      <alignment horizontal="center" vertical="center" wrapText="1"/>
    </xf>
    <xf numFmtId="37" fontId="8" fillId="0" borderId="16" xfId="23" applyFont="1" applyBorder="1" applyAlignment="1" applyProtection="1">
      <alignment vertical="center"/>
      <protection locked="0"/>
    </xf>
    <xf numFmtId="37" fontId="8" fillId="2" borderId="18" xfId="23" applyFont="1" applyFill="1" applyBorder="1"/>
    <xf numFmtId="37" fontId="8" fillId="2" borderId="19" xfId="23" applyFont="1" applyFill="1" applyBorder="1"/>
    <xf numFmtId="166" fontId="8" fillId="0" borderId="19" xfId="29" applyNumberFormat="1" applyFont="1" applyFill="1" applyBorder="1" applyAlignment="1" applyProtection="1">
      <alignment horizontal="right" vertical="center"/>
      <protection locked="0"/>
    </xf>
    <xf numFmtId="166" fontId="8" fillId="0" borderId="20" xfId="29" applyNumberFormat="1" applyFont="1" applyFill="1" applyBorder="1" applyAlignment="1" applyProtection="1">
      <alignment horizontal="right" vertical="center"/>
      <protection locked="0"/>
    </xf>
    <xf numFmtId="166" fontId="8" fillId="0" borderId="33" xfId="29" applyNumberFormat="1" applyFont="1" applyFill="1" applyBorder="1" applyAlignment="1" applyProtection="1">
      <alignment horizontal="right"/>
      <protection locked="0"/>
    </xf>
    <xf numFmtId="166" fontId="8" fillId="0" borderId="35" xfId="29" applyNumberFormat="1" applyFont="1" applyFill="1" applyBorder="1" applyAlignment="1" applyProtection="1">
      <alignment horizontal="right"/>
      <protection locked="0"/>
    </xf>
    <xf numFmtId="166" fontId="8" fillId="0" borderId="22" xfId="29" applyNumberFormat="1" applyFont="1" applyFill="1" applyBorder="1" applyProtection="1"/>
    <xf numFmtId="166" fontId="7" fillId="3" borderId="69" xfId="29" applyNumberFormat="1" applyFont="1" applyFill="1" applyBorder="1" applyProtection="1"/>
    <xf numFmtId="166" fontId="8" fillId="0" borderId="19" xfId="29" applyNumberFormat="1" applyFont="1" applyFill="1" applyBorder="1" applyProtection="1">
      <protection locked="0"/>
    </xf>
    <xf numFmtId="166" fontId="8" fillId="0" borderId="20" xfId="29" applyNumberFormat="1" applyFont="1" applyFill="1" applyBorder="1" applyProtection="1">
      <protection locked="0"/>
    </xf>
    <xf numFmtId="166" fontId="8" fillId="0" borderId="26" xfId="29" applyNumberFormat="1" applyFont="1" applyFill="1" applyBorder="1" applyProtection="1">
      <protection locked="0"/>
    </xf>
    <xf numFmtId="166" fontId="8" fillId="0" borderId="45" xfId="29" applyNumberFormat="1" applyFont="1" applyFill="1" applyBorder="1" applyProtection="1">
      <protection locked="0"/>
    </xf>
    <xf numFmtId="166" fontId="8" fillId="0" borderId="22" xfId="29" applyNumberFormat="1" applyFont="1" applyFill="1" applyBorder="1" applyProtection="1">
      <protection locked="0"/>
    </xf>
    <xf numFmtId="166" fontId="8" fillId="0" borderId="17" xfId="29" applyNumberFormat="1" applyFont="1" applyFill="1" applyBorder="1" applyProtection="1">
      <protection locked="0"/>
    </xf>
    <xf numFmtId="166" fontId="8" fillId="0" borderId="28" xfId="29" applyNumberFormat="1" applyFont="1" applyFill="1" applyBorder="1" applyProtection="1">
      <protection locked="0"/>
    </xf>
    <xf numFmtId="166" fontId="8" fillId="0" borderId="29" xfId="29" applyNumberFormat="1" applyFont="1" applyFill="1" applyBorder="1" applyProtection="1">
      <protection locked="0"/>
    </xf>
    <xf numFmtId="166" fontId="8" fillId="0" borderId="16" xfId="29" applyNumberFormat="1" applyFont="1" applyFill="1" applyBorder="1" applyProtection="1">
      <protection locked="0"/>
    </xf>
    <xf numFmtId="166" fontId="8" fillId="0" borderId="40" xfId="29" applyNumberFormat="1" applyFont="1" applyFill="1" applyBorder="1" applyProtection="1">
      <protection locked="0"/>
    </xf>
    <xf numFmtId="166" fontId="8" fillId="0" borderId="25" xfId="29" applyNumberFormat="1" applyFont="1" applyFill="1" applyBorder="1" applyProtection="1">
      <protection locked="0"/>
    </xf>
    <xf numFmtId="166" fontId="8" fillId="0" borderId="30" xfId="29" applyNumberFormat="1" applyFont="1" applyFill="1" applyBorder="1" applyProtection="1">
      <protection locked="0"/>
    </xf>
    <xf numFmtId="37" fontId="8" fillId="0" borderId="0" xfId="38" applyFont="1"/>
    <xf numFmtId="3" fontId="8" fillId="0" borderId="0" xfId="39" applyNumberFormat="1" applyFont="1"/>
    <xf numFmtId="0" fontId="8" fillId="0" borderId="0" xfId="39" applyFont="1"/>
    <xf numFmtId="166" fontId="8" fillId="3" borderId="15" xfId="29" applyNumberFormat="1" applyFont="1" applyFill="1" applyBorder="1" applyAlignment="1" applyProtection="1">
      <alignment horizontal="right" vertical="center"/>
    </xf>
    <xf numFmtId="37" fontId="8" fillId="0" borderId="18" xfId="23" applyFont="1" applyBorder="1" applyAlignment="1" applyProtection="1">
      <alignment horizontal="center"/>
      <protection locked="0"/>
    </xf>
    <xf numFmtId="37" fontId="8" fillId="0" borderId="79" xfId="23" applyFont="1" applyBorder="1" applyAlignment="1" applyProtection="1">
      <alignment horizontal="center"/>
      <protection locked="0"/>
    </xf>
    <xf numFmtId="37" fontId="8" fillId="0" borderId="19" xfId="23" applyFont="1" applyBorder="1" applyAlignment="1" applyProtection="1">
      <alignment horizontal="center"/>
      <protection locked="0"/>
    </xf>
    <xf numFmtId="166" fontId="8" fillId="0" borderId="79" xfId="29" applyNumberFormat="1" applyFont="1" applyBorder="1" applyAlignment="1" applyProtection="1">
      <alignment horizontal="right"/>
      <protection locked="0"/>
    </xf>
    <xf numFmtId="166" fontId="8" fillId="0" borderId="49" xfId="29" applyNumberFormat="1" applyFont="1" applyFill="1" applyBorder="1" applyAlignment="1" applyProtection="1">
      <alignment horizontal="right"/>
      <protection locked="0"/>
    </xf>
    <xf numFmtId="0" fontId="21" fillId="0" borderId="0" xfId="0" applyFont="1" applyProtection="1">
      <protection locked="0"/>
    </xf>
    <xf numFmtId="166" fontId="17" fillId="3" borderId="16" xfId="29" applyNumberFormat="1" applyFont="1" applyFill="1" applyBorder="1" applyAlignment="1" applyProtection="1">
      <alignment horizontal="right" vertical="center"/>
    </xf>
    <xf numFmtId="170" fontId="17" fillId="3" borderId="25" xfId="35" applyFont="1" applyFill="1" applyBorder="1">
      <alignment vertical="center"/>
    </xf>
    <xf numFmtId="170" fontId="17" fillId="3" borderId="28" xfId="35" applyFont="1" applyFill="1" applyBorder="1">
      <alignment vertical="center"/>
    </xf>
    <xf numFmtId="166" fontId="17" fillId="3" borderId="17" xfId="29" applyNumberFormat="1" applyFont="1" applyFill="1" applyBorder="1" applyAlignment="1" applyProtection="1">
      <alignment horizontal="right" vertical="center"/>
    </xf>
    <xf numFmtId="166" fontId="17" fillId="3" borderId="22" xfId="29" applyNumberFormat="1" applyFont="1" applyFill="1" applyBorder="1" applyAlignment="1" applyProtection="1">
      <alignment horizontal="right" vertical="center"/>
    </xf>
    <xf numFmtId="0" fontId="9" fillId="0" borderId="13" xfId="0" applyFont="1" applyBorder="1" applyProtection="1">
      <protection locked="0"/>
    </xf>
    <xf numFmtId="165" fontId="17" fillId="3" borderId="74" xfId="35" applyNumberFormat="1" applyFont="1" applyFill="1" applyBorder="1" applyAlignment="1">
      <alignment horizontal="right" vertical="center"/>
    </xf>
    <xf numFmtId="171" fontId="17" fillId="3" borderId="76" xfId="28" applyNumberFormat="1" applyFont="1" applyFill="1" applyBorder="1" applyAlignment="1" applyProtection="1">
      <alignment horizontal="right" vertical="center"/>
    </xf>
    <xf numFmtId="171" fontId="17" fillId="3" borderId="14" xfId="28" applyNumberFormat="1" applyFont="1" applyFill="1" applyBorder="1" applyAlignment="1" applyProtection="1">
      <alignment horizontal="right" vertical="center"/>
    </xf>
    <xf numFmtId="171" fontId="17" fillId="3" borderId="74" xfId="28" applyNumberFormat="1" applyFont="1" applyFill="1" applyBorder="1" applyAlignment="1" applyProtection="1">
      <alignment horizontal="right" vertical="center"/>
    </xf>
    <xf numFmtId="0" fontId="0" fillId="0" borderId="0" xfId="0" applyProtection="1">
      <protection locked="0"/>
    </xf>
    <xf numFmtId="0" fontId="8" fillId="0" borderId="0" xfId="12" applyFont="1" applyProtection="1">
      <protection locked="0"/>
    </xf>
    <xf numFmtId="0" fontId="8" fillId="0" borderId="7" xfId="12" applyFont="1" applyBorder="1" applyAlignment="1" applyProtection="1">
      <alignment vertical="center"/>
      <protection locked="0"/>
    </xf>
    <xf numFmtId="0" fontId="22" fillId="0" borderId="7" xfId="1" applyFont="1" applyBorder="1" applyAlignment="1" applyProtection="1">
      <alignment horizontal="center" vertical="center"/>
      <protection locked="0"/>
    </xf>
    <xf numFmtId="0" fontId="0" fillId="0" borderId="4" xfId="0" applyBorder="1" applyProtection="1">
      <protection locked="0"/>
    </xf>
    <xf numFmtId="0" fontId="0" fillId="0" borderId="8" xfId="0" applyBorder="1" applyProtection="1">
      <protection locked="0"/>
    </xf>
    <xf numFmtId="0" fontId="8" fillId="0" borderId="0" xfId="12" applyFont="1" applyAlignment="1" applyProtection="1">
      <alignment vertical="center"/>
      <protection locked="0"/>
    </xf>
    <xf numFmtId="0" fontId="8" fillId="0" borderId="9" xfId="12" applyFont="1" applyBorder="1" applyAlignment="1" applyProtection="1">
      <alignment vertical="center"/>
      <protection locked="0"/>
    </xf>
    <xf numFmtId="0" fontId="0" fillId="0" borderId="7" xfId="0" applyBorder="1" applyProtection="1">
      <protection locked="0"/>
    </xf>
    <xf numFmtId="171" fontId="8" fillId="0" borderId="0" xfId="12" applyNumberFormat="1" applyFont="1" applyAlignment="1" applyProtection="1">
      <alignment vertical="center"/>
      <protection locked="0"/>
    </xf>
    <xf numFmtId="0" fontId="8" fillId="0" borderId="12" xfId="12" applyFont="1" applyBorder="1" applyAlignment="1" applyProtection="1">
      <alignment vertical="center"/>
      <protection locked="0"/>
    </xf>
    <xf numFmtId="43" fontId="8" fillId="0" borderId="0" xfId="12" applyNumberFormat="1" applyFont="1" applyProtection="1">
      <protection locked="0"/>
    </xf>
    <xf numFmtId="0" fontId="36" fillId="0" borderId="0" xfId="12" applyFont="1" applyProtection="1">
      <protection locked="0"/>
    </xf>
    <xf numFmtId="0" fontId="8" fillId="0" borderId="0" xfId="12" applyFont="1" applyAlignment="1" applyProtection="1">
      <alignment horizontal="right"/>
      <protection locked="0"/>
    </xf>
    <xf numFmtId="171" fontId="8" fillId="0" borderId="0" xfId="13" applyNumberFormat="1" applyFont="1" applyFill="1" applyProtection="1">
      <protection locked="0"/>
    </xf>
    <xf numFmtId="0" fontId="7" fillId="3" borderId="9" xfId="12" applyFont="1" applyFill="1" applyBorder="1" applyAlignment="1">
      <alignment vertical="center"/>
    </xf>
    <xf numFmtId="0" fontId="8" fillId="3" borderId="0" xfId="12" applyFont="1" applyFill="1" applyAlignment="1">
      <alignment vertical="center"/>
    </xf>
    <xf numFmtId="166" fontId="8" fillId="3" borderId="10" xfId="29" applyNumberFormat="1" applyFont="1" applyFill="1" applyBorder="1" applyAlignment="1" applyProtection="1">
      <alignment vertical="center"/>
    </xf>
    <xf numFmtId="0" fontId="7" fillId="3" borderId="11" xfId="12" applyFont="1" applyFill="1" applyBorder="1" applyAlignment="1">
      <alignment vertical="center"/>
    </xf>
    <xf numFmtId="0" fontId="8" fillId="3" borderId="12" xfId="12" applyFont="1" applyFill="1" applyBorder="1" applyAlignment="1">
      <alignment vertical="center"/>
    </xf>
    <xf numFmtId="166" fontId="8" fillId="3" borderId="13" xfId="29" applyNumberFormat="1" applyFont="1" applyFill="1" applyBorder="1" applyAlignment="1" applyProtection="1">
      <alignment vertical="center"/>
    </xf>
    <xf numFmtId="0" fontId="7" fillId="2" borderId="2" xfId="12" applyFont="1" applyFill="1" applyBorder="1" applyAlignment="1">
      <alignment horizontal="center" vertical="center"/>
    </xf>
    <xf numFmtId="0" fontId="10" fillId="2" borderId="14" xfId="0" applyFont="1" applyFill="1" applyBorder="1" applyAlignment="1">
      <alignment horizontal="center"/>
    </xf>
    <xf numFmtId="0" fontId="9" fillId="0" borderId="9" xfId="0" applyFont="1" applyBorder="1"/>
    <xf numFmtId="166" fontId="9" fillId="3" borderId="33" xfId="29" applyNumberFormat="1" applyFont="1" applyFill="1" applyBorder="1" applyProtection="1"/>
    <xf numFmtId="166" fontId="9" fillId="3" borderId="28" xfId="29" applyNumberFormat="1" applyFont="1" applyFill="1" applyBorder="1" applyProtection="1"/>
    <xf numFmtId="9" fontId="9" fillId="3" borderId="28" xfId="30" applyFont="1" applyFill="1" applyBorder="1" applyProtection="1"/>
    <xf numFmtId="9" fontId="9" fillId="3" borderId="29" xfId="30" applyFont="1" applyFill="1" applyBorder="1" applyProtection="1"/>
    <xf numFmtId="9" fontId="9" fillId="3" borderId="36" xfId="30" applyFont="1" applyFill="1" applyBorder="1" applyProtection="1"/>
    <xf numFmtId="9" fontId="9" fillId="3" borderId="37" xfId="30" applyFont="1" applyFill="1" applyBorder="1" applyProtection="1"/>
    <xf numFmtId="0" fontId="9" fillId="3" borderId="36" xfId="0" applyFont="1" applyFill="1" applyBorder="1"/>
    <xf numFmtId="0" fontId="7" fillId="2" borderId="14" xfId="12" applyFont="1" applyFill="1" applyBorder="1" applyAlignment="1">
      <alignment horizontal="center" vertical="center"/>
    </xf>
    <xf numFmtId="0" fontId="7" fillId="0" borderId="0" xfId="12" applyFont="1" applyAlignment="1">
      <alignment horizontal="left" vertical="center"/>
    </xf>
    <xf numFmtId="0" fontId="8" fillId="0" borderId="0" xfId="12" applyFont="1" applyAlignment="1">
      <alignment vertical="center"/>
    </xf>
    <xf numFmtId="0" fontId="21" fillId="0" borderId="0" xfId="12" applyFont="1" applyAlignment="1">
      <alignment vertical="center"/>
    </xf>
    <xf numFmtId="0" fontId="10" fillId="2" borderId="2" xfId="0" applyFont="1" applyFill="1" applyBorder="1" applyAlignment="1">
      <alignment horizontal="center"/>
    </xf>
    <xf numFmtId="0" fontId="7" fillId="2" borderId="8" xfId="12" applyFont="1" applyFill="1" applyBorder="1" applyAlignment="1">
      <alignment vertical="center"/>
    </xf>
    <xf numFmtId="171" fontId="21" fillId="0" borderId="0" xfId="12" applyNumberFormat="1" applyFont="1" applyAlignment="1">
      <alignment horizontal="center" vertical="center"/>
    </xf>
    <xf numFmtId="0" fontId="21" fillId="0" borderId="0" xfId="12" quotePrefix="1" applyFont="1" applyAlignment="1">
      <alignment horizontal="center" vertical="center"/>
    </xf>
    <xf numFmtId="171" fontId="7" fillId="2" borderId="2" xfId="12" applyNumberFormat="1" applyFont="1" applyFill="1" applyBorder="1" applyAlignment="1">
      <alignment horizontal="center" vertical="center"/>
    </xf>
    <xf numFmtId="0" fontId="8" fillId="0" borderId="12" xfId="12" quotePrefix="1" applyFont="1" applyBorder="1" applyAlignment="1">
      <alignment horizontal="center" vertical="center"/>
    </xf>
    <xf numFmtId="0" fontId="8" fillId="0" borderId="0" xfId="12" applyFont="1"/>
    <xf numFmtId="0" fontId="7" fillId="0" borderId="6" xfId="12" applyFont="1" applyBorder="1" applyAlignment="1">
      <alignment vertical="center"/>
    </xf>
    <xf numFmtId="0" fontId="8" fillId="0" borderId="7" xfId="12" applyFont="1" applyBorder="1" applyAlignment="1">
      <alignment vertical="center"/>
    </xf>
    <xf numFmtId="0" fontId="7" fillId="0" borderId="9" xfId="12" applyFont="1" applyBorder="1" applyAlignment="1">
      <alignment vertical="center"/>
    </xf>
    <xf numFmtId="0" fontId="8" fillId="0" borderId="10" xfId="12" applyFont="1" applyBorder="1" applyAlignment="1">
      <alignment vertical="center"/>
    </xf>
    <xf numFmtId="166" fontId="9" fillId="3" borderId="2" xfId="29" applyNumberFormat="1" applyFont="1" applyFill="1" applyBorder="1" applyProtection="1"/>
    <xf numFmtId="37" fontId="8" fillId="3" borderId="6" xfId="23" applyFont="1" applyFill="1" applyBorder="1" applyAlignment="1">
      <alignment horizontal="left"/>
    </xf>
    <xf numFmtId="166" fontId="9" fillId="3" borderId="8" xfId="29" applyNumberFormat="1" applyFont="1" applyFill="1" applyBorder="1" applyProtection="1"/>
    <xf numFmtId="37" fontId="8" fillId="3" borderId="9" xfId="23" applyFont="1" applyFill="1" applyBorder="1" applyAlignment="1">
      <alignment horizontal="left"/>
    </xf>
    <xf numFmtId="166" fontId="9" fillId="3" borderId="10" xfId="29" applyNumberFormat="1" applyFont="1" applyFill="1" applyBorder="1" applyProtection="1"/>
    <xf numFmtId="44" fontId="9" fillId="3" borderId="27" xfId="29" applyFont="1" applyFill="1" applyBorder="1" applyProtection="1"/>
    <xf numFmtId="37" fontId="7" fillId="3" borderId="11" xfId="23" applyFont="1" applyFill="1" applyBorder="1" applyAlignment="1">
      <alignment horizontal="left"/>
    </xf>
    <xf numFmtId="166" fontId="10" fillId="3" borderId="110" xfId="29" applyNumberFormat="1" applyFont="1" applyFill="1" applyBorder="1" applyProtection="1"/>
    <xf numFmtId="37" fontId="8" fillId="0" borderId="0" xfId="23" applyFont="1"/>
    <xf numFmtId="0" fontId="21" fillId="0" borderId="0" xfId="0" applyFont="1"/>
    <xf numFmtId="171" fontId="21" fillId="0" borderId="0" xfId="28" applyNumberFormat="1" applyFont="1" applyBorder="1" applyProtection="1"/>
    <xf numFmtId="14" fontId="9" fillId="0" borderId="0" xfId="0" applyNumberFormat="1" applyFont="1"/>
    <xf numFmtId="37" fontId="7" fillId="2" borderId="2" xfId="23" applyFont="1" applyFill="1" applyBorder="1" applyAlignment="1">
      <alignment horizontal="center"/>
    </xf>
    <xf numFmtId="170" fontId="8" fillId="0" borderId="9" xfId="36" applyFont="1" applyBorder="1" applyAlignment="1">
      <alignment horizontal="center" vertical="center"/>
    </xf>
    <xf numFmtId="170" fontId="8" fillId="0" borderId="0" xfId="36" applyFont="1" applyAlignment="1">
      <alignment horizontal="center" vertical="center"/>
    </xf>
    <xf numFmtId="0" fontId="9" fillId="0" borderId="10" xfId="0" applyFont="1" applyBorder="1"/>
    <xf numFmtId="37" fontId="8" fillId="0" borderId="9" xfId="23" applyFont="1" applyBorder="1"/>
    <xf numFmtId="170" fontId="18" fillId="0" borderId="0" xfId="36" applyFont="1" applyAlignment="1">
      <alignment horizontal="center" vertical="center"/>
    </xf>
    <xf numFmtId="170" fontId="8" fillId="0" borderId="9" xfId="36" applyFont="1" applyBorder="1"/>
    <xf numFmtId="166" fontId="8" fillId="3" borderId="69" xfId="29" applyNumberFormat="1" applyFont="1" applyFill="1" applyBorder="1" applyAlignment="1" applyProtection="1">
      <alignment horizontal="right"/>
    </xf>
    <xf numFmtId="166" fontId="8" fillId="3" borderId="72" xfId="29" applyNumberFormat="1" applyFont="1" applyFill="1" applyBorder="1" applyAlignment="1" applyProtection="1">
      <alignment horizontal="right"/>
    </xf>
    <xf numFmtId="166" fontId="8" fillId="3" borderId="73" xfId="29" applyNumberFormat="1" applyFont="1" applyFill="1" applyBorder="1" applyAlignment="1" applyProtection="1">
      <alignment horizontal="right"/>
    </xf>
    <xf numFmtId="166" fontId="8" fillId="3" borderId="70" xfId="29" applyNumberFormat="1" applyFont="1" applyFill="1" applyBorder="1" applyAlignment="1" applyProtection="1">
      <alignment horizontal="right"/>
    </xf>
    <xf numFmtId="166" fontId="8" fillId="3" borderId="19" xfId="29" applyNumberFormat="1" applyFont="1" applyFill="1" applyBorder="1" applyAlignment="1" applyProtection="1">
      <alignment horizontal="right"/>
    </xf>
    <xf numFmtId="166" fontId="17" fillId="3" borderId="19" xfId="29" applyNumberFormat="1" applyFont="1" applyFill="1" applyBorder="1" applyAlignment="1" applyProtection="1">
      <alignment horizontal="right" vertical="center"/>
    </xf>
    <xf numFmtId="166" fontId="17" fillId="3" borderId="33" xfId="29" applyNumberFormat="1" applyFont="1" applyFill="1" applyBorder="1" applyAlignment="1" applyProtection="1">
      <alignment horizontal="right" vertical="center"/>
    </xf>
    <xf numFmtId="166" fontId="17" fillId="3" borderId="35" xfId="29" applyNumberFormat="1" applyFont="1" applyFill="1" applyBorder="1" applyAlignment="1" applyProtection="1">
      <alignment horizontal="right" vertical="center"/>
    </xf>
    <xf numFmtId="166" fontId="8" fillId="3" borderId="22" xfId="29" applyNumberFormat="1" applyFont="1" applyFill="1" applyBorder="1" applyAlignment="1" applyProtection="1">
      <alignment horizontal="right"/>
    </xf>
    <xf numFmtId="166" fontId="17" fillId="3" borderId="28" xfId="29" applyNumberFormat="1" applyFont="1" applyFill="1" applyBorder="1" applyAlignment="1" applyProtection="1">
      <alignment horizontal="right" vertical="center"/>
    </xf>
    <xf numFmtId="166" fontId="17" fillId="3" borderId="29" xfId="29" applyNumberFormat="1" applyFont="1" applyFill="1" applyBorder="1" applyAlignment="1" applyProtection="1">
      <alignment horizontal="right" vertical="center"/>
    </xf>
    <xf numFmtId="0" fontId="10" fillId="3" borderId="7" xfId="0" applyFont="1" applyFill="1" applyBorder="1"/>
    <xf numFmtId="0" fontId="0" fillId="3" borderId="0" xfId="0" applyFill="1"/>
    <xf numFmtId="0" fontId="0" fillId="0" borderId="11" xfId="0" applyBorder="1"/>
    <xf numFmtId="0" fontId="0" fillId="0" borderId="12" xfId="0" applyBorder="1"/>
    <xf numFmtId="0" fontId="0" fillId="0" borderId="13" xfId="0" applyBorder="1"/>
    <xf numFmtId="0" fontId="0" fillId="0" borderId="10" xfId="0" applyBorder="1"/>
    <xf numFmtId="0" fontId="11" fillId="3" borderId="11" xfId="0" applyFont="1" applyFill="1" applyBorder="1"/>
    <xf numFmtId="0" fontId="11" fillId="3" borderId="12" xfId="0" applyFont="1" applyFill="1" applyBorder="1"/>
    <xf numFmtId="0" fontId="0" fillId="0" borderId="10" xfId="0" applyBorder="1" applyProtection="1">
      <protection locked="0"/>
    </xf>
    <xf numFmtId="37" fontId="7" fillId="0" borderId="0" xfId="23" applyFont="1" applyAlignment="1" applyProtection="1">
      <alignment horizontal="centerContinuous"/>
      <protection locked="0"/>
    </xf>
    <xf numFmtId="37" fontId="8" fillId="0" borderId="0" xfId="23" applyFont="1" applyAlignment="1" applyProtection="1">
      <alignment horizontal="centerContinuous"/>
      <protection locked="0"/>
    </xf>
    <xf numFmtId="37" fontId="8" fillId="0" borderId="40" xfId="23" applyFont="1" applyBorder="1" applyAlignment="1" applyProtection="1">
      <alignment horizontal="centerContinuous"/>
      <protection locked="0"/>
    </xf>
    <xf numFmtId="37" fontId="8" fillId="0" borderId="67" xfId="23" applyFont="1" applyBorder="1" applyAlignment="1" applyProtection="1">
      <alignment horizontal="centerContinuous"/>
      <protection locked="0"/>
    </xf>
    <xf numFmtId="37" fontId="8" fillId="0" borderId="20" xfId="23" applyFont="1" applyBorder="1" applyProtection="1">
      <protection locked="0"/>
    </xf>
    <xf numFmtId="37" fontId="8" fillId="0" borderId="27" xfId="23" applyFont="1" applyBorder="1" applyProtection="1">
      <protection locked="0"/>
    </xf>
    <xf numFmtId="37" fontId="8" fillId="0" borderId="0" xfId="23" applyFont="1" applyAlignment="1" applyProtection="1">
      <alignment horizontal="left"/>
      <protection locked="0"/>
    </xf>
    <xf numFmtId="37" fontId="8" fillId="0" borderId="32" xfId="23" applyFont="1" applyBorder="1" applyAlignment="1" applyProtection="1">
      <alignment horizontal="centerContinuous"/>
      <protection locked="0"/>
    </xf>
    <xf numFmtId="37" fontId="8" fillId="0" borderId="10" xfId="23" applyFont="1" applyBorder="1" applyAlignment="1" applyProtection="1">
      <alignment horizontal="centerContinuous"/>
      <protection locked="0"/>
    </xf>
    <xf numFmtId="37" fontId="8" fillId="0" borderId="32" xfId="23" applyFont="1" applyBorder="1" applyProtection="1">
      <protection locked="0"/>
    </xf>
    <xf numFmtId="37" fontId="7" fillId="0" borderId="19" xfId="23" applyFont="1" applyBorder="1" applyAlignment="1" applyProtection="1">
      <alignment vertical="center"/>
      <protection locked="0"/>
    </xf>
    <xf numFmtId="37" fontId="8" fillId="0" borderId="0" xfId="23" applyFont="1" applyAlignment="1" applyProtection="1">
      <alignment vertical="center"/>
      <protection locked="0"/>
    </xf>
    <xf numFmtId="37" fontId="7" fillId="0" borderId="22" xfId="23" applyFont="1" applyBorder="1" applyAlignment="1" applyProtection="1">
      <alignment vertical="center"/>
      <protection locked="0"/>
    </xf>
    <xf numFmtId="37" fontId="8" fillId="0" borderId="25" xfId="23" applyFont="1" applyBorder="1" applyProtection="1">
      <protection locked="0"/>
    </xf>
    <xf numFmtId="37" fontId="8" fillId="0" borderId="31" xfId="23" applyFont="1" applyBorder="1" applyProtection="1">
      <protection locked="0"/>
    </xf>
    <xf numFmtId="37" fontId="8" fillId="0" borderId="19" xfId="23" applyFont="1" applyBorder="1" applyAlignment="1" applyProtection="1">
      <alignment vertical="center"/>
      <protection locked="0"/>
    </xf>
    <xf numFmtId="166" fontId="8" fillId="0" borderId="18" xfId="29" applyNumberFormat="1" applyFont="1" applyFill="1" applyBorder="1" applyProtection="1">
      <protection locked="0"/>
    </xf>
    <xf numFmtId="37" fontId="7" fillId="0" borderId="16" xfId="23" applyFont="1" applyBorder="1" applyAlignment="1" applyProtection="1">
      <alignment vertical="center"/>
      <protection locked="0"/>
    </xf>
    <xf numFmtId="166" fontId="8" fillId="0" borderId="54" xfId="29" applyNumberFormat="1" applyFont="1" applyFill="1" applyBorder="1" applyProtection="1">
      <protection locked="0"/>
    </xf>
    <xf numFmtId="37" fontId="8" fillId="0" borderId="59" xfId="23" applyFont="1" applyBorder="1" applyProtection="1">
      <protection locked="0"/>
    </xf>
    <xf numFmtId="0" fontId="9" fillId="0" borderId="7" xfId="0" applyFont="1" applyBorder="1" applyProtection="1">
      <protection locked="0"/>
    </xf>
    <xf numFmtId="166" fontId="8" fillId="0" borderId="22"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vertical="center"/>
      <protection locked="0"/>
    </xf>
    <xf numFmtId="37" fontId="8" fillId="0" borderId="63" xfId="23" applyFont="1" applyBorder="1" applyProtection="1">
      <protection locked="0"/>
    </xf>
    <xf numFmtId="37" fontId="24" fillId="3" borderId="68" xfId="23" applyFont="1" applyFill="1" applyBorder="1" applyAlignment="1">
      <alignment horizontal="right" vertical="center"/>
    </xf>
    <xf numFmtId="37" fontId="7" fillId="2" borderId="19" xfId="23" applyFont="1" applyFill="1" applyBorder="1" applyAlignment="1">
      <alignment vertical="center"/>
    </xf>
    <xf numFmtId="37" fontId="15" fillId="2" borderId="0" xfId="23" applyFont="1" applyFill="1" applyAlignment="1">
      <alignment horizontal="right" vertical="center"/>
    </xf>
    <xf numFmtId="37" fontId="8" fillId="2" borderId="20" xfId="23" applyFont="1" applyFill="1" applyBorder="1"/>
    <xf numFmtId="37" fontId="8" fillId="2" borderId="26" xfId="23" applyFont="1" applyFill="1" applyBorder="1"/>
    <xf numFmtId="37" fontId="8" fillId="2" borderId="45" xfId="23" applyFont="1" applyFill="1" applyBorder="1"/>
    <xf numFmtId="37" fontId="8" fillId="3" borderId="3" xfId="23" applyFont="1" applyFill="1" applyBorder="1" applyAlignment="1">
      <alignment vertical="center"/>
    </xf>
    <xf numFmtId="37" fontId="24" fillId="3" borderId="4" xfId="23" applyFont="1" applyFill="1" applyBorder="1" applyAlignment="1">
      <alignment horizontal="right" vertical="center"/>
    </xf>
    <xf numFmtId="37" fontId="7" fillId="2" borderId="22" xfId="23" applyFont="1" applyFill="1" applyBorder="1" applyAlignment="1">
      <alignment vertical="center"/>
    </xf>
    <xf numFmtId="37" fontId="8" fillId="2" borderId="22" xfId="23" applyFont="1" applyFill="1" applyBorder="1" applyAlignment="1">
      <alignment vertical="center"/>
    </xf>
    <xf numFmtId="37" fontId="7" fillId="3" borderId="73" xfId="23" applyFont="1" applyFill="1" applyBorder="1" applyAlignment="1">
      <alignment vertical="center"/>
    </xf>
    <xf numFmtId="14" fontId="8" fillId="0" borderId="0" xfId="23" applyNumberFormat="1" applyFont="1"/>
    <xf numFmtId="0" fontId="11" fillId="0" borderId="6" xfId="0" applyFont="1" applyBorder="1"/>
    <xf numFmtId="0" fontId="11" fillId="0" borderId="7" xfId="0" applyFont="1" applyBorder="1"/>
    <xf numFmtId="0" fontId="11" fillId="0" borderId="8" xfId="0" applyFont="1" applyBorder="1"/>
    <xf numFmtId="0" fontId="9" fillId="3" borderId="9" xfId="0" applyFont="1" applyFill="1" applyBorder="1"/>
    <xf numFmtId="0" fontId="9" fillId="3" borderId="0" xfId="0" applyFont="1" applyFill="1"/>
    <xf numFmtId="0" fontId="9" fillId="3" borderId="44" xfId="0" applyFont="1" applyFill="1" applyBorder="1"/>
    <xf numFmtId="9" fontId="9" fillId="3" borderId="89" xfId="30" applyFont="1" applyFill="1" applyBorder="1" applyProtection="1"/>
    <xf numFmtId="0" fontId="10" fillId="3" borderId="9" xfId="0" applyFont="1" applyFill="1" applyBorder="1"/>
    <xf numFmtId="0" fontId="10" fillId="3" borderId="0" xfId="0" applyFont="1" applyFill="1"/>
    <xf numFmtId="0" fontId="10" fillId="0" borderId="9" xfId="0" applyFont="1" applyBorder="1"/>
    <xf numFmtId="0" fontId="10" fillId="0" borderId="0" xfId="0" applyFont="1"/>
    <xf numFmtId="0" fontId="10" fillId="0" borderId="10" xfId="0" applyFont="1" applyBorder="1"/>
    <xf numFmtId="0" fontId="9" fillId="0" borderId="11" xfId="0" applyFont="1" applyBorder="1"/>
    <xf numFmtId="0" fontId="9" fillId="0" borderId="12" xfId="0" applyFont="1" applyBorder="1"/>
    <xf numFmtId="0" fontId="9" fillId="0" borderId="13" xfId="0" applyFont="1" applyBorder="1"/>
    <xf numFmtId="166" fontId="8" fillId="3" borderId="22" xfId="29" applyNumberFormat="1" applyFont="1" applyFill="1" applyBorder="1" applyProtection="1"/>
    <xf numFmtId="37" fontId="8" fillId="2" borderId="41" xfId="23" applyFont="1" applyFill="1" applyBorder="1"/>
    <xf numFmtId="37" fontId="8" fillId="2" borderId="22" xfId="23" applyFont="1" applyFill="1" applyBorder="1"/>
    <xf numFmtId="37" fontId="8" fillId="2" borderId="17" xfId="23" applyFont="1" applyFill="1" applyBorder="1"/>
    <xf numFmtId="37" fontId="8" fillId="2" borderId="28" xfId="23" applyFont="1" applyFill="1" applyBorder="1"/>
    <xf numFmtId="37" fontId="8" fillId="2" borderId="29" xfId="23" applyFont="1" applyFill="1" applyBorder="1"/>
    <xf numFmtId="37" fontId="7" fillId="2" borderId="43" xfId="23" applyFont="1" applyFill="1" applyBorder="1" applyAlignment="1">
      <alignment vertical="center"/>
    </xf>
    <xf numFmtId="170" fontId="8" fillId="0" borderId="0" xfId="35" applyFont="1" applyAlignment="1" applyProtection="1">
      <alignment horizontal="centerContinuous" vertical="center"/>
      <protection locked="0"/>
    </xf>
    <xf numFmtId="170" fontId="8" fillId="0" borderId="10" xfId="35" applyFont="1" applyBorder="1" applyProtection="1">
      <alignment vertical="center"/>
      <protection locked="0"/>
    </xf>
    <xf numFmtId="170" fontId="18" fillId="0" borderId="2" xfId="35" applyFont="1" applyBorder="1" applyAlignment="1" applyProtection="1">
      <alignment horizontal="center" vertical="center"/>
      <protection locked="0"/>
    </xf>
    <xf numFmtId="170" fontId="17" fillId="0" borderId="6" xfId="35" quotePrefix="1" applyFont="1" applyBorder="1" applyAlignment="1" applyProtection="1">
      <alignment horizontal="left" vertical="center"/>
      <protection locked="0"/>
    </xf>
    <xf numFmtId="170" fontId="17" fillId="0" borderId="28" xfId="35" applyFont="1" applyBorder="1" applyProtection="1">
      <alignment vertical="center"/>
      <protection locked="0"/>
    </xf>
    <xf numFmtId="170" fontId="17" fillId="0" borderId="42" xfId="35" applyFont="1" applyBorder="1" applyProtection="1">
      <alignment vertical="center"/>
      <protection locked="0"/>
    </xf>
    <xf numFmtId="170" fontId="8" fillId="0" borderId="60" xfId="35" applyFont="1" applyBorder="1" applyProtection="1">
      <alignment vertical="center"/>
      <protection locked="0"/>
    </xf>
    <xf numFmtId="170" fontId="17" fillId="0" borderId="9" xfId="35" applyFont="1" applyBorder="1" applyProtection="1">
      <alignment vertical="center"/>
      <protection locked="0"/>
    </xf>
    <xf numFmtId="37" fontId="8" fillId="0" borderId="10" xfId="23" applyFont="1" applyBorder="1" applyAlignment="1" applyProtection="1">
      <alignment horizontal="center"/>
      <protection locked="0"/>
    </xf>
    <xf numFmtId="170" fontId="17" fillId="0" borderId="9" xfId="35" quotePrefix="1" applyFont="1" applyBorder="1" applyAlignment="1" applyProtection="1">
      <alignment horizontal="left" vertical="center"/>
      <protection locked="0"/>
    </xf>
    <xf numFmtId="170" fontId="17" fillId="0" borderId="9" xfId="35" applyFont="1" applyBorder="1" applyAlignment="1" applyProtection="1">
      <alignment horizontal="left" vertical="center"/>
      <protection locked="0"/>
    </xf>
    <xf numFmtId="10" fontId="8" fillId="0" borderId="0" xfId="23" applyNumberFormat="1" applyFont="1" applyAlignment="1" applyProtection="1">
      <alignment horizontal="right"/>
      <protection locked="0"/>
    </xf>
    <xf numFmtId="37" fontId="8" fillId="0" borderId="10" xfId="23" applyFont="1" applyBorder="1" applyAlignment="1" applyProtection="1">
      <alignment horizontal="right"/>
      <protection locked="0"/>
    </xf>
    <xf numFmtId="170" fontId="17" fillId="0" borderId="81" xfId="35" quotePrefix="1" applyFont="1" applyBorder="1" applyAlignment="1" applyProtection="1">
      <alignment horizontal="left" vertical="center"/>
      <protection locked="0"/>
    </xf>
    <xf numFmtId="170" fontId="17" fillId="0" borderId="26" xfId="35" applyFont="1" applyBorder="1" applyProtection="1">
      <alignment vertical="center"/>
      <protection locked="0"/>
    </xf>
    <xf numFmtId="170" fontId="17" fillId="0" borderId="9" xfId="35" applyFont="1" applyBorder="1" applyAlignment="1" applyProtection="1">
      <alignment horizontal="right" vertical="center"/>
      <protection locked="0"/>
    </xf>
    <xf numFmtId="37" fontId="8" fillId="0" borderId="0" xfId="23" applyFont="1" applyAlignment="1" applyProtection="1">
      <alignment vertical="justify" wrapText="1"/>
      <protection locked="0"/>
    </xf>
    <xf numFmtId="170" fontId="8" fillId="0" borderId="0" xfId="35" applyFont="1" applyAlignment="1" applyProtection="1">
      <alignment vertical="justify" wrapText="1"/>
      <protection locked="0"/>
    </xf>
    <xf numFmtId="170" fontId="17" fillId="0" borderId="59" xfId="35" applyFont="1" applyBorder="1" applyProtection="1">
      <alignment vertical="center"/>
      <protection locked="0"/>
    </xf>
    <xf numFmtId="170" fontId="17" fillId="0" borderId="78" xfId="35" applyFont="1" applyBorder="1" applyAlignment="1" applyProtection="1">
      <alignment vertical="top"/>
      <protection locked="0"/>
    </xf>
    <xf numFmtId="170" fontId="7" fillId="0" borderId="0" xfId="35" applyFont="1" applyProtection="1">
      <alignment vertical="center"/>
      <protection locked="0"/>
    </xf>
    <xf numFmtId="170" fontId="17" fillId="0" borderId="0" xfId="35" applyFont="1" applyAlignment="1" applyProtection="1">
      <alignment horizontal="center" vertical="center"/>
      <protection locked="0"/>
    </xf>
    <xf numFmtId="165" fontId="17" fillId="0" borderId="0" xfId="35" applyNumberFormat="1" applyFont="1" applyAlignment="1" applyProtection="1">
      <alignment horizontal="right" vertical="center"/>
      <protection locked="0"/>
    </xf>
    <xf numFmtId="170" fontId="8" fillId="0" borderId="0" xfId="35" applyFont="1" applyAlignment="1" applyProtection="1">
      <alignment horizontal="right" vertical="center"/>
      <protection locked="0"/>
    </xf>
    <xf numFmtId="37" fontId="7" fillId="0" borderId="2" xfId="23" applyFont="1" applyBorder="1"/>
    <xf numFmtId="170" fontId="7" fillId="2" borderId="2" xfId="35" applyFont="1" applyFill="1" applyBorder="1">
      <alignment vertical="center"/>
    </xf>
    <xf numFmtId="170" fontId="18" fillId="2" borderId="4" xfId="35" applyFont="1" applyFill="1" applyBorder="1" applyAlignment="1">
      <alignment horizontal="centerContinuous" vertical="center"/>
    </xf>
    <xf numFmtId="170" fontId="18" fillId="2" borderId="5" xfId="35" applyFont="1" applyFill="1" applyBorder="1" applyAlignment="1">
      <alignment horizontal="centerContinuous" vertical="center"/>
    </xf>
    <xf numFmtId="170" fontId="7" fillId="2" borderId="14" xfId="35" applyFont="1" applyFill="1" applyBorder="1">
      <alignment vertical="center"/>
    </xf>
    <xf numFmtId="170" fontId="18" fillId="2" borderId="7" xfId="35" applyFont="1" applyFill="1" applyBorder="1" applyAlignment="1">
      <alignment horizontal="centerContinuous" vertical="center"/>
    </xf>
    <xf numFmtId="170" fontId="18" fillId="2" borderId="79" xfId="35" applyFont="1" applyFill="1" applyBorder="1" applyAlignment="1">
      <alignment horizontal="centerContinuous" vertical="center"/>
    </xf>
    <xf numFmtId="170" fontId="18" fillId="2" borderId="77" xfId="35" applyFont="1" applyFill="1" applyBorder="1" applyAlignment="1">
      <alignment horizontal="center" vertical="center"/>
    </xf>
    <xf numFmtId="165" fontId="8" fillId="3" borderId="32" xfId="35" applyNumberFormat="1" applyFont="1" applyFill="1" applyBorder="1" applyAlignment="1">
      <alignment horizontal="right" vertical="center"/>
    </xf>
    <xf numFmtId="165" fontId="8" fillId="3" borderId="40" xfId="35" applyNumberFormat="1" applyFont="1" applyFill="1" applyBorder="1" applyAlignment="1">
      <alignment horizontal="right" vertical="center"/>
    </xf>
    <xf numFmtId="165" fontId="8" fillId="4" borderId="40" xfId="35" applyNumberFormat="1" applyFont="1" applyFill="1" applyBorder="1" applyAlignment="1">
      <alignment horizontal="right" vertical="center"/>
    </xf>
    <xf numFmtId="165" fontId="17" fillId="4" borderId="40" xfId="35" applyNumberFormat="1" applyFont="1" applyFill="1" applyBorder="1" applyAlignment="1">
      <alignment horizontal="right" vertical="center"/>
    </xf>
    <xf numFmtId="165" fontId="8" fillId="4" borderId="17" xfId="35" applyNumberFormat="1" applyFont="1" applyFill="1" applyBorder="1" applyAlignment="1">
      <alignment horizontal="right" vertical="center"/>
    </xf>
    <xf numFmtId="165" fontId="17" fillId="4" borderId="17" xfId="35" applyNumberFormat="1" applyFont="1" applyFill="1" applyBorder="1" applyAlignment="1">
      <alignment horizontal="right" vertical="center"/>
    </xf>
    <xf numFmtId="37" fontId="8" fillId="0" borderId="9" xfId="23" applyFont="1" applyBorder="1" applyAlignment="1" applyProtection="1">
      <alignment vertical="center"/>
      <protection locked="0"/>
    </xf>
    <xf numFmtId="37" fontId="8" fillId="0" borderId="32" xfId="23" applyFont="1" applyBorder="1" applyAlignment="1" applyProtection="1">
      <alignment vertical="center"/>
      <protection locked="0"/>
    </xf>
    <xf numFmtId="37" fontId="8" fillId="0" borderId="21" xfId="23" applyFont="1" applyBorder="1" applyAlignment="1" applyProtection="1">
      <alignment vertical="center"/>
      <protection locked="0"/>
    </xf>
    <xf numFmtId="37" fontId="8" fillId="0" borderId="42" xfId="23" applyFont="1" applyBorder="1" applyAlignment="1" applyProtection="1">
      <alignment vertical="center"/>
      <protection locked="0"/>
    </xf>
    <xf numFmtId="37" fontId="8" fillId="0" borderId="40" xfId="23" applyFont="1" applyBorder="1" applyAlignment="1" applyProtection="1">
      <alignment vertical="center"/>
      <protection locked="0"/>
    </xf>
    <xf numFmtId="37" fontId="8" fillId="0" borderId="23" xfId="23" applyFont="1" applyBorder="1" applyAlignment="1" applyProtection="1">
      <alignment vertical="center"/>
      <protection locked="0"/>
    </xf>
    <xf numFmtId="49" fontId="8" fillId="0" borderId="23" xfId="23" applyNumberFormat="1" applyFont="1" applyBorder="1" applyAlignment="1" applyProtection="1">
      <alignment vertical="center"/>
      <protection locked="0"/>
    </xf>
    <xf numFmtId="37" fontId="7" fillId="0" borderId="0" xfId="23" applyFont="1" applyAlignment="1" applyProtection="1">
      <alignment vertical="center"/>
      <protection locked="0"/>
    </xf>
    <xf numFmtId="37" fontId="7" fillId="0" borderId="23" xfId="23" applyFont="1" applyBorder="1" applyAlignment="1" applyProtection="1">
      <alignment vertical="center"/>
      <protection locked="0"/>
    </xf>
    <xf numFmtId="37" fontId="25" fillId="0" borderId="0" xfId="23" applyFont="1" applyAlignment="1" applyProtection="1">
      <alignment horizontal="left" vertical="center"/>
      <protection locked="0"/>
    </xf>
    <xf numFmtId="37" fontId="7" fillId="0" borderId="0" xfId="23" applyFont="1" applyAlignment="1" applyProtection="1">
      <alignment vertical="center" wrapText="1"/>
      <protection locked="0"/>
    </xf>
    <xf numFmtId="37" fontId="7" fillId="0" borderId="0" xfId="23" applyFont="1" applyAlignment="1" applyProtection="1">
      <alignment horizontal="left" vertical="center" wrapText="1"/>
      <protection locked="0"/>
    </xf>
    <xf numFmtId="166" fontId="7" fillId="0" borderId="0" xfId="29" applyNumberFormat="1" applyFont="1" applyFill="1" applyBorder="1" applyAlignment="1" applyProtection="1">
      <alignment vertical="center" wrapText="1"/>
      <protection locked="0"/>
    </xf>
    <xf numFmtId="3" fontId="8" fillId="0" borderId="0" xfId="23" applyNumberFormat="1" applyFont="1" applyAlignment="1" applyProtection="1">
      <alignment vertical="center"/>
      <protection locked="0"/>
    </xf>
    <xf numFmtId="3" fontId="8" fillId="0" borderId="0" xfId="23" applyNumberFormat="1" applyFont="1" applyProtection="1">
      <protection locked="0"/>
    </xf>
    <xf numFmtId="37" fontId="8" fillId="0" borderId="0" xfId="23" applyFont="1" applyAlignment="1">
      <alignment vertical="center"/>
    </xf>
    <xf numFmtId="165" fontId="7" fillId="3" borderId="14" xfId="35" applyNumberFormat="1" applyFont="1" applyFill="1" applyBorder="1" applyAlignment="1">
      <alignment horizontal="left" vertical="center"/>
    </xf>
    <xf numFmtId="37" fontId="7" fillId="2" borderId="72" xfId="23" applyFont="1" applyFill="1" applyBorder="1" applyAlignment="1">
      <alignment vertical="center"/>
    </xf>
    <xf numFmtId="37" fontId="7" fillId="2" borderId="5" xfId="23" applyFont="1" applyFill="1" applyBorder="1" applyAlignment="1">
      <alignment vertical="center"/>
    </xf>
    <xf numFmtId="3" fontId="8" fillId="2" borderId="73" xfId="23" applyNumberFormat="1" applyFont="1" applyFill="1" applyBorder="1" applyAlignment="1">
      <alignment vertical="center"/>
    </xf>
    <xf numFmtId="3" fontId="8" fillId="0" borderId="0" xfId="23" applyNumberFormat="1" applyFont="1" applyAlignment="1">
      <alignment vertical="center"/>
    </xf>
    <xf numFmtId="14" fontId="8" fillId="0" borderId="0" xfId="23" applyNumberFormat="1" applyFont="1" applyAlignment="1">
      <alignment vertical="center"/>
    </xf>
    <xf numFmtId="3" fontId="8" fillId="0" borderId="0" xfId="23" applyNumberFormat="1" applyFont="1" applyAlignment="1">
      <alignment horizontal="right" vertical="center"/>
    </xf>
    <xf numFmtId="37" fontId="24" fillId="3" borderId="72" xfId="23" applyFont="1" applyFill="1" applyBorder="1" applyAlignment="1">
      <alignment vertical="center"/>
    </xf>
    <xf numFmtId="37" fontId="7" fillId="2" borderId="39" xfId="23" applyFont="1" applyFill="1" applyBorder="1" applyAlignment="1">
      <alignment vertical="center"/>
    </xf>
    <xf numFmtId="37" fontId="7" fillId="2" borderId="13" xfId="23" applyFont="1" applyFill="1" applyBorder="1" applyAlignment="1">
      <alignment vertical="center"/>
    </xf>
    <xf numFmtId="3" fontId="8" fillId="2" borderId="3" xfId="23" applyNumberFormat="1" applyFont="1" applyFill="1" applyBorder="1" applyAlignment="1">
      <alignment vertical="center"/>
    </xf>
    <xf numFmtId="37" fontId="24" fillId="3" borderId="57" xfId="23" applyFont="1" applyFill="1" applyBorder="1" applyAlignment="1">
      <alignment vertical="center"/>
    </xf>
    <xf numFmtId="37" fontId="8" fillId="2" borderId="3" xfId="23" applyFont="1" applyFill="1" applyBorder="1" applyAlignment="1">
      <alignment vertical="center"/>
    </xf>
    <xf numFmtId="37" fontId="8" fillId="2" borderId="72" xfId="23" applyFont="1" applyFill="1" applyBorder="1" applyAlignment="1">
      <alignment vertical="center"/>
    </xf>
    <xf numFmtId="3" fontId="8" fillId="2" borderId="72" xfId="23" applyNumberFormat="1" applyFont="1" applyFill="1" applyBorder="1" applyAlignment="1">
      <alignment vertical="center"/>
    </xf>
    <xf numFmtId="37" fontId="24" fillId="3" borderId="82" xfId="23" applyFont="1" applyFill="1" applyBorder="1" applyAlignment="1">
      <alignment vertical="center"/>
    </xf>
    <xf numFmtId="37" fontId="24" fillId="3" borderId="8" xfId="23" applyFont="1" applyFill="1" applyBorder="1" applyAlignment="1">
      <alignment vertical="center"/>
    </xf>
    <xf numFmtId="37" fontId="24" fillId="3" borderId="85" xfId="23" applyFont="1" applyFill="1" applyBorder="1" applyAlignment="1">
      <alignment vertical="center"/>
    </xf>
    <xf numFmtId="37" fontId="24" fillId="3" borderId="86" xfId="23" applyFont="1" applyFill="1" applyBorder="1" applyAlignment="1">
      <alignment vertical="center"/>
    </xf>
    <xf numFmtId="37" fontId="24" fillId="3" borderId="62" xfId="23" applyFont="1" applyFill="1" applyBorder="1" applyAlignment="1">
      <alignment vertical="center"/>
    </xf>
    <xf numFmtId="37" fontId="24" fillId="3" borderId="5" xfId="23" applyFont="1" applyFill="1" applyBorder="1" applyAlignment="1">
      <alignment vertical="center"/>
    </xf>
    <xf numFmtId="37" fontId="7" fillId="3" borderId="72" xfId="23" applyFont="1" applyFill="1" applyBorder="1" applyAlignment="1">
      <alignment vertical="center"/>
    </xf>
    <xf numFmtId="37" fontId="7" fillId="3" borderId="39" xfId="23" applyFont="1" applyFill="1" applyBorder="1" applyAlignment="1">
      <alignment vertical="center" wrapText="1"/>
    </xf>
    <xf numFmtId="4" fontId="7" fillId="0" borderId="0" xfId="39" applyNumberFormat="1" applyFont="1"/>
    <xf numFmtId="37" fontId="8" fillId="0" borderId="10" xfId="38" applyFont="1" applyBorder="1"/>
    <xf numFmtId="4" fontId="8" fillId="3" borderId="9" xfId="39" applyNumberFormat="1" applyFont="1" applyFill="1" applyBorder="1"/>
    <xf numFmtId="37" fontId="8" fillId="3" borderId="0" xfId="38" applyFont="1" applyFill="1"/>
    <xf numFmtId="10" fontId="8" fillId="3" borderId="0" xfId="39" applyNumberFormat="1" applyFont="1" applyFill="1"/>
    <xf numFmtId="4" fontId="8" fillId="3" borderId="0" xfId="39" applyNumberFormat="1" applyFont="1" applyFill="1"/>
    <xf numFmtId="9" fontId="8" fillId="3" borderId="10" xfId="18" applyFont="1" applyFill="1" applyBorder="1" applyProtection="1"/>
    <xf numFmtId="4" fontId="8" fillId="3" borderId="11" xfId="39" applyNumberFormat="1" applyFont="1" applyFill="1" applyBorder="1"/>
    <xf numFmtId="0" fontId="9" fillId="3" borderId="12" xfId="0" applyFont="1" applyFill="1" applyBorder="1"/>
    <xf numFmtId="37" fontId="8" fillId="3" borderId="12" xfId="38" applyFont="1" applyFill="1" applyBorder="1"/>
    <xf numFmtId="10" fontId="8" fillId="3" borderId="12" xfId="39" applyNumberFormat="1" applyFont="1" applyFill="1" applyBorder="1"/>
    <xf numFmtId="37" fontId="8" fillId="3" borderId="13" xfId="38" applyFont="1" applyFill="1" applyBorder="1"/>
    <xf numFmtId="4" fontId="8" fillId="0" borderId="0" xfId="39" applyNumberFormat="1" applyFont="1" applyAlignment="1">
      <alignment horizontal="right"/>
    </xf>
    <xf numFmtId="4" fontId="8" fillId="0" borderId="0" xfId="39" applyNumberFormat="1" applyFont="1"/>
    <xf numFmtId="4" fontId="8" fillId="2" borderId="6" xfId="39" applyNumberFormat="1" applyFont="1" applyFill="1" applyBorder="1"/>
    <xf numFmtId="4" fontId="8" fillId="2" borderId="7" xfId="39" applyNumberFormat="1" applyFont="1" applyFill="1" applyBorder="1"/>
    <xf numFmtId="4" fontId="7" fillId="2" borderId="4" xfId="39" applyNumberFormat="1" applyFont="1" applyFill="1" applyBorder="1"/>
    <xf numFmtId="4" fontId="8" fillId="2" borderId="8" xfId="39" applyNumberFormat="1" applyFont="1" applyFill="1" applyBorder="1"/>
    <xf numFmtId="3" fontId="7" fillId="0" borderId="3" xfId="39" applyNumberFormat="1" applyFont="1" applyBorder="1" applyAlignment="1">
      <alignment horizontal="left"/>
    </xf>
    <xf numFmtId="3" fontId="7" fillId="0" borderId="69" xfId="39" applyNumberFormat="1" applyFont="1" applyBorder="1" applyAlignment="1">
      <alignment horizontal="center"/>
    </xf>
    <xf numFmtId="3" fontId="7" fillId="0" borderId="70" xfId="39" applyNumberFormat="1" applyFont="1" applyBorder="1" applyAlignment="1">
      <alignment horizontal="center"/>
    </xf>
    <xf numFmtId="4" fontId="7" fillId="2" borderId="3" xfId="39" applyNumberFormat="1" applyFont="1" applyFill="1" applyBorder="1" applyAlignment="1">
      <alignment horizontal="left"/>
    </xf>
    <xf numFmtId="37" fontId="8" fillId="2" borderId="4" xfId="38" applyFont="1" applyFill="1" applyBorder="1"/>
    <xf numFmtId="37" fontId="8" fillId="2" borderId="5" xfId="38" applyFont="1" applyFill="1" applyBorder="1"/>
    <xf numFmtId="4" fontId="8" fillId="0" borderId="26" xfId="39" applyNumberFormat="1" applyFont="1" applyBorder="1"/>
    <xf numFmtId="166" fontId="8" fillId="0" borderId="19" xfId="29" applyNumberFormat="1" applyFont="1" applyFill="1" applyBorder="1" applyProtection="1"/>
    <xf numFmtId="166" fontId="8" fillId="0" borderId="19" xfId="29" applyNumberFormat="1" applyFont="1" applyBorder="1" applyProtection="1"/>
    <xf numFmtId="4" fontId="8" fillId="0" borderId="28" xfId="39" applyNumberFormat="1" applyFont="1" applyBorder="1"/>
    <xf numFmtId="166" fontId="8" fillId="0" borderId="22" xfId="29" applyNumberFormat="1" applyFont="1" applyBorder="1" applyProtection="1"/>
    <xf numFmtId="4" fontId="7" fillId="3" borderId="28" xfId="39" applyNumberFormat="1" applyFont="1" applyFill="1" applyBorder="1"/>
    <xf numFmtId="166" fontId="7" fillId="3" borderId="22" xfId="29" applyNumberFormat="1" applyFont="1" applyFill="1" applyBorder="1" applyProtection="1"/>
    <xf numFmtId="37" fontId="8" fillId="0" borderId="25" xfId="38" applyFont="1" applyBorder="1"/>
    <xf numFmtId="166" fontId="8" fillId="0" borderId="16" xfId="29" applyNumberFormat="1" applyFont="1" applyBorder="1" applyProtection="1"/>
    <xf numFmtId="166" fontId="8" fillId="0" borderId="30" xfId="29" applyNumberFormat="1" applyFont="1" applyBorder="1" applyProtection="1"/>
    <xf numFmtId="37" fontId="8" fillId="0" borderId="28" xfId="38" applyFont="1" applyBorder="1"/>
    <xf numFmtId="166" fontId="8" fillId="0" borderId="29" xfId="29" applyNumberFormat="1" applyFont="1" applyBorder="1" applyProtection="1"/>
    <xf numFmtId="0" fontId="9" fillId="0" borderId="28" xfId="0" applyFont="1" applyBorder="1"/>
    <xf numFmtId="0" fontId="9" fillId="0" borderId="22" xfId="0" applyFont="1" applyBorder="1"/>
    <xf numFmtId="0" fontId="9" fillId="0" borderId="29" xfId="0" applyFont="1" applyBorder="1"/>
    <xf numFmtId="3" fontId="7" fillId="0" borderId="28" xfId="39" applyNumberFormat="1" applyFont="1" applyBorder="1"/>
    <xf numFmtId="3" fontId="7" fillId="0" borderId="36" xfId="39" applyNumberFormat="1" applyFont="1" applyBorder="1"/>
    <xf numFmtId="37" fontId="8" fillId="0" borderId="0" xfId="38" applyFont="1" applyAlignment="1">
      <alignment horizontal="right"/>
    </xf>
    <xf numFmtId="14" fontId="8" fillId="0" borderId="0" xfId="38" applyNumberFormat="1" applyFont="1"/>
    <xf numFmtId="0" fontId="8" fillId="0" borderId="0" xfId="1" applyFont="1" applyProtection="1">
      <protection locked="0"/>
    </xf>
    <xf numFmtId="0" fontId="8" fillId="0" borderId="9" xfId="1" applyFont="1" applyBorder="1" applyProtection="1">
      <protection locked="0"/>
    </xf>
    <xf numFmtId="0" fontId="8" fillId="0" borderId="10" xfId="1" applyFont="1" applyBorder="1" applyProtection="1">
      <protection locked="0"/>
    </xf>
    <xf numFmtId="0" fontId="8" fillId="0" borderId="22" xfId="12" applyFont="1" applyBorder="1" applyProtection="1">
      <protection locked="0"/>
    </xf>
    <xf numFmtId="44" fontId="8" fillId="0" borderId="109" xfId="22" applyFont="1" applyFill="1" applyBorder="1" applyAlignment="1" applyProtection="1">
      <alignment horizontal="center"/>
      <protection locked="0"/>
    </xf>
    <xf numFmtId="0" fontId="8" fillId="0" borderId="0" xfId="12" applyFont="1" applyAlignment="1" applyProtection="1">
      <alignment horizontal="left"/>
      <protection locked="0"/>
    </xf>
    <xf numFmtId="0" fontId="9" fillId="0" borderId="23" xfId="0" applyFont="1" applyBorder="1" applyProtection="1">
      <protection locked="0"/>
    </xf>
    <xf numFmtId="172" fontId="8" fillId="0" borderId="0" xfId="12" applyNumberFormat="1" applyFont="1" applyProtection="1">
      <protection locked="0"/>
    </xf>
    <xf numFmtId="0" fontId="9" fillId="2" borderId="3" xfId="0" applyFont="1" applyFill="1" applyBorder="1" applyProtection="1">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8" fillId="0" borderId="0" xfId="12" applyFont="1" applyAlignment="1" applyProtection="1">
      <alignment horizontal="center" vertical="center"/>
      <protection locked="0"/>
    </xf>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108" xfId="0" applyFont="1" applyBorder="1" applyProtection="1">
      <protection locked="0"/>
    </xf>
    <xf numFmtId="0" fontId="8" fillId="0" borderId="28" xfId="12" applyFont="1" applyBorder="1" applyProtection="1">
      <protection locked="0"/>
    </xf>
    <xf numFmtId="166" fontId="8" fillId="0" borderId="99" xfId="29" applyNumberFormat="1" applyFont="1" applyFill="1" applyBorder="1" applyAlignment="1" applyProtection="1">
      <alignment horizontal="center"/>
      <protection locked="0"/>
    </xf>
    <xf numFmtId="0" fontId="8" fillId="0" borderId="98" xfId="12" applyFont="1" applyBorder="1" applyProtection="1">
      <protection locked="0"/>
    </xf>
    <xf numFmtId="166" fontId="8" fillId="0" borderId="29" xfId="29" applyNumberFormat="1" applyFont="1" applyFill="1" applyBorder="1" applyAlignment="1" applyProtection="1">
      <alignment horizontal="center"/>
      <protection locked="0"/>
    </xf>
    <xf numFmtId="10" fontId="8" fillId="0" borderId="99" xfId="12" applyNumberFormat="1" applyFont="1" applyBorder="1" applyAlignment="1" applyProtection="1">
      <alignment horizontal="center"/>
      <protection locked="0"/>
    </xf>
    <xf numFmtId="10" fontId="8" fillId="0" borderId="29" xfId="12" applyNumberFormat="1" applyFont="1" applyBorder="1" applyAlignment="1" applyProtection="1">
      <alignment horizontal="center"/>
      <protection locked="0"/>
    </xf>
    <xf numFmtId="0" fontId="9" fillId="0" borderId="6" xfId="0" applyFont="1" applyBorder="1" applyProtection="1">
      <protection locked="0"/>
    </xf>
    <xf numFmtId="0" fontId="47" fillId="0" borderId="8" xfId="0" applyFont="1" applyBorder="1" applyProtection="1">
      <protection locked="0"/>
    </xf>
    <xf numFmtId="172" fontId="8" fillId="0" borderId="0" xfId="12" applyNumberFormat="1" applyFont="1" applyAlignment="1" applyProtection="1">
      <alignment horizontal="center"/>
      <protection locked="0"/>
    </xf>
    <xf numFmtId="174" fontId="8" fillId="0" borderId="10" xfId="12" applyNumberFormat="1" applyFont="1" applyBorder="1" applyProtection="1">
      <protection locked="0"/>
    </xf>
    <xf numFmtId="172" fontId="8" fillId="0" borderId="10" xfId="12" applyNumberFormat="1" applyFont="1" applyBorder="1" applyProtection="1">
      <protection locked="0"/>
    </xf>
    <xf numFmtId="0" fontId="8" fillId="0" borderId="11" xfId="1" applyFont="1" applyBorder="1" applyProtection="1">
      <protection locked="0"/>
    </xf>
    <xf numFmtId="172" fontId="8" fillId="0" borderId="13" xfId="12" applyNumberFormat="1" applyFont="1" applyBorder="1" applyProtection="1">
      <protection locked="0"/>
    </xf>
    <xf numFmtId="0" fontId="35" fillId="0" borderId="0" xfId="1" applyFont="1" applyProtection="1">
      <protection locked="0"/>
    </xf>
    <xf numFmtId="0" fontId="8" fillId="0" borderId="9" xfId="1" applyFont="1" applyBorder="1"/>
    <xf numFmtId="0" fontId="8" fillId="0" borderId="0" xfId="1" applyFont="1"/>
    <xf numFmtId="0" fontId="8" fillId="0" borderId="7" xfId="1" applyFont="1" applyBorder="1"/>
    <xf numFmtId="0" fontId="8" fillId="0" borderId="10" xfId="1" applyFont="1" applyBorder="1"/>
    <xf numFmtId="0" fontId="8" fillId="3" borderId="33" xfId="12" applyFont="1" applyFill="1" applyBorder="1"/>
    <xf numFmtId="166" fontId="8" fillId="3" borderId="34" xfId="29" applyNumberFormat="1" applyFont="1" applyFill="1" applyBorder="1" applyAlignment="1" applyProtection="1">
      <alignment horizontal="center"/>
    </xf>
    <xf numFmtId="0" fontId="9" fillId="0" borderId="93" xfId="0" applyFont="1" applyBorder="1"/>
    <xf numFmtId="0" fontId="8" fillId="3" borderId="34" xfId="12" applyFont="1" applyFill="1" applyBorder="1"/>
    <xf numFmtId="166" fontId="8" fillId="3" borderId="35" xfId="29" applyNumberFormat="1" applyFont="1" applyFill="1" applyBorder="1" applyAlignment="1" applyProtection="1">
      <alignment horizontal="center"/>
    </xf>
    <xf numFmtId="0" fontId="8" fillId="3" borderId="28" xfId="12" applyFont="1" applyFill="1" applyBorder="1"/>
    <xf numFmtId="166" fontId="8" fillId="3" borderId="94" xfId="29" applyNumberFormat="1" applyFont="1" applyFill="1" applyBorder="1" applyAlignment="1" applyProtection="1">
      <alignment horizontal="center"/>
    </xf>
    <xf numFmtId="166" fontId="8" fillId="3" borderId="19" xfId="29" applyNumberFormat="1" applyFont="1" applyFill="1" applyBorder="1" applyAlignment="1" applyProtection="1">
      <alignment horizontal="center"/>
    </xf>
    <xf numFmtId="0" fontId="8" fillId="3" borderId="22" xfId="12" applyFont="1" applyFill="1" applyBorder="1"/>
    <xf numFmtId="166" fontId="8" fillId="3" borderId="45" xfId="29" applyNumberFormat="1" applyFont="1" applyFill="1" applyBorder="1" applyAlignment="1" applyProtection="1">
      <alignment horizontal="center"/>
    </xf>
    <xf numFmtId="166" fontId="10" fillId="3" borderId="2" xfId="29" applyNumberFormat="1" applyFont="1" applyFill="1" applyBorder="1" applyProtection="1"/>
    <xf numFmtId="166" fontId="8" fillId="3" borderId="104" xfId="29" applyNumberFormat="1" applyFont="1" applyFill="1" applyBorder="1" applyAlignment="1" applyProtection="1">
      <alignment horizontal="center"/>
    </xf>
    <xf numFmtId="166" fontId="8" fillId="3" borderId="99" xfId="29" applyNumberFormat="1" applyFont="1" applyFill="1" applyBorder="1" applyAlignment="1" applyProtection="1">
      <alignment horizontal="center"/>
    </xf>
    <xf numFmtId="9" fontId="8" fillId="3" borderId="99" xfId="30" applyFont="1" applyFill="1" applyBorder="1" applyAlignment="1" applyProtection="1">
      <alignment horizontal="center"/>
    </xf>
    <xf numFmtId="0" fontId="8" fillId="3" borderId="50" xfId="12" applyFont="1" applyFill="1" applyBorder="1"/>
    <xf numFmtId="166" fontId="8" fillId="3" borderId="101" xfId="29" applyNumberFormat="1" applyFont="1" applyFill="1" applyBorder="1" applyAlignment="1" applyProtection="1">
      <alignment horizontal="center"/>
    </xf>
    <xf numFmtId="0" fontId="8" fillId="3" borderId="106" xfId="12" applyFont="1" applyFill="1" applyBorder="1"/>
    <xf numFmtId="166" fontId="8" fillId="3" borderId="97" xfId="29" applyNumberFormat="1" applyFont="1" applyFill="1" applyBorder="1" applyAlignment="1" applyProtection="1">
      <alignment horizontal="center"/>
    </xf>
    <xf numFmtId="0" fontId="8" fillId="3" borderId="28" xfId="12" applyFont="1" applyFill="1" applyBorder="1" applyAlignment="1">
      <alignment horizontal="center"/>
    </xf>
    <xf numFmtId="0" fontId="8" fillId="3" borderId="100" xfId="12" applyFont="1" applyFill="1" applyBorder="1"/>
    <xf numFmtId="166" fontId="8" fillId="3" borderId="52" xfId="29" applyNumberFormat="1" applyFont="1" applyFill="1" applyBorder="1" applyAlignment="1" applyProtection="1">
      <alignment horizontal="center"/>
    </xf>
    <xf numFmtId="0" fontId="8" fillId="3" borderId="96" xfId="12" applyFont="1" applyFill="1" applyBorder="1"/>
    <xf numFmtId="166" fontId="8" fillId="3" borderId="107" xfId="29" applyNumberFormat="1" applyFont="1" applyFill="1" applyBorder="1" applyAlignment="1" applyProtection="1">
      <alignment horizontal="center"/>
    </xf>
    <xf numFmtId="0" fontId="8" fillId="3" borderId="98" xfId="12" applyFont="1" applyFill="1" applyBorder="1" applyAlignment="1">
      <alignment horizontal="center"/>
    </xf>
    <xf numFmtId="166" fontId="8" fillId="3" borderId="29" xfId="29" applyNumberFormat="1" applyFont="1" applyFill="1" applyBorder="1" applyAlignment="1" applyProtection="1">
      <alignment horizontal="center"/>
    </xf>
    <xf numFmtId="0" fontId="8" fillId="3" borderId="98" xfId="12" applyFont="1" applyFill="1" applyBorder="1"/>
    <xf numFmtId="0" fontId="8" fillId="3" borderId="105" xfId="12" applyFont="1" applyFill="1" applyBorder="1"/>
    <xf numFmtId="166" fontId="8" fillId="3" borderId="2" xfId="29" applyNumberFormat="1" applyFont="1" applyFill="1" applyBorder="1" applyAlignment="1" applyProtection="1">
      <alignment horizontal="center"/>
    </xf>
    <xf numFmtId="171" fontId="9" fillId="3" borderId="10" xfId="28" applyNumberFormat="1" applyFont="1" applyFill="1" applyBorder="1" applyProtection="1"/>
    <xf numFmtId="0" fontId="8" fillId="0" borderId="0" xfId="1" applyFont="1" applyAlignment="1">
      <alignment horizontal="right"/>
    </xf>
    <xf numFmtId="14" fontId="8" fillId="0" borderId="0" xfId="1" applyNumberFormat="1" applyFont="1"/>
    <xf numFmtId="0" fontId="44" fillId="0" borderId="0" xfId="0" applyFont="1" applyProtection="1">
      <protection locked="0"/>
    </xf>
    <xf numFmtId="0" fontId="1" fillId="0" borderId="0" xfId="0" applyFont="1" applyProtection="1">
      <protection locked="0"/>
    </xf>
    <xf numFmtId="171" fontId="8" fillId="0" borderId="0" xfId="13" applyNumberFormat="1" applyFont="1" applyFill="1" applyBorder="1" applyAlignment="1" applyProtection="1">
      <protection locked="0"/>
    </xf>
    <xf numFmtId="166" fontId="8" fillId="0" borderId="33" xfId="29" applyNumberFormat="1" applyFont="1" applyFill="1" applyBorder="1" applyProtection="1">
      <protection locked="0"/>
    </xf>
    <xf numFmtId="171" fontId="8" fillId="0" borderId="0" xfId="13" applyNumberFormat="1" applyFont="1" applyFill="1" applyBorder="1" applyProtection="1">
      <protection locked="0"/>
    </xf>
    <xf numFmtId="166" fontId="8" fillId="0" borderId="113" xfId="29" applyNumberFormat="1" applyFont="1" applyFill="1" applyBorder="1" applyAlignment="1" applyProtection="1">
      <protection locked="0"/>
    </xf>
    <xf numFmtId="166" fontId="8" fillId="0" borderId="36" xfId="29" applyNumberFormat="1" applyFont="1" applyFill="1" applyBorder="1" applyProtection="1">
      <protection locked="0"/>
    </xf>
    <xf numFmtId="166" fontId="8" fillId="0" borderId="33" xfId="29" applyNumberFormat="1" applyFont="1" applyFill="1" applyBorder="1" applyAlignment="1" applyProtection="1">
      <alignment vertical="center"/>
      <protection locked="0"/>
    </xf>
    <xf numFmtId="166" fontId="8" fillId="0" borderId="28" xfId="29" applyNumberFormat="1" applyFont="1" applyFill="1" applyBorder="1" applyAlignment="1" applyProtection="1">
      <alignment vertical="center"/>
      <protection locked="0"/>
    </xf>
    <xf numFmtId="171" fontId="8" fillId="0" borderId="0" xfId="12" applyNumberFormat="1" applyFont="1" applyAlignment="1" applyProtection="1">
      <alignment horizontal="left" vertical="center"/>
      <protection locked="0"/>
    </xf>
    <xf numFmtId="166" fontId="8" fillId="0" borderId="113" xfId="29" applyNumberFormat="1" applyFont="1" applyFill="1" applyBorder="1" applyAlignment="1" applyProtection="1">
      <alignment vertical="center"/>
      <protection locked="0"/>
    </xf>
    <xf numFmtId="0" fontId="36" fillId="0" borderId="0" xfId="12" applyFont="1" applyAlignment="1" applyProtection="1">
      <alignment vertical="center"/>
      <protection locked="0"/>
    </xf>
    <xf numFmtId="171" fontId="8" fillId="0" borderId="10" xfId="13" applyNumberFormat="1" applyFont="1" applyFill="1" applyBorder="1" applyAlignment="1" applyProtection="1">
      <alignment vertical="center"/>
      <protection locked="0"/>
    </xf>
    <xf numFmtId="171" fontId="8" fillId="0" borderId="0" xfId="13" quotePrefix="1" applyNumberFormat="1" applyFont="1" applyFill="1" applyBorder="1" applyAlignment="1" applyProtection="1">
      <alignment horizontal="left" vertical="center"/>
      <protection locked="0"/>
    </xf>
    <xf numFmtId="171" fontId="8" fillId="0" borderId="0" xfId="13" applyNumberFormat="1" applyFont="1" applyFill="1" applyBorder="1" applyAlignment="1" applyProtection="1">
      <alignment vertical="center"/>
      <protection locked="0"/>
    </xf>
    <xf numFmtId="0" fontId="8" fillId="0" borderId="10" xfId="12" applyFont="1" applyBorder="1" applyAlignment="1" applyProtection="1">
      <alignment vertical="center"/>
      <protection locked="0"/>
    </xf>
    <xf numFmtId="171" fontId="7" fillId="0" borderId="10" xfId="13" applyNumberFormat="1" applyFont="1" applyFill="1" applyBorder="1" applyAlignment="1" applyProtection="1">
      <alignment vertical="center"/>
      <protection locked="0"/>
    </xf>
    <xf numFmtId="171" fontId="7" fillId="0" borderId="0" xfId="13" applyNumberFormat="1" applyFont="1" applyFill="1" applyBorder="1" applyAlignment="1" applyProtection="1">
      <alignment vertical="center"/>
      <protection locked="0"/>
    </xf>
    <xf numFmtId="0" fontId="19" fillId="0" borderId="0" xfId="12" applyFont="1" applyAlignment="1" applyProtection="1">
      <alignment vertical="center"/>
      <protection locked="0"/>
    </xf>
    <xf numFmtId="0" fontId="43" fillId="0" borderId="0" xfId="0" applyFont="1" applyProtection="1">
      <protection locked="0"/>
    </xf>
    <xf numFmtId="0" fontId="19" fillId="0" borderId="0" xfId="12" applyFont="1" applyProtection="1">
      <protection locked="0"/>
    </xf>
    <xf numFmtId="171" fontId="8" fillId="0" borderId="10" xfId="13" applyNumberFormat="1" applyFont="1" applyFill="1" applyBorder="1" applyAlignment="1" applyProtection="1">
      <alignment horizontal="center" vertical="center"/>
      <protection locked="0"/>
    </xf>
    <xf numFmtId="0" fontId="19" fillId="0" borderId="0" xfId="12" applyFont="1" applyAlignment="1" applyProtection="1">
      <alignment horizontal="center" vertical="center"/>
      <protection locked="0"/>
    </xf>
    <xf numFmtId="171" fontId="39" fillId="0" borderId="0" xfId="13" applyNumberFormat="1" applyFont="1" applyFill="1" applyBorder="1" applyAlignment="1" applyProtection="1">
      <alignment vertical="center"/>
      <protection locked="0"/>
    </xf>
    <xf numFmtId="43" fontId="19" fillId="0" borderId="0" xfId="12" applyNumberFormat="1" applyFont="1" applyAlignment="1" applyProtection="1">
      <alignment vertical="center"/>
      <protection locked="0"/>
    </xf>
    <xf numFmtId="171" fontId="7" fillId="0" borderId="11" xfId="13" applyNumberFormat="1" applyFont="1" applyFill="1" applyBorder="1" applyAlignment="1" applyProtection="1">
      <alignment vertical="center"/>
      <protection locked="0"/>
    </xf>
    <xf numFmtId="171" fontId="7" fillId="0" borderId="12" xfId="13" applyNumberFormat="1" applyFont="1" applyFill="1" applyBorder="1" applyAlignment="1" applyProtection="1">
      <alignment vertical="center"/>
      <protection locked="0"/>
    </xf>
    <xf numFmtId="0" fontId="0" fillId="0" borderId="12" xfId="0" applyBorder="1" applyProtection="1">
      <protection locked="0"/>
    </xf>
    <xf numFmtId="171" fontId="8" fillId="0" borderId="12" xfId="13" applyNumberFormat="1" applyFont="1" applyFill="1" applyBorder="1" applyAlignment="1" applyProtection="1">
      <alignment vertical="center"/>
      <protection locked="0"/>
    </xf>
    <xf numFmtId="171" fontId="8" fillId="0" borderId="13" xfId="13" applyNumberFormat="1" applyFont="1" applyFill="1" applyBorder="1" applyAlignment="1" applyProtection="1">
      <alignment vertical="center"/>
      <protection locked="0"/>
    </xf>
    <xf numFmtId="9" fontId="45" fillId="0" borderId="0" xfId="12" applyNumberFormat="1" applyFont="1" applyAlignment="1" applyProtection="1">
      <alignment vertical="center"/>
      <protection locked="0"/>
    </xf>
    <xf numFmtId="0" fontId="15" fillId="0" borderId="0" xfId="12" applyFont="1" applyAlignment="1" applyProtection="1">
      <alignment vertical="center"/>
      <protection locked="0"/>
    </xf>
    <xf numFmtId="0" fontId="45" fillId="0" borderId="0" xfId="12" applyFont="1" applyAlignment="1" applyProtection="1">
      <alignment vertical="center"/>
      <protection locked="0"/>
    </xf>
    <xf numFmtId="0" fontId="7" fillId="0" borderId="0" xfId="12" applyFont="1" applyAlignment="1" applyProtection="1">
      <alignment horizontal="center" vertical="center"/>
      <protection locked="0"/>
    </xf>
    <xf numFmtId="0" fontId="7" fillId="0" borderId="0" xfId="12" applyFont="1" applyAlignment="1" applyProtection="1">
      <alignment vertical="center"/>
      <protection locked="0"/>
    </xf>
    <xf numFmtId="171" fontId="19" fillId="0" borderId="0" xfId="13" applyNumberFormat="1" applyFont="1" applyFill="1" applyBorder="1" applyAlignment="1" applyProtection="1">
      <alignment horizontal="left" vertical="center"/>
      <protection locked="0"/>
    </xf>
    <xf numFmtId="171" fontId="19" fillId="0" borderId="0" xfId="13" applyNumberFormat="1" applyFont="1" applyFill="1" applyBorder="1" applyAlignment="1" applyProtection="1">
      <alignment horizontal="center" vertical="center"/>
      <protection locked="0"/>
    </xf>
    <xf numFmtId="0" fontId="40" fillId="0" borderId="0" xfId="12" applyFont="1" applyAlignment="1" applyProtection="1">
      <alignment vertical="center"/>
      <protection locked="0"/>
    </xf>
    <xf numFmtId="171" fontId="19" fillId="0" borderId="0" xfId="13" applyNumberFormat="1" applyFont="1" applyFill="1" applyBorder="1" applyAlignment="1" applyProtection="1">
      <alignment vertical="center"/>
      <protection locked="0"/>
    </xf>
    <xf numFmtId="171" fontId="19" fillId="0" borderId="0" xfId="12" applyNumberFormat="1" applyFont="1" applyAlignment="1" applyProtection="1">
      <alignment vertical="center"/>
      <protection locked="0"/>
    </xf>
    <xf numFmtId="171" fontId="8" fillId="0" borderId="0" xfId="12" applyNumberFormat="1" applyFont="1" applyProtection="1">
      <protection locked="0"/>
    </xf>
    <xf numFmtId="171" fontId="39" fillId="0" borderId="0" xfId="12" applyNumberFormat="1" applyFont="1" applyAlignment="1" applyProtection="1">
      <alignment vertical="center"/>
      <protection locked="0"/>
    </xf>
    <xf numFmtId="171" fontId="39" fillId="0" borderId="0" xfId="13" applyNumberFormat="1" applyFont="1" applyFill="1" applyBorder="1" applyProtection="1">
      <protection locked="0"/>
    </xf>
    <xf numFmtId="171" fontId="19" fillId="0" borderId="0" xfId="12" applyNumberFormat="1" applyFont="1" applyProtection="1">
      <protection locked="0"/>
    </xf>
    <xf numFmtId="43" fontId="8" fillId="0" borderId="0" xfId="12" applyNumberFormat="1" applyFont="1" applyAlignment="1" applyProtection="1">
      <alignment vertical="center"/>
      <protection locked="0"/>
    </xf>
    <xf numFmtId="0" fontId="8" fillId="0" borderId="0" xfId="12" quotePrefix="1" applyFont="1" applyAlignment="1" applyProtection="1">
      <alignment horizontal="left" vertical="center"/>
      <protection locked="0"/>
    </xf>
    <xf numFmtId="171" fontId="15" fillId="0" borderId="0" xfId="12" applyNumberFormat="1" applyFont="1" applyProtection="1">
      <protection locked="0"/>
    </xf>
    <xf numFmtId="0" fontId="8" fillId="0" borderId="0" xfId="12" quotePrefix="1" applyFont="1" applyAlignment="1" applyProtection="1">
      <alignment horizontal="left"/>
      <protection locked="0"/>
    </xf>
    <xf numFmtId="171" fontId="8" fillId="0" borderId="0" xfId="13" quotePrefix="1" applyNumberFormat="1" applyFont="1" applyFill="1" applyBorder="1" applyAlignment="1" applyProtection="1">
      <alignment horizontal="left"/>
      <protection locked="0"/>
    </xf>
    <xf numFmtId="171" fontId="35" fillId="0" borderId="0" xfId="13" applyNumberFormat="1" applyFont="1" applyFill="1" applyBorder="1" applyProtection="1">
      <protection locked="0"/>
    </xf>
    <xf numFmtId="171" fontId="8" fillId="0" borderId="0" xfId="13" applyNumberFormat="1" applyFont="1" applyFill="1" applyBorder="1" applyAlignment="1" applyProtection="1">
      <alignment horizontal="center"/>
      <protection locked="0"/>
    </xf>
    <xf numFmtId="0" fontId="35" fillId="0" borderId="0" xfId="12" applyFont="1" applyProtection="1">
      <protection locked="0"/>
    </xf>
    <xf numFmtId="9" fontId="15" fillId="0" borderId="0" xfId="12" applyNumberFormat="1" applyFont="1" applyProtection="1">
      <protection locked="0"/>
    </xf>
    <xf numFmtId="0" fontId="15" fillId="0" borderId="0" xfId="12" applyFont="1" applyProtection="1">
      <protection locked="0"/>
    </xf>
    <xf numFmtId="171" fontId="8" fillId="0" borderId="0" xfId="13" applyNumberFormat="1" applyFont="1" applyFill="1" applyBorder="1" applyAlignment="1" applyProtection="1">
      <alignment horizontal="left"/>
      <protection locked="0"/>
    </xf>
    <xf numFmtId="171" fontId="39" fillId="0" borderId="0" xfId="12" applyNumberFormat="1" applyFont="1" applyProtection="1">
      <protection locked="0"/>
    </xf>
    <xf numFmtId="0" fontId="41" fillId="0" borderId="0" xfId="12" applyFont="1" applyProtection="1">
      <protection locked="0"/>
    </xf>
    <xf numFmtId="171" fontId="8" fillId="0" borderId="6" xfId="13" applyNumberFormat="1" applyFont="1" applyBorder="1" applyProtection="1"/>
    <xf numFmtId="171" fontId="8" fillId="0" borderId="7" xfId="13" applyNumberFormat="1" applyFont="1" applyBorder="1" applyProtection="1"/>
    <xf numFmtId="0" fontId="8" fillId="0" borderId="7" xfId="12" applyFont="1" applyBorder="1"/>
    <xf numFmtId="171" fontId="30" fillId="0" borderId="7" xfId="13" applyNumberFormat="1" applyFont="1" applyFill="1" applyBorder="1" applyAlignment="1" applyProtection="1"/>
    <xf numFmtId="0" fontId="0" fillId="0" borderId="8" xfId="0" applyBorder="1"/>
    <xf numFmtId="171" fontId="8" fillId="0" borderId="0" xfId="13" applyNumberFormat="1" applyFont="1" applyFill="1" applyBorder="1" applyAlignment="1" applyProtection="1">
      <alignment wrapText="1"/>
    </xf>
    <xf numFmtId="166" fontId="8" fillId="3" borderId="34" xfId="29" applyNumberFormat="1" applyFont="1" applyFill="1" applyBorder="1" applyProtection="1"/>
    <xf numFmtId="166" fontId="8" fillId="3" borderId="94" xfId="29" applyNumberFormat="1" applyFont="1" applyFill="1" applyBorder="1" applyAlignment="1" applyProtection="1"/>
    <xf numFmtId="166" fontId="8" fillId="3" borderId="94" xfId="29" applyNumberFormat="1" applyFont="1" applyFill="1" applyBorder="1" applyProtection="1"/>
    <xf numFmtId="166" fontId="7" fillId="3" borderId="19" xfId="29" applyNumberFormat="1" applyFont="1" applyFill="1" applyBorder="1" applyProtection="1"/>
    <xf numFmtId="166" fontId="8" fillId="3" borderId="95" xfId="29" applyNumberFormat="1" applyFont="1" applyFill="1" applyBorder="1" applyProtection="1"/>
    <xf numFmtId="171" fontId="7" fillId="0" borderId="2" xfId="13" applyNumberFormat="1" applyFont="1" applyFill="1" applyBorder="1" applyAlignment="1" applyProtection="1">
      <alignment horizontal="center" vertical="center"/>
    </xf>
    <xf numFmtId="166" fontId="8" fillId="3" borderId="34" xfId="29" applyNumberFormat="1" applyFont="1" applyFill="1" applyBorder="1" applyAlignment="1" applyProtection="1">
      <alignment vertical="center"/>
    </xf>
    <xf numFmtId="166" fontId="8" fillId="3" borderId="22" xfId="29" applyNumberFormat="1" applyFont="1" applyFill="1" applyBorder="1" applyAlignment="1" applyProtection="1">
      <alignment vertical="center"/>
    </xf>
    <xf numFmtId="166" fontId="8" fillId="3" borderId="19" xfId="29" applyNumberFormat="1" applyFont="1" applyFill="1" applyBorder="1" applyAlignment="1" applyProtection="1">
      <alignment vertical="center"/>
    </xf>
    <xf numFmtId="166" fontId="8" fillId="3" borderId="94"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xf>
    <xf numFmtId="0" fontId="8" fillId="3" borderId="15" xfId="12" applyFont="1" applyFill="1" applyBorder="1" applyAlignment="1">
      <alignment horizontal="left" vertical="center"/>
    </xf>
    <xf numFmtId="0" fontId="8" fillId="3" borderId="116" xfId="12" applyFont="1" applyFill="1" applyBorder="1" applyAlignment="1">
      <alignment vertical="center"/>
    </xf>
    <xf numFmtId="166" fontId="8" fillId="3" borderId="112" xfId="29" applyNumberFormat="1" applyFont="1" applyFill="1" applyBorder="1" applyAlignment="1" applyProtection="1">
      <alignment horizontal="center" vertical="center"/>
    </xf>
    <xf numFmtId="166" fontId="8" fillId="3" borderId="117" xfId="29" applyNumberFormat="1" applyFont="1" applyFill="1" applyBorder="1" applyAlignment="1" applyProtection="1">
      <alignment horizontal="center" vertical="center"/>
    </xf>
    <xf numFmtId="10" fontId="7" fillId="3" borderId="13" xfId="12" applyNumberFormat="1" applyFont="1" applyFill="1" applyBorder="1" applyAlignment="1">
      <alignment horizontal="center" vertical="center"/>
    </xf>
    <xf numFmtId="0" fontId="8" fillId="3" borderId="59" xfId="12" applyFont="1" applyFill="1" applyBorder="1" applyAlignment="1">
      <alignment horizontal="left" vertical="center"/>
    </xf>
    <xf numFmtId="0" fontId="8" fillId="0" borderId="0" xfId="12" applyFont="1" applyAlignment="1">
      <alignment horizontal="center"/>
    </xf>
    <xf numFmtId="0" fontId="21" fillId="0" borderId="0" xfId="12" applyFont="1" applyAlignment="1">
      <alignment horizontal="center"/>
    </xf>
    <xf numFmtId="9" fontId="8" fillId="3" borderId="116" xfId="18" applyFont="1" applyFill="1" applyBorder="1" applyAlignment="1" applyProtection="1">
      <alignment vertical="center"/>
    </xf>
    <xf numFmtId="166" fontId="8" fillId="3" borderId="112" xfId="29" applyNumberFormat="1" applyFont="1" applyFill="1" applyBorder="1" applyAlignment="1" applyProtection="1">
      <alignment horizontal="right" vertical="center"/>
    </xf>
    <xf numFmtId="9" fontId="7" fillId="3" borderId="12" xfId="18" applyFont="1" applyFill="1" applyBorder="1" applyAlignment="1" applyProtection="1">
      <alignment horizontal="center" vertical="center"/>
    </xf>
    <xf numFmtId="9" fontId="8" fillId="0" borderId="0" xfId="18" applyFont="1" applyFill="1" applyBorder="1" applyProtection="1"/>
    <xf numFmtId="166" fontId="8" fillId="3" borderId="112" xfId="29" applyNumberFormat="1" applyFont="1" applyFill="1" applyBorder="1" applyAlignment="1" applyProtection="1">
      <alignment vertical="center"/>
    </xf>
    <xf numFmtId="166" fontId="8" fillId="3" borderId="117" xfId="29" applyNumberFormat="1" applyFont="1" applyFill="1" applyBorder="1" applyAlignment="1" applyProtection="1">
      <alignment vertical="center"/>
    </xf>
    <xf numFmtId="9" fontId="7" fillId="3" borderId="12" xfId="12" applyNumberFormat="1" applyFont="1" applyFill="1" applyBorder="1" applyAlignment="1">
      <alignment horizontal="center" vertical="center"/>
    </xf>
    <xf numFmtId="171" fontId="8" fillId="0" borderId="0" xfId="13" applyNumberFormat="1" applyFont="1" applyFill="1" applyBorder="1" applyProtection="1"/>
    <xf numFmtId="171" fontId="21" fillId="0" borderId="0" xfId="13" applyNumberFormat="1" applyFont="1" applyFill="1" applyBorder="1" applyAlignment="1" applyProtection="1">
      <alignment horizontal="center"/>
    </xf>
    <xf numFmtId="171" fontId="8" fillId="3" borderId="64" xfId="13" applyNumberFormat="1" applyFont="1" applyFill="1" applyBorder="1" applyProtection="1"/>
    <xf numFmtId="171" fontId="8" fillId="3" borderId="116" xfId="13" applyNumberFormat="1" applyFont="1" applyFill="1" applyBorder="1" applyProtection="1"/>
    <xf numFmtId="166" fontId="8" fillId="3" borderId="112" xfId="29" applyNumberFormat="1" applyFont="1" applyFill="1" applyBorder="1" applyProtection="1"/>
    <xf numFmtId="166" fontId="8" fillId="3" borderId="118" xfId="29" applyNumberFormat="1" applyFont="1" applyFill="1" applyBorder="1" applyAlignment="1" applyProtection="1">
      <alignment vertical="center"/>
    </xf>
    <xf numFmtId="166" fontId="7" fillId="3" borderId="13" xfId="29" applyNumberFormat="1" applyFont="1" applyFill="1" applyBorder="1" applyAlignment="1" applyProtection="1">
      <alignment vertical="center"/>
    </xf>
    <xf numFmtId="0" fontId="8" fillId="0" borderId="0" xfId="12" applyFont="1" applyAlignment="1">
      <alignment horizontal="right" vertical="center"/>
    </xf>
    <xf numFmtId="14" fontId="8" fillId="0" borderId="0" xfId="12" applyNumberFormat="1" applyFont="1" applyAlignment="1">
      <alignment vertical="center"/>
    </xf>
    <xf numFmtId="0" fontId="0" fillId="0" borderId="11" xfId="0" applyBorder="1" applyProtection="1">
      <protection locked="0"/>
    </xf>
    <xf numFmtId="0" fontId="9" fillId="0" borderId="0" xfId="0" applyFont="1" applyAlignment="1">
      <alignment horizontal="right"/>
    </xf>
    <xf numFmtId="170" fontId="17" fillId="3" borderId="9" xfId="35" quotePrefix="1" applyFont="1" applyFill="1" applyBorder="1" applyAlignment="1">
      <alignment horizontal="left" vertical="center"/>
    </xf>
    <xf numFmtId="9" fontId="8" fillId="0" borderId="23" xfId="23" applyNumberFormat="1" applyFont="1" applyBorder="1" applyAlignment="1">
      <alignment vertical="center"/>
    </xf>
    <xf numFmtId="9" fontId="8" fillId="0" borderId="23" xfId="18" applyFont="1" applyFill="1" applyBorder="1" applyAlignment="1" applyProtection="1">
      <alignment horizontal="right" vertical="center"/>
    </xf>
    <xf numFmtId="171" fontId="7" fillId="0" borderId="2" xfId="13" applyNumberFormat="1" applyFont="1" applyFill="1" applyBorder="1" applyAlignment="1" applyProtection="1">
      <alignment horizontal="center"/>
    </xf>
    <xf numFmtId="166" fontId="7" fillId="3" borderId="26" xfId="29" applyNumberFormat="1" applyFont="1" applyFill="1" applyBorder="1" applyProtection="1"/>
    <xf numFmtId="166" fontId="7" fillId="3" borderId="114" xfId="29" applyNumberFormat="1" applyFont="1" applyFill="1" applyBorder="1" applyAlignment="1" applyProtection="1">
      <alignment vertical="center"/>
    </xf>
    <xf numFmtId="166" fontId="8" fillId="3" borderId="58" xfId="29" applyNumberFormat="1" applyFont="1" applyFill="1" applyBorder="1" applyAlignment="1" applyProtection="1">
      <alignment vertical="center"/>
    </xf>
    <xf numFmtId="166" fontId="8" fillId="3" borderId="30" xfId="29" applyNumberFormat="1" applyFont="1" applyFill="1" applyBorder="1" applyAlignment="1" applyProtection="1">
      <alignment vertical="center"/>
    </xf>
    <xf numFmtId="0" fontId="9" fillId="3" borderId="3" xfId="0" applyFont="1" applyFill="1" applyBorder="1"/>
    <xf numFmtId="37" fontId="7" fillId="3" borderId="4" xfId="23" applyFont="1" applyFill="1" applyBorder="1" applyAlignment="1">
      <alignment vertical="center" wrapText="1"/>
    </xf>
    <xf numFmtId="37" fontId="7" fillId="3" borderId="4" xfId="23" applyFont="1" applyFill="1" applyBorder="1" applyAlignment="1">
      <alignment horizontal="left" vertical="center" wrapText="1"/>
    </xf>
    <xf numFmtId="37" fontId="7" fillId="3" borderId="5" xfId="23" applyFont="1" applyFill="1" applyBorder="1" applyAlignment="1">
      <alignment horizontal="left" vertical="center" wrapText="1"/>
    </xf>
    <xf numFmtId="166" fontId="10" fillId="3" borderId="13" xfId="29" applyNumberFormat="1" applyFont="1" applyFill="1" applyBorder="1" applyProtection="1"/>
    <xf numFmtId="166" fontId="9" fillId="3" borderId="118" xfId="29" applyNumberFormat="1" applyFont="1" applyFill="1" applyBorder="1" applyProtection="1"/>
    <xf numFmtId="0" fontId="9" fillId="3" borderId="10" xfId="0" applyFont="1" applyFill="1" applyBorder="1"/>
    <xf numFmtId="10" fontId="8" fillId="0" borderId="34" xfId="30" applyNumberFormat="1" applyFont="1" applyBorder="1" applyAlignment="1" applyProtection="1">
      <alignment horizontal="center"/>
      <protection locked="0"/>
    </xf>
    <xf numFmtId="10" fontId="8" fillId="0" borderId="22" xfId="30" applyNumberFormat="1" applyFont="1" applyBorder="1" applyAlignment="1" applyProtection="1">
      <alignment horizontal="center"/>
      <protection locked="0"/>
    </xf>
    <xf numFmtId="10" fontId="8" fillId="0" borderId="51" xfId="30" applyNumberFormat="1" applyFont="1" applyBorder="1" applyAlignment="1" applyProtection="1">
      <alignment horizontal="center"/>
      <protection locked="0"/>
    </xf>
    <xf numFmtId="166" fontId="9" fillId="0" borderId="2" xfId="29" applyNumberFormat="1" applyFont="1" applyBorder="1" applyProtection="1">
      <protection locked="0"/>
    </xf>
    <xf numFmtId="0" fontId="9" fillId="3" borderId="6" xfId="0" applyFont="1" applyFill="1" applyBorder="1"/>
    <xf numFmtId="0" fontId="9" fillId="3" borderId="7" xfId="0" applyFont="1" applyFill="1" applyBorder="1"/>
    <xf numFmtId="0" fontId="10" fillId="3" borderId="11" xfId="0" applyFont="1" applyFill="1" applyBorder="1"/>
    <xf numFmtId="0" fontId="10" fillId="3" borderId="12" xfId="0" applyFont="1" applyFill="1" applyBorder="1"/>
    <xf numFmtId="0" fontId="10" fillId="3" borderId="10" xfId="0" applyFont="1" applyFill="1" applyBorder="1"/>
    <xf numFmtId="166" fontId="9" fillId="3" borderId="91" xfId="29" applyNumberFormat="1" applyFont="1" applyFill="1" applyBorder="1" applyAlignment="1" applyProtection="1">
      <alignment horizontal="center"/>
    </xf>
    <xf numFmtId="0" fontId="21" fillId="3" borderId="0" xfId="0" applyFont="1" applyFill="1"/>
    <xf numFmtId="166" fontId="8" fillId="3" borderId="32" xfId="29" applyNumberFormat="1" applyFont="1" applyFill="1" applyBorder="1" applyAlignment="1" applyProtection="1">
      <alignment vertical="center"/>
      <protection locked="0"/>
    </xf>
    <xf numFmtId="166" fontId="8" fillId="3" borderId="33" xfId="29" applyNumberFormat="1" applyFont="1" applyFill="1" applyBorder="1" applyAlignment="1" applyProtection="1">
      <alignment vertical="center"/>
    </xf>
    <xf numFmtId="2" fontId="7" fillId="0" borderId="22" xfId="29" applyNumberFormat="1" applyFont="1" applyFill="1" applyBorder="1" applyProtection="1"/>
    <xf numFmtId="2" fontId="7" fillId="0" borderId="95" xfId="29" applyNumberFormat="1" applyFont="1" applyFill="1" applyBorder="1" applyProtection="1"/>
    <xf numFmtId="10" fontId="8" fillId="3" borderId="99" xfId="30" applyNumberFormat="1" applyFont="1" applyFill="1" applyBorder="1" applyAlignment="1" applyProtection="1">
      <alignment horizontal="center"/>
    </xf>
    <xf numFmtId="10" fontId="8" fillId="3" borderId="29" xfId="30" applyNumberFormat="1" applyFont="1" applyFill="1" applyBorder="1" applyAlignment="1" applyProtection="1">
      <alignment horizontal="center"/>
    </xf>
    <xf numFmtId="44" fontId="8" fillId="0" borderId="99" xfId="29" applyFont="1" applyFill="1" applyBorder="1" applyAlignment="1" applyProtection="1">
      <alignment horizontal="center"/>
      <protection locked="0"/>
    </xf>
    <xf numFmtId="44" fontId="8" fillId="0" borderId="29" xfId="29" applyFont="1" applyFill="1" applyBorder="1" applyAlignment="1" applyProtection="1">
      <alignment horizontal="center"/>
      <protection locked="0"/>
    </xf>
    <xf numFmtId="10" fontId="9" fillId="3" borderId="27" xfId="30" applyNumberFormat="1" applyFont="1" applyFill="1" applyBorder="1" applyProtection="1"/>
    <xf numFmtId="166" fontId="9" fillId="3" borderId="88" xfId="29" applyNumberFormat="1" applyFont="1" applyFill="1" applyBorder="1" applyAlignment="1" applyProtection="1">
      <alignment horizontal="center"/>
    </xf>
    <xf numFmtId="166" fontId="7" fillId="0" borderId="0" xfId="12" applyNumberFormat="1" applyFont="1" applyAlignment="1" applyProtection="1">
      <alignment vertical="center"/>
      <protection locked="0"/>
    </xf>
    <xf numFmtId="10" fontId="7" fillId="3" borderId="13" xfId="30" applyNumberFormat="1" applyFont="1" applyFill="1" applyBorder="1" applyAlignment="1" applyProtection="1">
      <alignment horizontal="center" vertical="center"/>
    </xf>
    <xf numFmtId="10" fontId="7" fillId="3" borderId="13" xfId="30" applyNumberFormat="1" applyFont="1" applyFill="1" applyBorder="1" applyAlignment="1" applyProtection="1">
      <alignment vertical="center"/>
    </xf>
    <xf numFmtId="0" fontId="7" fillId="2" borderId="6" xfId="12" applyFont="1" applyFill="1" applyBorder="1" applyAlignment="1">
      <alignment vertical="center"/>
    </xf>
    <xf numFmtId="0" fontId="7" fillId="2" borderId="3" xfId="12" applyFont="1" applyFill="1" applyBorder="1" applyAlignment="1" applyProtection="1">
      <alignment vertical="center"/>
      <protection locked="0"/>
    </xf>
    <xf numFmtId="0" fontId="7" fillId="2" borderId="4" xfId="12" applyFont="1" applyFill="1" applyBorder="1" applyAlignment="1" applyProtection="1">
      <alignment vertical="center"/>
      <protection locked="0"/>
    </xf>
    <xf numFmtId="0" fontId="3" fillId="0" borderId="0" xfId="21"/>
    <xf numFmtId="0" fontId="49" fillId="0" borderId="0" xfId="21" applyFont="1"/>
    <xf numFmtId="0" fontId="3" fillId="0" borderId="6" xfId="21" applyBorder="1"/>
    <xf numFmtId="0" fontId="3" fillId="0" borderId="7" xfId="21" applyBorder="1"/>
    <xf numFmtId="0" fontId="3" fillId="0" borderId="8" xfId="21" applyBorder="1"/>
    <xf numFmtId="0" fontId="3" fillId="0" borderId="9" xfId="21" applyBorder="1"/>
    <xf numFmtId="0" fontId="3" fillId="0" borderId="10" xfId="21" applyBorder="1"/>
    <xf numFmtId="0" fontId="49" fillId="0" borderId="9" xfId="21" applyFont="1" applyBorder="1"/>
    <xf numFmtId="0" fontId="3" fillId="0" borderId="11" xfId="21" applyBorder="1"/>
    <xf numFmtId="0" fontId="3" fillId="0" borderId="12" xfId="21" applyBorder="1"/>
    <xf numFmtId="0" fontId="3" fillId="0" borderId="13" xfId="21" applyBorder="1"/>
    <xf numFmtId="3" fontId="7" fillId="0" borderId="0" xfId="23" applyNumberFormat="1" applyFont="1" applyAlignment="1" applyProtection="1">
      <alignment horizontal="center" wrapText="1"/>
      <protection locked="0"/>
    </xf>
    <xf numFmtId="0" fontId="8" fillId="0" borderId="0" xfId="12" applyFont="1" applyAlignment="1" applyProtection="1">
      <alignment horizontal="center"/>
      <protection locked="0"/>
    </xf>
    <xf numFmtId="0" fontId="8" fillId="0" borderId="0" xfId="12" applyFont="1" applyAlignment="1" applyProtection="1">
      <alignment horizontal="left" vertical="center"/>
      <protection locked="0"/>
    </xf>
    <xf numFmtId="171" fontId="8" fillId="0" borderId="0" xfId="13" applyNumberFormat="1" applyFont="1" applyFill="1" applyBorder="1" applyAlignment="1" applyProtection="1">
      <alignment horizontal="center" vertical="center"/>
      <protection locked="0"/>
    </xf>
    <xf numFmtId="0" fontId="3" fillId="0" borderId="0" xfId="21" applyProtection="1">
      <protection locked="0"/>
    </xf>
    <xf numFmtId="14" fontId="3" fillId="0" borderId="0" xfId="21" applyNumberFormat="1"/>
    <xf numFmtId="0" fontId="3" fillId="0" borderId="0" xfId="21" applyAlignment="1">
      <alignment horizontal="right"/>
    </xf>
    <xf numFmtId="166" fontId="8" fillId="0" borderId="31" xfId="29" applyNumberFormat="1" applyFont="1" applyFill="1" applyBorder="1" applyProtection="1">
      <protection locked="0"/>
    </xf>
    <xf numFmtId="37" fontId="8" fillId="0" borderId="6" xfId="13" applyNumberFormat="1" applyFont="1" applyFill="1" applyBorder="1" applyAlignment="1" applyProtection="1">
      <protection locked="0"/>
    </xf>
    <xf numFmtId="37" fontId="8" fillId="0" borderId="7" xfId="13" applyNumberFormat="1" applyFont="1" applyFill="1" applyBorder="1" applyAlignment="1" applyProtection="1">
      <protection locked="0"/>
    </xf>
    <xf numFmtId="37" fontId="21" fillId="0" borderId="7" xfId="13" applyNumberFormat="1" applyFont="1" applyFill="1" applyBorder="1" applyAlignment="1" applyProtection="1">
      <protection locked="0"/>
    </xf>
    <xf numFmtId="171" fontId="8" fillId="0" borderId="35" xfId="13" applyNumberFormat="1" applyFont="1" applyFill="1" applyBorder="1" applyAlignment="1" applyProtection="1">
      <alignment horizontal="left"/>
    </xf>
    <xf numFmtId="171" fontId="8" fillId="0" borderId="45" xfId="13" applyNumberFormat="1" applyFont="1" applyFill="1" applyBorder="1" applyAlignment="1" applyProtection="1">
      <alignment horizontal="left"/>
    </xf>
    <xf numFmtId="171" fontId="8" fillId="0" borderId="29" xfId="13" applyNumberFormat="1" applyFont="1" applyFill="1" applyBorder="1" applyAlignment="1" applyProtection="1">
      <alignment horizontal="left" vertical="center"/>
    </xf>
    <xf numFmtId="0" fontId="9" fillId="0" borderId="37" xfId="12" applyFont="1" applyBorder="1" applyAlignment="1">
      <alignment horizontal="left"/>
    </xf>
    <xf numFmtId="171" fontId="8" fillId="0" borderId="35" xfId="13" quotePrefix="1" applyNumberFormat="1" applyFont="1" applyFill="1" applyBorder="1" applyAlignment="1" applyProtection="1">
      <alignment horizontal="left" vertical="center"/>
    </xf>
    <xf numFmtId="171" fontId="8" fillId="0" borderId="29" xfId="13" quotePrefix="1" applyNumberFormat="1" applyFont="1" applyFill="1" applyBorder="1" applyAlignment="1" applyProtection="1">
      <alignment horizontal="left" vertical="center"/>
    </xf>
    <xf numFmtId="171" fontId="8" fillId="0" borderId="29" xfId="13" applyNumberFormat="1" applyFont="1" applyFill="1" applyBorder="1" applyAlignment="1" applyProtection="1">
      <alignment vertical="center"/>
    </xf>
    <xf numFmtId="0" fontId="8" fillId="0" borderId="35" xfId="12" applyFont="1" applyBorder="1" applyAlignment="1">
      <alignment horizontal="left" vertical="center"/>
    </xf>
    <xf numFmtId="0" fontId="8" fillId="0" borderId="29" xfId="12" applyFont="1" applyBorder="1" applyAlignment="1">
      <alignment horizontal="left" vertical="center"/>
    </xf>
    <xf numFmtId="166" fontId="8" fillId="3" borderId="28"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xf>
    <xf numFmtId="5" fontId="8" fillId="0" borderId="0" xfId="22" applyNumberFormat="1" applyFont="1" applyFill="1" applyBorder="1" applyAlignment="1" applyProtection="1">
      <alignment horizontal="center" vertical="center"/>
    </xf>
    <xf numFmtId="166" fontId="8" fillId="3" borderId="9" xfId="29" applyNumberFormat="1" applyFont="1" applyFill="1" applyBorder="1" applyAlignment="1" applyProtection="1">
      <alignment vertical="center"/>
    </xf>
    <xf numFmtId="0" fontId="1" fillId="0" borderId="0" xfId="0" applyFont="1"/>
    <xf numFmtId="171" fontId="37" fillId="0" borderId="0" xfId="12" applyNumberFormat="1" applyFont="1" applyAlignment="1">
      <alignment horizontal="left" vertical="center"/>
    </xf>
    <xf numFmtId="171" fontId="8" fillId="0" borderId="0" xfId="12" applyNumberFormat="1" applyFont="1" applyAlignment="1">
      <alignment horizontal="left" vertical="center"/>
    </xf>
    <xf numFmtId="0" fontId="38" fillId="0" borderId="0" xfId="12" applyFont="1" applyAlignment="1">
      <alignment horizontal="left" vertical="center"/>
    </xf>
    <xf numFmtId="166" fontId="8" fillId="5" borderId="93" xfId="29" applyNumberFormat="1" applyFont="1" applyFill="1" applyBorder="1" applyProtection="1">
      <protection locked="0"/>
    </xf>
    <xf numFmtId="171" fontId="8" fillId="0" borderId="10" xfId="13" applyNumberFormat="1" applyFont="1" applyFill="1" applyBorder="1" applyAlignment="1" applyProtection="1">
      <alignment vertical="center"/>
    </xf>
    <xf numFmtId="171" fontId="8" fillId="0" borderId="0" xfId="13" applyNumberFormat="1" applyFont="1" applyFill="1" applyBorder="1" applyAlignment="1" applyProtection="1">
      <alignment vertical="center"/>
    </xf>
    <xf numFmtId="0" fontId="1" fillId="0" borderId="9" xfId="0" applyFont="1" applyBorder="1" applyProtection="1">
      <protection locked="0"/>
    </xf>
    <xf numFmtId="37" fontId="8" fillId="0" borderId="0" xfId="13" applyNumberFormat="1" applyFont="1" applyFill="1" applyBorder="1" applyAlignment="1" applyProtection="1">
      <alignment horizontal="right"/>
      <protection locked="0"/>
    </xf>
    <xf numFmtId="37" fontId="21" fillId="0" borderId="0" xfId="13" applyNumberFormat="1" applyFont="1" applyFill="1" applyBorder="1" applyAlignment="1" applyProtection="1">
      <alignment horizontal="center"/>
      <protection locked="0"/>
    </xf>
    <xf numFmtId="43" fontId="7" fillId="3" borderId="19" xfId="28" applyFont="1" applyFill="1" applyBorder="1" applyProtection="1"/>
    <xf numFmtId="171" fontId="8" fillId="0" borderId="7" xfId="13" applyNumberFormat="1" applyFont="1" applyFill="1" applyBorder="1" applyAlignment="1" applyProtection="1">
      <alignment vertical="center"/>
      <protection locked="0"/>
    </xf>
    <xf numFmtId="171" fontId="8" fillId="0" borderId="0" xfId="13" applyNumberFormat="1" applyFont="1" applyFill="1" applyBorder="1" applyAlignment="1" applyProtection="1"/>
    <xf numFmtId="37" fontId="8" fillId="0" borderId="6" xfId="13" applyNumberFormat="1" applyFont="1" applyFill="1" applyBorder="1" applyAlignment="1" applyProtection="1"/>
    <xf numFmtId="37" fontId="8" fillId="0" borderId="7" xfId="13" applyNumberFormat="1" applyFont="1" applyFill="1" applyBorder="1" applyAlignment="1" applyProtection="1"/>
    <xf numFmtId="37" fontId="21" fillId="0" borderId="7" xfId="13" applyNumberFormat="1" applyFont="1" applyFill="1" applyBorder="1" applyAlignment="1" applyProtection="1"/>
    <xf numFmtId="171" fontId="21" fillId="0" borderId="7" xfId="28" applyNumberFormat="1" applyFont="1" applyFill="1" applyBorder="1" applyAlignment="1" applyProtection="1">
      <alignment vertical="center"/>
    </xf>
    <xf numFmtId="171" fontId="8" fillId="0" borderId="7" xfId="13" applyNumberFormat="1" applyFont="1" applyFill="1" applyBorder="1" applyAlignment="1" applyProtection="1">
      <alignment vertical="center"/>
    </xf>
    <xf numFmtId="171" fontId="21" fillId="0" borderId="7" xfId="13" applyNumberFormat="1" applyFont="1" applyFill="1" applyBorder="1" applyAlignment="1" applyProtection="1">
      <alignment vertical="center"/>
    </xf>
    <xf numFmtId="37" fontId="7" fillId="0" borderId="0" xfId="23" applyFont="1" applyAlignment="1">
      <alignment horizontal="center"/>
    </xf>
    <xf numFmtId="37" fontId="7" fillId="0" borderId="10" xfId="23" applyFont="1" applyBorder="1" applyAlignment="1">
      <alignment horizontal="center"/>
    </xf>
    <xf numFmtId="166" fontId="8" fillId="3" borderId="49" xfId="29" applyNumberFormat="1" applyFont="1" applyFill="1" applyBorder="1" applyAlignment="1" applyProtection="1">
      <alignment horizontal="right"/>
    </xf>
    <xf numFmtId="166" fontId="8" fillId="3" borderId="16" xfId="29" applyNumberFormat="1" applyFont="1" applyFill="1" applyBorder="1" applyAlignment="1" applyProtection="1">
      <alignment horizontal="right"/>
    </xf>
    <xf numFmtId="43" fontId="21" fillId="0" borderId="0" xfId="28" applyFont="1" applyBorder="1" applyProtection="1"/>
    <xf numFmtId="171" fontId="8" fillId="0" borderId="10" xfId="13" quotePrefix="1" applyNumberFormat="1" applyFont="1" applyFill="1" applyBorder="1" applyAlignment="1" applyProtection="1">
      <alignment horizontal="left" vertical="center"/>
    </xf>
    <xf numFmtId="0" fontId="7" fillId="2" borderId="5" xfId="12" applyFont="1" applyFill="1" applyBorder="1" applyAlignment="1">
      <alignment vertical="center"/>
    </xf>
    <xf numFmtId="10" fontId="7" fillId="0" borderId="0" xfId="18" applyNumberFormat="1" applyFont="1" applyFill="1" applyBorder="1" applyAlignment="1" applyProtection="1">
      <alignment horizontal="center" vertical="center"/>
    </xf>
    <xf numFmtId="0" fontId="8" fillId="0" borderId="12" xfId="12" applyFont="1" applyBorder="1" applyAlignment="1">
      <alignment vertical="center"/>
    </xf>
    <xf numFmtId="0" fontId="8" fillId="0" borderId="9" xfId="12" applyFont="1" applyBorder="1" applyAlignment="1">
      <alignment vertical="center"/>
    </xf>
    <xf numFmtId="0" fontId="0" fillId="0" borderId="9" xfId="0" applyBorder="1"/>
    <xf numFmtId="0" fontId="0" fillId="0" borderId="7" xfId="0" applyBorder="1"/>
    <xf numFmtId="0" fontId="21" fillId="0" borderId="10" xfId="12" applyFont="1" applyBorder="1" applyAlignment="1">
      <alignment vertical="center"/>
    </xf>
    <xf numFmtId="171" fontId="21" fillId="0" borderId="10" xfId="12" applyNumberFormat="1" applyFont="1" applyBorder="1" applyAlignment="1">
      <alignment horizontal="center" vertical="center"/>
    </xf>
    <xf numFmtId="0" fontId="9" fillId="0" borderId="6" xfId="0" applyFont="1" applyBorder="1"/>
    <xf numFmtId="0" fontId="9" fillId="0" borderId="7" xfId="0" applyFont="1" applyBorder="1"/>
    <xf numFmtId="0" fontId="9" fillId="0" borderId="8" xfId="0" applyFont="1" applyBorder="1"/>
    <xf numFmtId="166" fontId="8" fillId="0" borderId="45" xfId="29" applyNumberFormat="1" applyFont="1" applyBorder="1" applyProtection="1"/>
    <xf numFmtId="166" fontId="8" fillId="0" borderId="29" xfId="29" applyNumberFormat="1" applyFont="1" applyFill="1" applyBorder="1" applyProtection="1"/>
    <xf numFmtId="166" fontId="7" fillId="3" borderId="29" xfId="29" applyNumberFormat="1" applyFont="1" applyFill="1" applyBorder="1" applyProtection="1"/>
    <xf numFmtId="2" fontId="7" fillId="0" borderId="29" xfId="29" applyNumberFormat="1" applyFont="1" applyFill="1" applyBorder="1" applyProtection="1"/>
    <xf numFmtId="2" fontId="7" fillId="0" borderId="37" xfId="29" applyNumberFormat="1" applyFont="1" applyFill="1" applyBorder="1" applyProtection="1"/>
    <xf numFmtId="37" fontId="7" fillId="3" borderId="121" xfId="38" applyFont="1" applyFill="1" applyBorder="1"/>
    <xf numFmtId="166" fontId="8" fillId="3" borderId="122" xfId="29" applyNumberFormat="1" applyFont="1" applyFill="1" applyBorder="1" applyProtection="1"/>
    <xf numFmtId="166" fontId="8" fillId="3" borderId="123" xfId="29" applyNumberFormat="1" applyFont="1" applyFill="1" applyBorder="1" applyProtection="1"/>
    <xf numFmtId="0" fontId="7" fillId="3" borderId="121" xfId="39" applyFont="1" applyFill="1" applyBorder="1"/>
    <xf numFmtId="0" fontId="9" fillId="0" borderId="0" xfId="0" applyFont="1" applyAlignment="1" applyProtection="1">
      <alignment horizontal="right"/>
      <protection locked="0"/>
    </xf>
    <xf numFmtId="0" fontId="8" fillId="0" borderId="0" xfId="23" applyNumberFormat="1" applyFont="1" applyAlignment="1" applyProtection="1">
      <alignment horizontal="right"/>
      <protection locked="0"/>
    </xf>
    <xf numFmtId="0" fontId="8" fillId="0" borderId="0" xfId="23" applyNumberFormat="1" applyFont="1" applyAlignment="1">
      <alignment horizontal="right" vertical="center"/>
    </xf>
    <xf numFmtId="0" fontId="8" fillId="0" borderId="0" xfId="38" applyNumberFormat="1" applyFont="1" applyAlignment="1">
      <alignment horizontal="right"/>
    </xf>
    <xf numFmtId="37" fontId="8" fillId="0" borderId="0" xfId="23" applyFont="1" applyAlignment="1">
      <alignment horizontal="right"/>
    </xf>
    <xf numFmtId="14" fontId="8" fillId="0" borderId="0" xfId="38" applyNumberFormat="1" applyFont="1" applyAlignment="1">
      <alignment horizontal="right"/>
    </xf>
    <xf numFmtId="10" fontId="10" fillId="3" borderId="29" xfId="30" applyNumberFormat="1" applyFont="1" applyFill="1" applyBorder="1" applyProtection="1"/>
    <xf numFmtId="10" fontId="10" fillId="3" borderId="28" xfId="30" applyNumberFormat="1" applyFont="1" applyFill="1" applyBorder="1" applyProtection="1"/>
    <xf numFmtId="0" fontId="8" fillId="0" borderId="0" xfId="12" applyFont="1" applyAlignment="1">
      <alignment horizontal="center" vertic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37" fontId="8" fillId="2" borderId="4" xfId="23" applyFont="1" applyFill="1" applyBorder="1" applyAlignment="1">
      <alignment vertical="center"/>
    </xf>
    <xf numFmtId="171" fontId="7" fillId="0" borderId="45" xfId="13" applyNumberFormat="1" applyFont="1" applyFill="1" applyBorder="1" applyAlignment="1" applyProtection="1">
      <alignment horizontal="left"/>
    </xf>
    <xf numFmtId="171" fontId="7" fillId="0" borderId="66" xfId="13" applyNumberFormat="1" applyFont="1" applyFill="1" applyBorder="1" applyAlignment="1" applyProtection="1">
      <alignment vertical="center"/>
    </xf>
    <xf numFmtId="0" fontId="7" fillId="0" borderId="66" xfId="12" applyFont="1" applyBorder="1" applyAlignment="1">
      <alignment horizontal="left" vertical="center"/>
    </xf>
    <xf numFmtId="0" fontId="7" fillId="3" borderId="11" xfId="12" applyFont="1" applyFill="1" applyBorder="1" applyAlignment="1">
      <alignment horizontal="left" vertical="center"/>
    </xf>
    <xf numFmtId="171" fontId="8" fillId="0" borderId="109" xfId="13" applyNumberFormat="1" applyFont="1" applyFill="1" applyBorder="1" applyAlignment="1" applyProtection="1">
      <alignment horizontal="left" vertical="center"/>
    </xf>
    <xf numFmtId="0" fontId="8" fillId="0" borderId="109" xfId="12" applyFont="1" applyBorder="1" applyAlignment="1">
      <alignment horizontal="left"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3" borderId="92" xfId="12" applyFont="1" applyFill="1" applyBorder="1" applyAlignment="1">
      <alignment vertical="center"/>
    </xf>
    <xf numFmtId="9" fontId="8" fillId="3" borderId="92" xfId="18" applyFont="1" applyFill="1" applyBorder="1" applyAlignment="1" applyProtection="1">
      <alignment vertical="center"/>
    </xf>
    <xf numFmtId="171" fontId="8" fillId="3" borderId="119" xfId="13" applyNumberFormat="1" applyFont="1" applyFill="1" applyBorder="1" applyAlignment="1" applyProtection="1">
      <alignment vertical="center"/>
    </xf>
    <xf numFmtId="171" fontId="8" fillId="3" borderId="92" xfId="13" applyNumberFormat="1" applyFont="1" applyFill="1" applyBorder="1" applyAlignment="1" applyProtection="1">
      <alignment vertical="center"/>
    </xf>
    <xf numFmtId="171" fontId="21" fillId="0" borderId="6" xfId="28" applyNumberFormat="1" applyFont="1" applyFill="1" applyBorder="1" applyAlignment="1" applyProtection="1">
      <alignment vertical="center"/>
    </xf>
    <xf numFmtId="171" fontId="21" fillId="0" borderId="6" xfId="13" applyNumberFormat="1" applyFont="1" applyFill="1" applyBorder="1" applyAlignment="1" applyProtection="1">
      <alignment vertical="center"/>
    </xf>
    <xf numFmtId="37" fontId="8" fillId="0" borderId="0" xfId="23" applyFont="1" applyAlignment="1">
      <alignment horizontal="center" vertical="center"/>
    </xf>
    <xf numFmtId="3" fontId="8" fillId="0" borderId="0" xfId="23" applyNumberFormat="1" applyFont="1" applyAlignment="1">
      <alignment vertical="top"/>
    </xf>
    <xf numFmtId="3" fontId="7" fillId="0" borderId="10" xfId="23" applyNumberFormat="1" applyFont="1" applyBorder="1" applyAlignment="1">
      <alignment horizontal="right"/>
    </xf>
    <xf numFmtId="3" fontId="8" fillId="0" borderId="55" xfId="23" applyNumberFormat="1" applyFont="1" applyBorder="1" applyAlignment="1">
      <alignment horizontal="center" vertical="center"/>
    </xf>
    <xf numFmtId="3" fontId="8" fillId="0" borderId="83" xfId="23" applyNumberFormat="1" applyFont="1" applyBorder="1" applyAlignment="1">
      <alignment horizontal="center" vertical="center"/>
    </xf>
    <xf numFmtId="166" fontId="8" fillId="3" borderId="32"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protection locked="0"/>
    </xf>
    <xf numFmtId="5" fontId="8" fillId="0" borderId="0" xfId="22" applyNumberFormat="1" applyFont="1" applyFill="1" applyBorder="1" applyAlignment="1" applyProtection="1">
      <alignment horizontal="center" vertical="center"/>
      <protection locked="0"/>
    </xf>
    <xf numFmtId="171" fontId="37" fillId="0" borderId="0" xfId="12" applyNumberFormat="1" applyFont="1" applyAlignment="1" applyProtection="1">
      <alignment horizontal="left" vertical="center"/>
      <protection locked="0"/>
    </xf>
    <xf numFmtId="0" fontId="38" fillId="0" borderId="0" xfId="12" applyFont="1" applyAlignment="1" applyProtection="1">
      <alignment horizontal="left" vertical="center"/>
      <protection locked="0"/>
    </xf>
    <xf numFmtId="166" fontId="8" fillId="3" borderId="113" xfId="29" applyNumberFormat="1" applyFont="1" applyFill="1" applyBorder="1" applyAlignment="1" applyProtection="1">
      <alignment vertical="center"/>
    </xf>
    <xf numFmtId="166" fontId="17" fillId="3" borderId="112" xfId="29" applyNumberFormat="1" applyFont="1" applyFill="1" applyBorder="1" applyAlignment="1" applyProtection="1">
      <alignment horizontal="right" vertical="center"/>
    </xf>
    <xf numFmtId="166" fontId="8" fillId="3" borderId="16" xfId="29" applyNumberFormat="1" applyFont="1" applyFill="1" applyBorder="1" applyAlignment="1" applyProtection="1">
      <alignment vertical="center"/>
    </xf>
    <xf numFmtId="171" fontId="8" fillId="0" borderId="58" xfId="13" applyNumberFormat="1" applyFont="1" applyFill="1" applyBorder="1" applyAlignment="1" applyProtection="1">
      <alignment vertical="center"/>
    </xf>
    <xf numFmtId="166" fontId="8" fillId="3" borderId="126" xfId="29" applyNumberFormat="1" applyFont="1" applyFill="1" applyBorder="1" applyAlignment="1" applyProtection="1">
      <alignment vertical="center"/>
    </xf>
    <xf numFmtId="171" fontId="8" fillId="0" borderId="127" xfId="13" applyNumberFormat="1" applyFont="1" applyFill="1" applyBorder="1" applyAlignment="1" applyProtection="1">
      <alignment vertical="center"/>
    </xf>
    <xf numFmtId="166" fontId="7" fillId="3" borderId="72" xfId="29" applyNumberFormat="1" applyFont="1" applyFill="1" applyBorder="1" applyProtection="1"/>
    <xf numFmtId="166" fontId="7" fillId="3" borderId="2" xfId="29" applyNumberFormat="1" applyFont="1" applyFill="1" applyBorder="1" applyProtection="1"/>
    <xf numFmtId="37" fontId="7" fillId="2" borderId="14" xfId="23" applyFont="1" applyFill="1" applyBorder="1" applyAlignment="1">
      <alignment horizontal="center" vertical="center" wrapText="1"/>
    </xf>
    <xf numFmtId="10" fontId="9" fillId="0" borderId="2" xfId="30" applyNumberFormat="1" applyFont="1" applyBorder="1" applyProtection="1">
      <protection locked="0"/>
    </xf>
    <xf numFmtId="0" fontId="9" fillId="0" borderId="23" xfId="0" applyFont="1" applyBorder="1"/>
    <xf numFmtId="0" fontId="9" fillId="2" borderId="3" xfId="0" applyFont="1" applyFill="1" applyBorder="1"/>
    <xf numFmtId="0" fontId="9" fillId="2" borderId="4" xfId="0" applyFont="1" applyFill="1" applyBorder="1"/>
    <xf numFmtId="0" fontId="9" fillId="2" borderId="5" xfId="0" applyFont="1" applyFill="1" applyBorder="1"/>
    <xf numFmtId="0" fontId="9" fillId="0" borderId="3" xfId="0" applyFont="1" applyBorder="1"/>
    <xf numFmtId="0" fontId="9" fillId="0" borderId="4" xfId="0" applyFont="1" applyBorder="1"/>
    <xf numFmtId="0" fontId="9" fillId="0" borderId="5" xfId="0" applyFont="1" applyBorder="1"/>
    <xf numFmtId="0" fontId="9" fillId="0" borderId="108" xfId="0" applyFont="1" applyBorder="1"/>
    <xf numFmtId="172" fontId="8" fillId="0" borderId="0" xfId="12" applyNumberFormat="1" applyFont="1" applyAlignment="1">
      <alignment horizontal="center"/>
    </xf>
    <xf numFmtId="174" fontId="8" fillId="0" borderId="10" xfId="12" applyNumberFormat="1" applyFont="1" applyBorder="1"/>
    <xf numFmtId="172" fontId="8" fillId="0" borderId="10" xfId="12" applyNumberFormat="1" applyFont="1" applyBorder="1"/>
    <xf numFmtId="0" fontId="8" fillId="0" borderId="11" xfId="1" applyFont="1" applyBorder="1"/>
    <xf numFmtId="172" fontId="8" fillId="0" borderId="13" xfId="12" applyNumberFormat="1" applyFont="1" applyBorder="1"/>
    <xf numFmtId="0" fontId="35" fillId="0" borderId="0" xfId="1" applyFont="1"/>
    <xf numFmtId="0" fontId="47" fillId="0" borderId="7" xfId="0" applyFont="1" applyBorder="1"/>
    <xf numFmtId="0" fontId="47" fillId="0" borderId="8" xfId="0" applyFont="1" applyBorder="1"/>
    <xf numFmtId="166" fontId="9" fillId="0" borderId="118" xfId="29" applyNumberFormat="1" applyFont="1" applyBorder="1" applyProtection="1">
      <protection locked="0"/>
    </xf>
    <xf numFmtId="10" fontId="9" fillId="3" borderId="118" xfId="30" applyNumberFormat="1" applyFont="1" applyFill="1" applyBorder="1" applyProtection="1"/>
    <xf numFmtId="166" fontId="9" fillId="3" borderId="62" xfId="29" applyNumberFormat="1" applyFont="1" applyFill="1" applyBorder="1" applyProtection="1"/>
    <xf numFmtId="10" fontId="9" fillId="3" borderId="2" xfId="30" applyNumberFormat="1" applyFont="1" applyFill="1" applyBorder="1" applyProtection="1"/>
    <xf numFmtId="0" fontId="19" fillId="0" borderId="0" xfId="0" applyFont="1" applyProtection="1">
      <protection locked="0"/>
    </xf>
    <xf numFmtId="166" fontId="8" fillId="3" borderId="17" xfId="29" applyNumberFormat="1" applyFont="1" applyFill="1" applyBorder="1" applyAlignment="1" applyProtection="1">
      <alignment horizontal="right"/>
    </xf>
    <xf numFmtId="166" fontId="8" fillId="3" borderId="19" xfId="29" applyNumberFormat="1" applyFont="1" applyFill="1" applyBorder="1" applyProtection="1"/>
    <xf numFmtId="166" fontId="8" fillId="0" borderId="25" xfId="29" applyNumberFormat="1" applyFont="1" applyFill="1" applyBorder="1" applyAlignment="1" applyProtection="1">
      <alignment vertical="center"/>
      <protection locked="0"/>
    </xf>
    <xf numFmtId="171" fontId="8" fillId="0" borderId="129" xfId="13" applyNumberFormat="1" applyFont="1" applyFill="1" applyBorder="1" applyAlignment="1" applyProtection="1">
      <alignment vertical="center"/>
    </xf>
    <xf numFmtId="171" fontId="8" fillId="0" borderId="109" xfId="13" applyNumberFormat="1" applyFont="1" applyFill="1" applyBorder="1" applyAlignment="1" applyProtection="1">
      <alignment vertical="center"/>
    </xf>
    <xf numFmtId="166" fontId="9" fillId="3" borderId="65" xfId="29" applyNumberFormat="1" applyFont="1" applyFill="1" applyBorder="1" applyProtection="1"/>
    <xf numFmtId="166" fontId="9" fillId="3" borderId="18" xfId="29" applyNumberFormat="1" applyFont="1" applyFill="1" applyBorder="1" applyProtection="1"/>
    <xf numFmtId="0" fontId="8" fillId="3" borderId="22" xfId="12" applyFont="1" applyFill="1" applyBorder="1" applyAlignment="1">
      <alignment vertical="center"/>
    </xf>
    <xf numFmtId="171" fontId="9" fillId="3" borderId="22" xfId="28" applyNumberFormat="1" applyFont="1" applyFill="1" applyBorder="1" applyProtection="1"/>
    <xf numFmtId="0" fontId="7" fillId="3" borderId="22" xfId="12" applyFont="1" applyFill="1" applyBorder="1" applyAlignment="1">
      <alignment vertical="center"/>
    </xf>
    <xf numFmtId="0" fontId="10" fillId="3" borderId="22" xfId="0" applyFont="1" applyFill="1" applyBorder="1"/>
    <xf numFmtId="9" fontId="9" fillId="3" borderId="22" xfId="30" applyFont="1" applyFill="1" applyBorder="1" applyProtection="1"/>
    <xf numFmtId="9" fontId="8" fillId="3" borderId="22" xfId="18" applyFont="1" applyFill="1" applyBorder="1" applyAlignment="1" applyProtection="1">
      <alignment vertical="center"/>
    </xf>
    <xf numFmtId="166" fontId="7" fillId="3" borderId="22" xfId="29" applyNumberFormat="1" applyFont="1" applyFill="1" applyBorder="1" applyAlignment="1" applyProtection="1">
      <alignment vertical="center"/>
    </xf>
    <xf numFmtId="9" fontId="8" fillId="3" borderId="22" xfId="12" applyNumberFormat="1" applyFont="1" applyFill="1" applyBorder="1" applyAlignment="1">
      <alignment vertical="center"/>
    </xf>
    <xf numFmtId="41" fontId="8" fillId="3" borderId="22" xfId="13" applyNumberFormat="1" applyFont="1" applyFill="1" applyBorder="1" applyAlignment="1" applyProtection="1">
      <alignment vertical="center"/>
    </xf>
    <xf numFmtId="10" fontId="8" fillId="3" borderId="22" xfId="13" applyNumberFormat="1" applyFont="1" applyFill="1" applyBorder="1" applyAlignment="1" applyProtection="1">
      <alignment vertical="center"/>
    </xf>
    <xf numFmtId="44" fontId="8" fillId="3" borderId="22" xfId="22" applyFont="1" applyFill="1" applyBorder="1" applyAlignment="1" applyProtection="1">
      <alignment horizontal="center" vertical="center"/>
    </xf>
    <xf numFmtId="9" fontId="8" fillId="3" borderId="22" xfId="12" applyNumberFormat="1" applyFont="1" applyFill="1" applyBorder="1" applyAlignment="1">
      <alignment horizontal="center" vertical="center"/>
    </xf>
    <xf numFmtId="10" fontId="8" fillId="3" borderId="22" xfId="12" applyNumberFormat="1" applyFont="1" applyFill="1" applyBorder="1" applyAlignment="1">
      <alignment vertical="center"/>
    </xf>
    <xf numFmtId="10" fontId="8" fillId="3" borderId="22" xfId="18" applyNumberFormat="1" applyFont="1" applyFill="1" applyBorder="1" applyAlignment="1" applyProtection="1">
      <alignment horizontal="center" vertical="center"/>
    </xf>
    <xf numFmtId="166" fontId="7" fillId="3" borderId="22" xfId="29" applyNumberFormat="1" applyFont="1" applyFill="1" applyBorder="1" applyAlignment="1" applyProtection="1">
      <alignment horizontal="center" vertical="center"/>
    </xf>
    <xf numFmtId="0" fontId="8" fillId="0" borderId="33" xfId="12" applyFont="1" applyBorder="1" applyAlignment="1" applyProtection="1">
      <alignment vertical="center"/>
      <protection locked="0"/>
    </xf>
    <xf numFmtId="0" fontId="8" fillId="0" borderId="34" xfId="12" applyFont="1" applyBorder="1" applyAlignment="1" applyProtection="1">
      <alignment vertical="center"/>
      <protection locked="0"/>
    </xf>
    <xf numFmtId="0" fontId="8" fillId="3" borderId="28" xfId="12" applyFont="1" applyFill="1" applyBorder="1" applyAlignment="1">
      <alignment vertical="center"/>
    </xf>
    <xf numFmtId="171" fontId="9" fillId="3" borderId="29" xfId="28" applyNumberFormat="1" applyFont="1" applyFill="1" applyBorder="1" applyProtection="1"/>
    <xf numFmtId="0" fontId="7" fillId="3" borderId="28" xfId="12" applyFont="1" applyFill="1" applyBorder="1" applyAlignment="1">
      <alignment vertical="center"/>
    </xf>
    <xf numFmtId="0" fontId="10" fillId="3" borderId="29" xfId="0" applyFont="1" applyFill="1" applyBorder="1"/>
    <xf numFmtId="0" fontId="7" fillId="3" borderId="36" xfId="12" applyFont="1" applyFill="1" applyBorder="1" applyAlignment="1">
      <alignment vertical="center"/>
    </xf>
    <xf numFmtId="0" fontId="7" fillId="3" borderId="95" xfId="12" applyFont="1" applyFill="1" applyBorder="1" applyAlignment="1">
      <alignment vertical="center"/>
    </xf>
    <xf numFmtId="9" fontId="10" fillId="3" borderId="95" xfId="0" applyNumberFormat="1" applyFont="1" applyFill="1" applyBorder="1"/>
    <xf numFmtId="9" fontId="10" fillId="3" borderId="37" xfId="0" applyNumberFormat="1" applyFont="1" applyFill="1" applyBorder="1"/>
    <xf numFmtId="0" fontId="8" fillId="3" borderId="33" xfId="12" applyFont="1" applyFill="1" applyBorder="1" applyAlignment="1">
      <alignment vertical="center"/>
    </xf>
    <xf numFmtId="0" fontId="8" fillId="3" borderId="34" xfId="12" applyFont="1" applyFill="1" applyBorder="1" applyAlignment="1">
      <alignment vertical="center"/>
    </xf>
    <xf numFmtId="171" fontId="9" fillId="3" borderId="34" xfId="28" applyNumberFormat="1" applyFont="1" applyFill="1" applyBorder="1" applyProtection="1"/>
    <xf numFmtId="171" fontId="9" fillId="3" borderId="35" xfId="28" applyNumberFormat="1" applyFont="1" applyFill="1" applyBorder="1" applyProtection="1"/>
    <xf numFmtId="0" fontId="9" fillId="3" borderId="95" xfId="0" applyFont="1" applyFill="1" applyBorder="1"/>
    <xf numFmtId="0" fontId="9" fillId="3" borderId="37" xfId="0" applyFont="1" applyFill="1" applyBorder="1"/>
    <xf numFmtId="166" fontId="8" fillId="3" borderId="35" xfId="29" applyNumberFormat="1" applyFont="1" applyFill="1" applyBorder="1" applyAlignment="1" applyProtection="1">
      <alignment vertical="center"/>
    </xf>
    <xf numFmtId="9" fontId="8" fillId="3" borderId="28" xfId="18" applyFont="1" applyFill="1" applyBorder="1" applyAlignment="1" applyProtection="1">
      <alignment vertical="center"/>
    </xf>
    <xf numFmtId="9" fontId="8" fillId="3" borderId="29" xfId="18" applyFont="1" applyFill="1" applyBorder="1" applyAlignment="1" applyProtection="1">
      <alignment vertical="center"/>
    </xf>
    <xf numFmtId="166" fontId="8" fillId="3" borderId="29" xfId="29" applyNumberFormat="1" applyFont="1" applyFill="1" applyBorder="1" applyAlignment="1" applyProtection="1">
      <alignment vertical="center"/>
    </xf>
    <xf numFmtId="166" fontId="7" fillId="3" borderId="36" xfId="29" applyNumberFormat="1" applyFont="1" applyFill="1" applyBorder="1" applyAlignment="1" applyProtection="1">
      <alignment vertical="center"/>
    </xf>
    <xf numFmtId="166" fontId="7" fillId="3" borderId="95" xfId="29" applyNumberFormat="1" applyFont="1" applyFill="1" applyBorder="1" applyAlignment="1" applyProtection="1">
      <alignment vertical="center"/>
    </xf>
    <xf numFmtId="166" fontId="7" fillId="3" borderId="37" xfId="29" applyNumberFormat="1" applyFont="1" applyFill="1" applyBorder="1" applyAlignment="1" applyProtection="1">
      <alignment vertical="center"/>
    </xf>
    <xf numFmtId="166" fontId="7" fillId="3" borderId="33" xfId="29" applyNumberFormat="1" applyFont="1" applyFill="1" applyBorder="1" applyAlignment="1" applyProtection="1">
      <alignment vertical="center"/>
    </xf>
    <xf numFmtId="166" fontId="7" fillId="3" borderId="34" xfId="29" applyNumberFormat="1" applyFont="1" applyFill="1" applyBorder="1" applyAlignment="1" applyProtection="1">
      <alignment vertical="center"/>
    </xf>
    <xf numFmtId="166" fontId="7" fillId="3" borderId="35" xfId="29" applyNumberFormat="1" applyFont="1" applyFill="1" applyBorder="1" applyAlignment="1" applyProtection="1">
      <alignment vertical="center"/>
    </xf>
    <xf numFmtId="166" fontId="7" fillId="3" borderId="28" xfId="29" applyNumberFormat="1" applyFont="1" applyFill="1" applyBorder="1" applyAlignment="1" applyProtection="1">
      <alignment vertical="center"/>
    </xf>
    <xf numFmtId="166" fontId="7" fillId="3" borderId="29" xfId="29" applyNumberFormat="1" applyFont="1" applyFill="1" applyBorder="1" applyAlignment="1" applyProtection="1">
      <alignment vertical="center"/>
    </xf>
    <xf numFmtId="166" fontId="8" fillId="3" borderId="36" xfId="29" applyNumberFormat="1" applyFont="1" applyFill="1" applyBorder="1" applyAlignment="1" applyProtection="1">
      <alignment vertical="center"/>
    </xf>
    <xf numFmtId="166" fontId="8" fillId="3" borderId="95" xfId="29" applyNumberFormat="1" applyFont="1" applyFill="1" applyBorder="1" applyAlignment="1" applyProtection="1">
      <alignment vertical="center"/>
    </xf>
    <xf numFmtId="166" fontId="8" fillId="3" borderId="37" xfId="29" applyNumberFormat="1" applyFont="1" applyFill="1" applyBorder="1" applyAlignment="1" applyProtection="1">
      <alignment vertical="center"/>
    </xf>
    <xf numFmtId="9" fontId="8" fillId="3" borderId="28" xfId="12" applyNumberFormat="1" applyFont="1" applyFill="1" applyBorder="1" applyAlignment="1">
      <alignment vertical="center"/>
    </xf>
    <xf numFmtId="9" fontId="8" fillId="3" borderId="29" xfId="12" applyNumberFormat="1" applyFont="1" applyFill="1" applyBorder="1" applyAlignment="1">
      <alignment vertical="center"/>
    </xf>
    <xf numFmtId="41" fontId="8" fillId="3" borderId="33" xfId="12" applyNumberFormat="1" applyFont="1" applyFill="1" applyBorder="1" applyAlignment="1">
      <alignment horizontal="center" vertical="center"/>
    </xf>
    <xf numFmtId="41" fontId="8" fillId="3" borderId="34" xfId="12" applyNumberFormat="1" applyFont="1" applyFill="1" applyBorder="1" applyAlignment="1">
      <alignment horizontal="center" vertical="center"/>
    </xf>
    <xf numFmtId="41" fontId="8" fillId="3" borderId="35" xfId="12" applyNumberFormat="1" applyFont="1" applyFill="1" applyBorder="1" applyAlignment="1">
      <alignment horizontal="center" vertical="center"/>
    </xf>
    <xf numFmtId="41" fontId="8" fillId="3" borderId="28" xfId="13" applyNumberFormat="1" applyFont="1" applyFill="1" applyBorder="1" applyAlignment="1" applyProtection="1">
      <alignment vertical="center"/>
    </xf>
    <xf numFmtId="41" fontId="8" fillId="3" borderId="29" xfId="13" applyNumberFormat="1" applyFont="1" applyFill="1" applyBorder="1" applyAlignment="1" applyProtection="1">
      <alignment vertical="center"/>
    </xf>
    <xf numFmtId="41" fontId="7" fillId="3" borderId="36" xfId="13" applyNumberFormat="1" applyFont="1" applyFill="1" applyBorder="1" applyAlignment="1" applyProtection="1">
      <alignment vertical="center"/>
    </xf>
    <xf numFmtId="41" fontId="7" fillId="3" borderId="95" xfId="13" applyNumberFormat="1" applyFont="1" applyFill="1" applyBorder="1" applyAlignment="1" applyProtection="1">
      <alignment vertical="center"/>
    </xf>
    <xf numFmtId="41" fontId="7" fillId="3" borderId="37" xfId="13" applyNumberFormat="1" applyFont="1" applyFill="1" applyBorder="1" applyAlignment="1" applyProtection="1">
      <alignment vertical="center"/>
    </xf>
    <xf numFmtId="10" fontId="8" fillId="3" borderId="28" xfId="13" applyNumberFormat="1" applyFont="1" applyFill="1" applyBorder="1" applyAlignment="1" applyProtection="1">
      <alignment vertical="center"/>
    </xf>
    <xf numFmtId="10" fontId="8" fillId="3" borderId="29" xfId="13" applyNumberFormat="1" applyFont="1" applyFill="1" applyBorder="1" applyAlignment="1" applyProtection="1">
      <alignment vertical="center"/>
    </xf>
    <xf numFmtId="44" fontId="8" fillId="3" borderId="28" xfId="22" applyFont="1" applyFill="1" applyBorder="1" applyAlignment="1" applyProtection="1">
      <alignment horizontal="center" vertical="center"/>
    </xf>
    <xf numFmtId="44" fontId="8" fillId="3" borderId="29" xfId="22" applyFont="1" applyFill="1" applyBorder="1" applyAlignment="1" applyProtection="1">
      <alignment horizontal="center" vertical="center"/>
    </xf>
    <xf numFmtId="9" fontId="8" fillId="3" borderId="28" xfId="12" applyNumberFormat="1" applyFont="1" applyFill="1" applyBorder="1" applyAlignment="1">
      <alignment horizontal="center" vertical="center"/>
    </xf>
    <xf numFmtId="9" fontId="8" fillId="3" borderId="29" xfId="12" applyNumberFormat="1" applyFont="1" applyFill="1" applyBorder="1" applyAlignment="1">
      <alignment horizontal="center" vertical="center"/>
    </xf>
    <xf numFmtId="10" fontId="8" fillId="3" borderId="28" xfId="12" applyNumberFormat="1" applyFont="1" applyFill="1" applyBorder="1" applyAlignment="1">
      <alignment vertical="center"/>
    </xf>
    <xf numFmtId="10" fontId="8" fillId="3" borderId="29" xfId="12" applyNumberFormat="1" applyFont="1" applyFill="1" applyBorder="1" applyAlignment="1">
      <alignment vertical="center"/>
    </xf>
    <xf numFmtId="10" fontId="8" fillId="3" borderId="28" xfId="18" applyNumberFormat="1" applyFont="1" applyFill="1" applyBorder="1" applyAlignment="1" applyProtection="1">
      <alignment horizontal="center" vertical="center"/>
    </xf>
    <xf numFmtId="10" fontId="8" fillId="3" borderId="29" xfId="18" applyNumberFormat="1" applyFont="1" applyFill="1" applyBorder="1" applyAlignment="1" applyProtection="1">
      <alignment horizontal="center" vertical="center"/>
    </xf>
    <xf numFmtId="166" fontId="7" fillId="3" borderId="36" xfId="29" applyNumberFormat="1" applyFont="1" applyFill="1" applyBorder="1" applyAlignment="1" applyProtection="1">
      <alignment horizontal="center" vertical="center"/>
    </xf>
    <xf numFmtId="166" fontId="7" fillId="3" borderId="28" xfId="29" applyNumberFormat="1" applyFont="1" applyFill="1" applyBorder="1" applyAlignment="1" applyProtection="1">
      <alignment horizontal="center" vertical="center"/>
    </xf>
    <xf numFmtId="166" fontId="7" fillId="3" borderId="29" xfId="29" applyNumberFormat="1" applyFont="1" applyFill="1" applyBorder="1" applyAlignment="1" applyProtection="1">
      <alignment horizontal="center" vertical="center"/>
    </xf>
    <xf numFmtId="166" fontId="7" fillId="3" borderId="70" xfId="29" applyNumberFormat="1" applyFont="1" applyFill="1" applyBorder="1" applyProtection="1"/>
    <xf numFmtId="37" fontId="8" fillId="0" borderId="33" xfId="23" applyFont="1" applyBorder="1" applyProtection="1">
      <protection locked="0"/>
    </xf>
    <xf numFmtId="37" fontId="7" fillId="0" borderId="34" xfId="23" applyFont="1" applyBorder="1" applyAlignment="1" applyProtection="1">
      <alignment vertical="center"/>
      <protection locked="0"/>
    </xf>
    <xf numFmtId="37" fontId="8" fillId="0" borderId="7" xfId="23" applyFont="1" applyBorder="1" applyAlignment="1" applyProtection="1">
      <alignment vertical="center"/>
      <protection locked="0"/>
    </xf>
    <xf numFmtId="166" fontId="8" fillId="0" borderId="34" xfId="29" applyNumberFormat="1" applyFont="1" applyFill="1" applyBorder="1" applyAlignment="1" applyProtection="1">
      <alignment horizontal="right" vertical="center"/>
      <protection locked="0"/>
    </xf>
    <xf numFmtId="166" fontId="8" fillId="0" borderId="111" xfId="29" applyNumberFormat="1" applyFont="1" applyFill="1" applyBorder="1" applyAlignment="1" applyProtection="1">
      <alignment horizontal="right" vertical="center"/>
      <protection locked="0"/>
    </xf>
    <xf numFmtId="166" fontId="7" fillId="3" borderId="73" xfId="29" applyNumberFormat="1" applyFont="1" applyFill="1" applyBorder="1" applyProtection="1"/>
    <xf numFmtId="166" fontId="7" fillId="3" borderId="3" xfId="29" applyNumberFormat="1" applyFont="1" applyFill="1" applyBorder="1" applyProtection="1"/>
    <xf numFmtId="37" fontId="8" fillId="0" borderId="33" xfId="23" applyFont="1" applyBorder="1"/>
    <xf numFmtId="37" fontId="8" fillId="0" borderId="28" xfId="23" applyFont="1" applyBorder="1"/>
    <xf numFmtId="37" fontId="8" fillId="0" borderId="50" xfId="23" applyFont="1" applyBorder="1"/>
    <xf numFmtId="37" fontId="8" fillId="0" borderId="47" xfId="23" applyFont="1" applyBorder="1"/>
    <xf numFmtId="37" fontId="8" fillId="0" borderId="22" xfId="23" applyFont="1" applyBorder="1" applyAlignment="1" applyProtection="1">
      <alignment horizontal="left"/>
      <protection locked="0"/>
    </xf>
    <xf numFmtId="166" fontId="8" fillId="0" borderId="17" xfId="29" applyNumberFormat="1" applyFont="1" applyFill="1" applyBorder="1" applyAlignment="1" applyProtection="1">
      <alignment horizontal="right"/>
      <protection locked="0"/>
    </xf>
    <xf numFmtId="37" fontId="8" fillId="0" borderId="50" xfId="23" applyFont="1" applyBorder="1" applyProtection="1">
      <protection locked="0"/>
    </xf>
    <xf numFmtId="0" fontId="9" fillId="3" borderId="2" xfId="0" applyFont="1" applyFill="1" applyBorder="1"/>
    <xf numFmtId="0" fontId="9" fillId="3" borderId="8" xfId="0" applyFont="1" applyFill="1" applyBorder="1"/>
    <xf numFmtId="0" fontId="9" fillId="3" borderId="11" xfId="0" applyFont="1" applyFill="1" applyBorder="1"/>
    <xf numFmtId="0" fontId="9" fillId="3" borderId="13" xfId="0" applyFont="1" applyFill="1" applyBorder="1"/>
    <xf numFmtId="171" fontId="9" fillId="3" borderId="118" xfId="28" applyNumberFormat="1" applyFont="1" applyFill="1" applyBorder="1" applyProtection="1"/>
    <xf numFmtId="166" fontId="8" fillId="3" borderId="109" xfId="29" applyNumberFormat="1" applyFont="1" applyFill="1" applyBorder="1" applyAlignment="1" applyProtection="1">
      <alignment horizontal="center"/>
    </xf>
    <xf numFmtId="0" fontId="8" fillId="3" borderId="36" xfId="12" applyFont="1" applyFill="1" applyBorder="1"/>
    <xf numFmtId="166" fontId="8" fillId="3" borderId="66" xfId="29" applyNumberFormat="1" applyFont="1" applyFill="1" applyBorder="1" applyAlignment="1" applyProtection="1">
      <alignment horizontal="center"/>
    </xf>
    <xf numFmtId="9" fontId="8" fillId="3" borderId="29" xfId="30" applyFont="1" applyFill="1" applyBorder="1" applyAlignment="1" applyProtection="1">
      <alignment horizontal="center"/>
    </xf>
    <xf numFmtId="166" fontId="8" fillId="3" borderId="37" xfId="29" applyNumberFormat="1" applyFont="1" applyFill="1" applyBorder="1" applyAlignment="1" applyProtection="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166" fontId="9" fillId="0" borderId="8" xfId="29" applyNumberFormat="1" applyFont="1" applyBorder="1" applyAlignment="1" applyProtection="1">
      <alignment horizontal="center"/>
      <protection locked="0"/>
    </xf>
    <xf numFmtId="166" fontId="9" fillId="0" borderId="8" xfId="29" applyNumberFormat="1" applyFont="1" applyBorder="1" applyAlignment="1" applyProtection="1">
      <protection locked="0"/>
    </xf>
    <xf numFmtId="0" fontId="47" fillId="0" borderId="8" xfId="0" applyFont="1" applyBorder="1" applyAlignment="1">
      <alignment horizontal="center"/>
    </xf>
    <xf numFmtId="0" fontId="8" fillId="5" borderId="28" xfId="12" applyFont="1" applyFill="1" applyBorder="1"/>
    <xf numFmtId="0" fontId="8" fillId="0" borderId="98" xfId="12" applyFont="1" applyBorder="1"/>
    <xf numFmtId="173" fontId="8" fillId="0" borderId="29" xfId="30" applyNumberFormat="1" applyFont="1" applyFill="1" applyBorder="1" applyAlignment="1" applyProtection="1">
      <alignment horizontal="center"/>
      <protection locked="0"/>
    </xf>
    <xf numFmtId="173" fontId="8" fillId="5" borderId="29" xfId="30" applyNumberFormat="1" applyFont="1" applyFill="1" applyBorder="1" applyAlignment="1" applyProtection="1">
      <alignment horizontal="center"/>
      <protection locked="0"/>
    </xf>
    <xf numFmtId="166" fontId="10" fillId="3" borderId="10" xfId="29" applyNumberFormat="1" applyFont="1" applyFill="1" applyBorder="1" applyAlignment="1" applyProtection="1">
      <alignment horizontal="center"/>
    </xf>
    <xf numFmtId="166" fontId="9" fillId="3" borderId="8" xfId="29" applyNumberFormat="1" applyFont="1" applyFill="1" applyBorder="1" applyAlignment="1" applyProtection="1">
      <alignment horizontal="center"/>
    </xf>
    <xf numFmtId="0" fontId="10" fillId="2" borderId="3" xfId="0" applyFont="1" applyFill="1" applyBorder="1"/>
    <xf numFmtId="0" fontId="9" fillId="3" borderId="0" xfId="0" applyFont="1" applyFill="1" applyAlignment="1">
      <alignment vertical="center"/>
    </xf>
    <xf numFmtId="0" fontId="9" fillId="3" borderId="10" xfId="0" applyFont="1" applyFill="1" applyBorder="1" applyAlignment="1">
      <alignment vertical="center"/>
    </xf>
    <xf numFmtId="9" fontId="9" fillId="3" borderId="118" xfId="30" applyFont="1" applyFill="1" applyBorder="1" applyAlignment="1" applyProtection="1">
      <alignment horizontal="right"/>
    </xf>
    <xf numFmtId="166" fontId="21" fillId="0" borderId="0" xfId="29" applyNumberFormat="1" applyFont="1" applyFill="1" applyBorder="1" applyAlignment="1" applyProtection="1">
      <alignment vertical="center" wrapText="1"/>
    </xf>
    <xf numFmtId="171" fontId="9" fillId="3" borderId="0" xfId="28" applyNumberFormat="1" applyFont="1" applyFill="1" applyBorder="1" applyProtection="1"/>
    <xf numFmtId="171" fontId="9" fillId="3" borderId="92" xfId="28" applyNumberFormat="1" applyFont="1" applyFill="1" applyBorder="1" applyProtection="1"/>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0" fontId="47" fillId="0" borderId="0" xfId="0" applyFont="1" applyAlignment="1">
      <alignment horizontal="center"/>
    </xf>
    <xf numFmtId="0" fontId="47" fillId="0" borderId="10" xfId="0" applyFont="1" applyBorder="1" applyAlignment="1">
      <alignment horizontal="center"/>
    </xf>
    <xf numFmtId="43" fontId="8" fillId="3" borderId="112" xfId="28" applyFont="1" applyFill="1" applyBorder="1" applyProtection="1"/>
    <xf numFmtId="0" fontId="9" fillId="3" borderId="0" xfId="0" applyFont="1" applyFill="1" applyProtection="1">
      <protection locked="0"/>
    </xf>
    <xf numFmtId="0" fontId="9" fillId="3" borderId="9" xfId="0" applyFont="1" applyFill="1" applyBorder="1" applyAlignment="1">
      <alignment vertical="center"/>
    </xf>
    <xf numFmtId="0" fontId="9" fillId="3" borderId="9" xfId="0" applyFont="1" applyFill="1" applyBorder="1" applyAlignment="1" applyProtection="1">
      <alignment vertical="center"/>
      <protection locked="0"/>
    </xf>
    <xf numFmtId="166" fontId="8" fillId="6" borderId="28" xfId="29" applyNumberFormat="1" applyFont="1" applyFill="1" applyBorder="1" applyProtection="1"/>
    <xf numFmtId="166" fontId="8" fillId="6" borderId="29" xfId="29" applyNumberFormat="1" applyFont="1" applyFill="1" applyBorder="1" applyProtection="1"/>
    <xf numFmtId="166" fontId="8" fillId="6" borderId="25" xfId="29" applyNumberFormat="1" applyFont="1" applyFill="1" applyBorder="1" applyProtection="1"/>
    <xf numFmtId="166" fontId="8" fillId="6" borderId="30" xfId="29" applyNumberFormat="1" applyFont="1" applyFill="1" applyBorder="1" applyProtection="1"/>
    <xf numFmtId="173" fontId="10" fillId="3" borderId="131" xfId="30" applyNumberFormat="1" applyFont="1" applyFill="1" applyBorder="1" applyProtection="1"/>
    <xf numFmtId="166" fontId="9" fillId="3" borderId="10" xfId="29" applyNumberFormat="1" applyFont="1" applyFill="1" applyBorder="1" applyProtection="1">
      <protection locked="0"/>
    </xf>
    <xf numFmtId="171" fontId="17" fillId="0" borderId="71" xfId="28" applyNumberFormat="1" applyFont="1" applyFill="1" applyBorder="1" applyAlignment="1" applyProtection="1">
      <alignment vertical="center"/>
      <protection locked="0"/>
    </xf>
    <xf numFmtId="171" fontId="17" fillId="0" borderId="38" xfId="28" applyNumberFormat="1" applyFont="1" applyFill="1" applyBorder="1" applyAlignment="1" applyProtection="1">
      <alignment vertical="center"/>
      <protection locked="0"/>
    </xf>
    <xf numFmtId="171" fontId="17" fillId="0" borderId="39" xfId="28" applyNumberFormat="1" applyFont="1" applyFill="1" applyBorder="1" applyAlignment="1" applyProtection="1">
      <alignment vertical="center"/>
      <protection locked="0"/>
    </xf>
    <xf numFmtId="171" fontId="17" fillId="0" borderId="46" xfId="28" applyNumberFormat="1" applyFont="1" applyFill="1" applyBorder="1" applyAlignment="1" applyProtection="1">
      <alignment horizontal="right" vertical="center"/>
      <protection locked="0"/>
    </xf>
    <xf numFmtId="166" fontId="9" fillId="3" borderId="10" xfId="29" applyNumberFormat="1" applyFont="1" applyFill="1" applyBorder="1" applyAlignment="1" applyProtection="1">
      <alignment horizontal="right"/>
    </xf>
    <xf numFmtId="9" fontId="9" fillId="3" borderId="10" xfId="30" applyFont="1" applyFill="1" applyBorder="1" applyAlignment="1" applyProtection="1">
      <alignment horizontal="right"/>
    </xf>
    <xf numFmtId="166" fontId="9" fillId="3" borderId="118" xfId="29" applyNumberFormat="1" applyFont="1" applyFill="1" applyBorder="1" applyAlignment="1" applyProtection="1">
      <alignment horizontal="right"/>
    </xf>
    <xf numFmtId="0" fontId="9" fillId="0" borderId="2" xfId="0" applyFont="1" applyBorder="1" applyProtection="1">
      <protection locked="0"/>
    </xf>
    <xf numFmtId="0" fontId="8" fillId="0" borderId="22" xfId="12" applyFont="1" applyBorder="1"/>
    <xf numFmtId="0" fontId="8" fillId="0" borderId="28" xfId="12" applyFont="1" applyBorder="1"/>
    <xf numFmtId="0" fontId="51" fillId="0" borderId="55" xfId="0" applyFont="1" applyBorder="1" applyAlignment="1">
      <alignment horizontal="center"/>
    </xf>
    <xf numFmtId="0" fontId="51" fillId="0" borderId="56" xfId="0" applyFont="1" applyBorder="1"/>
    <xf numFmtId="0" fontId="52" fillId="0" borderId="56" xfId="0" applyFont="1" applyBorder="1"/>
    <xf numFmtId="0" fontId="52" fillId="0" borderId="135" xfId="0" applyFont="1" applyBorder="1"/>
    <xf numFmtId="0" fontId="51" fillId="0" borderId="136" xfId="0" applyFont="1" applyBorder="1" applyAlignment="1">
      <alignment horizontal="center"/>
    </xf>
    <xf numFmtId="0" fontId="51" fillId="0" borderId="0" xfId="0" applyFont="1"/>
    <xf numFmtId="0" fontId="51" fillId="0" borderId="0" xfId="0" applyFont="1" applyAlignment="1">
      <alignment horizontal="center"/>
    </xf>
    <xf numFmtId="0" fontId="52" fillId="0" borderId="0" xfId="0" applyFont="1"/>
    <xf numFmtId="0" fontId="52" fillId="0" borderId="137" xfId="0" applyFont="1" applyBorder="1"/>
    <xf numFmtId="0" fontId="51" fillId="0" borderId="0" xfId="0" applyFont="1" applyAlignment="1">
      <alignment horizontal="left" vertical="center"/>
    </xf>
    <xf numFmtId="0" fontId="52" fillId="0" borderId="92" xfId="0" applyFont="1" applyBorder="1"/>
    <xf numFmtId="0" fontId="52" fillId="0" borderId="139" xfId="0" applyFont="1" applyBorder="1"/>
    <xf numFmtId="0" fontId="52" fillId="0" borderId="55" xfId="0" applyFont="1" applyBorder="1"/>
    <xf numFmtId="0" fontId="52" fillId="0" borderId="138" xfId="0" applyFont="1" applyBorder="1"/>
    <xf numFmtId="0" fontId="52" fillId="0" borderId="136" xfId="0" applyFont="1" applyBorder="1"/>
    <xf numFmtId="0" fontId="52" fillId="0" borderId="132" xfId="0" applyFont="1" applyBorder="1"/>
    <xf numFmtId="0" fontId="52" fillId="0" borderId="133" xfId="0" applyFont="1" applyBorder="1"/>
    <xf numFmtId="0" fontId="52" fillId="0" borderId="134" xfId="0" applyFont="1" applyBorder="1"/>
    <xf numFmtId="0" fontId="51" fillId="0" borderId="92" xfId="0" applyFont="1" applyBorder="1"/>
    <xf numFmtId="0" fontId="51" fillId="0" borderId="56" xfId="0" quotePrefix="1" applyFont="1" applyBorder="1"/>
    <xf numFmtId="0" fontId="51" fillId="0" borderId="0" xfId="0" quotePrefix="1" applyFont="1"/>
    <xf numFmtId="0" fontId="51" fillId="0" borderId="0" xfId="0" quotePrefix="1" applyFont="1" applyAlignment="1">
      <alignment horizontal="left" vertical="center"/>
    </xf>
    <xf numFmtId="0" fontId="52" fillId="0" borderId="56" xfId="0" quotePrefix="1" applyFont="1" applyBorder="1"/>
    <xf numFmtId="0" fontId="52" fillId="0" borderId="92" xfId="0" quotePrefix="1" applyFont="1" applyBorder="1"/>
    <xf numFmtId="0" fontId="52" fillId="0" borderId="0" xfId="0" quotePrefix="1" applyFont="1"/>
    <xf numFmtId="0" fontId="51" fillId="0" borderId="133" xfId="0" quotePrefix="1" applyFont="1" applyBorder="1"/>
    <xf numFmtId="0" fontId="51" fillId="0" borderId="92" xfId="0" quotePrefix="1" applyFont="1" applyBorder="1"/>
    <xf numFmtId="0" fontId="51" fillId="0" borderId="137" xfId="0" quotePrefix="1" applyFont="1" applyBorder="1"/>
    <xf numFmtId="173" fontId="10" fillId="3" borderId="12" xfId="30" applyNumberFormat="1" applyFont="1" applyFill="1" applyBorder="1" applyProtection="1"/>
    <xf numFmtId="173" fontId="10" fillId="3" borderId="13" xfId="30" applyNumberFormat="1" applyFont="1" applyFill="1" applyBorder="1" applyProtection="1"/>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17" fillId="0" borderId="63" xfId="36" applyFont="1" applyBorder="1" applyAlignment="1" applyProtection="1">
      <alignment horizontal="left" vertical="center"/>
      <protection locked="0"/>
    </xf>
    <xf numFmtId="170" fontId="17" fillId="0" borderId="128" xfId="36" applyFont="1" applyBorder="1" applyAlignment="1" applyProtection="1">
      <alignment horizontal="left" vertical="center"/>
      <protection locked="0"/>
    </xf>
    <xf numFmtId="0" fontId="9" fillId="0" borderId="59" xfId="0" applyFont="1" applyBorder="1" applyProtection="1">
      <protection locked="0"/>
    </xf>
    <xf numFmtId="0" fontId="9" fillId="0" borderId="15" xfId="0" applyFont="1" applyBorder="1" applyProtection="1">
      <protection locked="0"/>
    </xf>
    <xf numFmtId="166" fontId="17" fillId="0" borderId="95" xfId="29" applyNumberFormat="1" applyFont="1" applyFill="1" applyBorder="1" applyAlignment="1" applyProtection="1">
      <alignment horizontal="right" vertical="center"/>
      <protection locked="0"/>
    </xf>
    <xf numFmtId="0" fontId="10" fillId="0" borderId="3" xfId="0" applyFont="1" applyBorder="1" applyProtection="1">
      <protection locked="0"/>
    </xf>
    <xf numFmtId="0" fontId="10" fillId="0" borderId="4" xfId="0" applyFont="1" applyBorder="1" applyAlignment="1" applyProtection="1">
      <alignment horizontal="right"/>
      <protection locked="0"/>
    </xf>
    <xf numFmtId="0" fontId="9" fillId="0" borderId="43" xfId="0" applyFont="1" applyBorder="1" applyProtection="1">
      <protection locked="0"/>
    </xf>
    <xf numFmtId="0" fontId="9" fillId="0" borderId="116" xfId="0" applyFont="1" applyBorder="1" applyProtection="1">
      <protection locked="0"/>
    </xf>
    <xf numFmtId="0" fontId="9" fillId="0" borderId="60" xfId="0" applyFont="1" applyBorder="1" applyProtection="1">
      <protection locked="0"/>
    </xf>
    <xf numFmtId="166" fontId="8" fillId="3" borderId="95" xfId="29" applyNumberFormat="1" applyFont="1" applyFill="1" applyBorder="1" applyAlignment="1" applyProtection="1">
      <alignment horizontal="right"/>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66" fontId="8" fillId="0" borderId="95" xfId="29" applyNumberFormat="1" applyFont="1" applyFill="1" applyBorder="1" applyAlignment="1" applyProtection="1">
      <alignment horizontal="right"/>
      <protection locked="0"/>
    </xf>
    <xf numFmtId="173" fontId="9" fillId="3" borderId="118" xfId="30" applyNumberFormat="1" applyFont="1" applyFill="1" applyBorder="1" applyProtection="1"/>
    <xf numFmtId="170" fontId="18" fillId="2" borderId="3" xfId="36" applyFont="1" applyFill="1" applyBorder="1" applyAlignment="1">
      <alignment vertical="center"/>
    </xf>
    <xf numFmtId="170" fontId="7" fillId="2" borderId="3" xfId="36" applyFont="1" applyFill="1" applyBorder="1" applyAlignment="1">
      <alignment vertical="center"/>
    </xf>
    <xf numFmtId="37" fontId="8" fillId="2" borderId="4" xfId="23" applyFont="1" applyFill="1" applyBorder="1"/>
    <xf numFmtId="37" fontId="8" fillId="2" borderId="5" xfId="23" applyFont="1" applyFill="1" applyBorder="1"/>
    <xf numFmtId="37" fontId="8" fillId="2" borderId="5" xfId="23" applyFont="1" applyFill="1" applyBorder="1" applyAlignment="1">
      <alignment vertical="center"/>
    </xf>
    <xf numFmtId="0" fontId="10" fillId="0" borderId="9" xfId="0" applyFont="1" applyBorder="1" applyProtection="1">
      <protection locked="0"/>
    </xf>
    <xf numFmtId="0" fontId="48" fillId="0" borderId="6" xfId="0" applyFont="1" applyBorder="1"/>
    <xf numFmtId="0" fontId="48" fillId="0" borderId="7" xfId="0" applyFont="1" applyBorder="1"/>
    <xf numFmtId="0" fontId="48" fillId="0" borderId="8" xfId="0" applyFont="1" applyBorder="1"/>
    <xf numFmtId="0" fontId="8" fillId="0" borderId="76" xfId="12" applyFont="1" applyBorder="1" applyAlignment="1">
      <alignment vertical="center"/>
    </xf>
    <xf numFmtId="166" fontId="8" fillId="7" borderId="2" xfId="29" applyNumberFormat="1" applyFont="1" applyFill="1" applyBorder="1" applyAlignment="1" applyProtection="1">
      <alignment vertical="center"/>
      <protection locked="0"/>
    </xf>
    <xf numFmtId="0" fontId="9" fillId="7" borderId="34" xfId="0" applyFont="1" applyFill="1" applyBorder="1" applyProtection="1">
      <protection locked="0"/>
    </xf>
    <xf numFmtId="0" fontId="8" fillId="7" borderId="35" xfId="12" applyFont="1" applyFill="1" applyBorder="1" applyAlignment="1" applyProtection="1">
      <alignment vertical="center"/>
      <protection locked="0"/>
    </xf>
    <xf numFmtId="0" fontId="8" fillId="0" borderId="11" xfId="12" applyFont="1" applyBorder="1" applyAlignment="1" applyProtection="1">
      <alignment vertical="center"/>
      <protection locked="0"/>
    </xf>
    <xf numFmtId="14" fontId="8" fillId="0" borderId="0" xfId="12" applyNumberFormat="1" applyFont="1"/>
    <xf numFmtId="9" fontId="8" fillId="0" borderId="0" xfId="30" applyFont="1" applyAlignment="1" applyProtection="1">
      <alignment vertical="center"/>
      <protection locked="0"/>
    </xf>
    <xf numFmtId="0" fontId="15" fillId="0" borderId="12" xfId="12" applyFont="1" applyBorder="1" applyAlignment="1" applyProtection="1">
      <alignment vertical="center"/>
      <protection locked="0"/>
    </xf>
    <xf numFmtId="0" fontId="8" fillId="0" borderId="13" xfId="12" applyFont="1" applyBorder="1" applyAlignment="1" applyProtection="1">
      <alignment vertical="center"/>
      <protection locked="0"/>
    </xf>
    <xf numFmtId="0" fontId="1" fillId="0" borderId="12" xfId="0" applyFont="1" applyBorder="1" applyProtection="1">
      <protection locked="0"/>
    </xf>
    <xf numFmtId="0" fontId="8" fillId="0" borderId="7" xfId="12" applyFont="1" applyBorder="1" applyAlignment="1">
      <alignment horizontal="right" vertical="center"/>
    </xf>
    <xf numFmtId="0" fontId="21" fillId="0" borderId="0" xfId="12" applyFont="1" applyAlignment="1" applyProtection="1">
      <alignment vertical="center"/>
      <protection locked="0"/>
    </xf>
    <xf numFmtId="166" fontId="9" fillId="3" borderId="34" xfId="29" applyNumberFormat="1" applyFont="1" applyFill="1" applyBorder="1" applyProtection="1"/>
    <xf numFmtId="166" fontId="9" fillId="3" borderId="35" xfId="29" applyNumberFormat="1" applyFont="1" applyFill="1" applyBorder="1" applyProtection="1"/>
    <xf numFmtId="166" fontId="9" fillId="3" borderId="93" xfId="29" applyNumberFormat="1" applyFont="1" applyFill="1" applyBorder="1" applyProtection="1"/>
    <xf numFmtId="166" fontId="9" fillId="3" borderId="70" xfId="29" applyNumberFormat="1" applyFont="1" applyFill="1" applyBorder="1" applyProtection="1"/>
    <xf numFmtId="0" fontId="9" fillId="3" borderId="2" xfId="30" applyNumberFormat="1" applyFont="1" applyFill="1" applyBorder="1" applyAlignment="1" applyProtection="1">
      <alignment horizontal="center"/>
    </xf>
    <xf numFmtId="9" fontId="9" fillId="3" borderId="2" xfId="30" applyFont="1" applyFill="1" applyBorder="1" applyAlignment="1" applyProtection="1">
      <alignment horizontal="center"/>
    </xf>
    <xf numFmtId="0" fontId="0" fillId="3" borderId="7" xfId="0" applyFill="1" applyBorder="1"/>
    <xf numFmtId="166" fontId="8" fillId="3" borderId="8" xfId="29" applyNumberFormat="1" applyFont="1" applyFill="1" applyBorder="1" applyAlignment="1" applyProtection="1">
      <alignment vertical="center"/>
    </xf>
    <xf numFmtId="0" fontId="0" fillId="3" borderId="125" xfId="0" applyFill="1" applyBorder="1"/>
    <xf numFmtId="0" fontId="0" fillId="3" borderId="124" xfId="0" applyFill="1" applyBorder="1"/>
    <xf numFmtId="10" fontId="8" fillId="3" borderId="117" xfId="30" applyNumberFormat="1" applyFont="1" applyFill="1" applyBorder="1" applyAlignment="1" applyProtection="1">
      <alignment vertical="center"/>
    </xf>
    <xf numFmtId="0" fontId="7" fillId="3" borderId="12" xfId="12" applyFont="1" applyFill="1" applyBorder="1" applyAlignment="1">
      <alignment vertical="center"/>
    </xf>
    <xf numFmtId="0" fontId="0" fillId="3" borderId="6" xfId="0" applyFill="1" applyBorder="1"/>
    <xf numFmtId="173" fontId="8" fillId="3" borderId="29" xfId="12" applyNumberFormat="1" applyFont="1" applyFill="1" applyBorder="1" applyAlignment="1">
      <alignment horizontal="center"/>
    </xf>
    <xf numFmtId="173" fontId="8" fillId="3" borderId="22" xfId="12" applyNumberFormat="1" applyFont="1" applyFill="1" applyBorder="1" applyAlignment="1">
      <alignment horizontal="center"/>
    </xf>
    <xf numFmtId="0" fontId="0" fillId="7" borderId="60" xfId="0" applyFill="1" applyBorder="1"/>
    <xf numFmtId="0" fontId="0" fillId="7" borderId="43" xfId="0" applyFill="1" applyBorder="1"/>
    <xf numFmtId="166" fontId="8" fillId="7" borderId="115" xfId="29" applyNumberFormat="1" applyFont="1" applyFill="1" applyBorder="1" applyAlignment="1" applyProtection="1">
      <alignment vertical="center"/>
      <protection locked="0"/>
    </xf>
    <xf numFmtId="0" fontId="9" fillId="0" borderId="18" xfId="0" applyFont="1" applyBorder="1" applyProtection="1">
      <protection locked="0"/>
    </xf>
    <xf numFmtId="9" fontId="8" fillId="7" borderId="2" xfId="30" applyFont="1" applyFill="1" applyBorder="1" applyAlignment="1" applyProtection="1">
      <alignment vertical="center"/>
      <protection locked="0"/>
    </xf>
    <xf numFmtId="37" fontId="7" fillId="0" borderId="9" xfId="23" applyFont="1" applyBorder="1"/>
    <xf numFmtId="9" fontId="8" fillId="0" borderId="0" xfId="30" applyFont="1" applyFill="1" applyBorder="1" applyAlignment="1" applyProtection="1">
      <alignment vertical="center"/>
      <protection locked="0"/>
    </xf>
    <xf numFmtId="0" fontId="9" fillId="3" borderId="6" xfId="0" applyFont="1" applyFill="1" applyBorder="1" applyProtection="1">
      <protection locked="0"/>
    </xf>
    <xf numFmtId="0" fontId="9" fillId="3" borderId="7"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10" fillId="0" borderId="64" xfId="0" applyFont="1" applyBorder="1" applyProtection="1">
      <protection locked="0"/>
    </xf>
    <xf numFmtId="0" fontId="9" fillId="0" borderId="65" xfId="0" applyFont="1" applyBorder="1" applyProtection="1">
      <protection locked="0"/>
    </xf>
    <xf numFmtId="3" fontId="8" fillId="0" borderId="7" xfId="23" applyNumberFormat="1" applyFont="1" applyBorder="1" applyAlignment="1">
      <alignment vertical="top"/>
    </xf>
    <xf numFmtId="3" fontId="8" fillId="0" borderId="5" xfId="23" applyNumberFormat="1" applyFont="1" applyBorder="1" applyAlignment="1">
      <alignment horizontal="center" vertical="center"/>
    </xf>
    <xf numFmtId="3" fontId="8" fillId="0" borderId="2" xfId="23" applyNumberFormat="1" applyFont="1" applyBorder="1" applyAlignment="1">
      <alignment horizontal="center" vertical="center"/>
    </xf>
    <xf numFmtId="171" fontId="8" fillId="3" borderId="11" xfId="28" applyNumberFormat="1" applyFont="1" applyFill="1" applyBorder="1" applyAlignment="1" applyProtection="1">
      <alignment horizontal="center" vertical="center"/>
    </xf>
    <xf numFmtId="171" fontId="8" fillId="3" borderId="2" xfId="28" applyNumberFormat="1" applyFont="1" applyFill="1" applyBorder="1" applyAlignment="1" applyProtection="1">
      <alignment vertical="center"/>
    </xf>
    <xf numFmtId="0" fontId="9" fillId="3" borderId="33" xfId="0" applyFont="1" applyFill="1" applyBorder="1"/>
    <xf numFmtId="171" fontId="8" fillId="3" borderId="34" xfId="13" applyNumberFormat="1" applyFont="1" applyFill="1" applyBorder="1" applyAlignment="1" applyProtection="1">
      <alignment horizontal="center" vertical="center"/>
    </xf>
    <xf numFmtId="0" fontId="8" fillId="3" borderId="35" xfId="12" applyFont="1" applyFill="1" applyBorder="1" applyAlignment="1">
      <alignment horizontal="center" vertical="center"/>
    </xf>
    <xf numFmtId="0" fontId="9" fillId="3" borderId="28" xfId="0" applyFont="1" applyFill="1" applyBorder="1"/>
    <xf numFmtId="171" fontId="8" fillId="3" borderId="22" xfId="13" applyNumberFormat="1" applyFont="1" applyFill="1" applyBorder="1" applyAlignment="1" applyProtection="1">
      <alignment horizontal="center" vertical="center"/>
    </xf>
    <xf numFmtId="171" fontId="8" fillId="3" borderId="29" xfId="13" applyNumberFormat="1" applyFont="1" applyFill="1" applyBorder="1" applyAlignment="1" applyProtection="1">
      <alignment horizontal="center" vertical="center"/>
    </xf>
    <xf numFmtId="0" fontId="10" fillId="3" borderId="36" xfId="0" applyFont="1" applyFill="1" applyBorder="1"/>
    <xf numFmtId="9" fontId="7" fillId="3" borderId="95" xfId="30" applyFont="1" applyFill="1" applyBorder="1" applyAlignment="1" applyProtection="1">
      <alignment horizontal="center" vertical="center"/>
    </xf>
    <xf numFmtId="9" fontId="7" fillId="3" borderId="37" xfId="30" applyFont="1" applyFill="1" applyBorder="1" applyAlignment="1" applyProtection="1">
      <alignment horizontal="center" vertical="center"/>
    </xf>
    <xf numFmtId="0" fontId="9" fillId="3" borderId="25" xfId="0" applyFont="1" applyFill="1" applyBorder="1"/>
    <xf numFmtId="171" fontId="8" fillId="3" borderId="28" xfId="28" applyNumberFormat="1" applyFont="1" applyFill="1" applyBorder="1" applyAlignment="1" applyProtection="1">
      <alignment vertical="center"/>
    </xf>
    <xf numFmtId="171" fontId="8" fillId="3" borderId="18" xfId="13" applyNumberFormat="1" applyFont="1" applyFill="1" applyBorder="1" applyAlignment="1" applyProtection="1">
      <alignment horizontal="center" vertical="center"/>
    </xf>
    <xf numFmtId="0" fontId="9" fillId="3" borderId="114" xfId="0" applyFont="1" applyFill="1" applyBorder="1"/>
    <xf numFmtId="0" fontId="57" fillId="0" borderId="0" xfId="0" applyFont="1"/>
    <xf numFmtId="170" fontId="60" fillId="0" borderId="0" xfId="35" applyFont="1">
      <alignment vertical="center"/>
    </xf>
    <xf numFmtId="14" fontId="55" fillId="8" borderId="160" xfId="36" applyNumberFormat="1" applyFont="1" applyFill="1" applyBorder="1" applyAlignment="1" applyProtection="1">
      <alignment horizontal="left" vertical="center"/>
      <protection locked="0"/>
    </xf>
    <xf numFmtId="171" fontId="62" fillId="8" borderId="19" xfId="45" applyNumberFormat="1" applyFont="1" applyFill="1" applyBorder="1" applyAlignment="1" applyProtection="1">
      <alignment vertical="center"/>
      <protection locked="0"/>
    </xf>
    <xf numFmtId="171" fontId="62" fillId="11" borderId="19" xfId="45" applyNumberFormat="1" applyFont="1" applyFill="1" applyBorder="1" applyAlignment="1" applyProtection="1">
      <alignment horizontal="center" vertical="center"/>
    </xf>
    <xf numFmtId="171" fontId="62" fillId="8" borderId="22" xfId="45" applyNumberFormat="1" applyFont="1" applyFill="1" applyBorder="1" applyAlignment="1" applyProtection="1">
      <alignment vertical="center"/>
      <protection locked="0"/>
    </xf>
    <xf numFmtId="171" fontId="62" fillId="8" borderId="22" xfId="45" applyNumberFormat="1" applyFont="1" applyFill="1" applyBorder="1" applyAlignment="1" applyProtection="1">
      <alignment horizontal="right" vertical="center"/>
      <protection locked="0"/>
    </xf>
    <xf numFmtId="171" fontId="62" fillId="12" borderId="22" xfId="45" applyNumberFormat="1" applyFont="1" applyFill="1" applyBorder="1" applyAlignment="1" applyProtection="1">
      <alignment horizontal="right" vertical="center"/>
      <protection locked="0"/>
    </xf>
    <xf numFmtId="171" fontId="55" fillId="2" borderId="16" xfId="45" applyNumberFormat="1" applyFont="1" applyFill="1" applyBorder="1" applyAlignment="1" applyProtection="1">
      <alignment horizontal="right"/>
    </xf>
    <xf numFmtId="171" fontId="62" fillId="2" borderId="16" xfId="45" applyNumberFormat="1" applyFont="1" applyFill="1" applyBorder="1" applyAlignment="1" applyProtection="1">
      <alignment horizontal="right" vertical="center"/>
    </xf>
    <xf numFmtId="171" fontId="62" fillId="8" borderId="153" xfId="45" applyNumberFormat="1" applyFont="1" applyFill="1" applyBorder="1" applyAlignment="1" applyProtection="1">
      <alignment horizontal="center" vertical="center"/>
      <protection locked="0"/>
    </xf>
    <xf numFmtId="171" fontId="62" fillId="8" borderId="147" xfId="45" applyNumberFormat="1" applyFont="1" applyFill="1" applyBorder="1" applyAlignment="1" applyProtection="1">
      <alignment horizontal="center" vertical="center"/>
      <protection locked="0"/>
    </xf>
    <xf numFmtId="171" fontId="62" fillId="8" borderId="151" xfId="45" applyNumberFormat="1" applyFont="1" applyFill="1" applyBorder="1" applyAlignment="1" applyProtection="1">
      <alignment horizontal="center" vertical="center"/>
      <protection locked="0"/>
    </xf>
    <xf numFmtId="171" fontId="62" fillId="2" borderId="139" xfId="45" applyNumberFormat="1" applyFont="1" applyFill="1" applyBorder="1" applyAlignment="1" applyProtection="1">
      <alignment horizontal="center" vertical="center"/>
    </xf>
    <xf numFmtId="171" fontId="62" fillId="8" borderId="19" xfId="45" applyNumberFormat="1" applyFont="1" applyFill="1" applyBorder="1" applyAlignment="1" applyProtection="1">
      <alignment horizontal="right" vertical="center"/>
      <protection locked="0"/>
    </xf>
    <xf numFmtId="171" fontId="62" fillId="8" borderId="20" xfId="45" applyNumberFormat="1" applyFont="1" applyFill="1" applyBorder="1" applyAlignment="1" applyProtection="1">
      <alignment horizontal="right" vertical="center"/>
      <protection locked="0"/>
    </xf>
    <xf numFmtId="171" fontId="62" fillId="12" borderId="19" xfId="45" applyNumberFormat="1" applyFont="1" applyFill="1" applyBorder="1" applyAlignment="1" applyProtection="1">
      <alignment horizontal="right" vertical="center"/>
      <protection locked="0"/>
    </xf>
    <xf numFmtId="171" fontId="62" fillId="8" borderId="17" xfId="45" applyNumberFormat="1" applyFont="1" applyFill="1" applyBorder="1" applyAlignment="1" applyProtection="1">
      <alignment horizontal="right" vertical="center"/>
      <protection locked="0"/>
    </xf>
    <xf numFmtId="171" fontId="62" fillId="8" borderId="16" xfId="45" applyNumberFormat="1" applyFont="1" applyFill="1" applyBorder="1" applyAlignment="1" applyProtection="1">
      <alignment horizontal="right" vertical="center"/>
      <protection locked="0"/>
    </xf>
    <xf numFmtId="171" fontId="62" fillId="8" borderId="40" xfId="45" applyNumberFormat="1" applyFont="1" applyFill="1" applyBorder="1" applyAlignment="1" applyProtection="1">
      <alignment horizontal="right" vertical="center"/>
      <protection locked="0"/>
    </xf>
    <xf numFmtId="171" fontId="62" fillId="12" borderId="16" xfId="45" applyNumberFormat="1" applyFont="1" applyFill="1" applyBorder="1" applyAlignment="1" applyProtection="1">
      <alignment horizontal="right" vertical="center"/>
      <protection locked="0"/>
    </xf>
    <xf numFmtId="171" fontId="55" fillId="2" borderId="40" xfId="45" applyNumberFormat="1" applyFont="1" applyFill="1" applyBorder="1" applyAlignment="1" applyProtection="1">
      <alignment horizontal="right"/>
    </xf>
    <xf numFmtId="171" fontId="55" fillId="14" borderId="16" xfId="45" applyNumberFormat="1" applyFont="1" applyFill="1" applyBorder="1" applyAlignment="1" applyProtection="1">
      <alignment horizontal="right"/>
    </xf>
    <xf numFmtId="171" fontId="55" fillId="2" borderId="22" xfId="45" applyNumberFormat="1" applyFont="1" applyFill="1" applyBorder="1" applyAlignment="1" applyProtection="1">
      <alignment horizontal="right"/>
    </xf>
    <xf numFmtId="171" fontId="62" fillId="2" borderId="22" xfId="45" applyNumberFormat="1" applyFont="1" applyFill="1" applyBorder="1" applyAlignment="1" applyProtection="1">
      <alignment horizontal="right" vertical="center"/>
    </xf>
    <xf numFmtId="171" fontId="55" fillId="14" borderId="22" xfId="45" applyNumberFormat="1" applyFont="1" applyFill="1" applyBorder="1" applyAlignment="1" applyProtection="1">
      <alignment horizontal="right"/>
    </xf>
    <xf numFmtId="171" fontId="55" fillId="2" borderId="94" xfId="45" applyNumberFormat="1" applyFont="1" applyFill="1" applyBorder="1" applyAlignment="1" applyProtection="1">
      <alignment horizontal="right"/>
    </xf>
    <xf numFmtId="171" fontId="55" fillId="2" borderId="161" xfId="45" applyNumberFormat="1" applyFont="1" applyFill="1" applyBorder="1" applyAlignment="1" applyProtection="1">
      <alignment horizontal="right"/>
    </xf>
    <xf numFmtId="171" fontId="55" fillId="2" borderId="162" xfId="45" applyNumberFormat="1" applyFont="1" applyFill="1" applyBorder="1" applyAlignment="1" applyProtection="1">
      <alignment horizontal="right"/>
    </xf>
    <xf numFmtId="171" fontId="55" fillId="14" borderId="145" xfId="45" applyNumberFormat="1" applyFont="1" applyFill="1" applyBorder="1" applyAlignment="1" applyProtection="1">
      <alignment horizontal="right"/>
    </xf>
    <xf numFmtId="14" fontId="55" fillId="0" borderId="160" xfId="42" applyNumberFormat="1" applyFont="1" applyBorder="1" applyProtection="1">
      <protection locked="0"/>
    </xf>
    <xf numFmtId="37" fontId="55" fillId="0" borderId="22" xfId="42" applyFont="1" applyBorder="1" applyAlignment="1">
      <alignment vertical="center"/>
    </xf>
    <xf numFmtId="37" fontId="55" fillId="8" borderId="22" xfId="42" applyFont="1" applyFill="1" applyBorder="1" applyAlignment="1" applyProtection="1">
      <alignment horizontal="center" vertical="center"/>
      <protection locked="0"/>
    </xf>
    <xf numFmtId="10" fontId="55" fillId="8" borderId="22" xfId="41" applyNumberFormat="1" applyFont="1" applyFill="1" applyBorder="1" applyAlignment="1" applyProtection="1">
      <alignment horizontal="center" vertical="center"/>
      <protection locked="0"/>
    </xf>
    <xf numFmtId="37" fontId="55" fillId="0" borderId="22" xfId="42" applyFont="1" applyBorder="1" applyProtection="1">
      <protection locked="0"/>
    </xf>
    <xf numFmtId="37" fontId="55" fillId="0" borderId="22" xfId="42" applyFont="1" applyBorder="1"/>
    <xf numFmtId="37" fontId="55" fillId="8" borderId="22" xfId="42" applyFont="1" applyFill="1" applyBorder="1" applyProtection="1">
      <protection locked="0"/>
    </xf>
    <xf numFmtId="37" fontId="55" fillId="8" borderId="160" xfId="42" applyFont="1" applyFill="1" applyBorder="1" applyProtection="1">
      <protection locked="0"/>
    </xf>
    <xf numFmtId="5" fontId="55" fillId="8" borderId="167" xfId="42" applyNumberFormat="1" applyFont="1" applyFill="1" applyBorder="1" applyProtection="1">
      <protection locked="0"/>
    </xf>
    <xf numFmtId="5" fontId="55" fillId="8" borderId="160" xfId="42" applyNumberFormat="1" applyFont="1" applyFill="1" applyBorder="1" applyProtection="1">
      <protection locked="0"/>
    </xf>
    <xf numFmtId="37" fontId="55" fillId="0" borderId="0" xfId="42" applyFont="1"/>
    <xf numFmtId="37" fontId="55" fillId="0" borderId="0" xfId="42" applyFont="1" applyAlignment="1">
      <alignment vertical="center"/>
    </xf>
    <xf numFmtId="10" fontId="55" fillId="0" borderId="0" xfId="41" applyNumberFormat="1" applyFont="1" applyFill="1" applyBorder="1" applyAlignment="1" applyProtection="1">
      <alignment horizontal="center"/>
    </xf>
    <xf numFmtId="37" fontId="55" fillId="0" borderId="0" xfId="42" applyFont="1" applyAlignment="1">
      <alignment horizontal="left"/>
    </xf>
    <xf numFmtId="165" fontId="62" fillId="8" borderId="17" xfId="35" applyNumberFormat="1" applyFont="1" applyFill="1" applyBorder="1" applyAlignment="1" applyProtection="1">
      <alignment horizontal="right" vertical="center"/>
      <protection locked="0"/>
    </xf>
    <xf numFmtId="165" fontId="55" fillId="8" borderId="17" xfId="35" applyNumberFormat="1" applyFont="1" applyFill="1" applyBorder="1" applyAlignment="1" applyProtection="1">
      <alignment horizontal="right" vertical="center"/>
      <protection locked="0"/>
    </xf>
    <xf numFmtId="165" fontId="62" fillId="8" borderId="40" xfId="35" applyNumberFormat="1" applyFont="1" applyFill="1" applyBorder="1" applyAlignment="1" applyProtection="1">
      <alignment horizontal="right" vertical="center"/>
      <protection locked="0"/>
    </xf>
    <xf numFmtId="165" fontId="55" fillId="8" borderId="40" xfId="35" applyNumberFormat="1" applyFont="1" applyFill="1" applyBorder="1" applyAlignment="1" applyProtection="1">
      <alignment horizontal="right" vertical="center"/>
      <protection locked="0"/>
    </xf>
    <xf numFmtId="165" fontId="62" fillId="8" borderId="179" xfId="35" applyNumberFormat="1" applyFont="1" applyFill="1" applyBorder="1" applyAlignment="1" applyProtection="1">
      <alignment horizontal="right" vertical="center"/>
      <protection locked="0"/>
    </xf>
    <xf numFmtId="165" fontId="55" fillId="8" borderId="179" xfId="35" applyNumberFormat="1" applyFont="1" applyFill="1" applyBorder="1" applyAlignment="1" applyProtection="1">
      <alignment horizontal="right" vertical="center"/>
      <protection locked="0"/>
    </xf>
    <xf numFmtId="9" fontId="62" fillId="13" borderId="160" xfId="41" applyFont="1" applyFill="1" applyBorder="1" applyAlignment="1" applyProtection="1">
      <alignment vertical="center"/>
      <protection locked="0"/>
    </xf>
    <xf numFmtId="37" fontId="55" fillId="0" borderId="0" xfId="42" applyFont="1" applyAlignment="1">
      <alignment horizontal="right"/>
    </xf>
    <xf numFmtId="170" fontId="55" fillId="0" borderId="0" xfId="35" applyFont="1" applyAlignment="1">
      <alignment horizontal="centerContinuous" vertical="center"/>
    </xf>
    <xf numFmtId="170" fontId="55" fillId="0" borderId="0" xfId="35" applyFont="1" applyAlignment="1">
      <alignment horizontal="right"/>
    </xf>
    <xf numFmtId="9" fontId="55" fillId="8" borderId="160" xfId="41" applyFont="1" applyFill="1" applyBorder="1" applyAlignment="1" applyProtection="1">
      <alignment horizontal="center" vertical="center"/>
      <protection locked="0"/>
    </xf>
    <xf numFmtId="37" fontId="55" fillId="0" borderId="0" xfId="42" applyFont="1" applyAlignment="1">
      <alignment horizontal="centerContinuous"/>
    </xf>
    <xf numFmtId="165" fontId="55" fillId="8" borderId="40" xfId="42" applyNumberFormat="1" applyFont="1" applyFill="1" applyBorder="1" applyAlignment="1" applyProtection="1">
      <alignment vertical="center"/>
      <protection locked="0"/>
    </xf>
    <xf numFmtId="171" fontId="55" fillId="2" borderId="40" xfId="45" applyNumberFormat="1" applyFont="1" applyFill="1" applyBorder="1" applyAlignment="1" applyProtection="1">
      <alignment vertical="center"/>
    </xf>
    <xf numFmtId="9" fontId="55" fillId="8" borderId="23" xfId="42" applyNumberFormat="1" applyFont="1" applyFill="1" applyBorder="1" applyAlignment="1" applyProtection="1">
      <alignment vertical="center"/>
      <protection locked="0"/>
    </xf>
    <xf numFmtId="3" fontId="55" fillId="8" borderId="40" xfId="42" applyNumberFormat="1" applyFont="1" applyFill="1" applyBorder="1" applyAlignment="1" applyProtection="1">
      <alignment vertical="center"/>
      <protection locked="0"/>
    </xf>
    <xf numFmtId="37" fontId="55" fillId="0" borderId="32" xfId="42" applyFont="1" applyBorder="1" applyAlignment="1">
      <alignment vertical="center"/>
    </xf>
    <xf numFmtId="165" fontId="55" fillId="8" borderId="32" xfId="42" applyNumberFormat="1" applyFont="1" applyFill="1" applyBorder="1" applyAlignment="1" applyProtection="1">
      <alignment vertical="center"/>
      <protection locked="0"/>
    </xf>
    <xf numFmtId="165" fontId="55" fillId="8" borderId="160" xfId="35" applyNumberFormat="1" applyFont="1" applyFill="1" applyBorder="1" applyAlignment="1" applyProtection="1">
      <alignment horizontal="left" vertical="center"/>
      <protection locked="0"/>
    </xf>
    <xf numFmtId="10" fontId="29" fillId="8" borderId="160" xfId="39" applyNumberFormat="1" applyFill="1" applyBorder="1" applyProtection="1">
      <protection locked="0"/>
    </xf>
    <xf numFmtId="14" fontId="29" fillId="0" borderId="160" xfId="39" applyNumberFormat="1" applyBorder="1" applyProtection="1">
      <protection locked="0"/>
    </xf>
    <xf numFmtId="3" fontId="29" fillId="8" borderId="0" xfId="39" applyNumberFormat="1" applyFill="1" applyProtection="1">
      <protection locked="0"/>
    </xf>
    <xf numFmtId="1" fontId="5" fillId="2" borderId="0" xfId="46" applyNumberFormat="1" applyFont="1" applyFill="1" applyProtection="1"/>
    <xf numFmtId="37" fontId="67" fillId="0" borderId="0" xfId="42" applyFont="1" applyAlignment="1">
      <alignment horizontal="centerContinuous"/>
    </xf>
    <xf numFmtId="37" fontId="67" fillId="0" borderId="133" xfId="42" applyFont="1" applyBorder="1" applyAlignment="1">
      <alignment horizontal="left"/>
    </xf>
    <xf numFmtId="37" fontId="55" fillId="0" borderId="134" xfId="42" applyFont="1" applyBorder="1" applyAlignment="1">
      <alignment horizontal="left"/>
    </xf>
    <xf numFmtId="37" fontId="55" fillId="0" borderId="20" xfId="42" applyFont="1" applyBorder="1"/>
    <xf numFmtId="37" fontId="55" fillId="0" borderId="21" xfId="42" applyFont="1" applyBorder="1"/>
    <xf numFmtId="14" fontId="55" fillId="8" borderId="160" xfId="42" applyNumberFormat="1" applyFont="1" applyFill="1" applyBorder="1" applyAlignment="1" applyProtection="1">
      <alignment horizontal="centerContinuous"/>
      <protection locked="0"/>
    </xf>
    <xf numFmtId="37" fontId="55" fillId="13" borderId="17" xfId="42" applyFont="1" applyFill="1" applyBorder="1" applyAlignment="1">
      <alignment horizontal="centerContinuous" vertical="justify"/>
    </xf>
    <xf numFmtId="37" fontId="55" fillId="13" borderId="18" xfId="42" applyFont="1" applyFill="1" applyBorder="1" applyAlignment="1">
      <alignment horizontal="centerContinuous" vertical="center"/>
    </xf>
    <xf numFmtId="37" fontId="55" fillId="13" borderId="22" xfId="42" applyFont="1" applyFill="1" applyBorder="1" applyAlignment="1">
      <alignment horizontal="center" vertical="center" wrapText="1"/>
    </xf>
    <xf numFmtId="37" fontId="67" fillId="0" borderId="22" xfId="42" applyFont="1" applyBorder="1" applyAlignment="1">
      <alignment vertical="center"/>
    </xf>
    <xf numFmtId="37" fontId="55" fillId="8" borderId="22" xfId="42" applyFont="1" applyFill="1" applyBorder="1" applyAlignment="1" applyProtection="1">
      <alignment horizontal="right" vertical="center"/>
      <protection locked="0"/>
    </xf>
    <xf numFmtId="37" fontId="55" fillId="8" borderId="22" xfId="42" applyFont="1" applyFill="1" applyBorder="1" applyAlignment="1" applyProtection="1">
      <alignment horizontal="right"/>
      <protection locked="0"/>
    </xf>
    <xf numFmtId="37" fontId="55" fillId="0" borderId="16" xfId="42" applyFont="1" applyBorder="1"/>
    <xf numFmtId="37" fontId="67" fillId="0" borderId="18" xfId="42" applyFont="1" applyBorder="1" applyAlignment="1">
      <alignment vertical="center"/>
    </xf>
    <xf numFmtId="37" fontId="55" fillId="0" borderId="93" xfId="42" applyFont="1" applyBorder="1"/>
    <xf numFmtId="37" fontId="55" fillId="0" borderId="19" xfId="42" applyFont="1" applyBorder="1"/>
    <xf numFmtId="37" fontId="81" fillId="0" borderId="22" xfId="42" applyFont="1" applyBorder="1" applyAlignment="1">
      <alignment horizontal="right" vertical="center"/>
    </xf>
    <xf numFmtId="37" fontId="67" fillId="0" borderId="19" xfId="42" applyFont="1" applyBorder="1" applyAlignment="1">
      <alignment vertical="center"/>
    </xf>
    <xf numFmtId="37" fontId="81" fillId="0" borderId="0" xfId="42" applyFont="1" applyAlignment="1">
      <alignment horizontal="right" vertical="center"/>
    </xf>
    <xf numFmtId="37" fontId="55" fillId="0" borderId="198" xfId="42" applyFont="1" applyBorder="1" applyProtection="1">
      <protection locked="0"/>
    </xf>
    <xf numFmtId="37" fontId="55" fillId="0" borderId="198" xfId="42" applyFont="1" applyBorder="1"/>
    <xf numFmtId="37" fontId="55" fillId="0" borderId="19" xfId="42" applyFont="1" applyBorder="1" applyProtection="1">
      <protection locked="0"/>
    </xf>
    <xf numFmtId="37" fontId="55" fillId="0" borderId="22" xfId="42" applyFont="1" applyBorder="1" applyAlignment="1" applyProtection="1">
      <alignment vertical="center"/>
      <protection locked="0"/>
    </xf>
    <xf numFmtId="37" fontId="67" fillId="0" borderId="155" xfId="42" applyFont="1" applyBorder="1" applyAlignment="1">
      <alignment vertical="center"/>
    </xf>
    <xf numFmtId="37" fontId="55" fillId="0" borderId="161" xfId="42" applyFont="1" applyBorder="1" applyAlignment="1">
      <alignment vertical="center"/>
    </xf>
    <xf numFmtId="37" fontId="80" fillId="0" borderId="0" xfId="42" applyFont="1" applyAlignment="1">
      <alignment vertical="center"/>
    </xf>
    <xf numFmtId="37" fontId="55" fillId="0" borderId="15" xfId="42" applyFont="1" applyBorder="1"/>
    <xf numFmtId="37" fontId="83" fillId="0" borderId="0" xfId="42" applyFont="1"/>
    <xf numFmtId="37" fontId="55" fillId="0" borderId="0" xfId="42" applyFont="1" applyAlignment="1" applyProtection="1">
      <alignment horizontal="centerContinuous"/>
      <protection locked="0"/>
    </xf>
    <xf numFmtId="37" fontId="55" fillId="0" borderId="92" xfId="42" applyFont="1" applyBorder="1" applyAlignment="1">
      <alignment horizontal="centerContinuous"/>
    </xf>
    <xf numFmtId="37" fontId="55" fillId="13" borderId="199" xfId="42" applyFont="1" applyFill="1" applyBorder="1"/>
    <xf numFmtId="37" fontId="55" fillId="13" borderId="200" xfId="42" applyFont="1" applyFill="1" applyBorder="1"/>
    <xf numFmtId="37" fontId="67" fillId="13" borderId="200" xfId="42" applyFont="1" applyFill="1" applyBorder="1" applyAlignment="1">
      <alignment horizontal="left"/>
    </xf>
    <xf numFmtId="37" fontId="55" fillId="13" borderId="201" xfId="42" applyFont="1" applyFill="1" applyBorder="1" applyAlignment="1">
      <alignment horizontal="center" wrapText="1"/>
    </xf>
    <xf numFmtId="37" fontId="55" fillId="13" borderId="202" xfId="42" applyFont="1" applyFill="1" applyBorder="1" applyAlignment="1">
      <alignment horizontal="center" wrapText="1"/>
    </xf>
    <xf numFmtId="37" fontId="55" fillId="13" borderId="202" xfId="42" applyFont="1" applyFill="1" applyBorder="1" applyAlignment="1">
      <alignment horizontal="center"/>
    </xf>
    <xf numFmtId="37" fontId="67" fillId="0" borderId="136" xfId="42" applyFont="1" applyBorder="1"/>
    <xf numFmtId="37" fontId="55" fillId="8" borderId="203" xfId="42" applyFont="1" applyFill="1" applyBorder="1" applyAlignment="1" applyProtection="1">
      <alignment horizontal="right"/>
      <protection locked="0"/>
    </xf>
    <xf numFmtId="37" fontId="55" fillId="0" borderId="136" xfId="42" applyFont="1" applyBorder="1"/>
    <xf numFmtId="176" fontId="55" fillId="8" borderId="204" xfId="42" applyNumberFormat="1" applyFont="1" applyFill="1" applyBorder="1" applyAlignment="1" applyProtection="1">
      <alignment horizontal="right"/>
      <protection locked="0"/>
    </xf>
    <xf numFmtId="37" fontId="55" fillId="0" borderId="157" xfId="42" applyFont="1" applyBorder="1"/>
    <xf numFmtId="37" fontId="84" fillId="0" borderId="0" xfId="42" applyFont="1"/>
    <xf numFmtId="37" fontId="55" fillId="8" borderId="132" xfId="42" applyFont="1" applyFill="1" applyBorder="1" applyProtection="1">
      <protection locked="0"/>
    </xf>
    <xf numFmtId="176" fontId="55" fillId="8" borderId="158" xfId="42" applyNumberFormat="1" applyFont="1" applyFill="1" applyBorder="1" applyAlignment="1" applyProtection="1">
      <alignment horizontal="right"/>
      <protection locked="0"/>
    </xf>
    <xf numFmtId="176" fontId="55" fillId="8" borderId="205" xfId="42" applyNumberFormat="1" applyFont="1" applyFill="1" applyBorder="1" applyAlignment="1" applyProtection="1">
      <alignment horizontal="right"/>
      <protection locked="0"/>
    </xf>
    <xf numFmtId="37" fontId="67" fillId="0" borderId="138" xfId="42" applyFont="1" applyBorder="1"/>
    <xf numFmtId="37" fontId="55" fillId="0" borderId="92" xfId="42" applyFont="1" applyBorder="1"/>
    <xf numFmtId="176" fontId="55" fillId="8" borderId="159" xfId="42" applyNumberFormat="1" applyFont="1" applyFill="1" applyBorder="1" applyAlignment="1" applyProtection="1">
      <alignment horizontal="right"/>
      <protection locked="0"/>
    </xf>
    <xf numFmtId="0" fontId="67" fillId="0" borderId="0" xfId="40" applyFont="1" applyAlignment="1">
      <alignment horizontal="centerContinuous"/>
    </xf>
    <xf numFmtId="0" fontId="55" fillId="0" borderId="0" xfId="40" applyFont="1" applyAlignment="1">
      <alignment horizontal="centerContinuous"/>
    </xf>
    <xf numFmtId="0" fontId="55" fillId="0" borderId="0" xfId="40" applyFont="1"/>
    <xf numFmtId="0" fontId="67" fillId="0" borderId="0" xfId="40" applyFont="1" applyAlignment="1">
      <alignment horizontal="centerContinuous" vertical="center"/>
    </xf>
    <xf numFmtId="0" fontId="55" fillId="0" borderId="0" xfId="40" applyFont="1" applyAlignment="1">
      <alignment horizontal="right"/>
    </xf>
    <xf numFmtId="0" fontId="55" fillId="0" borderId="195" xfId="40" applyFont="1" applyBorder="1"/>
    <xf numFmtId="0" fontId="55" fillId="0" borderId="195" xfId="40" applyFont="1" applyBorder="1" applyAlignment="1">
      <alignment horizontal="right"/>
    </xf>
    <xf numFmtId="0" fontId="67" fillId="13" borderId="207" xfId="40" applyFont="1" applyFill="1" applyBorder="1" applyAlignment="1">
      <alignment vertical="center"/>
    </xf>
    <xf numFmtId="0" fontId="67" fillId="13" borderId="208" xfId="40" applyFont="1" applyFill="1" applyBorder="1"/>
    <xf numFmtId="0" fontId="55" fillId="0" borderId="93" xfId="40" applyFont="1" applyBorder="1" applyAlignment="1">
      <alignment horizontal="center"/>
    </xf>
    <xf numFmtId="0" fontId="55" fillId="0" borderId="93" xfId="40" applyFont="1" applyBorder="1" applyAlignment="1">
      <alignment horizontal="left" vertical="center" wrapText="1"/>
    </xf>
    <xf numFmtId="0" fontId="55" fillId="0" borderId="0" xfId="40" applyFont="1" applyAlignment="1">
      <alignment horizontal="center"/>
    </xf>
    <xf numFmtId="0" fontId="55" fillId="0" borderId="16" xfId="40" applyFont="1" applyBorder="1" applyAlignment="1">
      <alignment vertical="top"/>
    </xf>
    <xf numFmtId="0" fontId="55" fillId="0" borderId="23" xfId="40" applyFont="1" applyBorder="1" applyAlignment="1">
      <alignment vertical="center" wrapText="1"/>
    </xf>
    <xf numFmtId="165" fontId="55" fillId="8" borderId="16" xfId="40" applyNumberFormat="1" applyFont="1" applyFill="1" applyBorder="1" applyAlignment="1" applyProtection="1">
      <alignment horizontal="center" vertical="center"/>
      <protection locked="0"/>
    </xf>
    <xf numFmtId="165" fontId="55" fillId="8" borderId="54" xfId="40" applyNumberFormat="1" applyFont="1" applyFill="1" applyBorder="1" applyAlignment="1" applyProtection="1">
      <alignment horizontal="center" vertical="center"/>
      <protection locked="0"/>
    </xf>
    <xf numFmtId="0" fontId="79" fillId="0" borderId="23" xfId="40" applyFont="1" applyBorder="1" applyAlignment="1">
      <alignment horizontal="right" vertical="center" wrapText="1"/>
    </xf>
    <xf numFmtId="0" fontId="55" fillId="0" borderId="22" xfId="40" applyFont="1" applyBorder="1" applyAlignment="1">
      <alignment vertical="top" wrapText="1"/>
    </xf>
    <xf numFmtId="0" fontId="55" fillId="0" borderId="43" xfId="40" applyFont="1" applyBorder="1" applyAlignment="1">
      <alignment vertical="top" wrapText="1"/>
    </xf>
    <xf numFmtId="0" fontId="55" fillId="0" borderId="93" xfId="40" applyFont="1" applyBorder="1" applyAlignment="1">
      <alignment vertical="top" wrapText="1"/>
    </xf>
    <xf numFmtId="0" fontId="79" fillId="0" borderId="0" xfId="40" applyFont="1" applyAlignment="1">
      <alignment horizontal="right" vertical="top" wrapText="1"/>
    </xf>
    <xf numFmtId="0" fontId="55" fillId="0" borderId="16" xfId="40" applyFont="1" applyBorder="1" applyAlignment="1">
      <alignment vertical="top" wrapText="1"/>
    </xf>
    <xf numFmtId="165" fontId="55" fillId="2" borderId="16" xfId="40" applyNumberFormat="1" applyFont="1" applyFill="1" applyBorder="1" applyAlignment="1">
      <alignment horizontal="center" vertical="center"/>
    </xf>
    <xf numFmtId="9" fontId="55" fillId="8" borderId="22" xfId="41" applyFont="1" applyFill="1" applyBorder="1" applyAlignment="1" applyProtection="1">
      <alignment horizontal="center" vertical="center"/>
      <protection locked="0"/>
    </xf>
    <xf numFmtId="9" fontId="55" fillId="8" borderId="18" xfId="41" applyFont="1" applyFill="1" applyBorder="1" applyAlignment="1" applyProtection="1">
      <alignment horizontal="center" vertical="center"/>
      <protection locked="0"/>
    </xf>
    <xf numFmtId="0" fontId="55" fillId="0" borderId="19" xfId="40" applyFont="1" applyBorder="1" applyAlignment="1">
      <alignment vertical="top"/>
    </xf>
    <xf numFmtId="0" fontId="79" fillId="0" borderId="15" xfId="40" applyFont="1" applyBorder="1" applyAlignment="1">
      <alignment horizontal="right" vertical="center" wrapText="1"/>
    </xf>
    <xf numFmtId="165" fontId="55" fillId="2" borderId="19" xfId="40" applyNumberFormat="1" applyFont="1" applyFill="1" applyBorder="1" applyAlignment="1">
      <alignment horizontal="center" vertical="center"/>
    </xf>
    <xf numFmtId="0" fontId="55" fillId="0" borderId="22" xfId="40" applyFont="1" applyBorder="1" applyAlignment="1">
      <alignment vertical="top"/>
    </xf>
    <xf numFmtId="0" fontId="79" fillId="0" borderId="22" xfId="40" applyFont="1" applyBorder="1" applyAlignment="1">
      <alignment horizontal="right" vertical="center" wrapText="1"/>
    </xf>
    <xf numFmtId="165" fontId="55" fillId="8" borderId="22" xfId="40" applyNumberFormat="1" applyFont="1" applyFill="1" applyBorder="1" applyAlignment="1" applyProtection="1">
      <alignment horizontal="center" vertical="center"/>
      <protection locked="0"/>
    </xf>
    <xf numFmtId="0" fontId="55" fillId="0" borderId="0" xfId="40" applyFont="1" applyAlignment="1">
      <alignment wrapText="1"/>
    </xf>
    <xf numFmtId="0" fontId="79" fillId="13" borderId="132" xfId="40" applyFont="1" applyFill="1" applyBorder="1"/>
    <xf numFmtId="0" fontId="79" fillId="13" borderId="133" xfId="40" applyFont="1" applyFill="1" applyBorder="1" applyAlignment="1">
      <alignment wrapText="1"/>
    </xf>
    <xf numFmtId="0" fontId="55" fillId="13" borderId="133" xfId="40" applyFont="1" applyFill="1" applyBorder="1"/>
    <xf numFmtId="0" fontId="55" fillId="13" borderId="134" xfId="40" applyFont="1" applyFill="1" applyBorder="1"/>
    <xf numFmtId="0" fontId="55" fillId="0" borderId="32" xfId="40" applyFont="1" applyBorder="1"/>
    <xf numFmtId="0" fontId="67" fillId="0" borderId="19" xfId="40" applyFont="1" applyBorder="1" applyAlignment="1">
      <alignment horizontal="centerContinuous"/>
    </xf>
    <xf numFmtId="13" fontId="67" fillId="0" borderId="93" xfId="40" applyNumberFormat="1" applyFont="1" applyBorder="1" applyAlignment="1">
      <alignment horizontal="centerContinuous"/>
    </xf>
    <xf numFmtId="3" fontId="55" fillId="8" borderId="22" xfId="40" applyNumberFormat="1" applyFont="1" applyFill="1" applyBorder="1" applyAlignment="1" applyProtection="1">
      <alignment horizontal="center"/>
      <protection locked="0"/>
    </xf>
    <xf numFmtId="3" fontId="55" fillId="8" borderId="19" xfId="40" applyNumberFormat="1" applyFont="1" applyFill="1" applyBorder="1" applyAlignment="1" applyProtection="1">
      <alignment horizontal="center"/>
      <protection locked="0"/>
    </xf>
    <xf numFmtId="180" fontId="55" fillId="2" borderId="160" xfId="41" applyNumberFormat="1" applyFont="1" applyFill="1" applyBorder="1" applyAlignment="1" applyProtection="1">
      <alignment horizontal="center"/>
    </xf>
    <xf numFmtId="180" fontId="55" fillId="2" borderId="160" xfId="40" applyNumberFormat="1" applyFont="1" applyFill="1" applyBorder="1" applyAlignment="1">
      <alignment horizontal="center"/>
    </xf>
    <xf numFmtId="0" fontId="55" fillId="0" borderId="20" xfId="40" applyFont="1" applyBorder="1"/>
    <xf numFmtId="0" fontId="55" fillId="0" borderId="15" xfId="40" applyFont="1" applyBorder="1"/>
    <xf numFmtId="0" fontId="55" fillId="0" borderId="21" xfId="40" applyFont="1" applyBorder="1"/>
    <xf numFmtId="0" fontId="55" fillId="8" borderId="22" xfId="42" applyNumberFormat="1" applyFont="1" applyFill="1" applyBorder="1" applyAlignment="1" applyProtection="1">
      <alignment vertical="center"/>
      <protection locked="0"/>
    </xf>
    <xf numFmtId="49" fontId="55" fillId="0" borderId="132" xfId="35" applyNumberFormat="1" applyFont="1" applyBorder="1" applyAlignment="1" applyProtection="1">
      <alignment horizontal="left" vertical="center"/>
      <protection locked="0"/>
    </xf>
    <xf numFmtId="37" fontId="55" fillId="2" borderId="160" xfId="42" applyFont="1" applyFill="1" applyBorder="1"/>
    <xf numFmtId="170" fontId="67" fillId="8" borderId="186" xfId="35" applyFont="1" applyFill="1" applyBorder="1" applyProtection="1">
      <alignment vertical="center"/>
      <protection locked="0"/>
    </xf>
    <xf numFmtId="170" fontId="67" fillId="8" borderId="180" xfId="35" applyFont="1" applyFill="1" applyBorder="1" applyProtection="1">
      <alignment vertical="center"/>
      <protection locked="0"/>
    </xf>
    <xf numFmtId="170" fontId="55" fillId="8" borderId="144" xfId="36" applyFont="1" applyFill="1" applyBorder="1" applyAlignment="1" applyProtection="1">
      <alignment horizontal="center" vertical="center"/>
      <protection locked="0"/>
    </xf>
    <xf numFmtId="171" fontId="55" fillId="14" borderId="19" xfId="45" applyNumberFormat="1" applyFont="1" applyFill="1" applyBorder="1" applyAlignment="1" applyProtection="1">
      <alignment horizontal="right"/>
    </xf>
    <xf numFmtId="37" fontId="55" fillId="0" borderId="0" xfId="42" applyFont="1" applyAlignment="1">
      <alignment horizontal="right" vertical="center"/>
    </xf>
    <xf numFmtId="170" fontId="62" fillId="0" borderId="20" xfId="36" applyFont="1" applyBorder="1" applyAlignment="1">
      <alignment horizontal="left" vertical="center"/>
    </xf>
    <xf numFmtId="170" fontId="62" fillId="0" borderId="17" xfId="36" applyFont="1" applyBorder="1" applyAlignment="1">
      <alignment horizontal="left" vertical="center"/>
    </xf>
    <xf numFmtId="171" fontId="55" fillId="2" borderId="19" xfId="45" applyNumberFormat="1" applyFont="1" applyFill="1" applyBorder="1" applyAlignment="1" applyProtection="1">
      <alignment horizontal="right"/>
    </xf>
    <xf numFmtId="171" fontId="62" fillId="2" borderId="19" xfId="45" applyNumberFormat="1" applyFont="1" applyFill="1" applyBorder="1" applyAlignment="1" applyProtection="1">
      <alignment horizontal="right" vertical="center"/>
    </xf>
    <xf numFmtId="170" fontId="62" fillId="0" borderId="0" xfId="36" applyFont="1" applyAlignment="1">
      <alignment horizontal="left" vertical="center"/>
    </xf>
    <xf numFmtId="171" fontId="55" fillId="3" borderId="16" xfId="45" applyNumberFormat="1" applyFont="1" applyFill="1" applyBorder="1" applyAlignment="1" applyProtection="1">
      <alignment horizontal="right"/>
    </xf>
    <xf numFmtId="171" fontId="55" fillId="11" borderId="16" xfId="45" applyNumberFormat="1" applyFont="1" applyFill="1" applyBorder="1" applyAlignment="1" applyProtection="1">
      <alignment horizontal="right"/>
    </xf>
    <xf numFmtId="171" fontId="55" fillId="11" borderId="40" xfId="45" applyNumberFormat="1" applyFont="1" applyFill="1" applyBorder="1" applyAlignment="1" applyProtection="1">
      <alignment horizontal="right"/>
    </xf>
    <xf numFmtId="37" fontId="67" fillId="0" borderId="0" xfId="42" applyFont="1" applyAlignment="1">
      <alignment horizontal="center"/>
    </xf>
    <xf numFmtId="49" fontId="55" fillId="0" borderId="134" xfId="42" applyNumberFormat="1" applyFont="1" applyBorder="1"/>
    <xf numFmtId="37" fontId="55" fillId="13" borderId="16" xfId="42" applyFont="1" applyFill="1" applyBorder="1"/>
    <xf numFmtId="37" fontId="67" fillId="13" borderId="16" xfId="42" applyFont="1" applyFill="1" applyBorder="1" applyAlignment="1">
      <alignment horizontal="center"/>
    </xf>
    <xf numFmtId="37" fontId="67" fillId="13" borderId="19" xfId="42" applyFont="1" applyFill="1" applyBorder="1"/>
    <xf numFmtId="37" fontId="67" fillId="13" borderId="19" xfId="42" applyFont="1" applyFill="1" applyBorder="1" applyAlignment="1">
      <alignment horizontal="center"/>
    </xf>
    <xf numFmtId="37" fontId="67" fillId="13" borderId="20" xfId="42" applyFont="1" applyFill="1" applyBorder="1" applyAlignment="1">
      <alignment horizontal="center"/>
    </xf>
    <xf numFmtId="37" fontId="67" fillId="13" borderId="21" xfId="42" applyFont="1" applyFill="1" applyBorder="1" applyAlignment="1">
      <alignment horizontal="center"/>
    </xf>
    <xf numFmtId="37" fontId="67" fillId="0" borderId="22" xfId="42" applyFont="1" applyBorder="1" applyAlignment="1">
      <alignment horizontal="right"/>
    </xf>
    <xf numFmtId="37" fontId="76" fillId="0" borderId="0" xfId="42" applyFont="1"/>
    <xf numFmtId="37" fontId="55" fillId="0" borderId="40" xfId="42" applyFont="1" applyBorder="1"/>
    <xf numFmtId="37" fontId="55" fillId="0" borderId="54" xfId="42" applyFont="1" applyBorder="1"/>
    <xf numFmtId="37" fontId="55" fillId="0" borderId="18" xfId="42" applyFont="1" applyBorder="1" applyAlignment="1">
      <alignment horizontal="center"/>
    </xf>
    <xf numFmtId="37" fontId="55" fillId="0" borderId="22" xfId="42" applyFont="1" applyBorder="1" applyAlignment="1">
      <alignment horizontal="center"/>
    </xf>
    <xf numFmtId="166" fontId="55" fillId="0" borderId="0" xfId="46" quotePrefix="1" applyNumberFormat="1" applyFont="1" applyBorder="1" applyProtection="1"/>
    <xf numFmtId="165" fontId="55" fillId="2" borderId="22" xfId="42" applyNumberFormat="1" applyFont="1" applyFill="1" applyBorder="1" applyAlignment="1">
      <alignment horizontal="center"/>
    </xf>
    <xf numFmtId="14" fontId="55" fillId="8" borderId="18" xfId="42" applyNumberFormat="1" applyFont="1" applyFill="1" applyBorder="1" applyAlignment="1" applyProtection="1">
      <alignment horizontal="center"/>
      <protection locked="0"/>
    </xf>
    <xf numFmtId="37" fontId="55" fillId="8" borderId="16" xfId="42" applyFont="1" applyFill="1" applyBorder="1" applyAlignment="1" applyProtection="1">
      <alignment horizontal="right"/>
      <protection locked="0"/>
    </xf>
    <xf numFmtId="0" fontId="55" fillId="0" borderId="0" xfId="42" applyNumberFormat="1" applyFont="1" applyAlignment="1">
      <alignment horizontal="right"/>
    </xf>
    <xf numFmtId="170" fontId="60" fillId="0" borderId="0" xfId="35" applyFont="1" applyAlignment="1">
      <alignment horizontal="centerContinuous" vertical="center"/>
    </xf>
    <xf numFmtId="170" fontId="62" fillId="0" borderId="0" xfId="35" applyFont="1" applyAlignment="1">
      <alignment horizontal="centerContinuous" vertical="center"/>
    </xf>
    <xf numFmtId="170" fontId="55" fillId="0" borderId="0" xfId="35" applyFont="1">
      <alignment vertical="center"/>
    </xf>
    <xf numFmtId="170" fontId="55" fillId="0" borderId="0" xfId="35" applyFont="1" applyAlignment="1">
      <alignment horizontal="left" vertical="center"/>
    </xf>
    <xf numFmtId="170" fontId="55" fillId="0" borderId="0" xfId="35" applyFont="1" applyAlignment="1">
      <alignment horizontal="left"/>
    </xf>
    <xf numFmtId="14" fontId="55" fillId="0" borderId="0" xfId="35" applyNumberFormat="1" applyFont="1" applyAlignment="1">
      <alignment horizontal="left"/>
    </xf>
    <xf numFmtId="170" fontId="62" fillId="13" borderId="192" xfId="35" applyFont="1" applyFill="1" applyBorder="1">
      <alignment vertical="center"/>
    </xf>
    <xf numFmtId="170" fontId="62" fillId="0" borderId="194" xfId="35" applyFont="1" applyBorder="1">
      <alignment vertical="center"/>
    </xf>
    <xf numFmtId="9" fontId="55" fillId="0" borderId="0" xfId="42" applyNumberFormat="1" applyFont="1"/>
    <xf numFmtId="170" fontId="62" fillId="0" borderId="184" xfId="35" applyFont="1" applyBorder="1">
      <alignment vertical="center"/>
    </xf>
    <xf numFmtId="170" fontId="62" fillId="0" borderId="181" xfId="35" applyFont="1" applyBorder="1" applyAlignment="1">
      <alignment horizontal="center" vertical="center"/>
    </xf>
    <xf numFmtId="170" fontId="62" fillId="0" borderId="180" xfId="35" quotePrefix="1" applyFont="1" applyBorder="1" applyAlignment="1">
      <alignment horizontal="left" vertical="center"/>
    </xf>
    <xf numFmtId="165" fontId="62" fillId="2" borderId="178" xfId="35" applyNumberFormat="1" applyFont="1" applyFill="1" applyBorder="1" applyAlignment="1">
      <alignment horizontal="right" vertical="center"/>
    </xf>
    <xf numFmtId="170" fontId="62" fillId="0" borderId="177" xfId="35" applyFont="1" applyBorder="1">
      <alignment vertical="center"/>
    </xf>
    <xf numFmtId="165" fontId="62" fillId="2" borderId="173" xfId="35" applyNumberFormat="1" applyFont="1" applyFill="1" applyBorder="1" applyAlignment="1">
      <alignment horizontal="right" vertical="center"/>
    </xf>
    <xf numFmtId="170" fontId="62" fillId="0" borderId="176" xfId="35" applyFont="1" applyBorder="1">
      <alignment vertical="center"/>
    </xf>
    <xf numFmtId="165" fontId="62" fillId="16" borderId="173" xfId="35" applyNumberFormat="1" applyFont="1" applyFill="1" applyBorder="1" applyAlignment="1">
      <alignment horizontal="right" vertical="center"/>
    </xf>
    <xf numFmtId="170" fontId="55" fillId="0" borderId="175" xfId="35" applyFont="1" applyBorder="1">
      <alignment vertical="center"/>
    </xf>
    <xf numFmtId="170" fontId="62" fillId="0" borderId="174" xfId="35" applyFont="1" applyBorder="1">
      <alignment vertical="center"/>
    </xf>
    <xf numFmtId="165" fontId="62" fillId="2" borderId="20" xfId="35" applyNumberFormat="1" applyFont="1" applyFill="1" applyBorder="1" applyAlignment="1">
      <alignment horizontal="right" vertical="center"/>
    </xf>
    <xf numFmtId="165" fontId="62" fillId="2" borderId="183" xfId="35" applyNumberFormat="1" applyFont="1" applyFill="1" applyBorder="1" applyAlignment="1">
      <alignment horizontal="right" vertical="center"/>
    </xf>
    <xf numFmtId="165" fontId="62" fillId="2" borderId="181" xfId="35" applyNumberFormat="1" applyFont="1" applyFill="1" applyBorder="1" applyAlignment="1">
      <alignment horizontal="right" vertical="center"/>
    </xf>
    <xf numFmtId="170" fontId="62" fillId="0" borderId="0" xfId="35" applyFont="1">
      <alignment vertical="center"/>
    </xf>
    <xf numFmtId="2" fontId="55" fillId="0" borderId="0" xfId="42" applyNumberFormat="1" applyFont="1"/>
    <xf numFmtId="170" fontId="62" fillId="0" borderId="195" xfId="35" applyFont="1" applyBorder="1" applyAlignment="1">
      <alignment horizontal="left" vertical="center"/>
    </xf>
    <xf numFmtId="2" fontId="55" fillId="0" borderId="195" xfId="42" applyNumberFormat="1" applyFont="1" applyBorder="1" applyAlignment="1">
      <alignment horizontal="right"/>
    </xf>
    <xf numFmtId="10" fontId="55" fillId="0" borderId="195" xfId="42" applyNumberFormat="1" applyFont="1" applyBorder="1" applyAlignment="1">
      <alignment horizontal="right"/>
    </xf>
    <xf numFmtId="37" fontId="55" fillId="0" borderId="195" xfId="42" applyFont="1" applyBorder="1" applyAlignment="1">
      <alignment horizontal="right"/>
    </xf>
    <xf numFmtId="170" fontId="62" fillId="0" borderId="0" xfId="35" applyFont="1" applyAlignment="1">
      <alignment horizontal="left" vertical="center"/>
    </xf>
    <xf numFmtId="2" fontId="55" fillId="0" borderId="0" xfId="42" applyNumberFormat="1" applyFont="1" applyAlignment="1">
      <alignment horizontal="right"/>
    </xf>
    <xf numFmtId="10" fontId="55" fillId="0" borderId="0" xfId="42" applyNumberFormat="1" applyFont="1" applyAlignment="1">
      <alignment horizontal="right"/>
    </xf>
    <xf numFmtId="2" fontId="55" fillId="0" borderId="193" xfId="42" applyNumberFormat="1" applyFont="1" applyBorder="1" applyAlignment="1">
      <alignment horizontal="right"/>
    </xf>
    <xf numFmtId="10" fontId="55" fillId="0" borderId="193" xfId="42" applyNumberFormat="1" applyFont="1" applyBorder="1" applyAlignment="1">
      <alignment horizontal="right"/>
    </xf>
    <xf numFmtId="37" fontId="55" fillId="0" borderId="193" xfId="42" applyFont="1" applyBorder="1" applyAlignment="1">
      <alignment horizontal="right"/>
    </xf>
    <xf numFmtId="170" fontId="62" fillId="0" borderId="171" xfId="35" applyFont="1" applyBorder="1" applyAlignment="1">
      <alignment horizontal="center" vertical="center"/>
    </xf>
    <xf numFmtId="37" fontId="55" fillId="0" borderId="0" xfId="42" applyFont="1" applyAlignment="1">
      <alignment vertical="justify" wrapText="1"/>
    </xf>
    <xf numFmtId="170" fontId="55" fillId="0" borderId="0" xfId="35" applyFont="1" applyAlignment="1">
      <alignment vertical="justify" wrapText="1"/>
    </xf>
    <xf numFmtId="170" fontId="62" fillId="0" borderId="0" xfId="35" applyFont="1" applyAlignment="1">
      <alignment horizontal="right" vertical="center"/>
    </xf>
    <xf numFmtId="170" fontId="55" fillId="0" borderId="0" xfId="35" applyFont="1" applyAlignment="1">
      <alignment horizontal="centerContinuous" vertical="justify" wrapText="1"/>
    </xf>
    <xf numFmtId="170" fontId="67" fillId="0" borderId="186" xfId="35" applyFont="1" applyBorder="1">
      <alignment vertical="center"/>
    </xf>
    <xf numFmtId="170" fontId="60" fillId="13" borderId="179" xfId="35" applyFont="1" applyFill="1" applyBorder="1" applyAlignment="1">
      <alignment horizontal="centerContinuous" vertical="center"/>
    </xf>
    <xf numFmtId="170" fontId="62" fillId="13" borderId="1" xfId="35" applyFont="1" applyFill="1" applyBorder="1" applyAlignment="1">
      <alignment horizontal="centerContinuous" vertical="center"/>
    </xf>
    <xf numFmtId="170" fontId="62" fillId="13" borderId="185" xfId="35" applyFont="1" applyFill="1" applyBorder="1" applyAlignment="1">
      <alignment horizontal="centerContinuous" vertical="center"/>
    </xf>
    <xf numFmtId="165" fontId="55" fillId="2" borderId="179" xfId="35" applyNumberFormat="1" applyFont="1" applyFill="1" applyBorder="1" applyAlignment="1">
      <alignment horizontal="right" vertical="center"/>
    </xf>
    <xf numFmtId="165" fontId="55" fillId="2" borderId="40" xfId="35" applyNumberFormat="1" applyFont="1" applyFill="1" applyBorder="1" applyAlignment="1">
      <alignment horizontal="right" vertical="center"/>
    </xf>
    <xf numFmtId="165" fontId="55" fillId="16" borderId="40" xfId="35" applyNumberFormat="1" applyFont="1" applyFill="1" applyBorder="1" applyAlignment="1">
      <alignment horizontal="right" vertical="center"/>
    </xf>
    <xf numFmtId="165" fontId="62" fillId="16" borderId="40" xfId="35" applyNumberFormat="1" applyFont="1" applyFill="1" applyBorder="1" applyAlignment="1">
      <alignment horizontal="right" vertical="center"/>
    </xf>
    <xf numFmtId="165" fontId="55" fillId="16" borderId="17" xfId="35" applyNumberFormat="1" applyFont="1" applyFill="1" applyBorder="1" applyAlignment="1">
      <alignment horizontal="right" vertical="center"/>
    </xf>
    <xf numFmtId="165" fontId="62" fillId="16" borderId="17" xfId="35" applyNumberFormat="1" applyFont="1" applyFill="1" applyBorder="1" applyAlignment="1">
      <alignment horizontal="right" vertical="center"/>
    </xf>
    <xf numFmtId="165" fontId="62" fillId="16" borderId="20" xfId="35" applyNumberFormat="1" applyFont="1" applyFill="1" applyBorder="1" applyAlignment="1">
      <alignment horizontal="right" vertical="center"/>
    </xf>
    <xf numFmtId="170" fontId="62" fillId="0" borderId="16" xfId="35" applyFont="1" applyBorder="1">
      <alignment vertical="center"/>
    </xf>
    <xf numFmtId="170" fontId="62" fillId="0" borderId="172" xfId="35" applyFont="1" applyBorder="1" applyAlignment="1">
      <alignment horizontal="center" vertical="center"/>
    </xf>
    <xf numFmtId="170" fontId="77" fillId="0" borderId="0" xfId="35" quotePrefix="1" applyFont="1" applyAlignment="1">
      <alignment vertical="top"/>
    </xf>
    <xf numFmtId="170" fontId="62" fillId="0" borderId="0" xfId="35" applyFont="1" applyAlignment="1">
      <alignment horizontal="center" vertical="center"/>
    </xf>
    <xf numFmtId="170" fontId="67" fillId="0" borderId="0" xfId="35" applyFont="1">
      <alignment vertical="center"/>
    </xf>
    <xf numFmtId="165" fontId="62" fillId="0" borderId="0" xfId="35" applyNumberFormat="1" applyFont="1" applyAlignment="1">
      <alignment horizontal="right" vertical="center"/>
    </xf>
    <xf numFmtId="170" fontId="55" fillId="0" borderId="0" xfId="35" applyFont="1" applyAlignment="1">
      <alignment horizontal="right" vertical="center"/>
    </xf>
    <xf numFmtId="37" fontId="55" fillId="0" borderId="0" xfId="42" applyFont="1" applyAlignment="1">
      <alignment horizontal="center" vertical="center"/>
    </xf>
    <xf numFmtId="49" fontId="55" fillId="0" borderId="132" xfId="35" applyNumberFormat="1" applyFont="1" applyBorder="1" applyAlignment="1">
      <alignment horizontal="left" vertical="center"/>
    </xf>
    <xf numFmtId="37" fontId="55" fillId="0" borderId="134" xfId="42" applyFont="1" applyBorder="1" applyAlignment="1">
      <alignment horizontal="center" vertical="center"/>
    </xf>
    <xf numFmtId="3" fontId="55" fillId="0" borderId="0" xfId="42" applyNumberFormat="1" applyFont="1" applyAlignment="1">
      <alignment horizontal="right"/>
    </xf>
    <xf numFmtId="14" fontId="55" fillId="0" borderId="92" xfId="42" applyNumberFormat="1" applyFont="1" applyBorder="1"/>
    <xf numFmtId="3" fontId="55" fillId="13" borderId="132" xfId="42" applyNumberFormat="1" applyFont="1" applyFill="1" applyBorder="1" applyAlignment="1">
      <alignment horizontal="center" vertical="center"/>
    </xf>
    <xf numFmtId="3" fontId="55" fillId="13" borderId="142" xfId="42" applyNumberFormat="1" applyFont="1" applyFill="1" applyBorder="1" applyAlignment="1">
      <alignment horizontal="center" vertical="center"/>
    </xf>
    <xf numFmtId="37" fontId="55" fillId="13" borderId="55" xfId="42" applyFont="1" applyFill="1" applyBorder="1" applyAlignment="1">
      <alignment vertical="center"/>
    </xf>
    <xf numFmtId="37" fontId="55" fillId="13" borderId="57" xfId="42" applyFont="1" applyFill="1" applyBorder="1" applyAlignment="1">
      <alignment vertical="center"/>
    </xf>
    <xf numFmtId="37" fontId="55" fillId="13" borderId="56" xfId="42" applyFont="1" applyFill="1" applyBorder="1" applyAlignment="1">
      <alignment vertical="center"/>
    </xf>
    <xf numFmtId="3" fontId="55" fillId="13" borderId="145" xfId="42" applyNumberFormat="1" applyFont="1" applyFill="1" applyBorder="1" applyAlignment="1">
      <alignment vertical="center"/>
    </xf>
    <xf numFmtId="3" fontId="55" fillId="13" borderId="196" xfId="42" applyNumberFormat="1" applyFont="1" applyFill="1" applyBorder="1" applyAlignment="1">
      <alignment vertical="center"/>
    </xf>
    <xf numFmtId="37" fontId="55" fillId="0" borderId="166" xfId="42" applyFont="1" applyBorder="1" applyAlignment="1">
      <alignment vertical="center"/>
    </xf>
    <xf numFmtId="37" fontId="55" fillId="0" borderId="40" xfId="42" applyFont="1" applyBorder="1" applyAlignment="1">
      <alignment vertical="center"/>
    </xf>
    <xf numFmtId="37" fontId="55" fillId="0" borderId="23" xfId="42" applyFont="1" applyBorder="1" applyAlignment="1">
      <alignment vertical="center"/>
    </xf>
    <xf numFmtId="37" fontId="55" fillId="0" borderId="18" xfId="42" applyFont="1" applyBorder="1" applyAlignment="1">
      <alignment vertical="center"/>
    </xf>
    <xf numFmtId="3" fontId="55" fillId="2" borderId="165" xfId="42" applyNumberFormat="1" applyFont="1" applyFill="1" applyBorder="1" applyAlignment="1">
      <alignment vertical="center"/>
    </xf>
    <xf numFmtId="49" fontId="55" fillId="0" borderId="23" xfId="42" applyNumberFormat="1" applyFont="1" applyBorder="1" applyAlignment="1">
      <alignment vertical="center"/>
    </xf>
    <xf numFmtId="9" fontId="55" fillId="0" borderId="23" xfId="41" applyFont="1" applyFill="1" applyBorder="1" applyAlignment="1" applyProtection="1">
      <alignment horizontal="right" vertical="center"/>
    </xf>
    <xf numFmtId="165" fontId="55" fillId="2" borderId="40" xfId="42" applyNumberFormat="1" applyFont="1" applyFill="1" applyBorder="1" applyAlignment="1">
      <alignment vertical="center"/>
    </xf>
    <xf numFmtId="37" fontId="79" fillId="0" borderId="132" xfId="42" applyFont="1" applyBorder="1" applyAlignment="1">
      <alignment vertical="center"/>
    </xf>
    <xf numFmtId="37" fontId="79" fillId="0" borderId="162" xfId="42" applyFont="1" applyBorder="1" applyAlignment="1">
      <alignment vertical="center"/>
    </xf>
    <xf numFmtId="37" fontId="79" fillId="0" borderId="133" xfId="42" applyFont="1" applyBorder="1" applyAlignment="1">
      <alignment vertical="center"/>
    </xf>
    <xf numFmtId="165" fontId="79" fillId="2" borderId="162" xfId="42" applyNumberFormat="1" applyFont="1" applyFill="1" applyBorder="1" applyAlignment="1">
      <alignment vertical="center"/>
    </xf>
    <xf numFmtId="3" fontId="79" fillId="2" borderId="163" xfId="42" applyNumberFormat="1" applyFont="1" applyFill="1" applyBorder="1" applyAlignment="1">
      <alignment vertical="center"/>
    </xf>
    <xf numFmtId="37" fontId="55" fillId="13" borderId="136" xfId="42" applyFont="1" applyFill="1" applyBorder="1" applyAlignment="1">
      <alignment vertical="center"/>
    </xf>
    <xf numFmtId="37" fontId="55" fillId="13" borderId="32" xfId="42" applyFont="1" applyFill="1" applyBorder="1" applyAlignment="1">
      <alignment vertical="center"/>
    </xf>
    <xf numFmtId="37" fontId="67" fillId="13" borderId="0" xfId="42" applyFont="1" applyFill="1" applyAlignment="1">
      <alignment vertical="center"/>
    </xf>
    <xf numFmtId="37" fontId="55" fillId="13" borderId="0" xfId="42" applyFont="1" applyFill="1" applyAlignment="1">
      <alignment vertical="center"/>
    </xf>
    <xf numFmtId="3" fontId="55" fillId="13" borderId="32" xfId="42" applyNumberFormat="1" applyFont="1" applyFill="1" applyBorder="1" applyAlignment="1">
      <alignment vertical="center"/>
    </xf>
    <xf numFmtId="3" fontId="55" fillId="13" borderId="164" xfId="42" applyNumberFormat="1" applyFont="1" applyFill="1" applyBorder="1" applyAlignment="1">
      <alignment vertical="center"/>
    </xf>
    <xf numFmtId="37" fontId="67" fillId="0" borderId="23" xfId="42" applyFont="1" applyBorder="1" applyAlignment="1">
      <alignment vertical="center"/>
    </xf>
    <xf numFmtId="10" fontId="55" fillId="0" borderId="23" xfId="42" applyNumberFormat="1" applyFont="1" applyBorder="1" applyAlignment="1">
      <alignment vertical="center"/>
    </xf>
    <xf numFmtId="37" fontId="80" fillId="0" borderId="23" xfId="42" applyFont="1" applyBorder="1" applyAlignment="1">
      <alignment horizontal="left" vertical="center"/>
    </xf>
    <xf numFmtId="37" fontId="55" fillId="0" borderId="136" xfId="42" applyFont="1" applyBorder="1" applyAlignment="1">
      <alignment vertical="center"/>
    </xf>
    <xf numFmtId="37" fontId="55" fillId="0" borderId="148" xfId="42" applyFont="1" applyBorder="1" applyAlignment="1">
      <alignment vertical="center"/>
    </xf>
    <xf numFmtId="3" fontId="55" fillId="0" borderId="40" xfId="42" applyNumberFormat="1" applyFont="1" applyBorder="1" applyAlignment="1">
      <alignment vertical="center"/>
    </xf>
    <xf numFmtId="3" fontId="55" fillId="0" borderId="165" xfId="42" applyNumberFormat="1" applyFont="1" applyBorder="1" applyAlignment="1">
      <alignment vertical="center"/>
    </xf>
    <xf numFmtId="37" fontId="67" fillId="0" borderId="166" xfId="42" applyFont="1" applyBorder="1" applyAlignment="1">
      <alignment vertical="center"/>
    </xf>
    <xf numFmtId="37" fontId="67" fillId="0" borderId="40" xfId="42" applyFont="1" applyBorder="1" applyAlignment="1">
      <alignment vertical="center"/>
    </xf>
    <xf numFmtId="37" fontId="67" fillId="0" borderId="150" xfId="42" applyFont="1" applyBorder="1" applyAlignment="1">
      <alignment vertical="center" wrapText="1"/>
    </xf>
    <xf numFmtId="37" fontId="67" fillId="0" borderId="126" xfId="42" applyFont="1" applyBorder="1" applyAlignment="1">
      <alignment vertical="center" wrapText="1"/>
    </xf>
    <xf numFmtId="165" fontId="55" fillId="2" borderId="94" xfId="42" applyNumberFormat="1" applyFont="1" applyFill="1" applyBorder="1" applyAlignment="1">
      <alignment vertical="center" wrapText="1"/>
    </xf>
    <xf numFmtId="3" fontId="55" fillId="2" borderId="152" xfId="42" applyNumberFormat="1" applyFont="1" applyFill="1" applyBorder="1" applyAlignment="1">
      <alignment vertical="center" wrapText="1"/>
    </xf>
    <xf numFmtId="3" fontId="55" fillId="0" borderId="0" xfId="42" applyNumberFormat="1" applyFont="1" applyAlignment="1">
      <alignment vertical="center"/>
    </xf>
    <xf numFmtId="37" fontId="67" fillId="0" borderId="0" xfId="42" applyFont="1"/>
    <xf numFmtId="37" fontId="81" fillId="0" borderId="0" xfId="42" applyFont="1" applyAlignment="1">
      <alignment horizontal="left" vertical="center"/>
    </xf>
    <xf numFmtId="37" fontId="55" fillId="0" borderId="0" xfId="42" applyFont="1" applyAlignment="1">
      <alignment wrapText="1"/>
    </xf>
    <xf numFmtId="3" fontId="55" fillId="0" borderId="0" xfId="42" applyNumberFormat="1" applyFont="1"/>
    <xf numFmtId="37" fontId="55" fillId="0" borderId="0" xfId="42" applyFont="1" applyAlignment="1">
      <alignment horizontal="left" vertical="center"/>
    </xf>
    <xf numFmtId="3" fontId="55" fillId="0" borderId="0" xfId="42" applyNumberFormat="1" applyFont="1" applyAlignment="1">
      <alignment horizontal="left" vertical="center"/>
    </xf>
    <xf numFmtId="165" fontId="55" fillId="8" borderId="15" xfId="35" applyNumberFormat="1" applyFont="1" applyFill="1" applyBorder="1" applyAlignment="1" applyProtection="1">
      <alignment horizontal="right" vertical="center"/>
      <protection locked="0"/>
    </xf>
    <xf numFmtId="3" fontId="67" fillId="0" borderId="0" xfId="42" applyNumberFormat="1" applyFont="1" applyAlignment="1">
      <alignment wrapText="1"/>
    </xf>
    <xf numFmtId="165" fontId="55" fillId="2" borderId="160" xfId="35" applyNumberFormat="1" applyFont="1" applyFill="1" applyBorder="1" applyAlignment="1">
      <alignment horizontal="left" vertical="center"/>
    </xf>
    <xf numFmtId="3" fontId="55" fillId="13" borderId="163" xfId="42" applyNumberFormat="1" applyFont="1" applyFill="1" applyBorder="1" applyAlignment="1">
      <alignment horizontal="center" vertical="center"/>
    </xf>
    <xf numFmtId="165" fontId="55" fillId="2" borderId="15" xfId="35" applyNumberFormat="1" applyFont="1" applyFill="1" applyBorder="1" applyAlignment="1">
      <alignment horizontal="right" vertical="center"/>
    </xf>
    <xf numFmtId="4" fontId="5" fillId="0" borderId="0" xfId="39" applyNumberFormat="1" applyFont="1"/>
    <xf numFmtId="4" fontId="29" fillId="0" borderId="0" xfId="39" applyNumberFormat="1"/>
    <xf numFmtId="4" fontId="29" fillId="0" borderId="0" xfId="39" applyNumberFormat="1" applyAlignment="1">
      <alignment horizontal="right"/>
    </xf>
    <xf numFmtId="9" fontId="29" fillId="0" borderId="160" xfId="41" applyFont="1" applyFill="1" applyBorder="1" applyProtection="1"/>
    <xf numFmtId="9" fontId="29" fillId="0" borderId="159" xfId="41" applyFont="1" applyFill="1" applyBorder="1" applyProtection="1"/>
    <xf numFmtId="49" fontId="29" fillId="0" borderId="132" xfId="39" applyNumberFormat="1" applyBorder="1"/>
    <xf numFmtId="4" fontId="29" fillId="0" borderId="134" xfId="39" applyNumberFormat="1" applyBorder="1"/>
    <xf numFmtId="4" fontId="29" fillId="0" borderId="23" xfId="39" applyNumberFormat="1" applyBorder="1"/>
    <xf numFmtId="3" fontId="29" fillId="0" borderId="0" xfId="39" applyNumberFormat="1"/>
    <xf numFmtId="3" fontId="29" fillId="0" borderId="0" xfId="39" applyNumberFormat="1" applyAlignment="1">
      <alignment horizontal="center" wrapText="1"/>
    </xf>
    <xf numFmtId="4" fontId="82" fillId="0" borderId="0" xfId="39" applyNumberFormat="1" applyFont="1" applyAlignment="1">
      <alignment horizontal="center"/>
    </xf>
    <xf numFmtId="3" fontId="29" fillId="2" borderId="0" xfId="39" applyNumberFormat="1" applyFill="1"/>
    <xf numFmtId="4" fontId="82" fillId="0" borderId="0" xfId="39" applyNumberFormat="1" applyFont="1"/>
    <xf numFmtId="3" fontId="82" fillId="2" borderId="0" xfId="39" applyNumberFormat="1" applyFont="1" applyFill="1"/>
    <xf numFmtId="3" fontId="82" fillId="0" borderId="0" xfId="39" applyNumberFormat="1" applyFont="1"/>
    <xf numFmtId="3" fontId="5" fillId="0" borderId="0" xfId="39" applyNumberFormat="1" applyFont="1"/>
    <xf numFmtId="4" fontId="5" fillId="2" borderId="0" xfId="39" applyNumberFormat="1" applyFont="1" applyFill="1"/>
    <xf numFmtId="4" fontId="29" fillId="0" borderId="1" xfId="39" applyNumberFormat="1" applyBorder="1"/>
    <xf numFmtId="0" fontId="29" fillId="0" borderId="0" xfId="39"/>
    <xf numFmtId="165" fontId="55" fillId="2" borderId="22" xfId="42" applyNumberFormat="1" applyFont="1" applyFill="1" applyBorder="1" applyAlignment="1">
      <alignment horizontal="right" vertical="center"/>
    </xf>
    <xf numFmtId="165" fontId="55" fillId="2" borderId="19" xfId="42" applyNumberFormat="1" applyFont="1" applyFill="1" applyBorder="1" applyAlignment="1">
      <alignment horizontal="right" vertical="center"/>
    </xf>
    <xf numFmtId="170" fontId="85" fillId="0" borderId="22" xfId="36" applyFont="1" applyBorder="1" applyAlignment="1" applyProtection="1">
      <alignment horizontal="center" vertical="center" wrapText="1"/>
      <protection locked="0"/>
    </xf>
    <xf numFmtId="37" fontId="55" fillId="0" borderId="136" xfId="42" applyFont="1" applyBorder="1" applyAlignment="1">
      <alignment horizontal="centerContinuous"/>
    </xf>
    <xf numFmtId="37" fontId="55" fillId="0" borderId="136" xfId="42" applyFont="1" applyBorder="1" applyAlignment="1">
      <alignment horizontal="center"/>
    </xf>
    <xf numFmtId="14" fontId="55" fillId="0" borderId="136" xfId="42" applyNumberFormat="1" applyFont="1" applyBorder="1"/>
    <xf numFmtId="14" fontId="55" fillId="0" borderId="0" xfId="42" applyNumberFormat="1" applyFont="1"/>
    <xf numFmtId="165" fontId="55" fillId="2" borderId="21" xfId="35" applyNumberFormat="1" applyFont="1" applyFill="1" applyBorder="1" applyAlignment="1">
      <alignment horizontal="center" vertical="center"/>
    </xf>
    <xf numFmtId="165" fontId="55" fillId="2" borderId="93" xfId="40" applyNumberFormat="1" applyFont="1" applyFill="1" applyBorder="1" applyAlignment="1">
      <alignment horizontal="center" vertical="center"/>
    </xf>
    <xf numFmtId="0" fontId="55" fillId="0" borderId="132" xfId="42" applyNumberFormat="1" applyFont="1" applyBorder="1"/>
    <xf numFmtId="10" fontId="55" fillId="8" borderId="16" xfId="41" applyNumberFormat="1" applyFont="1" applyFill="1" applyBorder="1" applyAlignment="1" applyProtection="1">
      <alignment horizontal="center" vertical="center"/>
      <protection locked="0"/>
    </xf>
    <xf numFmtId="10" fontId="55" fillId="8" borderId="23" xfId="42" applyNumberFormat="1" applyFont="1" applyFill="1" applyBorder="1" applyAlignment="1" applyProtection="1">
      <alignment vertical="center"/>
      <protection locked="0"/>
    </xf>
    <xf numFmtId="0" fontId="76" fillId="8" borderId="22" xfId="42" applyNumberFormat="1" applyFont="1" applyFill="1" applyBorder="1" applyAlignment="1" applyProtection="1">
      <alignment vertical="center"/>
      <protection locked="0"/>
    </xf>
    <xf numFmtId="14" fontId="55" fillId="8" borderId="149" xfId="42" applyNumberFormat="1" applyFont="1" applyFill="1" applyBorder="1" applyAlignment="1" applyProtection="1">
      <alignment horizontal="right"/>
      <protection locked="0"/>
    </xf>
    <xf numFmtId="14" fontId="55" fillId="8" borderId="147" xfId="42" applyNumberFormat="1" applyFont="1" applyFill="1" applyBorder="1" applyAlignment="1" applyProtection="1">
      <alignment horizontal="right"/>
      <protection locked="0"/>
    </xf>
    <xf numFmtId="14" fontId="55" fillId="8" borderId="165" xfId="42" applyNumberFormat="1" applyFont="1" applyFill="1" applyBorder="1" applyAlignment="1" applyProtection="1">
      <alignment horizontal="right"/>
      <protection locked="0"/>
    </xf>
    <xf numFmtId="14" fontId="55" fillId="8" borderId="205" xfId="42" applyNumberFormat="1" applyFont="1" applyFill="1" applyBorder="1" applyAlignment="1" applyProtection="1">
      <alignment horizontal="right"/>
      <protection locked="0"/>
    </xf>
    <xf numFmtId="14" fontId="55" fillId="8" borderId="204" xfId="42" applyNumberFormat="1" applyFont="1" applyFill="1" applyBorder="1" applyAlignment="1" applyProtection="1">
      <alignment horizontal="right"/>
      <protection locked="0"/>
    </xf>
    <xf numFmtId="14" fontId="55" fillId="8" borderId="206" xfId="42" applyNumberFormat="1" applyFont="1" applyFill="1" applyBorder="1" applyAlignment="1" applyProtection="1">
      <alignment horizontal="right"/>
      <protection locked="0"/>
    </xf>
    <xf numFmtId="37" fontId="55" fillId="8" borderId="134" xfId="42" applyFont="1" applyFill="1" applyBorder="1" applyProtection="1">
      <protection locked="0"/>
    </xf>
    <xf numFmtId="0" fontId="55" fillId="3" borderId="120" xfId="40" applyFont="1" applyFill="1" applyBorder="1" applyAlignment="1" applyProtection="1">
      <alignment horizontal="center"/>
      <protection locked="0"/>
    </xf>
    <xf numFmtId="0" fontId="55" fillId="3" borderId="54" xfId="40" applyFont="1" applyFill="1" applyBorder="1" applyProtection="1">
      <protection locked="0"/>
    </xf>
    <xf numFmtId="0" fontId="55" fillId="3" borderId="18" xfId="40" applyFont="1" applyFill="1" applyBorder="1" applyProtection="1">
      <protection locked="0"/>
    </xf>
    <xf numFmtId="0" fontId="55" fillId="3" borderId="120" xfId="40" applyFont="1" applyFill="1" applyBorder="1" applyProtection="1">
      <protection locked="0"/>
    </xf>
    <xf numFmtId="0" fontId="55" fillId="3" borderId="21" xfId="40" applyFont="1" applyFill="1" applyBorder="1" applyProtection="1">
      <protection locked="0"/>
    </xf>
    <xf numFmtId="0" fontId="55" fillId="3" borderId="22" xfId="40" applyFont="1" applyFill="1" applyBorder="1" applyProtection="1">
      <protection locked="0"/>
    </xf>
    <xf numFmtId="165" fontId="55" fillId="10" borderId="22" xfId="42" applyNumberFormat="1" applyFont="1" applyFill="1" applyBorder="1" applyAlignment="1">
      <alignment horizontal="center"/>
    </xf>
    <xf numFmtId="165" fontId="55" fillId="2" borderId="32" xfId="35" applyNumberFormat="1" applyFont="1" applyFill="1" applyBorder="1" applyAlignment="1">
      <alignment horizontal="right" vertical="center"/>
    </xf>
    <xf numFmtId="37" fontId="55" fillId="0" borderId="22" xfId="42" quotePrefix="1" applyFont="1" applyBorder="1" applyAlignment="1">
      <alignment vertical="center"/>
    </xf>
    <xf numFmtId="37" fontId="67" fillId="0" borderId="133" xfId="42" applyFont="1" applyBorder="1" applyAlignment="1">
      <alignment vertical="center"/>
    </xf>
    <xf numFmtId="37" fontId="89" fillId="0" borderId="0" xfId="42" applyFont="1" applyAlignment="1">
      <alignment vertical="center"/>
    </xf>
    <xf numFmtId="170" fontId="62" fillId="0" borderId="43" xfId="36" applyFont="1" applyBorder="1" applyAlignment="1">
      <alignment horizontal="left" vertical="center"/>
    </xf>
    <xf numFmtId="170" fontId="60" fillId="0" borderId="0" xfId="36" applyFont="1" applyAlignment="1" applyProtection="1">
      <alignment horizontal="centerContinuous" vertical="center"/>
      <protection locked="0"/>
    </xf>
    <xf numFmtId="170" fontId="55" fillId="0" borderId="0" xfId="36" applyFont="1" applyAlignment="1" applyProtection="1">
      <alignment horizontal="centerContinuous" vertical="center"/>
      <protection locked="0"/>
    </xf>
    <xf numFmtId="170" fontId="6" fillId="0" borderId="0" xfId="36" applyAlignment="1" applyProtection="1">
      <alignment horizontal="center" vertical="center"/>
      <protection locked="0"/>
    </xf>
    <xf numFmtId="170" fontId="6" fillId="0" borderId="0" xfId="36" applyProtection="1">
      <protection locked="0"/>
    </xf>
    <xf numFmtId="37" fontId="56" fillId="0" borderId="0" xfId="42" applyProtection="1">
      <protection locked="0"/>
    </xf>
    <xf numFmtId="170" fontId="55" fillId="0" borderId="0" xfId="36" applyFont="1" applyAlignment="1" applyProtection="1">
      <alignment horizontal="right"/>
      <protection locked="0"/>
    </xf>
    <xf numFmtId="170" fontId="55" fillId="0" borderId="0" xfId="36" applyFont="1" applyAlignment="1" applyProtection="1">
      <alignment horizontal="right" vertical="center"/>
      <protection locked="0"/>
    </xf>
    <xf numFmtId="170" fontId="55" fillId="0" borderId="0" xfId="36" applyFont="1" applyAlignment="1" applyProtection="1">
      <alignment horizontal="center" vertical="center"/>
      <protection locked="0"/>
    </xf>
    <xf numFmtId="170" fontId="62" fillId="0" borderId="0" xfId="36" applyFont="1" applyAlignment="1" applyProtection="1">
      <alignment horizontal="right" vertical="center"/>
      <protection locked="0"/>
    </xf>
    <xf numFmtId="170" fontId="55" fillId="0" borderId="0" xfId="36" applyFont="1" applyAlignment="1" applyProtection="1">
      <alignment horizontal="center"/>
      <protection locked="0"/>
    </xf>
    <xf numFmtId="170" fontId="12" fillId="0" borderId="0" xfId="36" applyFont="1" applyProtection="1">
      <protection locked="0"/>
    </xf>
    <xf numFmtId="170" fontId="60" fillId="0" borderId="0" xfId="36" applyFont="1" applyAlignment="1" applyProtection="1">
      <alignment horizontal="center" vertical="center"/>
      <protection locked="0"/>
    </xf>
    <xf numFmtId="170" fontId="2" fillId="14" borderId="17" xfId="36" applyFont="1" applyFill="1" applyBorder="1" applyAlignment="1" applyProtection="1">
      <alignment horizontal="centerContinuous" vertical="center"/>
      <protection locked="0"/>
    </xf>
    <xf numFmtId="170" fontId="2" fillId="14" borderId="18" xfId="36" applyFont="1" applyFill="1" applyBorder="1" applyAlignment="1" applyProtection="1">
      <alignment horizontal="centerContinuous" vertical="center"/>
      <protection locked="0"/>
    </xf>
    <xf numFmtId="170" fontId="63" fillId="0" borderId="16" xfId="36" applyFont="1" applyBorder="1" applyAlignment="1" applyProtection="1">
      <alignment horizontal="center" vertical="center"/>
      <protection locked="0"/>
    </xf>
    <xf numFmtId="170" fontId="63" fillId="14" borderId="16" xfId="36" applyFont="1" applyFill="1" applyBorder="1" applyAlignment="1" applyProtection="1">
      <alignment horizontal="center" vertical="center"/>
      <protection locked="0"/>
    </xf>
    <xf numFmtId="170" fontId="64" fillId="14" borderId="16" xfId="36" applyFont="1" applyFill="1" applyBorder="1" applyAlignment="1" applyProtection="1">
      <alignment horizontal="center" vertical="center" wrapText="1"/>
      <protection locked="0"/>
    </xf>
    <xf numFmtId="170" fontId="66" fillId="0" borderId="0" xfId="36" applyFont="1" applyProtection="1">
      <protection locked="0"/>
    </xf>
    <xf numFmtId="170" fontId="63" fillId="0" borderId="141" xfId="36" applyFont="1" applyBorder="1" applyAlignment="1" applyProtection="1">
      <alignment horizontal="center" vertical="center"/>
      <protection locked="0"/>
    </xf>
    <xf numFmtId="170" fontId="63" fillId="14" borderId="93" xfId="36" applyFont="1" applyFill="1" applyBorder="1" applyAlignment="1" applyProtection="1">
      <alignment horizontal="center" vertical="center"/>
      <protection locked="0"/>
    </xf>
    <xf numFmtId="170" fontId="62" fillId="0" borderId="20" xfId="36" applyFont="1" applyBorder="1" applyAlignment="1" applyProtection="1">
      <alignment horizontal="left" vertical="center"/>
      <protection locked="0"/>
    </xf>
    <xf numFmtId="170" fontId="55" fillId="0" borderId="21" xfId="36" applyFont="1" applyBorder="1" applyAlignment="1" applyProtection="1">
      <alignment horizontal="center" vertical="center"/>
      <protection locked="0"/>
    </xf>
    <xf numFmtId="170" fontId="68" fillId="0" borderId="0" xfId="36" applyFont="1" applyAlignment="1" applyProtection="1">
      <alignment horizontal="left" vertical="center"/>
      <protection locked="0"/>
    </xf>
    <xf numFmtId="170" fontId="62" fillId="0" borderId="0" xfId="36" applyFont="1" applyAlignment="1" applyProtection="1">
      <alignment horizontal="center" vertical="center"/>
      <protection locked="0"/>
    </xf>
    <xf numFmtId="177" fontId="62" fillId="0" borderId="0" xfId="36" applyNumberFormat="1" applyFont="1" applyAlignment="1" applyProtection="1">
      <alignment horizontal="center" vertical="center"/>
      <protection locked="0"/>
    </xf>
    <xf numFmtId="170" fontId="62" fillId="0" borderId="17" xfId="36" applyFont="1" applyBorder="1" applyAlignment="1" applyProtection="1">
      <alignment horizontal="left" vertical="center"/>
      <protection locked="0"/>
    </xf>
    <xf numFmtId="170" fontId="55" fillId="0" borderId="18" xfId="36" applyFont="1" applyBorder="1" applyAlignment="1" applyProtection="1">
      <alignment horizontal="center" vertical="center"/>
      <protection locked="0"/>
    </xf>
    <xf numFmtId="170" fontId="69" fillId="0" borderId="0" xfId="36" applyFont="1" applyAlignment="1" applyProtection="1">
      <alignment horizontal="left" vertical="center"/>
      <protection locked="0"/>
    </xf>
    <xf numFmtId="170" fontId="55" fillId="13" borderId="17" xfId="36" applyFont="1" applyFill="1" applyBorder="1" applyProtection="1">
      <protection locked="0"/>
    </xf>
    <xf numFmtId="170" fontId="55" fillId="13" borderId="18" xfId="36" applyFont="1" applyFill="1" applyBorder="1" applyAlignment="1" applyProtection="1">
      <alignment horizontal="center" vertical="center"/>
      <protection locked="0"/>
    </xf>
    <xf numFmtId="171" fontId="62" fillId="10" borderId="22" xfId="45" applyNumberFormat="1" applyFont="1" applyFill="1" applyBorder="1" applyAlignment="1" applyProtection="1">
      <alignment vertical="center"/>
    </xf>
    <xf numFmtId="170" fontId="60" fillId="13" borderId="55" xfId="36" applyFont="1" applyFill="1" applyBorder="1" applyAlignment="1" applyProtection="1">
      <alignment horizontal="left" vertical="center"/>
      <protection locked="0"/>
    </xf>
    <xf numFmtId="170" fontId="62" fillId="13" borderId="56" xfId="36" applyFont="1" applyFill="1" applyBorder="1" applyAlignment="1" applyProtection="1">
      <alignment horizontal="center" vertical="center"/>
      <protection locked="0"/>
    </xf>
    <xf numFmtId="177" fontId="62" fillId="13" borderId="134" xfId="36" applyNumberFormat="1" applyFont="1" applyFill="1" applyBorder="1" applyAlignment="1" applyProtection="1">
      <alignment horizontal="center" vertical="center"/>
      <protection locked="0"/>
    </xf>
    <xf numFmtId="170" fontId="62" fillId="0" borderId="40" xfId="36" applyFont="1" applyBorder="1" applyAlignment="1" applyProtection="1">
      <alignment horizontal="left" vertical="center"/>
      <protection locked="0"/>
    </xf>
    <xf numFmtId="170" fontId="55" fillId="0" borderId="54" xfId="36" applyFont="1" applyBorder="1" applyAlignment="1" applyProtection="1">
      <alignment horizontal="center" vertical="center"/>
      <protection locked="0"/>
    </xf>
    <xf numFmtId="170" fontId="62" fillId="0" borderId="132" xfId="36" applyFont="1" applyBorder="1" applyAlignment="1" applyProtection="1">
      <alignment horizontal="left" vertical="center"/>
      <protection locked="0"/>
    </xf>
    <xf numFmtId="170" fontId="62" fillId="0" borderId="133" xfId="36" applyFont="1" applyBorder="1" applyAlignment="1" applyProtection="1">
      <alignment horizontal="center" vertical="center"/>
      <protection locked="0"/>
    </xf>
    <xf numFmtId="170" fontId="62" fillId="0" borderId="134" xfId="36" applyFont="1" applyBorder="1" applyAlignment="1" applyProtection="1">
      <alignment horizontal="center" vertical="center"/>
      <protection locked="0"/>
    </xf>
    <xf numFmtId="177" fontId="62" fillId="0" borderId="134" xfId="36" applyNumberFormat="1" applyFont="1" applyBorder="1" applyAlignment="1" applyProtection="1">
      <alignment horizontal="center" vertical="center"/>
      <protection locked="0"/>
    </xf>
    <xf numFmtId="170" fontId="62" fillId="2" borderId="138" xfId="36" applyFont="1" applyFill="1" applyBorder="1" applyAlignment="1" applyProtection="1">
      <alignment horizontal="left" vertical="center"/>
      <protection locked="0"/>
    </xf>
    <xf numFmtId="170" fontId="62" fillId="2" borderId="92" xfId="36" applyFont="1" applyFill="1" applyBorder="1" applyAlignment="1" applyProtection="1">
      <alignment horizontal="center" vertical="center"/>
      <protection locked="0"/>
    </xf>
    <xf numFmtId="170" fontId="62" fillId="2" borderId="170" xfId="36" applyFont="1" applyFill="1" applyBorder="1" applyAlignment="1" applyProtection="1">
      <alignment horizontal="center" vertical="center"/>
      <protection locked="0"/>
    </xf>
    <xf numFmtId="170" fontId="62" fillId="13" borderId="17" xfId="36" applyFont="1" applyFill="1" applyBorder="1" applyAlignment="1" applyProtection="1">
      <alignment horizontal="left" vertical="center"/>
      <protection locked="0"/>
    </xf>
    <xf numFmtId="170" fontId="62" fillId="0" borderId="15" xfId="36" applyFont="1" applyBorder="1" applyAlignment="1" applyProtection="1">
      <alignment horizontal="left" vertical="center"/>
      <protection locked="0"/>
    </xf>
    <xf numFmtId="170" fontId="62" fillId="0" borderId="15" xfId="36" applyFont="1" applyBorder="1" applyAlignment="1" applyProtection="1">
      <alignment horizontal="center" vertical="center"/>
      <protection locked="0"/>
    </xf>
    <xf numFmtId="177" fontId="62" fillId="0" borderId="15" xfId="36" applyNumberFormat="1" applyFont="1" applyBorder="1" applyAlignment="1" applyProtection="1">
      <alignment horizontal="center" vertical="center"/>
      <protection locked="0"/>
    </xf>
    <xf numFmtId="171" fontId="55" fillId="17" borderId="16" xfId="45" applyNumberFormat="1" applyFont="1" applyFill="1" applyBorder="1" applyAlignment="1" applyProtection="1">
      <alignment horizontal="right"/>
    </xf>
    <xf numFmtId="171" fontId="62" fillId="10" borderId="19" xfId="45" applyNumberFormat="1" applyFont="1" applyFill="1" applyBorder="1" applyAlignment="1" applyProtection="1">
      <alignment horizontal="right" vertical="center"/>
    </xf>
    <xf numFmtId="171" fontId="62" fillId="0" borderId="19" xfId="45" applyNumberFormat="1" applyFont="1" applyFill="1" applyBorder="1" applyAlignment="1" applyProtection="1">
      <alignment horizontal="right" vertical="center"/>
      <protection locked="0"/>
    </xf>
    <xf numFmtId="171" fontId="55" fillId="10" borderId="19" xfId="45" applyNumberFormat="1" applyFont="1" applyFill="1" applyBorder="1" applyAlignment="1" applyProtection="1">
      <alignment horizontal="right"/>
    </xf>
    <xf numFmtId="170" fontId="63" fillId="0" borderId="40" xfId="36" applyFont="1" applyBorder="1" applyAlignment="1" applyProtection="1">
      <alignment horizontal="left" vertical="center"/>
      <protection locked="0"/>
    </xf>
    <xf numFmtId="170" fontId="62" fillId="0" borderId="0" xfId="36" applyFont="1" applyAlignment="1" applyProtection="1">
      <alignment horizontal="left" vertical="center"/>
      <protection locked="0"/>
    </xf>
    <xf numFmtId="170" fontId="62" fillId="13" borderId="40" xfId="36" applyFont="1" applyFill="1" applyBorder="1" applyAlignment="1" applyProtection="1">
      <alignment horizontal="left" vertical="center"/>
      <protection locked="0"/>
    </xf>
    <xf numFmtId="170" fontId="55" fillId="13" borderId="22" xfId="36" applyFont="1" applyFill="1" applyBorder="1" applyAlignment="1" applyProtection="1">
      <alignment horizontal="center" vertical="center"/>
      <protection locked="0"/>
    </xf>
    <xf numFmtId="171" fontId="62" fillId="10" borderId="22" xfId="45" applyNumberFormat="1" applyFont="1" applyFill="1" applyBorder="1" applyAlignment="1" applyProtection="1">
      <alignment horizontal="right" vertical="center"/>
    </xf>
    <xf numFmtId="170" fontId="29" fillId="0" borderId="0" xfId="36" applyFont="1" applyProtection="1">
      <protection locked="0"/>
    </xf>
    <xf numFmtId="170" fontId="2" fillId="0" borderId="0" xfId="36" applyFont="1" applyAlignment="1" applyProtection="1">
      <alignment horizontal="center" vertical="center"/>
      <protection locked="0"/>
    </xf>
    <xf numFmtId="170" fontId="71" fillId="0" borderId="0" xfId="36" applyFont="1" applyAlignment="1" applyProtection="1">
      <alignment horizontal="center" vertical="center"/>
      <protection locked="0"/>
    </xf>
    <xf numFmtId="170" fontId="63" fillId="0" borderId="17" xfId="36" applyFont="1" applyBorder="1" applyAlignment="1" applyProtection="1">
      <alignment horizontal="left" vertical="center"/>
      <protection locked="0"/>
    </xf>
    <xf numFmtId="170" fontId="90" fillId="0" borderId="17" xfId="36" applyFont="1" applyBorder="1" applyAlignment="1" applyProtection="1">
      <alignment horizontal="left" vertical="center"/>
      <protection locked="0"/>
    </xf>
    <xf numFmtId="165" fontId="55" fillId="0" borderId="0" xfId="36" applyNumberFormat="1" applyFont="1" applyAlignment="1" applyProtection="1">
      <alignment horizontal="right"/>
      <protection locked="0"/>
    </xf>
    <xf numFmtId="165" fontId="67" fillId="0" borderId="0" xfId="36" quotePrefix="1" applyNumberFormat="1" applyFont="1" applyAlignment="1" applyProtection="1">
      <alignment horizontal="right"/>
      <protection locked="0"/>
    </xf>
    <xf numFmtId="3" fontId="62" fillId="0" borderId="0" xfId="36" applyNumberFormat="1" applyFont="1" applyAlignment="1" applyProtection="1">
      <alignment horizontal="right" vertical="center"/>
      <protection locked="0"/>
    </xf>
    <xf numFmtId="170" fontId="2" fillId="0" borderId="0" xfId="36" applyFont="1" applyAlignment="1" applyProtection="1">
      <alignment horizontal="left" vertical="center"/>
      <protection locked="0"/>
    </xf>
    <xf numFmtId="170" fontId="72" fillId="0" borderId="0" xfId="36" applyFont="1" applyAlignment="1" applyProtection="1">
      <alignment horizontal="right" vertical="center"/>
      <protection locked="0"/>
    </xf>
    <xf numFmtId="37" fontId="72" fillId="0" borderId="0" xfId="36" applyNumberFormat="1" applyFont="1" applyAlignment="1" applyProtection="1">
      <alignment horizontal="left" vertical="center"/>
      <protection locked="0"/>
    </xf>
    <xf numFmtId="170" fontId="72" fillId="0" borderId="0" xfId="36" applyFont="1" applyAlignment="1" applyProtection="1">
      <alignment horizontal="left" vertical="center"/>
      <protection locked="0"/>
    </xf>
    <xf numFmtId="170" fontId="73" fillId="0" borderId="0" xfId="36" applyFont="1" applyAlignment="1" applyProtection="1">
      <alignment horizontal="center" vertical="center"/>
      <protection locked="0"/>
    </xf>
    <xf numFmtId="170" fontId="70" fillId="0" borderId="22" xfId="36" applyFont="1" applyBorder="1" applyAlignment="1" applyProtection="1">
      <alignment horizontal="center" vertical="center"/>
      <protection locked="0"/>
    </xf>
    <xf numFmtId="170" fontId="55" fillId="0" borderId="17" xfId="36" applyFont="1" applyBorder="1" applyAlignment="1" applyProtection="1">
      <alignment horizontal="left" vertical="center"/>
      <protection locked="0"/>
    </xf>
    <xf numFmtId="170" fontId="55" fillId="13" borderId="17" xfId="36" applyFont="1" applyFill="1" applyBorder="1" applyAlignment="1" applyProtection="1">
      <alignment horizontal="left" vertical="center"/>
      <protection locked="0"/>
    </xf>
    <xf numFmtId="170" fontId="55" fillId="0" borderId="40" xfId="36" applyFont="1" applyBorder="1" applyAlignment="1" applyProtection="1">
      <alignment horizontal="left" vertical="center"/>
      <protection locked="0"/>
    </xf>
    <xf numFmtId="170" fontId="55" fillId="13" borderId="22" xfId="36" applyFont="1" applyFill="1" applyBorder="1" applyAlignment="1" applyProtection="1">
      <alignment horizontal="left" vertical="center"/>
      <protection locked="0"/>
    </xf>
    <xf numFmtId="170" fontId="6" fillId="13" borderId="22" xfId="36" applyFill="1" applyBorder="1" applyProtection="1">
      <protection locked="0"/>
    </xf>
    <xf numFmtId="170" fontId="6" fillId="0" borderId="54" xfId="36" applyBorder="1" applyProtection="1">
      <protection locked="0"/>
    </xf>
    <xf numFmtId="170" fontId="62" fillId="0" borderId="22" xfId="36" applyFont="1" applyBorder="1" applyAlignment="1" applyProtection="1">
      <alignment horizontal="left" vertical="center"/>
      <protection locked="0"/>
    </xf>
    <xf numFmtId="170" fontId="55" fillId="0" borderId="22" xfId="36" applyFont="1" applyBorder="1" applyAlignment="1" applyProtection="1">
      <alignment horizontal="center" vertical="center"/>
      <protection locked="0"/>
    </xf>
    <xf numFmtId="170" fontId="62" fillId="15" borderId="22" xfId="36" applyFont="1" applyFill="1" applyBorder="1" applyAlignment="1" applyProtection="1">
      <alignment horizontal="left" vertical="center"/>
      <protection locked="0"/>
    </xf>
    <xf numFmtId="170" fontId="55" fillId="15" borderId="22" xfId="36" applyFont="1" applyFill="1" applyBorder="1" applyAlignment="1" applyProtection="1">
      <alignment horizontal="center" vertical="center"/>
      <protection locked="0"/>
    </xf>
    <xf numFmtId="170" fontId="62" fillId="0" borderId="126" xfId="36" applyFont="1" applyBorder="1" applyAlignment="1" applyProtection="1">
      <alignment horizontal="left" vertical="center"/>
      <protection locked="0"/>
    </xf>
    <xf numFmtId="170" fontId="55" fillId="0" borderId="169" xfId="36" applyFont="1" applyBorder="1" applyAlignment="1" applyProtection="1">
      <alignment horizontal="center" vertical="center"/>
      <protection locked="0"/>
    </xf>
    <xf numFmtId="170" fontId="75" fillId="13" borderId="132" xfId="36" applyFont="1" applyFill="1" applyBorder="1" applyAlignment="1" applyProtection="1">
      <alignment horizontal="left" vertical="center"/>
      <protection locked="0"/>
    </xf>
    <xf numFmtId="170" fontId="55" fillId="13" borderId="155" xfId="36" applyFont="1" applyFill="1" applyBorder="1" applyAlignment="1" applyProtection="1">
      <alignment horizontal="center" vertical="center"/>
      <protection locked="0"/>
    </xf>
    <xf numFmtId="170" fontId="29" fillId="0" borderId="0" xfId="36" applyFont="1" applyAlignment="1" applyProtection="1">
      <alignment horizontal="center" vertical="center"/>
      <protection locked="0"/>
    </xf>
    <xf numFmtId="170" fontId="73" fillId="0" borderId="0" xfId="36" applyFont="1" applyProtection="1">
      <protection locked="0"/>
    </xf>
    <xf numFmtId="170" fontId="29" fillId="0" borderId="0" xfId="36" applyFont="1" applyAlignment="1" applyProtection="1">
      <alignment horizontal="left" vertical="center"/>
      <protection locked="0"/>
    </xf>
    <xf numFmtId="170" fontId="65" fillId="8" borderId="183" xfId="35" applyFont="1" applyFill="1" applyBorder="1" applyAlignment="1" applyProtection="1">
      <alignment horizontal="center" vertical="center"/>
      <protection locked="0"/>
    </xf>
    <xf numFmtId="170" fontId="65" fillId="8" borderId="187" xfId="35" applyFont="1" applyFill="1" applyBorder="1" applyAlignment="1" applyProtection="1">
      <alignment horizontal="center" vertical="center"/>
      <protection locked="0"/>
    </xf>
    <xf numFmtId="170" fontId="86" fillId="8" borderId="183" xfId="35" applyFont="1" applyFill="1" applyBorder="1" applyAlignment="1" applyProtection="1">
      <alignment horizontal="center" vertical="center"/>
      <protection locked="0"/>
    </xf>
    <xf numFmtId="170" fontId="65" fillId="8" borderId="182" xfId="35" applyFont="1" applyFill="1" applyBorder="1" applyAlignment="1" applyProtection="1">
      <alignment horizontal="center" vertical="center"/>
      <protection locked="0"/>
    </xf>
    <xf numFmtId="171" fontId="62" fillId="0" borderId="22" xfId="45" applyNumberFormat="1" applyFont="1" applyFill="1" applyBorder="1" applyAlignment="1" applyProtection="1">
      <alignment horizontal="right" vertical="center"/>
    </xf>
    <xf numFmtId="171" fontId="62" fillId="0" borderId="16" xfId="45" applyNumberFormat="1" applyFont="1" applyFill="1" applyBorder="1" applyAlignment="1" applyProtection="1">
      <alignment horizontal="right" vertical="center"/>
      <protection locked="0"/>
    </xf>
    <xf numFmtId="37" fontId="84" fillId="8" borderId="22" xfId="42" applyFont="1" applyFill="1" applyBorder="1" applyProtection="1">
      <protection locked="0"/>
    </xf>
    <xf numFmtId="37" fontId="55" fillId="0" borderId="16" xfId="42" applyFont="1" applyBorder="1" applyAlignment="1" applyProtection="1">
      <alignment horizontal="center" vertical="center"/>
      <protection locked="0"/>
    </xf>
    <xf numFmtId="37" fontId="76" fillId="0" borderId="120" xfId="42" applyFont="1" applyBorder="1"/>
    <xf numFmtId="37" fontId="73" fillId="8" borderId="156" xfId="42" applyFont="1" applyFill="1" applyBorder="1" applyProtection="1">
      <protection locked="0"/>
    </xf>
    <xf numFmtId="37" fontId="73" fillId="8" borderId="204" xfId="42" applyFont="1" applyFill="1" applyBorder="1" applyProtection="1">
      <protection locked="0"/>
    </xf>
    <xf numFmtId="37" fontId="73" fillId="8" borderId="158" xfId="42" applyFont="1" applyFill="1" applyBorder="1" applyProtection="1">
      <protection locked="0"/>
    </xf>
    <xf numFmtId="37" fontId="73" fillId="8" borderId="204" xfId="42" applyFont="1" applyFill="1" applyBorder="1" applyAlignment="1" applyProtection="1">
      <alignment horizontal="centerContinuous"/>
      <protection locked="0"/>
    </xf>
    <xf numFmtId="37" fontId="73" fillId="8" borderId="204" xfId="42" applyFont="1" applyFill="1" applyBorder="1" applyAlignment="1" applyProtection="1">
      <alignment horizontal="center"/>
      <protection locked="0"/>
    </xf>
    <xf numFmtId="3" fontId="73" fillId="8" borderId="204" xfId="42" applyNumberFormat="1" applyFont="1" applyFill="1" applyBorder="1" applyProtection="1">
      <protection locked="0"/>
    </xf>
    <xf numFmtId="37" fontId="73" fillId="8" borderId="205" xfId="42" applyFont="1" applyFill="1" applyBorder="1" applyProtection="1">
      <protection locked="0"/>
    </xf>
    <xf numFmtId="37" fontId="73" fillId="8" borderId="206" xfId="42" applyFont="1" applyFill="1" applyBorder="1" applyProtection="1">
      <protection locked="0"/>
    </xf>
    <xf numFmtId="171" fontId="62" fillId="0" borderId="22" xfId="45" applyNumberFormat="1" applyFont="1" applyFill="1" applyBorder="1" applyAlignment="1" applyProtection="1">
      <alignment horizontal="right" vertical="center"/>
      <protection locked="0"/>
    </xf>
    <xf numFmtId="171" fontId="55" fillId="0" borderId="22" xfId="45" applyNumberFormat="1" applyFont="1" applyFill="1" applyBorder="1" applyAlignment="1" applyProtection="1">
      <alignment horizontal="right"/>
      <protection locked="0"/>
    </xf>
    <xf numFmtId="171" fontId="55" fillId="0" borderId="19" xfId="45" applyNumberFormat="1" applyFont="1" applyFill="1" applyBorder="1" applyAlignment="1" applyProtection="1">
      <alignment horizontal="right"/>
      <protection locked="0"/>
    </xf>
    <xf numFmtId="171" fontId="62" fillId="12" borderId="19" xfId="45" applyNumberFormat="1" applyFont="1" applyFill="1" applyBorder="1" applyAlignment="1" applyProtection="1">
      <alignment horizontal="right" vertical="center"/>
    </xf>
    <xf numFmtId="171" fontId="62" fillId="12" borderId="22" xfId="45" applyNumberFormat="1" applyFont="1" applyFill="1" applyBorder="1" applyAlignment="1" applyProtection="1">
      <alignment horizontal="right" vertical="center"/>
    </xf>
    <xf numFmtId="171" fontId="62" fillId="3" borderId="22" xfId="45" applyNumberFormat="1" applyFont="1" applyFill="1" applyBorder="1" applyAlignment="1" applyProtection="1">
      <alignment horizontal="right" vertical="center"/>
    </xf>
    <xf numFmtId="171" fontId="62" fillId="3" borderId="19" xfId="45" applyNumberFormat="1" applyFont="1" applyFill="1" applyBorder="1" applyAlignment="1" applyProtection="1">
      <alignment horizontal="right" vertical="center"/>
    </xf>
    <xf numFmtId="171" fontId="62" fillId="3" borderId="94" xfId="45" applyNumberFormat="1" applyFont="1" applyFill="1" applyBorder="1" applyAlignment="1" applyProtection="1">
      <alignment horizontal="right" vertical="center"/>
    </xf>
    <xf numFmtId="37" fontId="55" fillId="0" borderId="0" xfId="42" applyFont="1" applyAlignment="1">
      <alignment horizontal="center"/>
    </xf>
    <xf numFmtId="14" fontId="55" fillId="0" borderId="160" xfId="35" applyNumberFormat="1" applyFont="1" applyBorder="1" applyAlignment="1">
      <alignment horizontal="left"/>
    </xf>
    <xf numFmtId="37" fontId="73" fillId="13" borderId="22" xfId="42" applyFont="1" applyFill="1" applyBorder="1" applyAlignment="1">
      <alignment horizontal="center" vertical="center" wrapText="1"/>
    </xf>
    <xf numFmtId="37" fontId="55" fillId="0" borderId="162" xfId="42" applyFont="1" applyBorder="1" applyAlignment="1">
      <alignment vertical="center"/>
    </xf>
    <xf numFmtId="37" fontId="71" fillId="13" borderId="18" xfId="42" applyFont="1" applyFill="1" applyBorder="1" applyAlignment="1">
      <alignment horizontal="center" vertical="center" wrapText="1"/>
    </xf>
    <xf numFmtId="37" fontId="71" fillId="13" borderId="209" xfId="42" applyFont="1" applyFill="1" applyBorder="1" applyAlignment="1">
      <alignment horizontal="center" vertical="center" wrapText="1"/>
    </xf>
    <xf numFmtId="37" fontId="71" fillId="13" borderId="145" xfId="42" applyFont="1" applyFill="1" applyBorder="1" applyAlignment="1">
      <alignment horizontal="center" vertical="center" wrapText="1"/>
    </xf>
    <xf numFmtId="37" fontId="71" fillId="13" borderId="210" xfId="42" applyFont="1" applyFill="1" applyBorder="1" applyAlignment="1">
      <alignment horizontal="center" vertical="center" wrapText="1"/>
    </xf>
    <xf numFmtId="165" fontId="55" fillId="2" borderId="148" xfId="42" applyNumberFormat="1" applyFont="1" applyFill="1" applyBorder="1" applyAlignment="1">
      <alignment horizontal="right" vertical="center"/>
    </xf>
    <xf numFmtId="37" fontId="93" fillId="13" borderId="22" xfId="42" applyFont="1" applyFill="1" applyBorder="1" applyAlignment="1">
      <alignment horizontal="center" vertical="center" wrapText="1"/>
    </xf>
    <xf numFmtId="0" fontId="67" fillId="13" borderId="182" xfId="40" applyFont="1" applyFill="1" applyBorder="1" applyAlignment="1">
      <alignment horizontal="center" vertical="center" wrapText="1"/>
    </xf>
    <xf numFmtId="0" fontId="67" fillId="13" borderId="197" xfId="40" applyFont="1" applyFill="1" applyBorder="1" applyAlignment="1">
      <alignment horizontal="center" vertical="center" wrapText="1"/>
    </xf>
    <xf numFmtId="14" fontId="55" fillId="0" borderId="160" xfId="42" applyNumberFormat="1" applyFont="1" applyBorder="1" applyAlignment="1" applyProtection="1">
      <alignment vertical="center"/>
      <protection locked="0"/>
    </xf>
    <xf numFmtId="171" fontId="62" fillId="11" borderId="19" xfId="45" applyNumberFormat="1" applyFont="1" applyFill="1" applyBorder="1" applyAlignment="1" applyProtection="1">
      <alignment horizontal="right" vertical="center"/>
    </xf>
    <xf numFmtId="171" fontId="62" fillId="11" borderId="22" xfId="45" applyNumberFormat="1" applyFont="1" applyFill="1" applyBorder="1" applyAlignment="1" applyProtection="1">
      <alignment horizontal="right" vertical="center"/>
    </xf>
    <xf numFmtId="171" fontId="62" fillId="11" borderId="16" xfId="45" applyNumberFormat="1" applyFont="1" applyFill="1" applyBorder="1" applyAlignment="1" applyProtection="1">
      <alignment horizontal="right" vertical="center"/>
    </xf>
    <xf numFmtId="171" fontId="62" fillId="11" borderId="20" xfId="45" applyNumberFormat="1" applyFont="1" applyFill="1" applyBorder="1" applyAlignment="1" applyProtection="1">
      <alignment horizontal="right" vertical="center"/>
    </xf>
    <xf numFmtId="171" fontId="62" fillId="11" borderId="17" xfId="45" applyNumberFormat="1" applyFont="1" applyFill="1" applyBorder="1" applyAlignment="1" applyProtection="1">
      <alignment horizontal="right" vertical="center"/>
    </xf>
    <xf numFmtId="171" fontId="62" fillId="11" borderId="40" xfId="45" applyNumberFormat="1" applyFont="1" applyFill="1" applyBorder="1" applyAlignment="1" applyProtection="1">
      <alignment horizontal="right" vertical="center"/>
    </xf>
    <xf numFmtId="171" fontId="62" fillId="3" borderId="16" xfId="45" applyNumberFormat="1" applyFont="1" applyFill="1" applyBorder="1" applyAlignment="1" applyProtection="1">
      <alignment horizontal="right" vertical="center"/>
    </xf>
    <xf numFmtId="171" fontId="62" fillId="9" borderId="22" xfId="45" applyNumberFormat="1" applyFont="1" applyFill="1" applyBorder="1" applyAlignment="1" applyProtection="1">
      <alignment horizontal="right" vertical="center"/>
    </xf>
    <xf numFmtId="171" fontId="62" fillId="9" borderId="17" xfId="45" applyNumberFormat="1" applyFont="1" applyFill="1" applyBorder="1" applyAlignment="1" applyProtection="1">
      <alignment horizontal="right" vertical="center"/>
    </xf>
    <xf numFmtId="171" fontId="62" fillId="11" borderId="94" xfId="45" applyNumberFormat="1" applyFont="1" applyFill="1" applyBorder="1" applyAlignment="1" applyProtection="1">
      <alignment horizontal="right" vertical="center"/>
    </xf>
    <xf numFmtId="171" fontId="62" fillId="11" borderId="126" xfId="45" applyNumberFormat="1" applyFont="1" applyFill="1" applyBorder="1" applyAlignment="1" applyProtection="1">
      <alignment horizontal="right" vertical="center"/>
    </xf>
    <xf numFmtId="171" fontId="62" fillId="3" borderId="22" xfId="45" applyNumberFormat="1" applyFont="1" applyFill="1" applyBorder="1" applyAlignment="1" applyProtection="1">
      <alignment horizontal="center" vertical="center"/>
    </xf>
    <xf numFmtId="171" fontId="62" fillId="10" borderId="16" xfId="45" applyNumberFormat="1" applyFont="1" applyFill="1" applyBorder="1" applyAlignment="1" applyProtection="1">
      <alignment horizontal="right" vertical="center"/>
      <protection locked="0"/>
    </xf>
    <xf numFmtId="0" fontId="95" fillId="0" borderId="0" xfId="0" applyFont="1"/>
    <xf numFmtId="0" fontId="94" fillId="0" borderId="0" xfId="0" applyFont="1" applyAlignment="1">
      <alignment horizontal="center"/>
    </xf>
    <xf numFmtId="0" fontId="96" fillId="0" borderId="0" xfId="43" applyFont="1" applyAlignment="1" applyProtection="1">
      <alignment horizontal="left" vertical="center"/>
    </xf>
    <xf numFmtId="171" fontId="62" fillId="8" borderId="22" xfId="45" applyNumberFormat="1" applyFont="1" applyFill="1" applyBorder="1" applyAlignment="1" applyProtection="1">
      <alignment horizontal="right" vertical="center"/>
    </xf>
    <xf numFmtId="171" fontId="62" fillId="8" borderId="17" xfId="45" applyNumberFormat="1" applyFont="1" applyFill="1" applyBorder="1" applyAlignment="1" applyProtection="1">
      <alignment horizontal="right" vertical="center"/>
    </xf>
    <xf numFmtId="37" fontId="55" fillId="8" borderId="16" xfId="42" applyFont="1" applyFill="1" applyBorder="1" applyAlignment="1" applyProtection="1">
      <alignment vertical="center"/>
      <protection locked="0"/>
    </xf>
    <xf numFmtId="37" fontId="55" fillId="8" borderId="22" xfId="42" applyFont="1" applyFill="1" applyBorder="1" applyAlignment="1" applyProtection="1">
      <alignment vertical="center"/>
      <protection locked="0"/>
    </xf>
    <xf numFmtId="165" fontId="55" fillId="2" borderId="22" xfId="42" applyNumberFormat="1" applyFont="1" applyFill="1" applyBorder="1"/>
    <xf numFmtId="37" fontId="87" fillId="0" borderId="0" xfId="42" applyFont="1"/>
    <xf numFmtId="0" fontId="57" fillId="0" borderId="0" xfId="0" applyFont="1" applyAlignment="1">
      <alignment horizontal="left"/>
    </xf>
    <xf numFmtId="171" fontId="55" fillId="2" borderId="197" xfId="28" applyNumberFormat="1" applyFont="1" applyFill="1" applyBorder="1"/>
    <xf numFmtId="171" fontId="55" fillId="2" borderId="182" xfId="28" applyNumberFormat="1" applyFont="1" applyFill="1" applyBorder="1"/>
    <xf numFmtId="171" fontId="55" fillId="2" borderId="154" xfId="28" applyNumberFormat="1" applyFont="1" applyFill="1" applyBorder="1"/>
    <xf numFmtId="171" fontId="62" fillId="0" borderId="0" xfId="45" applyNumberFormat="1" applyFont="1" applyFill="1" applyBorder="1" applyAlignment="1" applyProtection="1">
      <alignment horizontal="center" vertical="center"/>
      <protection locked="0"/>
    </xf>
    <xf numFmtId="171" fontId="62" fillId="0" borderId="0" xfId="45" applyNumberFormat="1" applyFont="1" applyFill="1" applyBorder="1" applyAlignment="1" applyProtection="1">
      <alignment horizontal="center" vertical="center"/>
    </xf>
    <xf numFmtId="171" fontId="62" fillId="10" borderId="22" xfId="45" applyNumberFormat="1" applyFont="1" applyFill="1" applyBorder="1" applyAlignment="1" applyProtection="1">
      <alignment horizontal="right" vertical="center"/>
      <protection locked="0"/>
    </xf>
    <xf numFmtId="0" fontId="95" fillId="0" borderId="0" xfId="0" applyFont="1" applyAlignment="1">
      <alignment horizontal="center"/>
    </xf>
    <xf numFmtId="0" fontId="94" fillId="0" borderId="0" xfId="0" applyFont="1"/>
    <xf numFmtId="0" fontId="52" fillId="0" borderId="92" xfId="0" applyFont="1" applyBorder="1" applyAlignment="1">
      <alignment horizontal="left" wrapText="1"/>
    </xf>
    <xf numFmtId="0" fontId="52" fillId="0" borderId="139" xfId="0" applyFont="1" applyBorder="1" applyAlignment="1">
      <alignment horizontal="left" wrapText="1"/>
    </xf>
    <xf numFmtId="0" fontId="52" fillId="0" borderId="0" xfId="0" quotePrefix="1" applyFont="1" applyAlignment="1">
      <alignment horizontal="left" wrapText="1"/>
    </xf>
    <xf numFmtId="0" fontId="52" fillId="0" borderId="137" xfId="0" quotePrefix="1" applyFont="1" applyBorder="1" applyAlignment="1">
      <alignment horizontal="left" wrapText="1"/>
    </xf>
    <xf numFmtId="0" fontId="52" fillId="0" borderId="0" xfId="0" applyFont="1" applyAlignment="1">
      <alignment horizontal="left" wrapText="1"/>
    </xf>
    <xf numFmtId="0" fontId="52" fillId="0" borderId="137" xfId="0" applyFont="1" applyBorder="1" applyAlignment="1">
      <alignment horizontal="left" wrapText="1"/>
    </xf>
    <xf numFmtId="0" fontId="51" fillId="0" borderId="133" xfId="0" quotePrefix="1" applyFont="1" applyBorder="1" applyAlignment="1">
      <alignment horizontal="left" wrapText="1"/>
    </xf>
    <xf numFmtId="0" fontId="51" fillId="0" borderId="134" xfId="0" quotePrefix="1" applyFont="1" applyBorder="1" applyAlignment="1">
      <alignment horizontal="left" wrapText="1"/>
    </xf>
    <xf numFmtId="0" fontId="51" fillId="0" borderId="56" xfId="0" quotePrefix="1" applyFont="1" applyBorder="1" applyAlignment="1">
      <alignment horizontal="left" wrapText="1"/>
    </xf>
    <xf numFmtId="0" fontId="51" fillId="0" borderId="135" xfId="0" quotePrefix="1" applyFont="1" applyBorder="1" applyAlignment="1">
      <alignment horizontal="left" wrapText="1"/>
    </xf>
    <xf numFmtId="0" fontId="51" fillId="0" borderId="0" xfId="0" quotePrefix="1" applyFont="1" applyAlignment="1">
      <alignment horizontal="left" wrapText="1"/>
    </xf>
    <xf numFmtId="0" fontId="51" fillId="0" borderId="137" xfId="0" quotePrefix="1" applyFont="1" applyBorder="1" applyAlignment="1">
      <alignment horizontal="left" wrapText="1"/>
    </xf>
    <xf numFmtId="0" fontId="51" fillId="0" borderId="0" xfId="0" applyFont="1" applyAlignment="1">
      <alignment horizontal="left" wrapText="1"/>
    </xf>
    <xf numFmtId="0" fontId="51" fillId="0" borderId="137" xfId="0" applyFont="1" applyBorder="1" applyAlignment="1">
      <alignment horizontal="left" wrapText="1"/>
    </xf>
    <xf numFmtId="0" fontId="53" fillId="2" borderId="138" xfId="0" applyFont="1" applyFill="1" applyBorder="1" applyAlignment="1">
      <alignment horizontal="left"/>
    </xf>
    <xf numFmtId="0" fontId="53" fillId="2" borderId="92" xfId="0" applyFont="1" applyFill="1" applyBorder="1" applyAlignment="1">
      <alignment horizontal="left"/>
    </xf>
    <xf numFmtId="0" fontId="53" fillId="2" borderId="139" xfId="0" applyFont="1" applyFill="1" applyBorder="1" applyAlignment="1">
      <alignment horizontal="left"/>
    </xf>
    <xf numFmtId="0" fontId="53" fillId="2" borderId="136" xfId="0" applyFont="1" applyFill="1" applyBorder="1" applyAlignment="1">
      <alignment horizontal="left"/>
    </xf>
    <xf numFmtId="0" fontId="53" fillId="2" borderId="0" xfId="0" applyFont="1" applyFill="1" applyAlignment="1">
      <alignment horizontal="left"/>
    </xf>
    <xf numFmtId="0" fontId="53" fillId="2" borderId="137" xfId="0" applyFont="1" applyFill="1" applyBorder="1" applyAlignment="1">
      <alignment horizontal="left"/>
    </xf>
    <xf numFmtId="0" fontId="53" fillId="2" borderId="132" xfId="0" applyFont="1" applyFill="1" applyBorder="1" applyAlignment="1">
      <alignment horizontal="left"/>
    </xf>
    <xf numFmtId="0" fontId="53" fillId="2" borderId="133" xfId="0" applyFont="1" applyFill="1" applyBorder="1" applyAlignment="1">
      <alignment horizontal="left"/>
    </xf>
    <xf numFmtId="0" fontId="53" fillId="2" borderId="134" xfId="0" applyFont="1" applyFill="1" applyBorder="1" applyAlignment="1">
      <alignment horizontal="left"/>
    </xf>
    <xf numFmtId="0" fontId="53" fillId="2" borderId="55" xfId="0" applyFont="1" applyFill="1" applyBorder="1" applyAlignment="1">
      <alignment horizontal="left"/>
    </xf>
    <xf numFmtId="0" fontId="53" fillId="2" borderId="56" xfId="0" applyFont="1" applyFill="1" applyBorder="1" applyAlignment="1">
      <alignment horizontal="left"/>
    </xf>
    <xf numFmtId="0" fontId="53" fillId="2" borderId="135" xfId="0" applyFont="1" applyFill="1" applyBorder="1" applyAlignment="1">
      <alignment horizontal="left"/>
    </xf>
    <xf numFmtId="0" fontId="30" fillId="2" borderId="132" xfId="0" applyFont="1" applyFill="1" applyBorder="1" applyAlignment="1">
      <alignment horizontal="left"/>
    </xf>
    <xf numFmtId="0" fontId="30" fillId="2" borderId="133" xfId="0" applyFont="1" applyFill="1" applyBorder="1" applyAlignment="1">
      <alignment horizontal="left"/>
    </xf>
    <xf numFmtId="0" fontId="30" fillId="2" borderId="134" xfId="0" applyFont="1" applyFill="1" applyBorder="1" applyAlignment="1">
      <alignment horizontal="left"/>
    </xf>
    <xf numFmtId="0" fontId="51" fillId="0" borderId="92" xfId="0" quotePrefix="1" applyFont="1" applyBorder="1" applyAlignment="1">
      <alignment horizontal="left" wrapText="1"/>
    </xf>
    <xf numFmtId="0" fontId="51" fillId="0" borderId="139" xfId="0" quotePrefix="1" applyFont="1" applyBorder="1" applyAlignment="1">
      <alignment horizontal="left" wrapText="1"/>
    </xf>
    <xf numFmtId="0" fontId="0" fillId="2" borderId="132" xfId="0" applyFill="1" applyBorder="1" applyAlignment="1">
      <alignment horizontal="center"/>
    </xf>
    <xf numFmtId="0" fontId="0" fillId="2" borderId="133" xfId="0" applyFill="1" applyBorder="1" applyAlignment="1">
      <alignment horizontal="center"/>
    </xf>
    <xf numFmtId="0" fontId="0" fillId="2" borderId="134" xfId="0" applyFill="1" applyBorder="1" applyAlignment="1">
      <alignment horizontal="center"/>
    </xf>
    <xf numFmtId="0" fontId="50" fillId="2" borderId="132" xfId="0" applyFont="1" applyFill="1" applyBorder="1" applyAlignment="1">
      <alignment horizontal="center"/>
    </xf>
    <xf numFmtId="0" fontId="50" fillId="2" borderId="133" xfId="0" applyFont="1" applyFill="1" applyBorder="1" applyAlignment="1">
      <alignment horizontal="center"/>
    </xf>
    <xf numFmtId="0" fontId="50" fillId="2" borderId="134" xfId="0" applyFont="1" applyFill="1" applyBorder="1" applyAlignment="1">
      <alignment horizontal="center"/>
    </xf>
    <xf numFmtId="0" fontId="30" fillId="2" borderId="55" xfId="0" applyFont="1" applyFill="1" applyBorder="1" applyAlignment="1">
      <alignment horizontal="left" vertical="center"/>
    </xf>
    <xf numFmtId="0" fontId="30" fillId="2" borderId="56" xfId="0" applyFont="1" applyFill="1" applyBorder="1" applyAlignment="1">
      <alignment horizontal="left" vertical="center"/>
    </xf>
    <xf numFmtId="0" fontId="30" fillId="2" borderId="135" xfId="0" applyFont="1" applyFill="1" applyBorder="1" applyAlignment="1">
      <alignment horizontal="left" vertical="center"/>
    </xf>
    <xf numFmtId="0" fontId="51" fillId="0" borderId="0" xfId="0" quotePrefix="1" applyFont="1" applyAlignment="1">
      <alignment horizontal="left" vertical="center" wrapText="1"/>
    </xf>
    <xf numFmtId="0" fontId="51" fillId="0" borderId="137" xfId="0" quotePrefix="1" applyFont="1" applyBorder="1" applyAlignment="1">
      <alignment horizontal="left" vertical="center" wrapText="1"/>
    </xf>
    <xf numFmtId="0" fontId="98" fillId="0" borderId="0" xfId="0" applyFont="1" applyAlignment="1">
      <alignment horizontal="center"/>
    </xf>
    <xf numFmtId="0" fontId="95" fillId="0" borderId="0" xfId="0" applyFont="1" applyAlignment="1">
      <alignment horizontal="left" vertical="top" wrapText="1"/>
    </xf>
    <xf numFmtId="0" fontId="96" fillId="0" borderId="0" xfId="43" applyFont="1" applyAlignment="1" applyProtection="1">
      <alignment horizontal="left" vertical="center"/>
      <protection locked="0"/>
    </xf>
    <xf numFmtId="0" fontId="94" fillId="0" borderId="0" xfId="0" applyFont="1" applyAlignment="1">
      <alignment horizontal="center"/>
    </xf>
    <xf numFmtId="0" fontId="100" fillId="0" borderId="132" xfId="0" applyFont="1" applyBorder="1" applyAlignment="1">
      <alignment horizontal="left" vertical="center" wrapText="1"/>
    </xf>
    <xf numFmtId="0" fontId="100" fillId="0" borderId="133" xfId="0" applyFont="1" applyBorder="1" applyAlignment="1">
      <alignment horizontal="left" vertical="center" wrapText="1"/>
    </xf>
    <xf numFmtId="0" fontId="100" fillId="0" borderId="134" xfId="0" applyFont="1" applyBorder="1" applyAlignment="1">
      <alignment horizontal="left" vertical="center" wrapText="1"/>
    </xf>
    <xf numFmtId="170" fontId="87" fillId="0" borderId="0" xfId="36" applyFont="1" applyAlignment="1" applyProtection="1">
      <alignment horizontal="center" vertical="center"/>
      <protection locked="0"/>
    </xf>
    <xf numFmtId="0" fontId="55" fillId="8" borderId="132" xfId="36" applyNumberFormat="1" applyFont="1" applyFill="1" applyBorder="1" applyAlignment="1" applyProtection="1">
      <alignment horizontal="center" vertical="center"/>
      <protection locked="0"/>
    </xf>
    <xf numFmtId="0" fontId="55" fillId="8" borderId="133" xfId="36" applyNumberFormat="1" applyFont="1" applyFill="1" applyBorder="1" applyAlignment="1" applyProtection="1">
      <alignment horizontal="center" vertical="center"/>
      <protection locked="0"/>
    </xf>
    <xf numFmtId="0" fontId="55" fillId="8" borderId="134" xfId="36" applyNumberFormat="1" applyFont="1" applyFill="1" applyBorder="1" applyAlignment="1" applyProtection="1">
      <alignment horizontal="center" vertical="center"/>
      <protection locked="0"/>
    </xf>
    <xf numFmtId="0" fontId="62" fillId="8" borderId="143" xfId="36" applyNumberFormat="1" applyFont="1" applyFill="1" applyBorder="1" applyAlignment="1" applyProtection="1">
      <alignment horizontal="left" vertical="center"/>
      <protection locked="0"/>
    </xf>
    <xf numFmtId="0" fontId="62" fillId="8" borderId="144" xfId="36" applyNumberFormat="1" applyFont="1" applyFill="1" applyBorder="1" applyAlignment="1" applyProtection="1">
      <alignment horizontal="left" vertical="center"/>
      <protection locked="0"/>
    </xf>
    <xf numFmtId="0" fontId="62" fillId="8" borderId="168" xfId="36" applyNumberFormat="1" applyFont="1" applyFill="1" applyBorder="1" applyAlignment="1" applyProtection="1">
      <alignment horizontal="left" vertical="center"/>
      <protection locked="0"/>
    </xf>
    <xf numFmtId="0" fontId="62" fillId="8" borderId="146" xfId="36" applyNumberFormat="1" applyFont="1" applyFill="1" applyBorder="1" applyAlignment="1" applyProtection="1">
      <alignment horizontal="left" vertical="center"/>
      <protection locked="0"/>
    </xf>
    <xf numFmtId="0" fontId="62" fillId="8" borderId="43" xfId="36" applyNumberFormat="1" applyFont="1" applyFill="1" applyBorder="1" applyAlignment="1" applyProtection="1">
      <alignment horizontal="left" vertical="center"/>
      <protection locked="0"/>
    </xf>
    <xf numFmtId="0" fontId="62" fillId="8" borderId="18" xfId="36" applyNumberFormat="1" applyFont="1" applyFill="1" applyBorder="1" applyAlignment="1" applyProtection="1">
      <alignment horizontal="left" vertical="center"/>
      <protection locked="0"/>
    </xf>
    <xf numFmtId="0" fontId="62" fillId="8" borderId="150" xfId="36" applyNumberFormat="1" applyFont="1" applyFill="1" applyBorder="1" applyAlignment="1" applyProtection="1">
      <alignment horizontal="left" vertical="center"/>
      <protection locked="0"/>
    </xf>
    <xf numFmtId="0" fontId="62" fillId="8" borderId="124" xfId="36" applyNumberFormat="1" applyFont="1" applyFill="1" applyBorder="1" applyAlignment="1" applyProtection="1">
      <alignment horizontal="left" vertical="center"/>
      <protection locked="0"/>
    </xf>
    <xf numFmtId="0" fontId="62" fillId="8" borderId="169" xfId="36" applyNumberFormat="1" applyFont="1" applyFill="1" applyBorder="1" applyAlignment="1" applyProtection="1">
      <alignment horizontal="left" vertical="center"/>
      <protection locked="0"/>
    </xf>
    <xf numFmtId="170" fontId="63" fillId="0" borderId="16" xfId="36" applyFont="1" applyBorder="1" applyAlignment="1" applyProtection="1">
      <alignment horizontal="center" vertical="center"/>
      <protection locked="0"/>
    </xf>
    <xf numFmtId="37" fontId="16" fillId="0" borderId="93" xfId="42" applyFont="1" applyBorder="1" applyAlignment="1" applyProtection="1">
      <alignment horizontal="center" vertical="center"/>
      <protection locked="0"/>
    </xf>
    <xf numFmtId="170" fontId="65" fillId="14" borderId="54" xfId="36" applyFont="1" applyFill="1" applyBorder="1" applyAlignment="1" applyProtection="1">
      <alignment horizontal="center" vertical="center" wrapText="1"/>
      <protection locked="0"/>
    </xf>
    <xf numFmtId="170" fontId="65" fillId="14" borderId="120" xfId="36" applyFont="1" applyFill="1" applyBorder="1" applyAlignment="1" applyProtection="1">
      <alignment horizontal="center" vertical="center" wrapText="1"/>
      <protection locked="0"/>
    </xf>
    <xf numFmtId="170" fontId="65" fillId="14" borderId="21" xfId="36" applyFont="1" applyFill="1" applyBorder="1" applyAlignment="1" applyProtection="1">
      <alignment horizontal="center" vertical="center" wrapText="1"/>
      <protection locked="0"/>
    </xf>
    <xf numFmtId="170" fontId="67" fillId="0" borderId="132" xfId="36" applyFont="1" applyBorder="1" applyAlignment="1" applyProtection="1">
      <alignment horizontal="left" vertical="center"/>
      <protection locked="0"/>
    </xf>
    <xf numFmtId="37" fontId="56" fillId="0" borderId="133" xfId="42" applyBorder="1" applyAlignment="1" applyProtection="1">
      <alignment vertical="center"/>
      <protection locked="0"/>
    </xf>
    <xf numFmtId="37" fontId="56" fillId="0" borderId="92" xfId="42" applyBorder="1" applyAlignment="1" applyProtection="1">
      <alignment vertical="center"/>
      <protection locked="0"/>
    </xf>
    <xf numFmtId="37" fontId="56" fillId="0" borderId="134" xfId="42" applyBorder="1" applyAlignment="1" applyProtection="1">
      <alignment vertical="center"/>
      <protection locked="0"/>
    </xf>
    <xf numFmtId="170" fontId="60" fillId="0" borderId="132" xfId="36" applyFont="1" applyBorder="1" applyAlignment="1" applyProtection="1">
      <alignment horizontal="left" vertical="center"/>
      <protection locked="0"/>
    </xf>
    <xf numFmtId="170" fontId="60" fillId="0" borderId="133" xfId="36" applyFont="1" applyBorder="1" applyAlignment="1" applyProtection="1">
      <alignment horizontal="left" vertical="center"/>
      <protection locked="0"/>
    </xf>
    <xf numFmtId="170" fontId="60" fillId="0" borderId="134" xfId="36" applyFont="1" applyBorder="1" applyAlignment="1" applyProtection="1">
      <alignment horizontal="left" vertical="center"/>
      <protection locked="0"/>
    </xf>
    <xf numFmtId="170" fontId="67" fillId="0" borderId="133" xfId="36" applyFont="1" applyBorder="1" applyAlignment="1" applyProtection="1">
      <alignment horizontal="left" vertical="center"/>
      <protection locked="0"/>
    </xf>
    <xf numFmtId="170" fontId="67" fillId="0" borderId="134" xfId="36" applyFont="1" applyBorder="1" applyAlignment="1" applyProtection="1">
      <alignment horizontal="left" vertical="center"/>
      <protection locked="0"/>
    </xf>
    <xf numFmtId="0" fontId="62" fillId="0" borderId="0" xfId="36" applyNumberFormat="1" applyFont="1" applyAlignment="1" applyProtection="1">
      <alignment horizontal="left" vertical="center"/>
      <protection locked="0"/>
    </xf>
    <xf numFmtId="170" fontId="63" fillId="0" borderId="55" xfId="36" applyFont="1" applyBorder="1" applyAlignment="1" applyProtection="1">
      <alignment horizontal="center" vertical="center"/>
      <protection locked="0"/>
    </xf>
    <xf numFmtId="37" fontId="74" fillId="0" borderId="56" xfId="42" applyFont="1" applyBorder="1" applyAlignment="1" applyProtection="1">
      <alignment horizontal="center" vertical="center"/>
      <protection locked="0"/>
    </xf>
    <xf numFmtId="170" fontId="73" fillId="0" borderId="0" xfId="36" applyFont="1" applyAlignment="1">
      <alignment horizontal="left" wrapText="1"/>
    </xf>
    <xf numFmtId="37" fontId="56" fillId="0" borderId="133" xfId="42" applyBorder="1" applyProtection="1">
      <protection locked="0"/>
    </xf>
    <xf numFmtId="177" fontId="62" fillId="8" borderId="132" xfId="36" applyNumberFormat="1" applyFont="1" applyFill="1" applyBorder="1" applyAlignment="1" applyProtection="1">
      <alignment horizontal="center" vertical="center"/>
      <protection locked="0"/>
    </xf>
    <xf numFmtId="177" fontId="62" fillId="8" borderId="134" xfId="36" applyNumberFormat="1" applyFont="1" applyFill="1" applyBorder="1" applyAlignment="1" applyProtection="1">
      <alignment horizontal="center" vertical="center"/>
      <protection locked="0"/>
    </xf>
    <xf numFmtId="170" fontId="62" fillId="2" borderId="150" xfId="36" applyFont="1" applyFill="1" applyBorder="1" applyAlignment="1" applyProtection="1">
      <alignment horizontal="center" vertical="center"/>
      <protection locked="0"/>
    </xf>
    <xf numFmtId="170" fontId="62" fillId="2" borderId="124" xfId="36" applyFont="1" applyFill="1" applyBorder="1" applyAlignment="1" applyProtection="1">
      <alignment horizontal="center" vertical="center"/>
      <protection locked="0"/>
    </xf>
    <xf numFmtId="170" fontId="62" fillId="2" borderId="151" xfId="36" applyFont="1" applyFill="1" applyBorder="1" applyAlignment="1" applyProtection="1">
      <alignment horizontal="center" vertical="center"/>
      <protection locked="0"/>
    </xf>
    <xf numFmtId="37" fontId="91" fillId="0" borderId="23" xfId="42" applyFont="1" applyBorder="1" applyAlignment="1">
      <alignment horizontal="center"/>
    </xf>
    <xf numFmtId="37" fontId="55" fillId="0" borderId="16" xfId="42" applyFont="1" applyBorder="1" applyAlignment="1">
      <alignment horizontal="left" vertical="center"/>
    </xf>
    <xf numFmtId="37" fontId="55" fillId="0" borderId="19" xfId="42" applyFont="1" applyBorder="1" applyAlignment="1">
      <alignment horizontal="left" vertical="center"/>
    </xf>
    <xf numFmtId="37" fontId="55" fillId="8" borderId="16" xfId="42" applyFont="1" applyFill="1" applyBorder="1" applyAlignment="1" applyProtection="1">
      <alignment horizontal="center" vertical="center"/>
      <protection locked="0"/>
    </xf>
    <xf numFmtId="37" fontId="55" fillId="8" borderId="19" xfId="42" applyFont="1" applyFill="1" applyBorder="1" applyAlignment="1" applyProtection="1">
      <alignment horizontal="center" vertical="center"/>
      <protection locked="0"/>
    </xf>
    <xf numFmtId="37" fontId="55" fillId="8" borderId="16" xfId="42" applyFont="1" applyFill="1" applyBorder="1" applyAlignment="1" applyProtection="1">
      <alignment vertical="center"/>
      <protection locked="0"/>
    </xf>
    <xf numFmtId="37" fontId="55" fillId="8" borderId="19" xfId="42" applyFont="1" applyFill="1" applyBorder="1" applyAlignment="1" applyProtection="1">
      <alignment vertical="center"/>
      <protection locked="0"/>
    </xf>
    <xf numFmtId="37" fontId="55" fillId="2" borderId="132" xfId="42" applyFont="1" applyFill="1" applyBorder="1" applyAlignment="1">
      <alignment horizontal="center"/>
    </xf>
    <xf numFmtId="37" fontId="55" fillId="2" borderId="134" xfId="42" applyFont="1" applyFill="1" applyBorder="1" applyAlignment="1">
      <alignment horizontal="center"/>
    </xf>
    <xf numFmtId="37" fontId="55" fillId="0" borderId="17" xfId="42" applyFont="1" applyBorder="1" applyAlignment="1">
      <alignment horizontal="right"/>
    </xf>
    <xf numFmtId="37" fontId="55" fillId="0" borderId="18" xfId="42" applyFont="1" applyBorder="1" applyAlignment="1">
      <alignment horizontal="right"/>
    </xf>
    <xf numFmtId="37" fontId="55" fillId="0" borderId="0" xfId="42" applyFont="1" applyAlignment="1">
      <alignment horizontal="right"/>
    </xf>
    <xf numFmtId="37" fontId="55" fillId="0" borderId="137" xfId="42" applyFont="1" applyBorder="1" applyAlignment="1">
      <alignment horizontal="right"/>
    </xf>
    <xf numFmtId="37" fontId="55" fillId="0" borderId="20" xfId="42" applyFont="1" applyBorder="1" applyAlignment="1">
      <alignment horizontal="right"/>
    </xf>
    <xf numFmtId="37" fontId="55" fillId="0" borderId="21" xfId="42" applyFont="1" applyBorder="1" applyAlignment="1">
      <alignment horizontal="right"/>
    </xf>
    <xf numFmtId="178" fontId="55" fillId="8" borderId="55" xfId="42" applyNumberFormat="1" applyFont="1" applyFill="1" applyBorder="1" applyAlignment="1" applyProtection="1">
      <alignment horizontal="center"/>
      <protection locked="0"/>
    </xf>
    <xf numFmtId="178" fontId="55" fillId="8" borderId="135" xfId="42" applyNumberFormat="1" applyFont="1" applyFill="1" applyBorder="1" applyAlignment="1" applyProtection="1">
      <alignment horizontal="center"/>
      <protection locked="0"/>
    </xf>
    <xf numFmtId="179" fontId="55" fillId="8" borderId="132" xfId="42" applyNumberFormat="1" applyFont="1" applyFill="1" applyBorder="1" applyAlignment="1" applyProtection="1">
      <alignment horizontal="center"/>
      <protection locked="0"/>
    </xf>
    <xf numFmtId="179" fontId="55" fillId="8" borderId="134" xfId="42" applyNumberFormat="1" applyFont="1" applyFill="1" applyBorder="1" applyAlignment="1" applyProtection="1">
      <alignment horizontal="center"/>
      <protection locked="0"/>
    </xf>
    <xf numFmtId="178" fontId="55" fillId="8" borderId="132" xfId="42" applyNumberFormat="1" applyFont="1" applyFill="1" applyBorder="1" applyAlignment="1" applyProtection="1">
      <alignment horizontal="center"/>
      <protection locked="0"/>
    </xf>
    <xf numFmtId="178" fontId="55" fillId="8" borderId="134" xfId="42" applyNumberFormat="1" applyFont="1" applyFill="1" applyBorder="1" applyAlignment="1" applyProtection="1">
      <alignment horizontal="center"/>
      <protection locked="0"/>
    </xf>
    <xf numFmtId="37" fontId="67" fillId="0" borderId="23" xfId="42" applyFont="1" applyBorder="1" applyAlignment="1">
      <alignment horizontal="center"/>
    </xf>
    <xf numFmtId="37" fontId="67" fillId="0" borderId="16" xfId="42" applyFont="1" applyBorder="1" applyAlignment="1">
      <alignment vertical="center"/>
    </xf>
    <xf numFmtId="37" fontId="55" fillId="0" borderId="19" xfId="42" applyFont="1" applyBorder="1" applyAlignment="1">
      <alignment vertical="center"/>
    </xf>
    <xf numFmtId="10" fontId="55" fillId="8" borderId="16" xfId="41" applyNumberFormat="1" applyFont="1" applyFill="1" applyBorder="1" applyAlignment="1" applyProtection="1">
      <alignment horizontal="center" vertical="center"/>
      <protection locked="0"/>
    </xf>
    <xf numFmtId="10" fontId="55" fillId="8" borderId="19" xfId="41" applyNumberFormat="1" applyFont="1" applyFill="1" applyBorder="1" applyAlignment="1" applyProtection="1">
      <alignment horizontal="center" vertical="center"/>
      <protection locked="0"/>
    </xf>
    <xf numFmtId="0" fontId="55" fillId="8" borderId="16" xfId="42" applyNumberFormat="1" applyFont="1" applyFill="1" applyBorder="1" applyAlignment="1" applyProtection="1">
      <alignment vertical="center"/>
      <protection locked="0"/>
    </xf>
    <xf numFmtId="0" fontId="55" fillId="8" borderId="19" xfId="42" applyNumberFormat="1" applyFont="1" applyFill="1" applyBorder="1" applyAlignment="1" applyProtection="1">
      <alignment vertical="center"/>
      <protection locked="0"/>
    </xf>
    <xf numFmtId="37" fontId="55" fillId="0" borderId="54" xfId="42" applyFont="1" applyBorder="1" applyAlignment="1">
      <alignment horizontal="left" vertical="center"/>
    </xf>
    <xf numFmtId="37" fontId="55" fillId="0" borderId="21" xfId="42" applyFont="1" applyBorder="1" applyAlignment="1">
      <alignment horizontal="left" vertical="center"/>
    </xf>
    <xf numFmtId="37" fontId="55" fillId="10" borderId="16" xfId="42" applyFont="1" applyFill="1" applyBorder="1" applyAlignment="1">
      <alignment horizontal="center" vertical="center"/>
    </xf>
    <xf numFmtId="37" fontId="55" fillId="10" borderId="19" xfId="42" applyFont="1" applyFill="1" applyBorder="1" applyAlignment="1">
      <alignment horizontal="center" vertical="center"/>
    </xf>
    <xf numFmtId="37" fontId="67" fillId="0" borderId="0" xfId="42" applyFont="1" applyAlignment="1">
      <alignment horizontal="center"/>
    </xf>
    <xf numFmtId="37" fontId="67" fillId="13" borderId="17" xfId="42" applyFont="1" applyFill="1" applyBorder="1" applyAlignment="1">
      <alignment horizontal="center"/>
    </xf>
    <xf numFmtId="37" fontId="67" fillId="13" borderId="18" xfId="42" applyFont="1" applyFill="1" applyBorder="1" applyAlignment="1">
      <alignment horizontal="center"/>
    </xf>
    <xf numFmtId="37" fontId="55" fillId="0" borderId="16" xfId="42" applyFont="1" applyBorder="1" applyAlignment="1">
      <alignment vertical="center"/>
    </xf>
    <xf numFmtId="37" fontId="87" fillId="0" borderId="0" xfId="42" applyFont="1" applyAlignment="1">
      <alignment horizontal="center"/>
    </xf>
    <xf numFmtId="170" fontId="102" fillId="0" borderId="0" xfId="35" applyFont="1" applyAlignment="1">
      <alignment horizontal="center" vertical="center"/>
    </xf>
    <xf numFmtId="49" fontId="55" fillId="0" borderId="132" xfId="35" applyNumberFormat="1" applyFont="1" applyBorder="1" applyAlignment="1">
      <alignment horizontal="left" vertical="center"/>
    </xf>
    <xf numFmtId="49" fontId="55" fillId="0" borderId="133" xfId="35" applyNumberFormat="1" applyFont="1" applyBorder="1" applyAlignment="1">
      <alignment horizontal="left" vertical="center"/>
    </xf>
    <xf numFmtId="49" fontId="55" fillId="0" borderId="134" xfId="35" applyNumberFormat="1" applyFont="1" applyBorder="1" applyAlignment="1">
      <alignment horizontal="left" vertical="center"/>
    </xf>
    <xf numFmtId="170" fontId="77" fillId="0" borderId="0" xfId="35" quotePrefix="1" applyFont="1" applyAlignment="1">
      <alignment horizontal="left" vertical="top" wrapText="1"/>
    </xf>
    <xf numFmtId="170" fontId="62" fillId="13" borderId="189" xfId="35" applyFont="1" applyFill="1" applyBorder="1" applyAlignment="1">
      <alignment horizontal="right" vertical="center"/>
    </xf>
    <xf numFmtId="170" fontId="62" fillId="13" borderId="191" xfId="35" applyFont="1" applyFill="1" applyBorder="1" applyAlignment="1">
      <alignment horizontal="right" vertical="center"/>
    </xf>
    <xf numFmtId="170" fontId="62" fillId="13" borderId="190" xfId="35" applyFont="1" applyFill="1" applyBorder="1" applyAlignment="1">
      <alignment horizontal="left" vertical="center"/>
    </xf>
    <xf numFmtId="170" fontId="62" fillId="13" borderId="189" xfId="35" applyFont="1" applyFill="1" applyBorder="1" applyAlignment="1">
      <alignment horizontal="left" vertical="center"/>
    </xf>
    <xf numFmtId="170" fontId="62" fillId="13" borderId="188" xfId="35" applyFont="1" applyFill="1" applyBorder="1" applyAlignment="1">
      <alignment horizontal="left" vertical="center"/>
    </xf>
    <xf numFmtId="165" fontId="62" fillId="2" borderId="173" xfId="35" applyNumberFormat="1" applyFont="1" applyFill="1" applyBorder="1" applyAlignment="1">
      <alignment horizontal="center" vertical="center"/>
    </xf>
    <xf numFmtId="165" fontId="62" fillId="2" borderId="171" xfId="35" applyNumberFormat="1" applyFont="1" applyFill="1" applyBorder="1" applyAlignment="1">
      <alignment horizontal="center" vertical="center"/>
    </xf>
    <xf numFmtId="170" fontId="62" fillId="8" borderId="16" xfId="35" applyFont="1" applyFill="1" applyBorder="1" applyAlignment="1" applyProtection="1">
      <alignment horizontal="center" vertical="center"/>
      <protection locked="0"/>
    </xf>
    <xf numFmtId="170" fontId="62" fillId="8" borderId="172" xfId="35" applyFont="1" applyFill="1" applyBorder="1" applyAlignment="1" applyProtection="1">
      <alignment horizontal="center" vertical="center"/>
      <protection locked="0"/>
    </xf>
    <xf numFmtId="37" fontId="67" fillId="0" borderId="0" xfId="42" applyFont="1" applyAlignment="1">
      <alignment horizontal="center" vertical="center"/>
    </xf>
    <xf numFmtId="37" fontId="67" fillId="0" borderId="124" xfId="42" applyFont="1" applyBorder="1" applyAlignment="1">
      <alignment horizontal="left" vertical="center" wrapText="1"/>
    </xf>
    <xf numFmtId="37" fontId="67" fillId="0" borderId="169" xfId="42" applyFont="1" applyBorder="1" applyAlignment="1">
      <alignment horizontal="left" vertical="center" wrapText="1"/>
    </xf>
    <xf numFmtId="37" fontId="55" fillId="8" borderId="15" xfId="42" applyFont="1" applyFill="1" applyBorder="1" applyAlignment="1" applyProtection="1">
      <alignment horizontal="left" vertical="center"/>
      <protection locked="0"/>
    </xf>
    <xf numFmtId="14" fontId="55" fillId="8" borderId="15" xfId="42" applyNumberFormat="1" applyFont="1" applyFill="1" applyBorder="1" applyAlignment="1" applyProtection="1">
      <alignment horizontal="center"/>
      <protection locked="0"/>
    </xf>
    <xf numFmtId="37" fontId="55" fillId="8" borderId="43" xfId="42" applyFont="1" applyFill="1" applyBorder="1" applyAlignment="1" applyProtection="1">
      <alignment horizontal="left" vertical="center"/>
      <protection locked="0"/>
    </xf>
    <xf numFmtId="37" fontId="55" fillId="8" borderId="18" xfId="42" applyFont="1" applyFill="1" applyBorder="1" applyAlignment="1" applyProtection="1">
      <alignment horizontal="left" vertical="center"/>
      <protection locked="0"/>
    </xf>
    <xf numFmtId="37" fontId="55" fillId="8" borderId="124" xfId="42" applyFont="1" applyFill="1" applyBorder="1" applyAlignment="1" applyProtection="1">
      <alignment horizontal="left" vertical="center"/>
      <protection locked="0"/>
    </xf>
    <xf numFmtId="37" fontId="55" fillId="8" borderId="169" xfId="42" applyFont="1" applyFill="1" applyBorder="1" applyAlignment="1" applyProtection="1">
      <alignment horizontal="left" vertical="center"/>
      <protection locked="0"/>
    </xf>
    <xf numFmtId="37" fontId="87" fillId="0" borderId="0" xfId="42" applyFont="1" applyAlignment="1">
      <alignment horizontal="center" vertical="center"/>
    </xf>
    <xf numFmtId="4" fontId="29" fillId="0" borderId="0" xfId="39" applyNumberFormat="1" applyAlignment="1">
      <alignment horizontal="right"/>
    </xf>
    <xf numFmtId="3" fontId="29" fillId="0" borderId="0" xfId="39" applyNumberFormat="1" applyAlignment="1">
      <alignment horizontal="left" wrapText="1"/>
    </xf>
    <xf numFmtId="4" fontId="5" fillId="0" borderId="0" xfId="39" applyNumberFormat="1" applyFont="1" applyAlignment="1">
      <alignment horizontal="center"/>
    </xf>
    <xf numFmtId="0" fontId="55" fillId="8" borderId="15" xfId="42" applyNumberFormat="1" applyFont="1" applyFill="1" applyBorder="1" applyAlignment="1" applyProtection="1">
      <alignment horizontal="left"/>
      <protection locked="0"/>
    </xf>
    <xf numFmtId="181" fontId="55" fillId="8" borderId="15" xfId="42" applyNumberFormat="1" applyFont="1" applyFill="1" applyBorder="1" applyAlignment="1" applyProtection="1">
      <alignment horizontal="left"/>
      <protection locked="0"/>
    </xf>
    <xf numFmtId="37" fontId="55" fillId="0" borderId="136" xfId="42" applyFont="1" applyBorder="1" applyAlignment="1">
      <alignment horizontal="center"/>
    </xf>
    <xf numFmtId="37" fontId="55" fillId="0" borderId="0" xfId="42" applyFont="1" applyAlignment="1">
      <alignment horizontal="center"/>
    </xf>
    <xf numFmtId="37" fontId="103" fillId="0" borderId="0" xfId="42" applyFont="1" applyAlignment="1">
      <alignment horizontal="center"/>
    </xf>
    <xf numFmtId="0" fontId="55" fillId="0" borderId="0" xfId="40" applyFont="1" applyAlignment="1">
      <alignment horizontal="left" vertical="top" wrapText="1"/>
    </xf>
    <xf numFmtId="49" fontId="55" fillId="0" borderId="132" xfId="40" applyNumberFormat="1" applyFont="1" applyBorder="1" applyAlignment="1">
      <alignment horizontal="left"/>
    </xf>
    <xf numFmtId="49" fontId="55" fillId="0" borderId="133" xfId="40" applyNumberFormat="1" applyFont="1" applyBorder="1" applyAlignment="1">
      <alignment horizontal="left"/>
    </xf>
    <xf numFmtId="49" fontId="55" fillId="0" borderId="134" xfId="40" applyNumberFormat="1" applyFont="1" applyBorder="1" applyAlignment="1">
      <alignment horizontal="left"/>
    </xf>
    <xf numFmtId="14" fontId="55" fillId="0" borderId="55" xfId="40" applyNumberFormat="1" applyFont="1" applyBorder="1" applyAlignment="1">
      <alignment horizontal="left"/>
    </xf>
    <xf numFmtId="14" fontId="55" fillId="0" borderId="56" xfId="40" applyNumberFormat="1" applyFont="1" applyBorder="1" applyAlignment="1">
      <alignment horizontal="left"/>
    </xf>
    <xf numFmtId="0" fontId="87" fillId="0" borderId="0" xfId="40" applyFont="1" applyAlignment="1">
      <alignment horizontal="center" vertical="center"/>
    </xf>
    <xf numFmtId="43" fontId="7" fillId="2" borderId="6" xfId="12" applyNumberFormat="1" applyFont="1" applyFill="1" applyBorder="1" applyAlignment="1">
      <alignment horizontal="center" vertical="center"/>
    </xf>
    <xf numFmtId="43" fontId="7" fillId="2" borderId="7" xfId="12" applyNumberFormat="1" applyFont="1" applyFill="1" applyBorder="1" applyAlignment="1">
      <alignment horizontal="center" vertical="center"/>
    </xf>
    <xf numFmtId="43" fontId="7" fillId="2" borderId="8" xfId="12" applyNumberFormat="1" applyFont="1" applyFill="1" applyBorder="1" applyAlignment="1">
      <alignment horizontal="center" vertical="center"/>
    </xf>
    <xf numFmtId="0" fontId="7" fillId="2" borderId="3" xfId="12" quotePrefix="1" applyFont="1" applyFill="1" applyBorder="1" applyAlignment="1">
      <alignment horizontal="center" vertical="center"/>
    </xf>
    <xf numFmtId="0" fontId="7" fillId="2" borderId="4" xfId="12" quotePrefix="1" applyFont="1" applyFill="1" applyBorder="1" applyAlignment="1">
      <alignment horizontal="center" vertical="center"/>
    </xf>
    <xf numFmtId="0" fontId="7" fillId="2" borderId="5" xfId="12" quotePrefix="1" applyFont="1" applyFill="1" applyBorder="1" applyAlignment="1">
      <alignment horizontal="center" vertic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7" fillId="2" borderId="3" xfId="12" applyFont="1" applyFill="1" applyBorder="1" applyAlignment="1">
      <alignment horizontal="center" vertical="center"/>
    </xf>
    <xf numFmtId="0" fontId="7" fillId="2" borderId="4" xfId="12" applyFont="1" applyFill="1" applyBorder="1" applyAlignment="1">
      <alignment horizontal="center" vertical="center"/>
    </xf>
    <xf numFmtId="0" fontId="7" fillId="2" borderId="5" xfId="12" applyFont="1" applyFill="1" applyBorder="1" applyAlignment="1">
      <alignment horizontal="center" vertical="center"/>
    </xf>
    <xf numFmtId="49" fontId="8" fillId="0" borderId="11" xfId="12" applyNumberFormat="1" applyFont="1" applyBorder="1" applyAlignment="1" applyProtection="1">
      <alignment vertical="top" wrapText="1"/>
      <protection locked="0"/>
    </xf>
    <xf numFmtId="49" fontId="8" fillId="0" borderId="12" xfId="12" applyNumberFormat="1" applyFont="1" applyBorder="1" applyAlignment="1" applyProtection="1">
      <alignment vertical="top" wrapText="1"/>
      <protection locked="0"/>
    </xf>
    <xf numFmtId="49" fontId="8" fillId="0" borderId="13" xfId="12" applyNumberFormat="1" applyFont="1" applyBorder="1" applyAlignment="1" applyProtection="1">
      <alignment vertical="top" wrapText="1"/>
      <protection locked="0"/>
    </xf>
    <xf numFmtId="49" fontId="8" fillId="0" borderId="9" xfId="12" applyNumberFormat="1" applyFont="1" applyBorder="1" applyAlignment="1" applyProtection="1">
      <alignment vertical="top" wrapText="1"/>
      <protection locked="0"/>
    </xf>
    <xf numFmtId="49" fontId="8" fillId="0" borderId="0" xfId="12" applyNumberFormat="1" applyFont="1" applyAlignment="1" applyProtection="1">
      <alignment vertical="top" wrapText="1"/>
      <protection locked="0"/>
    </xf>
    <xf numFmtId="49" fontId="8" fillId="0" borderId="10" xfId="12" applyNumberFormat="1" applyFont="1" applyBorder="1" applyAlignment="1" applyProtection="1">
      <alignment vertical="top" wrapText="1"/>
      <protection locked="0"/>
    </xf>
    <xf numFmtId="0" fontId="15" fillId="2" borderId="3" xfId="1" applyFont="1" applyFill="1" applyBorder="1" applyAlignment="1">
      <alignment horizontal="center"/>
    </xf>
    <xf numFmtId="0" fontId="15" fillId="2" borderId="4" xfId="1" applyFont="1" applyFill="1" applyBorder="1" applyAlignment="1">
      <alignment horizontal="center"/>
    </xf>
    <xf numFmtId="0" fontId="15" fillId="2" borderId="5" xfId="1" applyFont="1" applyFill="1" applyBorder="1" applyAlignment="1">
      <alignment horizontal="center"/>
    </xf>
    <xf numFmtId="0" fontId="22" fillId="2" borderId="3"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7" fillId="3" borderId="95" xfId="12" quotePrefix="1" applyFont="1" applyFill="1" applyBorder="1" applyAlignment="1">
      <alignment horizontal="center" vertical="center"/>
    </xf>
    <xf numFmtId="0" fontId="8" fillId="3" borderId="22" xfId="12" applyFont="1" applyFill="1" applyBorder="1" applyAlignment="1">
      <alignment horizontal="center" vertical="center"/>
    </xf>
    <xf numFmtId="0" fontId="7" fillId="3" borderId="95" xfId="12" applyFont="1" applyFill="1" applyBorder="1" applyAlignment="1">
      <alignment horizontal="center" vertical="center"/>
    </xf>
    <xf numFmtId="171" fontId="7" fillId="2" borderId="6" xfId="13" applyNumberFormat="1" applyFont="1" applyFill="1" applyBorder="1" applyAlignment="1" applyProtection="1">
      <alignment horizontal="center" vertical="center"/>
    </xf>
    <xf numFmtId="171" fontId="7" fillId="2" borderId="7" xfId="13" applyNumberFormat="1" applyFont="1" applyFill="1" applyBorder="1" applyAlignment="1" applyProtection="1">
      <alignment horizontal="center" vertical="center"/>
    </xf>
    <xf numFmtId="171" fontId="7" fillId="2" borderId="8" xfId="13" applyNumberFormat="1" applyFont="1" applyFill="1" applyBorder="1" applyAlignment="1" applyProtection="1">
      <alignment horizontal="center" vertical="center"/>
    </xf>
    <xf numFmtId="49" fontId="8" fillId="0" borderId="6" xfId="12" applyNumberFormat="1" applyFont="1" applyBorder="1" applyAlignment="1" applyProtection="1">
      <alignment vertical="top" wrapText="1"/>
      <protection locked="0"/>
    </xf>
    <xf numFmtId="49" fontId="8" fillId="0" borderId="7" xfId="12" applyNumberFormat="1" applyFont="1" applyBorder="1" applyAlignment="1" applyProtection="1">
      <alignment vertical="top" wrapText="1"/>
      <protection locked="0"/>
    </xf>
    <xf numFmtId="49" fontId="8" fillId="0" borderId="8" xfId="12" applyNumberFormat="1" applyFont="1" applyBorder="1" applyAlignment="1" applyProtection="1">
      <alignment vertical="top" wrapText="1"/>
      <protection locked="0"/>
    </xf>
    <xf numFmtId="0" fontId="7" fillId="2" borderId="6" xfId="12" quotePrefix="1" applyFont="1" applyFill="1" applyBorder="1" applyAlignment="1">
      <alignment horizontal="center" vertical="center"/>
    </xf>
    <xf numFmtId="0" fontId="7" fillId="2" borderId="7" xfId="12" quotePrefix="1" applyFont="1" applyFill="1" applyBorder="1" applyAlignment="1">
      <alignment horizontal="center" vertical="center"/>
    </xf>
    <xf numFmtId="0" fontId="7" fillId="2" borderId="8" xfId="12" quotePrefix="1" applyFont="1" applyFill="1" applyBorder="1" applyAlignment="1">
      <alignment horizontal="center" vertical="center"/>
    </xf>
    <xf numFmtId="0" fontId="8" fillId="3" borderId="34" xfId="12" applyFont="1" applyFill="1" applyBorder="1" applyAlignment="1">
      <alignment horizontal="center" vertical="center"/>
    </xf>
    <xf numFmtId="0" fontId="7" fillId="3" borderId="22" xfId="12" applyFont="1" applyFill="1" applyBorder="1" applyAlignment="1">
      <alignment horizontal="center" vertical="center"/>
    </xf>
    <xf numFmtId="0" fontId="8" fillId="3" borderId="95" xfId="12" applyFont="1" applyFill="1" applyBorder="1" applyAlignment="1">
      <alignment horizontal="center" vertical="center"/>
    </xf>
    <xf numFmtId="0" fontId="7" fillId="3" borderId="34" xfId="12" applyFont="1" applyFill="1" applyBorder="1" applyAlignment="1">
      <alignment horizontal="center" vertical="center"/>
    </xf>
    <xf numFmtId="49" fontId="8" fillId="0" borderId="9" xfId="12" applyNumberFormat="1" applyFont="1" applyBorder="1" applyAlignment="1" applyProtection="1">
      <alignment horizontal="left" vertical="top" wrapText="1"/>
      <protection locked="0"/>
    </xf>
    <xf numFmtId="49" fontId="8" fillId="0" borderId="0" xfId="12" applyNumberFormat="1" applyFont="1" applyAlignment="1" applyProtection="1">
      <alignment horizontal="left" vertical="top" wrapText="1"/>
      <protection locked="0"/>
    </xf>
    <xf numFmtId="49" fontId="8" fillId="0" borderId="10" xfId="12" applyNumberFormat="1" applyFont="1" applyBorder="1" applyAlignment="1" applyProtection="1">
      <alignment horizontal="left" vertical="top" wrapText="1"/>
      <protection locked="0"/>
    </xf>
    <xf numFmtId="9" fontId="8" fillId="3" borderId="22" xfId="18" applyFont="1" applyFill="1" applyBorder="1" applyAlignment="1" applyProtection="1">
      <alignment horizontal="center" vertical="center"/>
    </xf>
    <xf numFmtId="0" fontId="8" fillId="0" borderId="0" xfId="12" applyFont="1" applyAlignment="1">
      <alignment horizontal="center" vertical="center"/>
    </xf>
    <xf numFmtId="0" fontId="7" fillId="2" borderId="6" xfId="12" applyFont="1" applyFill="1" applyBorder="1" applyAlignment="1">
      <alignment horizontal="center" vertical="center"/>
    </xf>
    <xf numFmtId="0" fontId="7" fillId="2" borderId="7" xfId="12" applyFont="1" applyFill="1" applyBorder="1" applyAlignment="1">
      <alignment horizontal="center" vertical="center"/>
    </xf>
    <xf numFmtId="0" fontId="7" fillId="2" borderId="8" xfId="12" applyFont="1" applyFill="1" applyBorder="1" applyAlignment="1">
      <alignment horizontal="center" vertical="center"/>
    </xf>
    <xf numFmtId="0" fontId="7" fillId="0" borderId="11" xfId="12" applyFont="1" applyBorder="1" applyAlignment="1">
      <alignment horizontal="center" vertical="center"/>
    </xf>
    <xf numFmtId="0" fontId="7" fillId="0" borderId="13" xfId="12" applyFont="1" applyBorder="1" applyAlignment="1">
      <alignment horizontal="center" vertical="center"/>
    </xf>
    <xf numFmtId="0" fontId="7" fillId="3" borderId="22" xfId="12" quotePrefix="1" applyFont="1" applyFill="1" applyBorder="1" applyAlignment="1">
      <alignment horizontal="center" vertical="center"/>
    </xf>
    <xf numFmtId="175" fontId="8" fillId="3" borderId="22" xfId="13" applyNumberFormat="1" applyFont="1" applyFill="1" applyBorder="1" applyAlignment="1" applyProtection="1">
      <alignment horizontal="center" vertical="center"/>
    </xf>
    <xf numFmtId="171" fontId="7" fillId="3" borderId="95" xfId="12" applyNumberFormat="1" applyFont="1" applyFill="1" applyBorder="1" applyAlignment="1">
      <alignment horizontal="center" vertical="center"/>
    </xf>
    <xf numFmtId="0" fontId="8" fillId="3" borderId="22" xfId="12" quotePrefix="1" applyFont="1" applyFill="1" applyBorder="1" applyAlignment="1">
      <alignment horizontal="center" vertical="center"/>
    </xf>
    <xf numFmtId="0" fontId="7" fillId="2" borderId="3" xfId="12" applyFont="1" applyFill="1" applyBorder="1" applyAlignment="1">
      <alignment horizontal="left" vertical="center"/>
    </xf>
    <xf numFmtId="0" fontId="7" fillId="2" borderId="5" xfId="12" applyFont="1" applyFill="1" applyBorder="1" applyAlignment="1">
      <alignment horizontal="left" vertical="center"/>
    </xf>
    <xf numFmtId="0" fontId="9" fillId="0" borderId="7" xfId="0" applyFont="1" applyBorder="1" applyAlignment="1">
      <alignment horizontal="center"/>
    </xf>
    <xf numFmtId="0" fontId="9" fillId="0" borderId="8" xfId="0" applyFont="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8" fillId="3" borderId="140" xfId="12" applyFont="1" applyFill="1" applyBorder="1" applyAlignment="1">
      <alignment horizontal="center" vertical="center"/>
    </xf>
    <xf numFmtId="0" fontId="8" fillId="3" borderId="128" xfId="12" applyFont="1" applyFill="1" applyBorder="1" applyAlignment="1">
      <alignment horizontal="center" vertical="center"/>
    </xf>
    <xf numFmtId="0" fontId="8" fillId="3" borderId="17" xfId="12" applyFont="1" applyFill="1" applyBorder="1" applyAlignment="1">
      <alignment horizontal="center" vertical="center"/>
    </xf>
    <xf numFmtId="0" fontId="8" fillId="3" borderId="18" xfId="12" applyFont="1" applyFill="1" applyBorder="1" applyAlignment="1">
      <alignment horizontal="center" vertical="center"/>
    </xf>
    <xf numFmtId="0" fontId="9" fillId="3" borderId="111" xfId="0" applyFont="1" applyFill="1" applyBorder="1" applyAlignment="1">
      <alignment horizontal="center"/>
    </xf>
    <xf numFmtId="0" fontId="9" fillId="3" borderId="65" xfId="0" applyFont="1" applyFill="1" applyBorder="1" applyAlignment="1">
      <alignment horizontal="center"/>
    </xf>
    <xf numFmtId="171" fontId="8" fillId="3" borderId="3" xfId="28" applyNumberFormat="1" applyFont="1" applyFill="1" applyBorder="1" applyAlignment="1" applyProtection="1">
      <alignment horizontal="center" vertical="center"/>
    </xf>
    <xf numFmtId="171" fontId="8" fillId="3" borderId="4" xfId="28" applyNumberFormat="1" applyFont="1" applyFill="1" applyBorder="1" applyAlignment="1" applyProtection="1">
      <alignment horizontal="center" vertical="center"/>
    </xf>
    <xf numFmtId="171" fontId="8" fillId="3" borderId="5" xfId="28" applyNumberFormat="1" applyFont="1" applyFill="1" applyBorder="1" applyAlignment="1" applyProtection="1">
      <alignment horizontal="center" vertical="center"/>
    </xf>
    <xf numFmtId="0" fontId="9" fillId="3" borderId="95" xfId="0" applyFont="1" applyFill="1" applyBorder="1" applyAlignment="1">
      <alignment horizontal="center"/>
    </xf>
    <xf numFmtId="0" fontId="9" fillId="3" borderId="22" xfId="0" applyFont="1" applyFill="1" applyBorder="1" applyAlignment="1">
      <alignment horizontal="center"/>
    </xf>
    <xf numFmtId="0" fontId="10" fillId="3" borderId="22" xfId="0" applyFont="1" applyFill="1" applyBorder="1" applyAlignment="1">
      <alignment horizontal="center"/>
    </xf>
    <xf numFmtId="166" fontId="9" fillId="3" borderId="3" xfId="29" applyNumberFormat="1" applyFont="1" applyFill="1" applyBorder="1" applyAlignment="1" applyProtection="1">
      <alignment horizontal="center"/>
    </xf>
    <xf numFmtId="166" fontId="9" fillId="3" borderId="68" xfId="29" applyNumberFormat="1" applyFont="1" applyFill="1" applyBorder="1" applyAlignment="1" applyProtection="1">
      <alignment horizontal="center"/>
    </xf>
    <xf numFmtId="0" fontId="9" fillId="3" borderId="34" xfId="0" applyFont="1" applyFill="1" applyBorder="1" applyAlignment="1">
      <alignment horizont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13"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166" fontId="9" fillId="3" borderId="0" xfId="29" applyNumberFormat="1" applyFont="1" applyFill="1" applyBorder="1" applyAlignment="1" applyProtection="1">
      <alignment horizontal="right"/>
    </xf>
    <xf numFmtId="9" fontId="9" fillId="3" borderId="0" xfId="30" applyFont="1" applyFill="1" applyBorder="1" applyAlignment="1" applyProtection="1">
      <alignment horizontal="right"/>
    </xf>
    <xf numFmtId="166" fontId="9" fillId="3" borderId="92" xfId="29" applyNumberFormat="1" applyFont="1" applyFill="1" applyBorder="1" applyAlignment="1" applyProtection="1">
      <alignment horizontal="right"/>
    </xf>
    <xf numFmtId="0" fontId="10" fillId="3" borderId="11" xfId="0" applyFont="1" applyFill="1" applyBorder="1" applyAlignment="1">
      <alignment horizontal="left"/>
    </xf>
    <xf numFmtId="0" fontId="10" fillId="3" borderId="12" xfId="0" applyFont="1" applyFill="1" applyBorder="1" applyAlignment="1">
      <alignment horizontal="left"/>
    </xf>
    <xf numFmtId="166" fontId="10" fillId="3" borderId="12" xfId="29" applyNumberFormat="1" applyFont="1" applyFill="1" applyBorder="1" applyAlignment="1" applyProtection="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7" fillId="3" borderId="3" xfId="12" applyFont="1" applyFill="1" applyBorder="1" applyAlignment="1">
      <alignment horizontal="right"/>
    </xf>
    <xf numFmtId="0" fontId="7" fillId="3" borderId="4" xfId="12" applyFont="1" applyFill="1" applyBorder="1" applyAlignment="1">
      <alignment horizontal="right"/>
    </xf>
    <xf numFmtId="0" fontId="7" fillId="2" borderId="6" xfId="12" applyFont="1" applyFill="1" applyBorder="1" applyAlignment="1">
      <alignment horizontal="center" wrapText="1"/>
    </xf>
    <xf numFmtId="0" fontId="7" fillId="2" borderId="8" xfId="12" applyFont="1" applyFill="1" applyBorder="1" applyAlignment="1">
      <alignment horizontal="center" wrapText="1"/>
    </xf>
    <xf numFmtId="0" fontId="7" fillId="2" borderId="6" xfId="12" applyFont="1" applyFill="1" applyBorder="1" applyAlignment="1" applyProtection="1">
      <alignment horizontal="center"/>
      <protection locked="0"/>
    </xf>
    <xf numFmtId="0" fontId="7" fillId="2" borderId="8" xfId="12" applyFont="1" applyFill="1" applyBorder="1" applyAlignment="1" applyProtection="1">
      <alignment horizontal="center"/>
      <protection locked="0"/>
    </xf>
    <xf numFmtId="0" fontId="8" fillId="0" borderId="103" xfId="12" applyFont="1" applyBorder="1" applyAlignment="1" applyProtection="1">
      <alignment horizontal="center"/>
      <protection locked="0"/>
    </xf>
    <xf numFmtId="0" fontId="8" fillId="0" borderId="102" xfId="12" applyFont="1" applyBorder="1" applyAlignment="1" applyProtection="1">
      <alignment horizontal="center"/>
      <protection locked="0"/>
    </xf>
    <xf numFmtId="0" fontId="7" fillId="2" borderId="6" xfId="12" applyFont="1" applyFill="1" applyBorder="1" applyAlignment="1">
      <alignment horizontal="center"/>
    </xf>
    <xf numFmtId="0" fontId="7" fillId="2" borderId="8" xfId="12" applyFont="1" applyFill="1" applyBorder="1" applyAlignment="1">
      <alignment horizontal="center"/>
    </xf>
    <xf numFmtId="0" fontId="8" fillId="0" borderId="0" xfId="1" applyFont="1" applyAlignment="1" applyProtection="1">
      <alignment horizontal="left"/>
      <protection locked="0"/>
    </xf>
    <xf numFmtId="0" fontId="8" fillId="3" borderId="3" xfId="12" applyFont="1" applyFill="1" applyBorder="1" applyAlignment="1">
      <alignment horizontal="center"/>
    </xf>
    <xf numFmtId="0" fontId="8" fillId="3" borderId="5" xfId="12" applyFont="1" applyFill="1" applyBorder="1" applyAlignment="1">
      <alignment horizontal="center"/>
    </xf>
    <xf numFmtId="171" fontId="8" fillId="3" borderId="17" xfId="12" applyNumberFormat="1" applyFont="1" applyFill="1" applyBorder="1" applyAlignment="1">
      <alignment horizontal="left" vertical="center"/>
    </xf>
    <xf numFmtId="171" fontId="8" fillId="3" borderId="115" xfId="12" applyNumberFormat="1" applyFont="1" applyFill="1" applyBorder="1" applyAlignment="1">
      <alignment horizontal="left" vertical="center"/>
    </xf>
    <xf numFmtId="0" fontId="8" fillId="0" borderId="0" xfId="12" applyFont="1" applyAlignment="1" applyProtection="1">
      <alignment horizontal="center"/>
      <protection locked="0"/>
    </xf>
    <xf numFmtId="171" fontId="8" fillId="0" borderId="9" xfId="13" applyNumberFormat="1"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2" borderId="3" xfId="13" applyNumberFormat="1" applyFont="1" applyFill="1" applyBorder="1" applyAlignment="1" applyProtection="1">
      <alignment horizontal="center" vertical="center"/>
    </xf>
    <xf numFmtId="171" fontId="7" fillId="2" borderId="4" xfId="13" applyNumberFormat="1" applyFont="1" applyFill="1" applyBorder="1" applyAlignment="1" applyProtection="1">
      <alignment horizontal="center" vertical="center"/>
    </xf>
    <xf numFmtId="171" fontId="7" fillId="2" borderId="5" xfId="13" applyNumberFormat="1" applyFont="1" applyFill="1" applyBorder="1" applyAlignment="1" applyProtection="1">
      <alignment horizontal="center" vertical="center"/>
    </xf>
    <xf numFmtId="171" fontId="10" fillId="3" borderId="12" xfId="12" applyNumberFormat="1" applyFont="1" applyFill="1" applyBorder="1" applyAlignment="1">
      <alignment horizontal="left" vertical="center"/>
    </xf>
    <xf numFmtId="171" fontId="42" fillId="3" borderId="13" xfId="12" applyNumberFormat="1" applyFont="1" applyFill="1" applyBorder="1" applyAlignment="1">
      <alignment horizontal="left" vertical="center"/>
    </xf>
    <xf numFmtId="0" fontId="7" fillId="2" borderId="3" xfId="12" applyFont="1" applyFill="1" applyBorder="1" applyAlignment="1">
      <alignment horizontal="center"/>
    </xf>
    <xf numFmtId="0" fontId="8" fillId="2" borderId="4" xfId="12" applyFont="1" applyFill="1" applyBorder="1" applyAlignment="1">
      <alignment horizontal="center"/>
    </xf>
    <xf numFmtId="0" fontId="8" fillId="2" borderId="5" xfId="12" applyFont="1" applyFill="1" applyBorder="1" applyAlignment="1">
      <alignment horizont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166" fontId="9" fillId="3" borderId="4" xfId="29" applyNumberFormat="1" applyFont="1" applyFill="1" applyBorder="1" applyAlignment="1" applyProtection="1">
      <alignment horizontal="center"/>
    </xf>
    <xf numFmtId="166" fontId="9" fillId="3" borderId="5" xfId="29" applyNumberFormat="1" applyFont="1" applyFill="1" applyBorder="1" applyAlignment="1" applyProtection="1">
      <alignment horizontal="center"/>
    </xf>
    <xf numFmtId="171" fontId="8" fillId="3" borderId="111" xfId="12" applyNumberFormat="1" applyFont="1" applyFill="1" applyBorder="1" applyAlignment="1">
      <alignment horizontal="left" vertical="center"/>
    </xf>
    <xf numFmtId="171" fontId="8" fillId="3" borderId="112" xfId="12" applyNumberFormat="1" applyFont="1" applyFill="1" applyBorder="1" applyAlignment="1">
      <alignment horizontal="left" vertical="center"/>
    </xf>
    <xf numFmtId="171" fontId="7" fillId="2" borderId="80" xfId="13" applyNumberFormat="1" applyFont="1" applyFill="1" applyBorder="1" applyAlignment="1" applyProtection="1">
      <alignment horizontal="center"/>
    </xf>
    <xf numFmtId="171" fontId="7" fillId="2" borderId="79" xfId="13" applyNumberFormat="1" applyFont="1" applyFill="1" applyBorder="1" applyAlignment="1" applyProtection="1">
      <alignment horizontal="center"/>
    </xf>
    <xf numFmtId="171" fontId="7" fillId="2" borderId="77" xfId="13" applyNumberFormat="1" applyFont="1" applyFill="1" applyBorder="1" applyAlignment="1" applyProtection="1">
      <alignment horizontal="center"/>
    </xf>
    <xf numFmtId="0" fontId="8" fillId="0" borderId="11" xfId="12" applyFont="1" applyBorder="1" applyAlignment="1" applyProtection="1">
      <alignment horizontal="center"/>
      <protection locked="0"/>
    </xf>
    <xf numFmtId="0" fontId="8" fillId="0" borderId="12" xfId="12" applyFont="1" applyBorder="1" applyAlignment="1" applyProtection="1">
      <alignment horizontal="center"/>
      <protection locked="0"/>
    </xf>
    <xf numFmtId="171" fontId="7" fillId="2" borderId="73" xfId="13" applyNumberFormat="1" applyFont="1" applyFill="1" applyBorder="1" applyAlignment="1" applyProtection="1">
      <alignment horizontal="center"/>
    </xf>
    <xf numFmtId="171" fontId="7" fillId="2" borderId="69" xfId="13" applyNumberFormat="1" applyFont="1" applyFill="1" applyBorder="1" applyAlignment="1" applyProtection="1">
      <alignment horizontal="center"/>
    </xf>
    <xf numFmtId="171" fontId="7" fillId="2" borderId="70" xfId="13" applyNumberFormat="1" applyFont="1" applyFill="1" applyBorder="1" applyAlignment="1" applyProtection="1">
      <alignment horizontal="center"/>
    </xf>
    <xf numFmtId="0" fontId="7" fillId="2" borderId="4" xfId="12" applyFont="1" applyFill="1" applyBorder="1" applyAlignment="1">
      <alignment horizontal="center"/>
    </xf>
    <xf numFmtId="0" fontId="7" fillId="2" borderId="5" xfId="12" applyFont="1" applyFill="1" applyBorder="1" applyAlignment="1">
      <alignment horizontal="center"/>
    </xf>
    <xf numFmtId="0" fontId="8" fillId="3" borderId="124" xfId="12" applyFont="1" applyFill="1" applyBorder="1" applyAlignment="1">
      <alignment horizontal="left" vertical="center"/>
    </xf>
    <xf numFmtId="0" fontId="8" fillId="3" borderId="117" xfId="12" applyFont="1" applyFill="1" applyBorder="1" applyAlignment="1">
      <alignment horizontal="left" vertical="center"/>
    </xf>
    <xf numFmtId="0" fontId="8" fillId="3" borderId="125" xfId="12" applyFont="1" applyFill="1" applyBorder="1" applyAlignment="1">
      <alignment horizontal="left" vertical="center"/>
    </xf>
    <xf numFmtId="0" fontId="8" fillId="0" borderId="32" xfId="12" applyFont="1" applyBorder="1" applyAlignment="1">
      <alignment horizontal="left" vertical="center" wrapText="1"/>
    </xf>
    <xf numFmtId="0" fontId="31" fillId="0" borderId="0" xfId="12" applyFont="1" applyAlignment="1">
      <alignment horizontal="left" vertical="center" wrapText="1"/>
    </xf>
    <xf numFmtId="0" fontId="31" fillId="0" borderId="120" xfId="12" applyFont="1" applyBorder="1" applyAlignment="1">
      <alignment horizontal="left" vertical="center" wrapText="1"/>
    </xf>
    <xf numFmtId="0" fontId="31" fillId="0" borderId="20" xfId="12" applyFont="1" applyBorder="1" applyAlignment="1">
      <alignment horizontal="left" vertical="center" wrapText="1"/>
    </xf>
    <xf numFmtId="0" fontId="31" fillId="0" borderId="15" xfId="12" applyFont="1" applyBorder="1" applyAlignment="1">
      <alignment horizontal="left" vertical="center" wrapText="1"/>
    </xf>
    <xf numFmtId="0" fontId="31" fillId="0" borderId="21" xfId="12" applyFont="1" applyBorder="1" applyAlignment="1">
      <alignment horizontal="left" vertical="center" wrapText="1"/>
    </xf>
    <xf numFmtId="171" fontId="7" fillId="0" borderId="0" xfId="13" applyNumberFormat="1" applyFont="1" applyFill="1" applyBorder="1" applyAlignment="1" applyProtection="1">
      <alignment horizontal="center"/>
      <protection locked="0"/>
    </xf>
    <xf numFmtId="0" fontId="8" fillId="0" borderId="0" xfId="12" applyFont="1" applyAlignment="1" applyProtection="1">
      <alignment horizontal="left" vertical="center"/>
      <protection locked="0"/>
    </xf>
    <xf numFmtId="0" fontId="37" fillId="0" borderId="0" xfId="12" applyFont="1" applyAlignment="1" applyProtection="1">
      <alignment horizontal="left" vertical="center"/>
      <protection locked="0"/>
    </xf>
    <xf numFmtId="0" fontId="8" fillId="0" borderId="0" xfId="12" applyFont="1" applyAlignment="1" applyProtection="1">
      <alignment horizontal="center" vertical="center"/>
      <protection locked="0"/>
    </xf>
    <xf numFmtId="37" fontId="7" fillId="2" borderId="14" xfId="23" applyFont="1" applyFill="1" applyBorder="1" applyAlignment="1">
      <alignment horizontal="center" vertical="center"/>
    </xf>
    <xf numFmtId="37" fontId="7" fillId="2" borderId="46" xfId="23" applyFont="1" applyFill="1" applyBorder="1" applyAlignment="1">
      <alignment horizontal="center" vertical="center"/>
    </xf>
    <xf numFmtId="37" fontId="7" fillId="2" borderId="14" xfId="23" applyFont="1" applyFill="1" applyBorder="1" applyAlignment="1">
      <alignment horizontal="center" vertical="center" wrapText="1"/>
    </xf>
    <xf numFmtId="37" fontId="7" fillId="2" borderId="46" xfId="23" applyFont="1" applyFill="1" applyBorder="1" applyAlignment="1">
      <alignment horizontal="center" vertical="center" wrapText="1"/>
    </xf>
    <xf numFmtId="37" fontId="7" fillId="2" borderId="14" xfId="23" applyFont="1" applyFill="1" applyBorder="1" applyAlignment="1">
      <alignment horizontal="center" wrapText="1"/>
    </xf>
    <xf numFmtId="37" fontId="7" fillId="2" borderId="46" xfId="23" applyFont="1" applyFill="1" applyBorder="1" applyAlignment="1">
      <alignment horizontal="center" wrapText="1"/>
    </xf>
    <xf numFmtId="37" fontId="7" fillId="2" borderId="3" xfId="23" applyFont="1" applyFill="1" applyBorder="1" applyAlignment="1">
      <alignment horizontal="center"/>
    </xf>
    <xf numFmtId="37" fontId="7" fillId="2" borderId="5" xfId="23" applyFont="1" applyFill="1" applyBorder="1" applyAlignment="1">
      <alignment horizontal="center"/>
    </xf>
    <xf numFmtId="37" fontId="8" fillId="0" borderId="22" xfId="23" applyFont="1" applyBorder="1" applyAlignment="1" applyProtection="1">
      <alignment horizontal="left"/>
      <protection locked="0"/>
    </xf>
    <xf numFmtId="37" fontId="7" fillId="0" borderId="17" xfId="23" applyFont="1" applyBorder="1" applyAlignment="1" applyProtection="1">
      <alignment horizontal="center"/>
      <protection locked="0"/>
    </xf>
    <xf numFmtId="37" fontId="7" fillId="0" borderId="18" xfId="23" applyFont="1" applyBorder="1" applyAlignment="1" applyProtection="1">
      <alignment horizontal="center"/>
      <protection locked="0"/>
    </xf>
    <xf numFmtId="37" fontId="8" fillId="0" borderId="17" xfId="23" applyFont="1" applyBorder="1" applyAlignment="1" applyProtection="1">
      <alignment horizontal="left"/>
      <protection locked="0"/>
    </xf>
    <xf numFmtId="37" fontId="8" fillId="0" borderId="18" xfId="23" applyFont="1" applyBorder="1" applyAlignment="1" applyProtection="1">
      <alignment horizontal="left"/>
      <protection locked="0"/>
    </xf>
    <xf numFmtId="170" fontId="18" fillId="0" borderId="14" xfId="36" applyFont="1" applyBorder="1" applyAlignment="1">
      <alignment horizontal="center" vertical="center" wrapText="1"/>
    </xf>
    <xf numFmtId="170" fontId="18" fillId="0" borderId="46" xfId="36" applyFont="1" applyBorder="1" applyAlignment="1">
      <alignment horizontal="center" vertical="center" wrapText="1"/>
    </xf>
    <xf numFmtId="170" fontId="18" fillId="0" borderId="14" xfId="36" applyFont="1" applyBorder="1" applyAlignment="1">
      <alignment horizontal="center" vertical="center"/>
    </xf>
    <xf numFmtId="170" fontId="18" fillId="0" borderId="46" xfId="36" applyFont="1" applyBorder="1" applyAlignment="1">
      <alignment horizontal="center" vertical="center"/>
    </xf>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17" fillId="0" borderId="64" xfId="36" applyFont="1" applyBorder="1" applyAlignment="1" applyProtection="1">
      <alignment horizontal="left" vertical="center"/>
      <protection locked="0"/>
    </xf>
    <xf numFmtId="170" fontId="17" fillId="0" borderId="65" xfId="36" applyFont="1" applyBorder="1" applyAlignment="1" applyProtection="1">
      <alignment horizontal="left" vertical="center"/>
      <protection locked="0"/>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70" fontId="8" fillId="0" borderId="42" xfId="36" applyFont="1" applyBorder="1" applyAlignment="1" applyProtection="1">
      <alignment horizontal="left"/>
      <protection locked="0"/>
    </xf>
    <xf numFmtId="170" fontId="8" fillId="0" borderId="54" xfId="36" applyFont="1" applyBorder="1" applyAlignment="1" applyProtection="1">
      <alignment horizontal="left"/>
      <protection locked="0"/>
    </xf>
    <xf numFmtId="170" fontId="18" fillId="3" borderId="3" xfId="36" applyFont="1" applyFill="1" applyBorder="1" applyAlignment="1">
      <alignment horizontal="left" vertical="center"/>
    </xf>
    <xf numFmtId="170" fontId="18" fillId="3" borderId="68" xfId="36" applyFont="1" applyFill="1" applyBorder="1" applyAlignment="1">
      <alignment horizontal="left" vertical="center"/>
    </xf>
    <xf numFmtId="0" fontId="22" fillId="2" borderId="6"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7" fillId="3" borderId="3" xfId="36" applyFont="1" applyFill="1" applyBorder="1" applyAlignment="1">
      <alignment horizontal="left" vertical="center"/>
    </xf>
    <xf numFmtId="170" fontId="7" fillId="3" borderId="68" xfId="36" applyFont="1" applyFill="1" applyBorder="1" applyAlignment="1">
      <alignment horizontal="left" vertical="center"/>
    </xf>
    <xf numFmtId="170" fontId="8" fillId="0" borderId="60" xfId="36" applyFont="1" applyBorder="1" applyAlignment="1" applyProtection="1">
      <alignment horizontal="left" vertical="center"/>
      <protection locked="0"/>
    </xf>
    <xf numFmtId="170" fontId="8" fillId="0" borderId="18" xfId="36" applyFont="1" applyBorder="1" applyAlignment="1" applyProtection="1">
      <alignment horizontal="left" vertical="center"/>
      <protection locked="0"/>
    </xf>
    <xf numFmtId="166" fontId="9" fillId="0" borderId="140" xfId="29" applyNumberFormat="1" applyFont="1" applyBorder="1" applyAlignment="1" applyProtection="1">
      <alignment horizontal="right"/>
      <protection locked="0"/>
    </xf>
    <xf numFmtId="166" fontId="9" fillId="0" borderId="110" xfId="29" applyNumberFormat="1" applyFont="1" applyBorder="1" applyAlignment="1" applyProtection="1">
      <alignment horizontal="right"/>
      <protection locked="0"/>
    </xf>
    <xf numFmtId="166" fontId="9" fillId="0" borderId="17" xfId="29" applyNumberFormat="1" applyFont="1" applyBorder="1" applyAlignment="1" applyProtection="1">
      <alignment horizontal="right"/>
      <protection locked="0"/>
    </xf>
    <xf numFmtId="166" fontId="9" fillId="0" borderId="115" xfId="29" applyNumberFormat="1" applyFont="1" applyBorder="1" applyAlignment="1" applyProtection="1">
      <alignment horizontal="right"/>
      <protection locked="0"/>
    </xf>
    <xf numFmtId="9" fontId="9" fillId="3" borderId="92" xfId="30" applyFont="1" applyFill="1" applyBorder="1" applyAlignment="1" applyProtection="1">
      <alignment horizontal="right"/>
    </xf>
    <xf numFmtId="9" fontId="9" fillId="3" borderId="118" xfId="30" applyFont="1" applyFill="1" applyBorder="1" applyAlignment="1" applyProtection="1">
      <alignment horizontal="right"/>
    </xf>
    <xf numFmtId="0" fontId="10" fillId="3" borderId="9" xfId="0" applyFont="1" applyFill="1" applyBorder="1" applyAlignment="1">
      <alignment horizontal="left" wrapText="1"/>
    </xf>
    <xf numFmtId="0" fontId="10" fillId="3" borderId="0" xfId="0" applyFont="1" applyFill="1" applyAlignment="1">
      <alignment horizontal="left" wrapText="1"/>
    </xf>
    <xf numFmtId="166" fontId="10" fillId="3" borderId="7" xfId="29" applyNumberFormat="1" applyFont="1" applyFill="1" applyBorder="1" applyAlignment="1" applyProtection="1">
      <alignment horizontal="center"/>
    </xf>
    <xf numFmtId="166" fontId="10" fillId="3" borderId="8" xfId="29" applyNumberFormat="1" applyFont="1" applyFill="1" applyBorder="1" applyAlignment="1" applyProtection="1">
      <alignment horizontal="center"/>
    </xf>
    <xf numFmtId="166" fontId="9" fillId="3" borderId="56" xfId="29" applyNumberFormat="1" applyFont="1" applyFill="1" applyBorder="1" applyAlignment="1" applyProtection="1">
      <alignment horizontal="center"/>
    </xf>
    <xf numFmtId="166" fontId="9" fillId="3" borderId="62" xfId="29" applyNumberFormat="1" applyFont="1" applyFill="1" applyBorder="1" applyAlignment="1" applyProtection="1">
      <alignment horizont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66" fontId="9" fillId="7" borderId="3" xfId="29" applyNumberFormat="1" applyFont="1" applyFill="1" applyBorder="1" applyAlignment="1" applyProtection="1">
      <alignment horizontal="center"/>
      <protection locked="0"/>
    </xf>
    <xf numFmtId="166" fontId="9" fillId="7" borderId="5" xfId="29" applyNumberFormat="1" applyFont="1" applyFill="1" applyBorder="1" applyAlignment="1" applyProtection="1">
      <alignment horizont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166" fontId="9" fillId="0" borderId="111" xfId="29" applyNumberFormat="1" applyFont="1" applyBorder="1" applyAlignment="1" applyProtection="1">
      <alignment horizontal="right"/>
      <protection locked="0"/>
    </xf>
    <xf numFmtId="166" fontId="9" fillId="0" borderId="112" xfId="29" applyNumberFormat="1" applyFont="1" applyBorder="1" applyAlignment="1" applyProtection="1">
      <alignment horizontal="right"/>
      <protection locked="0"/>
    </xf>
    <xf numFmtId="0" fontId="10" fillId="0" borderId="72" xfId="0" applyFont="1" applyBorder="1" applyAlignment="1" applyProtection="1">
      <alignment horizontal="center"/>
      <protection locked="0"/>
    </xf>
    <xf numFmtId="0" fontId="10" fillId="0" borderId="5" xfId="0" applyFont="1" applyBorder="1" applyAlignment="1" applyProtection="1">
      <alignment horizontal="center"/>
      <protection locked="0"/>
    </xf>
    <xf numFmtId="166" fontId="9" fillId="3" borderId="72" xfId="29" applyNumberFormat="1" applyFont="1" applyFill="1" applyBorder="1" applyAlignment="1" applyProtection="1">
      <alignment horizontal="right"/>
    </xf>
    <xf numFmtId="166" fontId="9" fillId="3" borderId="5" xfId="29" applyNumberFormat="1" applyFont="1" applyFill="1" applyBorder="1" applyAlignment="1" applyProtection="1">
      <alignment horizontal="right"/>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166" fontId="9" fillId="3" borderId="88" xfId="29" applyNumberFormat="1" applyFont="1" applyFill="1" applyBorder="1" applyAlignment="1" applyProtection="1">
      <alignment horizontal="center"/>
    </xf>
    <xf numFmtId="166" fontId="9" fillId="3" borderId="90" xfId="29" applyNumberFormat="1" applyFont="1" applyFill="1" applyBorder="1" applyAlignment="1" applyProtection="1">
      <alignment horizontal="center"/>
    </xf>
    <xf numFmtId="166" fontId="9" fillId="3" borderId="0" xfId="0" applyNumberFormat="1" applyFont="1" applyFill="1" applyAlignment="1">
      <alignment horizontal="center"/>
    </xf>
    <xf numFmtId="0" fontId="9" fillId="3" borderId="10" xfId="0" applyFont="1" applyFill="1" applyBorder="1" applyAlignment="1">
      <alignment horizontal="center"/>
    </xf>
    <xf numFmtId="166" fontId="10" fillId="3" borderId="0"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37" fontId="7" fillId="2" borderId="6" xfId="23" applyFont="1" applyFill="1" applyBorder="1" applyAlignment="1">
      <alignment horizontal="center" vertical="center"/>
    </xf>
    <xf numFmtId="37" fontId="7" fillId="2" borderId="8" xfId="23" applyFont="1" applyFill="1" applyBorder="1" applyAlignment="1">
      <alignment horizontal="center" vertic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166" fontId="9" fillId="3" borderId="44" xfId="29" applyNumberFormat="1" applyFont="1" applyFill="1" applyBorder="1" applyAlignment="1" applyProtection="1">
      <alignment horizontal="center"/>
    </xf>
    <xf numFmtId="166" fontId="9" fillId="3" borderId="89" xfId="29" applyNumberFormat="1" applyFont="1" applyFill="1" applyBorder="1" applyAlignment="1" applyProtection="1">
      <alignment horizontal="center"/>
    </xf>
    <xf numFmtId="37" fontId="7" fillId="0" borderId="6" xfId="23" applyFont="1" applyBorder="1" applyAlignment="1">
      <alignment horizontal="center" vertical="center"/>
    </xf>
    <xf numFmtId="37" fontId="7" fillId="0" borderId="8" xfId="23" applyFont="1" applyBorder="1" applyAlignment="1">
      <alignment horizontal="center" vertical="center"/>
    </xf>
    <xf numFmtId="37" fontId="7" fillId="3" borderId="12" xfId="23" applyFont="1" applyFill="1" applyBorder="1" applyAlignment="1">
      <alignment horizontal="left" vertical="center" wrapText="1"/>
    </xf>
    <xf numFmtId="37" fontId="7" fillId="3" borderId="71" xfId="23" applyFont="1" applyFill="1" applyBorder="1" applyAlignment="1">
      <alignment horizontal="left" vertical="center" wrapText="1"/>
    </xf>
    <xf numFmtId="4" fontId="7" fillId="2" borderId="3" xfId="39" applyNumberFormat="1" applyFont="1" applyFill="1" applyBorder="1" applyAlignment="1">
      <alignment horizontal="center"/>
    </xf>
    <xf numFmtId="4" fontId="7" fillId="2" borderId="4" xfId="39" applyNumberFormat="1" applyFont="1" applyFill="1" applyBorder="1" applyAlignment="1">
      <alignment horizontal="center"/>
    </xf>
    <xf numFmtId="4" fontId="7" fillId="2" borderId="5" xfId="39" applyNumberFormat="1" applyFont="1" applyFill="1" applyBorder="1" applyAlignment="1">
      <alignment horizontal="center"/>
    </xf>
    <xf numFmtId="4" fontId="31" fillId="2" borderId="4" xfId="39" applyNumberFormat="1" applyFont="1" applyFill="1" applyBorder="1" applyAlignment="1">
      <alignment horizontal="center"/>
    </xf>
    <xf numFmtId="0" fontId="9" fillId="0" borderId="6" xfId="0" applyFont="1" applyBorder="1" applyAlignment="1">
      <alignment horizontal="center"/>
    </xf>
    <xf numFmtId="0" fontId="8" fillId="0" borderId="0" xfId="1" applyFont="1" applyAlignment="1">
      <alignment horizontal="left"/>
    </xf>
    <xf numFmtId="0" fontId="8" fillId="0" borderId="103" xfId="12" applyFont="1" applyBorder="1" applyAlignment="1">
      <alignment horizontal="center"/>
    </xf>
    <xf numFmtId="0" fontId="8" fillId="0" borderId="102" xfId="12" applyFont="1" applyBorder="1" applyAlignment="1">
      <alignment horizontal="center"/>
    </xf>
    <xf numFmtId="0" fontId="8" fillId="0" borderId="9" xfId="12" applyFont="1" applyBorder="1" applyAlignment="1" applyProtection="1">
      <alignment horizontal="center"/>
      <protection locked="0"/>
    </xf>
    <xf numFmtId="37" fontId="7" fillId="2" borderId="3" xfId="23" applyFont="1" applyFill="1" applyBorder="1" applyAlignment="1">
      <alignment horizontal="center" vertical="center"/>
    </xf>
    <xf numFmtId="37" fontId="7" fillId="2" borderId="5" xfId="23" applyFont="1" applyFill="1" applyBorder="1" applyAlignment="1">
      <alignment horizontal="center" vertic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8" fillId="0" borderId="130" xfId="12" applyFont="1" applyBorder="1" applyAlignment="1" applyProtection="1">
      <alignment horizontal="center"/>
      <protection locked="0"/>
    </xf>
    <xf numFmtId="0" fontId="46" fillId="2" borderId="9" xfId="0" applyFont="1" applyFill="1" applyBorder="1" applyAlignment="1">
      <alignment horizontal="center" vertical="center"/>
    </xf>
    <xf numFmtId="0" fontId="46" fillId="2" borderId="0" xfId="0" applyFont="1" applyFill="1" applyAlignment="1">
      <alignment horizontal="center" vertical="center"/>
    </xf>
    <xf numFmtId="0" fontId="46" fillId="2" borderId="10" xfId="0" applyFont="1" applyFill="1" applyBorder="1" applyAlignment="1">
      <alignment horizontal="center" vertical="center"/>
    </xf>
    <xf numFmtId="171" fontId="9" fillId="3" borderId="0" xfId="28" applyNumberFormat="1" applyFont="1" applyFill="1" applyBorder="1" applyAlignment="1" applyProtection="1">
      <alignment horizontal="center"/>
    </xf>
    <xf numFmtId="0" fontId="47" fillId="0" borderId="7" xfId="0" applyFont="1" applyBorder="1" applyAlignment="1" applyProtection="1">
      <alignment horizontal="center"/>
      <protection locked="0"/>
    </xf>
    <xf numFmtId="173" fontId="10" fillId="3" borderId="12" xfId="30" applyNumberFormat="1" applyFont="1" applyFill="1" applyBorder="1" applyAlignment="1" applyProtection="1">
      <alignment horizontal="center"/>
    </xf>
    <xf numFmtId="171" fontId="9" fillId="3" borderId="92" xfId="28" applyNumberFormat="1" applyFont="1" applyFill="1" applyBorder="1" applyAlignment="1" applyProtection="1">
      <alignment horizontal="center"/>
    </xf>
  </cellXfs>
  <cellStyles count="47">
    <cellStyle name="Comma" xfId="28" builtinId="3"/>
    <cellStyle name="Comma 2" xfId="13" xr:uid="{00000000-0005-0000-0000-000001000000}"/>
    <cellStyle name="Comma 2 2" xfId="15" xr:uid="{00000000-0005-0000-0000-000002000000}"/>
    <cellStyle name="Comma 2 3" xfId="26" xr:uid="{00000000-0005-0000-0000-000003000000}"/>
    <cellStyle name="Comma 3" xfId="14" xr:uid="{00000000-0005-0000-0000-000004000000}"/>
    <cellStyle name="Comma 4" xfId="2" xr:uid="{00000000-0005-0000-0000-000005000000}"/>
    <cellStyle name="Comma 5" xfId="45" xr:uid="{4CEAAD80-13A1-4C21-8616-C78990A5486C}"/>
    <cellStyle name="Comma0" xfId="3" xr:uid="{00000000-0005-0000-0000-000006000000}"/>
    <cellStyle name="Currency" xfId="29" builtinId="4"/>
    <cellStyle name="Currency 2" xfId="22" xr:uid="{00000000-0005-0000-0000-000008000000}"/>
    <cellStyle name="Currency 3" xfId="16" xr:uid="{00000000-0005-0000-0000-000009000000}"/>
    <cellStyle name="Currency 4" xfId="4" xr:uid="{00000000-0005-0000-0000-00000A000000}"/>
    <cellStyle name="Currency 5" xfId="46" xr:uid="{66CD31E5-57B4-4C3E-B837-6B5051A79B0E}"/>
    <cellStyle name="Currency0" xfId="5" xr:uid="{00000000-0005-0000-0000-00000B000000}"/>
    <cellStyle name="Date" xfId="6" xr:uid="{00000000-0005-0000-0000-00000C000000}"/>
    <cellStyle name="Date 2" xfId="31" xr:uid="{00000000-0005-0000-0000-00000D000000}"/>
    <cellStyle name="Fixed" xfId="7" xr:uid="{00000000-0005-0000-0000-00000E000000}"/>
    <cellStyle name="Fixed 2" xfId="32" xr:uid="{00000000-0005-0000-0000-00000F000000}"/>
    <cellStyle name="Heading 1 2" xfId="8" xr:uid="{00000000-0005-0000-0000-000010000000}"/>
    <cellStyle name="Heading 2 2" xfId="9" xr:uid="{00000000-0005-0000-0000-000011000000}"/>
    <cellStyle name="Heading1" xfId="33" xr:uid="{00000000-0005-0000-0000-000012000000}"/>
    <cellStyle name="Heading2" xfId="34" xr:uid="{00000000-0005-0000-0000-000013000000}"/>
    <cellStyle name="Hyperlink" xfId="43" builtinId="8"/>
    <cellStyle name="Normal" xfId="0" builtinId="0"/>
    <cellStyle name="Normal 2" xfId="12" xr:uid="{00000000-0005-0000-0000-000015000000}"/>
    <cellStyle name="Normal 2 2" xfId="21" xr:uid="{00000000-0005-0000-0000-000016000000}"/>
    <cellStyle name="Normal 2 2 2" xfId="24" xr:uid="{00000000-0005-0000-0000-000017000000}"/>
    <cellStyle name="Normal 3" xfId="17" xr:uid="{00000000-0005-0000-0000-000018000000}"/>
    <cellStyle name="Normal 3 2" xfId="25" xr:uid="{00000000-0005-0000-0000-000019000000}"/>
    <cellStyle name="Normal 4" xfId="23" xr:uid="{00000000-0005-0000-0000-00001A000000}"/>
    <cellStyle name="Normal 5" xfId="1" xr:uid="{00000000-0005-0000-0000-00001B000000}"/>
    <cellStyle name="Normal 6" xfId="38" xr:uid="{00000000-0005-0000-0000-00001C000000}"/>
    <cellStyle name="Normal 7" xfId="42" xr:uid="{69C48B17-1530-4E04-99E0-539A89032DAC}"/>
    <cellStyle name="Normal 8" xfId="44" xr:uid="{A9058E5D-E169-471B-9B95-8CE1026546C5}"/>
    <cellStyle name="Normal_Casa Vallita UW HOME" xfId="39" xr:uid="{00000000-0005-0000-0000-00001D000000}"/>
    <cellStyle name="Normal_RNTSKED-" xfId="35" xr:uid="{00000000-0005-0000-0000-00001E000000}"/>
    <cellStyle name="Normal_Sheet1" xfId="40" xr:uid="{EE33D640-9533-46B6-A6FA-50845A5677A4}"/>
    <cellStyle name="Normal_SKED-A" xfId="36" xr:uid="{00000000-0005-0000-0000-00001F000000}"/>
    <cellStyle name="Percent" xfId="30" builtinId="5"/>
    <cellStyle name="Percent 2" xfId="18" xr:uid="{00000000-0005-0000-0000-000021000000}"/>
    <cellStyle name="Percent 2 2" xfId="19" xr:uid="{00000000-0005-0000-0000-000022000000}"/>
    <cellStyle name="Percent 2 3" xfId="27" xr:uid="{00000000-0005-0000-0000-000023000000}"/>
    <cellStyle name="Percent 3" xfId="20" xr:uid="{00000000-0005-0000-0000-000024000000}"/>
    <cellStyle name="Percent 4" xfId="10" xr:uid="{00000000-0005-0000-0000-000025000000}"/>
    <cellStyle name="Percent 5" xfId="41" xr:uid="{14061661-64AF-4535-B5AF-C11ACB3EADED}"/>
    <cellStyle name="Total 2" xfId="11" xr:uid="{00000000-0005-0000-0000-000026000000}"/>
    <cellStyle name="Total 3" xfId="37" xr:uid="{00000000-0005-0000-0000-000027000000}"/>
  </cellStyles>
  <dxfs count="0"/>
  <tableStyles count="0" defaultTableStyle="TableStyleMedium2" defaultPivotStyle="PivotStyleLight16"/>
  <colors>
    <mruColors>
      <color rgb="FFFFFFCC"/>
      <color rgb="FF92CDDC"/>
      <color rgb="FFFFFF66"/>
      <color rgb="FFFFFFFF"/>
      <color rgb="FFFCD268"/>
      <color rgb="FFFDE077"/>
      <color rgb="FFCC99FF"/>
      <color rgb="FFFCD678"/>
      <color rgb="FFD6D6C2"/>
      <color rgb="FFDDD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17714" y="692149"/>
          <a:ext cx="5361215" cy="822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$50/ LI 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8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41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fa.internal.housingnm.org/SFT_H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39"/>
  <sheetViews>
    <sheetView showGridLines="0" zoomScale="85" zoomScaleNormal="85" workbookViewId="0">
      <selection activeCell="F5" sqref="F5"/>
    </sheetView>
  </sheetViews>
  <sheetFormatPr defaultRowHeight="15" x14ac:dyDescent="0.25"/>
  <cols>
    <col min="1" max="1" width="0.85546875" customWidth="1"/>
    <col min="2" max="2" width="10.28515625" customWidth="1"/>
    <col min="3" max="4" width="9.140625" customWidth="1"/>
  </cols>
  <sheetData>
    <row r="1" spans="1:16" ht="14.25" customHeight="1" thickBot="1" x14ac:dyDescent="0.3">
      <c r="A1" s="1609"/>
      <c r="B1" s="1610"/>
      <c r="C1" s="1610"/>
      <c r="D1" s="1610"/>
      <c r="E1" s="1610"/>
      <c r="F1" s="1610"/>
      <c r="G1" s="1610"/>
      <c r="H1" s="1610"/>
      <c r="I1" s="1610"/>
      <c r="J1" s="1610"/>
      <c r="K1" s="1610"/>
      <c r="L1" s="1610"/>
      <c r="M1" s="1610"/>
      <c r="N1" s="1610"/>
      <c r="O1" s="1610"/>
      <c r="P1" s="1611"/>
    </row>
    <row r="2" spans="1:16" ht="34.5" customHeight="1" thickBot="1" x14ac:dyDescent="0.55000000000000004">
      <c r="A2" s="1612" t="s">
        <v>491</v>
      </c>
      <c r="B2" s="1613"/>
      <c r="C2" s="1613"/>
      <c r="D2" s="1613"/>
      <c r="E2" s="1613"/>
      <c r="F2" s="1613"/>
      <c r="G2" s="1613"/>
      <c r="H2" s="1613"/>
      <c r="I2" s="1613"/>
      <c r="J2" s="1613"/>
      <c r="K2" s="1613"/>
      <c r="L2" s="1613"/>
      <c r="M2" s="1613"/>
      <c r="N2" s="1613"/>
      <c r="O2" s="1613"/>
      <c r="P2" s="1614"/>
    </row>
    <row r="3" spans="1:16" ht="15.75" customHeight="1" thickBot="1" x14ac:dyDescent="0.3">
      <c r="A3" s="1615" t="s">
        <v>477</v>
      </c>
      <c r="B3" s="1616"/>
      <c r="C3" s="1616"/>
      <c r="D3" s="1616"/>
      <c r="E3" s="1616"/>
      <c r="F3" s="1616"/>
      <c r="G3" s="1616"/>
      <c r="H3" s="1616"/>
      <c r="I3" s="1616"/>
      <c r="J3" s="1616"/>
      <c r="K3" s="1616"/>
      <c r="L3" s="1616"/>
      <c r="M3" s="1616"/>
      <c r="N3" s="1616"/>
      <c r="O3" s="1616"/>
      <c r="P3" s="1617"/>
    </row>
    <row r="4" spans="1:16" ht="34.5" customHeight="1" x14ac:dyDescent="0.25">
      <c r="A4" s="946"/>
      <c r="B4" s="1586" t="s">
        <v>496</v>
      </c>
      <c r="C4" s="1586"/>
      <c r="D4" s="1586"/>
      <c r="E4" s="1586"/>
      <c r="F4" s="1586"/>
      <c r="G4" s="1586"/>
      <c r="H4" s="1586"/>
      <c r="I4" s="1586"/>
      <c r="J4" s="1586"/>
      <c r="K4" s="1586"/>
      <c r="L4" s="1586"/>
      <c r="M4" s="1586"/>
      <c r="N4" s="1586"/>
      <c r="O4" s="1586"/>
      <c r="P4" s="1587"/>
    </row>
    <row r="5" spans="1:16" ht="15.75" customHeight="1" x14ac:dyDescent="0.25">
      <c r="A5" s="950"/>
      <c r="B5" s="966" t="s">
        <v>497</v>
      </c>
      <c r="C5" s="952"/>
      <c r="D5" s="952"/>
      <c r="E5" s="952"/>
      <c r="F5" s="952"/>
      <c r="G5" s="952"/>
      <c r="H5" s="952"/>
      <c r="I5" s="952"/>
      <c r="J5" s="952"/>
      <c r="K5" s="952"/>
      <c r="L5" s="952"/>
      <c r="M5" s="953"/>
      <c r="N5" s="953"/>
      <c r="O5" s="953"/>
      <c r="P5" s="954"/>
    </row>
    <row r="6" spans="1:16" ht="15.75" customHeight="1" x14ac:dyDescent="0.25">
      <c r="A6" s="950"/>
      <c r="B6" s="967" t="s">
        <v>498</v>
      </c>
      <c r="C6" s="952"/>
      <c r="D6" s="952"/>
      <c r="E6" s="952"/>
      <c r="F6" s="952"/>
      <c r="G6" s="952"/>
      <c r="H6" s="952"/>
      <c r="I6" s="952"/>
      <c r="J6" s="952"/>
      <c r="K6" s="952"/>
      <c r="L6" s="952"/>
      <c r="M6" s="953"/>
      <c r="N6" s="953"/>
      <c r="O6" s="953"/>
      <c r="P6" s="954"/>
    </row>
    <row r="7" spans="1:16" ht="15.75" customHeight="1" x14ac:dyDescent="0.25">
      <c r="A7" s="950"/>
      <c r="B7" s="967" t="s">
        <v>499</v>
      </c>
      <c r="C7" s="953"/>
      <c r="D7" s="952"/>
      <c r="E7" s="952"/>
      <c r="F7" s="952"/>
      <c r="G7" s="952"/>
      <c r="H7" s="952"/>
      <c r="I7" s="952"/>
      <c r="J7" s="952"/>
      <c r="K7" s="952"/>
      <c r="L7" s="952"/>
      <c r="M7" s="953"/>
      <c r="N7" s="953"/>
      <c r="O7" s="953"/>
      <c r="P7" s="954"/>
    </row>
    <row r="8" spans="1:16" ht="15.75" customHeight="1" x14ac:dyDescent="0.25">
      <c r="A8" s="950"/>
      <c r="B8" s="955"/>
      <c r="C8" s="967" t="s">
        <v>503</v>
      </c>
      <c r="D8" s="952"/>
      <c r="E8" s="952"/>
      <c r="F8" s="952"/>
      <c r="G8" s="952"/>
      <c r="H8" s="952"/>
      <c r="I8" s="952"/>
      <c r="J8" s="952"/>
      <c r="K8" s="952"/>
      <c r="L8" s="952"/>
      <c r="M8" s="953"/>
      <c r="N8" s="953"/>
      <c r="O8" s="953"/>
      <c r="P8" s="954"/>
    </row>
    <row r="9" spans="1:16" ht="15.75" customHeight="1" x14ac:dyDescent="0.25">
      <c r="A9" s="950"/>
      <c r="B9" s="967" t="s">
        <v>500</v>
      </c>
      <c r="C9" s="952"/>
      <c r="D9" s="952"/>
      <c r="E9" s="952"/>
      <c r="F9" s="952"/>
      <c r="G9" s="952"/>
      <c r="H9" s="952"/>
      <c r="I9" s="952"/>
      <c r="J9" s="952"/>
      <c r="K9" s="952"/>
      <c r="L9" s="952"/>
      <c r="M9" s="953"/>
      <c r="N9" s="953"/>
      <c r="O9" s="953"/>
      <c r="P9" s="954"/>
    </row>
    <row r="10" spans="1:16" ht="15.75" customHeight="1" x14ac:dyDescent="0.25">
      <c r="A10" s="950"/>
      <c r="B10" s="967" t="s">
        <v>501</v>
      </c>
      <c r="C10" s="952"/>
      <c r="D10" s="952"/>
      <c r="E10" s="952"/>
      <c r="F10" s="952"/>
      <c r="G10" s="952"/>
      <c r="H10" s="952"/>
      <c r="I10" s="952"/>
      <c r="J10" s="952"/>
      <c r="K10" s="952"/>
      <c r="L10" s="952"/>
      <c r="M10" s="953"/>
      <c r="N10" s="953"/>
      <c r="O10" s="953"/>
      <c r="P10" s="954"/>
    </row>
    <row r="11" spans="1:16" ht="31.5" customHeight="1" x14ac:dyDescent="0.25">
      <c r="A11" s="950"/>
      <c r="B11" s="1618" t="s">
        <v>502</v>
      </c>
      <c r="C11" s="1618"/>
      <c r="D11" s="1618"/>
      <c r="E11" s="1618"/>
      <c r="F11" s="1618"/>
      <c r="G11" s="1618"/>
      <c r="H11" s="1618"/>
      <c r="I11" s="1618"/>
      <c r="J11" s="1618"/>
      <c r="K11" s="1618"/>
      <c r="L11" s="1618"/>
      <c r="M11" s="1618"/>
      <c r="N11" s="1618"/>
      <c r="O11" s="1618"/>
      <c r="P11" s="1619"/>
    </row>
    <row r="12" spans="1:16" ht="15.75" customHeight="1" x14ac:dyDescent="0.25">
      <c r="A12" s="950"/>
      <c r="C12" s="967" t="s">
        <v>504</v>
      </c>
      <c r="D12" s="952"/>
      <c r="E12" s="952"/>
      <c r="F12" s="952"/>
      <c r="G12" s="952"/>
      <c r="H12" s="952"/>
      <c r="I12" s="952"/>
      <c r="J12" s="952"/>
      <c r="K12" s="952"/>
      <c r="L12" s="952"/>
      <c r="M12" s="953"/>
      <c r="N12" s="953"/>
      <c r="O12" s="953"/>
      <c r="P12" s="954"/>
    </row>
    <row r="13" spans="1:16" ht="31.5" customHeight="1" x14ac:dyDescent="0.25">
      <c r="A13" s="950"/>
      <c r="C13" s="1618" t="s">
        <v>562</v>
      </c>
      <c r="D13" s="1618"/>
      <c r="E13" s="1618"/>
      <c r="F13" s="1618"/>
      <c r="G13" s="1618"/>
      <c r="H13" s="1618"/>
      <c r="I13" s="1618"/>
      <c r="J13" s="1618"/>
      <c r="K13" s="1618"/>
      <c r="L13" s="1618"/>
      <c r="M13" s="1618"/>
      <c r="N13" s="1618"/>
      <c r="O13" s="1618"/>
      <c r="P13" s="1619"/>
    </row>
    <row r="14" spans="1:16" ht="15.75" customHeight="1" thickBot="1" x14ac:dyDescent="0.3">
      <c r="A14" s="950"/>
      <c r="C14" s="967" t="s">
        <v>505</v>
      </c>
      <c r="D14" s="952"/>
      <c r="E14" s="952"/>
      <c r="F14" s="952"/>
      <c r="G14" s="952"/>
      <c r="H14" s="952"/>
      <c r="I14" s="952"/>
      <c r="J14" s="952"/>
      <c r="K14" s="952"/>
      <c r="L14" s="952"/>
      <c r="M14" s="953"/>
      <c r="N14" s="953"/>
      <c r="O14" s="953"/>
      <c r="P14" s="954"/>
    </row>
    <row r="15" spans="1:16" ht="15.75" customHeight="1" thickBot="1" x14ac:dyDescent="0.3">
      <c r="A15" s="1598" t="s">
        <v>494</v>
      </c>
      <c r="B15" s="1599"/>
      <c r="C15" s="1599"/>
      <c r="D15" s="1599"/>
      <c r="E15" s="1599"/>
      <c r="F15" s="1599"/>
      <c r="G15" s="1599"/>
      <c r="H15" s="1599"/>
      <c r="I15" s="1599"/>
      <c r="J15" s="1599"/>
      <c r="K15" s="1599"/>
      <c r="L15" s="1599"/>
      <c r="M15" s="1599"/>
      <c r="N15" s="1599"/>
      <c r="O15" s="1599"/>
      <c r="P15" s="1600"/>
    </row>
    <row r="16" spans="1:16" ht="15.75" customHeight="1" x14ac:dyDescent="0.25">
      <c r="A16" s="958"/>
      <c r="B16" s="968" t="s">
        <v>506</v>
      </c>
      <c r="C16" s="948"/>
      <c r="D16" s="948"/>
      <c r="E16" s="948"/>
      <c r="F16" s="948"/>
      <c r="G16" s="948"/>
      <c r="H16" s="948"/>
      <c r="I16" s="948"/>
      <c r="J16" s="948"/>
      <c r="K16" s="948"/>
      <c r="L16" s="948"/>
      <c r="M16" s="948"/>
      <c r="N16" s="948"/>
      <c r="O16" s="948"/>
      <c r="P16" s="949"/>
    </row>
    <row r="17" spans="1:16" ht="15.75" customHeight="1" thickBot="1" x14ac:dyDescent="0.3">
      <c r="A17" s="959"/>
      <c r="B17" s="969" t="s">
        <v>507</v>
      </c>
      <c r="C17" s="956"/>
      <c r="D17" s="956"/>
      <c r="E17" s="956"/>
      <c r="F17" s="956"/>
      <c r="G17" s="956"/>
      <c r="H17" s="956"/>
      <c r="I17" s="956"/>
      <c r="J17" s="956"/>
      <c r="K17" s="956"/>
      <c r="L17" s="956"/>
      <c r="M17" s="956"/>
      <c r="N17" s="956"/>
      <c r="O17" s="956"/>
      <c r="P17" s="957"/>
    </row>
    <row r="18" spans="1:16" ht="15.75" customHeight="1" thickBot="1" x14ac:dyDescent="0.3">
      <c r="A18" s="1598" t="s">
        <v>478</v>
      </c>
      <c r="B18" s="1599"/>
      <c r="C18" s="1599"/>
      <c r="D18" s="1599"/>
      <c r="E18" s="1599"/>
      <c r="F18" s="1599"/>
      <c r="G18" s="1599"/>
      <c r="H18" s="1599"/>
      <c r="I18" s="1599"/>
      <c r="J18" s="1599"/>
      <c r="K18" s="1599"/>
      <c r="L18" s="1599"/>
      <c r="M18" s="1599"/>
      <c r="N18" s="1599"/>
      <c r="O18" s="1599"/>
      <c r="P18" s="1600"/>
    </row>
    <row r="19" spans="1:16" ht="15.75" customHeight="1" x14ac:dyDescent="0.25">
      <c r="A19" s="958"/>
      <c r="B19" s="968" t="s">
        <v>508</v>
      </c>
      <c r="C19" s="948"/>
      <c r="D19" s="948"/>
      <c r="E19" s="948"/>
      <c r="F19" s="948"/>
      <c r="G19" s="948"/>
      <c r="H19" s="948"/>
      <c r="I19" s="948"/>
      <c r="J19" s="948"/>
      <c r="K19" s="948"/>
      <c r="L19" s="948"/>
      <c r="M19" s="948"/>
      <c r="N19" s="948"/>
      <c r="O19" s="948"/>
      <c r="P19" s="949"/>
    </row>
    <row r="20" spans="1:16" ht="15.75" customHeight="1" x14ac:dyDescent="0.25">
      <c r="A20" s="960"/>
      <c r="B20" s="970" t="s">
        <v>509</v>
      </c>
      <c r="C20" s="953"/>
      <c r="D20" s="953"/>
      <c r="E20" s="953"/>
      <c r="F20" s="953"/>
      <c r="G20" s="953"/>
      <c r="H20" s="953"/>
      <c r="I20" s="953"/>
      <c r="J20" s="953"/>
      <c r="K20" s="953"/>
      <c r="L20" s="953"/>
      <c r="M20" s="953"/>
      <c r="N20" s="953"/>
      <c r="O20" s="953"/>
      <c r="P20" s="954"/>
    </row>
    <row r="21" spans="1:16" ht="15.75" customHeight="1" thickBot="1" x14ac:dyDescent="0.3">
      <c r="A21" s="959"/>
      <c r="B21" s="969" t="s">
        <v>510</v>
      </c>
      <c r="C21" s="956"/>
      <c r="D21" s="956"/>
      <c r="E21" s="956"/>
      <c r="F21" s="956"/>
      <c r="G21" s="956"/>
      <c r="H21" s="956"/>
      <c r="I21" s="956"/>
      <c r="J21" s="956"/>
      <c r="K21" s="956"/>
      <c r="L21" s="956"/>
      <c r="M21" s="956"/>
      <c r="N21" s="956"/>
      <c r="O21" s="956"/>
      <c r="P21" s="957"/>
    </row>
    <row r="22" spans="1:16" ht="15.75" customHeight="1" thickBot="1" x14ac:dyDescent="0.3">
      <c r="A22" s="1598" t="s">
        <v>479</v>
      </c>
      <c r="B22" s="1599"/>
      <c r="C22" s="1599"/>
      <c r="D22" s="1599"/>
      <c r="E22" s="1599"/>
      <c r="F22" s="1599"/>
      <c r="G22" s="1599"/>
      <c r="H22" s="1599"/>
      <c r="I22" s="1599"/>
      <c r="J22" s="1599"/>
      <c r="K22" s="1599"/>
      <c r="L22" s="1599"/>
      <c r="M22" s="1599"/>
      <c r="N22" s="1599"/>
      <c r="O22" s="1599"/>
      <c r="P22" s="1600"/>
    </row>
    <row r="23" spans="1:16" ht="15.75" customHeight="1" thickBot="1" x14ac:dyDescent="0.3">
      <c r="A23" s="961"/>
      <c r="B23" s="971" t="s">
        <v>511</v>
      </c>
      <c r="C23" s="962"/>
      <c r="D23" s="962"/>
      <c r="E23" s="962"/>
      <c r="F23" s="962"/>
      <c r="G23" s="962"/>
      <c r="H23" s="962"/>
      <c r="I23" s="962"/>
      <c r="J23" s="962"/>
      <c r="K23" s="962"/>
      <c r="L23" s="962"/>
      <c r="M23" s="962"/>
      <c r="N23" s="962"/>
      <c r="O23" s="962"/>
      <c r="P23" s="963"/>
    </row>
    <row r="24" spans="1:16" ht="15.75" customHeight="1" thickBot="1" x14ac:dyDescent="0.3">
      <c r="A24" s="1601" t="s">
        <v>480</v>
      </c>
      <c r="B24" s="1602"/>
      <c r="C24" s="1602"/>
      <c r="D24" s="1602"/>
      <c r="E24" s="1602"/>
      <c r="F24" s="1602"/>
      <c r="G24" s="1602"/>
      <c r="H24" s="1602"/>
      <c r="I24" s="1602"/>
      <c r="J24" s="1602"/>
      <c r="K24" s="1602"/>
      <c r="L24" s="1602"/>
      <c r="M24" s="1602"/>
      <c r="N24" s="1602"/>
      <c r="O24" s="1602"/>
      <c r="P24" s="1603"/>
    </row>
    <row r="25" spans="1:16" ht="15.75" customHeight="1" x14ac:dyDescent="0.25">
      <c r="A25" s="958"/>
      <c r="B25" s="965" t="s">
        <v>512</v>
      </c>
      <c r="C25" s="947"/>
      <c r="D25" s="947"/>
      <c r="E25" s="947"/>
      <c r="F25" s="947"/>
      <c r="G25" s="948"/>
      <c r="H25" s="948"/>
      <c r="I25" s="948"/>
      <c r="J25" s="948"/>
      <c r="K25" s="948"/>
      <c r="L25" s="948"/>
      <c r="M25" s="948"/>
      <c r="N25" s="948"/>
      <c r="O25" s="948"/>
      <c r="P25" s="949"/>
    </row>
    <row r="26" spans="1:16" ht="15.75" customHeight="1" x14ac:dyDescent="0.25">
      <c r="A26" s="960"/>
      <c r="B26" s="966" t="s">
        <v>513</v>
      </c>
      <c r="C26" s="951"/>
      <c r="D26" s="951"/>
      <c r="E26" s="951"/>
      <c r="F26" s="951"/>
      <c r="G26" s="953"/>
      <c r="H26" s="953"/>
      <c r="I26" s="953"/>
      <c r="J26" s="953"/>
      <c r="K26" s="953"/>
      <c r="L26" s="953"/>
      <c r="M26" s="953"/>
      <c r="N26" s="953"/>
      <c r="O26" s="953"/>
      <c r="P26" s="954"/>
    </row>
    <row r="27" spans="1:16" ht="15.75" customHeight="1" x14ac:dyDescent="0.25">
      <c r="A27" s="960"/>
      <c r="B27" s="951"/>
      <c r="C27" s="966" t="s">
        <v>563</v>
      </c>
      <c r="D27" s="951"/>
      <c r="E27" s="951"/>
      <c r="F27" s="951"/>
      <c r="G27" s="953"/>
      <c r="H27" s="953"/>
      <c r="I27" s="953"/>
      <c r="J27" s="953"/>
      <c r="K27" s="953"/>
      <c r="L27" s="953"/>
      <c r="M27" s="953"/>
      <c r="N27" s="953"/>
      <c r="O27" s="953"/>
      <c r="P27" s="954"/>
    </row>
    <row r="28" spans="1:16" ht="15.75" customHeight="1" x14ac:dyDescent="0.25">
      <c r="A28" s="960"/>
      <c r="B28" s="951"/>
      <c r="C28" s="966" t="s">
        <v>514</v>
      </c>
      <c r="D28" s="951"/>
      <c r="E28" s="951"/>
      <c r="F28" s="951"/>
      <c r="G28" s="953"/>
      <c r="H28" s="953"/>
      <c r="I28" s="953"/>
      <c r="J28" s="953"/>
      <c r="K28" s="953"/>
      <c r="L28" s="953"/>
      <c r="M28" s="953"/>
      <c r="N28" s="953"/>
      <c r="O28" s="953"/>
      <c r="P28" s="954"/>
    </row>
    <row r="29" spans="1:16" ht="47.25" customHeight="1" thickBot="1" x14ac:dyDescent="0.3">
      <c r="A29" s="960"/>
      <c r="B29" s="951"/>
      <c r="C29" s="951"/>
      <c r="D29" s="1590" t="s">
        <v>492</v>
      </c>
      <c r="E29" s="1590"/>
      <c r="F29" s="1590"/>
      <c r="G29" s="1590"/>
      <c r="H29" s="1590"/>
      <c r="I29" s="1590"/>
      <c r="J29" s="1590"/>
      <c r="K29" s="1590"/>
      <c r="L29" s="1590"/>
      <c r="M29" s="1590"/>
      <c r="N29" s="1590"/>
      <c r="O29" s="1590"/>
      <c r="P29" s="1591"/>
    </row>
    <row r="30" spans="1:16" ht="15.75" customHeight="1" thickBot="1" x14ac:dyDescent="0.3">
      <c r="A30" s="1604" t="s">
        <v>613</v>
      </c>
      <c r="B30" s="1605"/>
      <c r="C30" s="1605"/>
      <c r="D30" s="1605"/>
      <c r="E30" s="1605"/>
      <c r="F30" s="1605"/>
      <c r="G30" s="1605"/>
      <c r="H30" s="1605"/>
      <c r="I30" s="1605"/>
      <c r="J30" s="1605"/>
      <c r="K30" s="1605"/>
      <c r="L30" s="1605"/>
      <c r="M30" s="1605"/>
      <c r="N30" s="1605"/>
      <c r="O30" s="1605"/>
      <c r="P30" s="1606"/>
    </row>
    <row r="31" spans="1:16" ht="15.75" customHeight="1" x14ac:dyDescent="0.25">
      <c r="A31" s="958"/>
      <c r="B31" s="965" t="s">
        <v>512</v>
      </c>
      <c r="C31" s="947"/>
      <c r="D31" s="947"/>
      <c r="E31" s="947"/>
      <c r="F31" s="947"/>
      <c r="G31" s="948"/>
      <c r="H31" s="948"/>
      <c r="I31" s="948"/>
      <c r="J31" s="948"/>
      <c r="K31" s="948"/>
      <c r="L31" s="948"/>
      <c r="M31" s="948"/>
      <c r="N31" s="948"/>
      <c r="O31" s="948"/>
      <c r="P31" s="949"/>
    </row>
    <row r="32" spans="1:16" ht="15.75" customHeight="1" x14ac:dyDescent="0.25">
      <c r="A32" s="960"/>
      <c r="B32" s="966" t="s">
        <v>515</v>
      </c>
      <c r="C32" s="951"/>
      <c r="D32" s="951"/>
      <c r="E32" s="951"/>
      <c r="F32" s="951"/>
      <c r="G32" s="953"/>
      <c r="H32" s="953"/>
      <c r="I32" s="953"/>
      <c r="J32" s="953"/>
      <c r="K32" s="953"/>
      <c r="L32" s="953"/>
      <c r="M32" s="953"/>
      <c r="N32" s="953"/>
      <c r="O32" s="953"/>
      <c r="P32" s="954"/>
    </row>
    <row r="33" spans="1:16" ht="15.75" customHeight="1" x14ac:dyDescent="0.25">
      <c r="A33" s="960"/>
      <c r="B33" s="966" t="s">
        <v>516</v>
      </c>
      <c r="C33" s="951"/>
      <c r="D33" s="951"/>
      <c r="E33" s="951"/>
      <c r="F33" s="951"/>
      <c r="G33" s="953"/>
      <c r="H33" s="953"/>
      <c r="I33" s="953"/>
      <c r="J33" s="953"/>
      <c r="K33" s="953"/>
      <c r="L33" s="953"/>
      <c r="M33" s="953"/>
      <c r="N33" s="953"/>
      <c r="O33" s="953"/>
      <c r="P33" s="954"/>
    </row>
    <row r="34" spans="1:16" ht="15.75" customHeight="1" x14ac:dyDescent="0.25">
      <c r="A34" s="960"/>
      <c r="B34" s="966" t="s">
        <v>517</v>
      </c>
      <c r="C34" s="951"/>
      <c r="D34" s="951"/>
      <c r="E34" s="951"/>
      <c r="F34" s="951"/>
      <c r="G34" s="953"/>
      <c r="H34" s="953"/>
      <c r="I34" s="953"/>
      <c r="J34" s="953"/>
      <c r="K34" s="953"/>
      <c r="L34" s="953"/>
      <c r="M34" s="953"/>
      <c r="N34" s="953"/>
      <c r="O34" s="953"/>
      <c r="P34" s="954"/>
    </row>
    <row r="35" spans="1:16" ht="15.75" customHeight="1" x14ac:dyDescent="0.25">
      <c r="A35" s="960"/>
      <c r="B35" s="966" t="s">
        <v>518</v>
      </c>
      <c r="C35" s="951"/>
      <c r="D35" s="951"/>
      <c r="E35" s="951"/>
      <c r="F35" s="951"/>
      <c r="G35" s="953"/>
      <c r="H35" s="953"/>
      <c r="I35" s="953"/>
      <c r="J35" s="953"/>
      <c r="K35" s="953"/>
      <c r="L35" s="953"/>
      <c r="M35" s="953"/>
      <c r="N35" s="953"/>
      <c r="O35" s="953"/>
      <c r="P35" s="954"/>
    </row>
    <row r="36" spans="1:16" ht="15.75" customHeight="1" x14ac:dyDescent="0.25">
      <c r="A36" s="960"/>
      <c r="B36" s="951"/>
      <c r="C36" s="966" t="s">
        <v>519</v>
      </c>
      <c r="D36" s="951"/>
      <c r="E36" s="951"/>
      <c r="F36" s="951"/>
      <c r="G36" s="953"/>
      <c r="H36" s="953"/>
      <c r="I36" s="953"/>
      <c r="J36" s="953"/>
      <c r="K36" s="953"/>
      <c r="L36" s="953"/>
      <c r="M36" s="953"/>
      <c r="N36" s="953"/>
      <c r="O36" s="953"/>
      <c r="P36" s="954"/>
    </row>
    <row r="37" spans="1:16" ht="15.75" customHeight="1" x14ac:dyDescent="0.25">
      <c r="A37" s="960"/>
      <c r="B37" s="951"/>
      <c r="C37" s="966" t="s">
        <v>520</v>
      </c>
      <c r="D37" s="951"/>
      <c r="E37" s="951"/>
      <c r="F37" s="951"/>
      <c r="G37" s="953"/>
      <c r="H37" s="953"/>
      <c r="I37" s="953"/>
      <c r="J37" s="953"/>
      <c r="K37" s="953"/>
      <c r="L37" s="953"/>
      <c r="M37" s="953"/>
      <c r="N37" s="953"/>
      <c r="O37" s="953"/>
      <c r="P37" s="954"/>
    </row>
    <row r="38" spans="1:16" ht="15.75" customHeight="1" x14ac:dyDescent="0.25">
      <c r="A38" s="960"/>
      <c r="B38" s="966" t="s">
        <v>521</v>
      </c>
      <c r="C38" s="951"/>
      <c r="D38" s="951"/>
      <c r="E38" s="951"/>
      <c r="F38" s="951"/>
      <c r="G38" s="953"/>
      <c r="H38" s="953"/>
      <c r="I38" s="953"/>
      <c r="J38" s="953"/>
      <c r="K38" s="953"/>
      <c r="L38" s="953"/>
      <c r="M38" s="953"/>
      <c r="N38" s="953"/>
      <c r="O38" s="953"/>
      <c r="P38" s="954"/>
    </row>
    <row r="39" spans="1:16" ht="15.75" customHeight="1" x14ac:dyDescent="0.25">
      <c r="A39" s="960"/>
      <c r="B39" s="951"/>
      <c r="C39" s="966" t="s">
        <v>522</v>
      </c>
      <c r="D39" s="951"/>
      <c r="E39" s="951"/>
      <c r="F39" s="951"/>
      <c r="G39" s="953"/>
      <c r="H39" s="953"/>
      <c r="I39" s="953"/>
      <c r="J39" s="953"/>
      <c r="K39" s="953"/>
      <c r="L39" s="953"/>
      <c r="M39" s="953"/>
      <c r="N39" s="953"/>
      <c r="O39" s="953"/>
      <c r="P39" s="954"/>
    </row>
    <row r="40" spans="1:16" ht="15.75" customHeight="1" thickBot="1" x14ac:dyDescent="0.3">
      <c r="A40" s="959"/>
      <c r="B40" s="972" t="s">
        <v>523</v>
      </c>
      <c r="C40" s="964"/>
      <c r="D40" s="964"/>
      <c r="E40" s="964"/>
      <c r="F40" s="964"/>
      <c r="G40" s="956"/>
      <c r="H40" s="956"/>
      <c r="I40" s="956"/>
      <c r="J40" s="956"/>
      <c r="K40" s="956"/>
      <c r="L40" s="956"/>
      <c r="M40" s="956"/>
      <c r="N40" s="956"/>
      <c r="O40" s="956"/>
      <c r="P40" s="957"/>
    </row>
    <row r="41" spans="1:16" ht="15.75" customHeight="1" thickBot="1" x14ac:dyDescent="0.3">
      <c r="A41" s="1598" t="s">
        <v>481</v>
      </c>
      <c r="B41" s="1599"/>
      <c r="C41" s="1599"/>
      <c r="D41" s="1599"/>
      <c r="E41" s="1599"/>
      <c r="F41" s="1599"/>
      <c r="G41" s="1599"/>
      <c r="H41" s="1599"/>
      <c r="I41" s="1599"/>
      <c r="J41" s="1599"/>
      <c r="K41" s="1599"/>
      <c r="L41" s="1599"/>
      <c r="M41" s="1599"/>
      <c r="N41" s="1599"/>
      <c r="O41" s="1599"/>
      <c r="P41" s="1600"/>
    </row>
    <row r="42" spans="1:16" ht="15.75" customHeight="1" x14ac:dyDescent="0.25">
      <c r="A42" s="958"/>
      <c r="B42" s="965" t="s">
        <v>512</v>
      </c>
      <c r="C42" s="947"/>
      <c r="D42" s="947"/>
      <c r="E42" s="947"/>
      <c r="F42" s="947"/>
      <c r="G42" s="948"/>
      <c r="H42" s="948"/>
      <c r="I42" s="948"/>
      <c r="J42" s="948"/>
      <c r="K42" s="948"/>
      <c r="L42" s="948"/>
      <c r="M42" s="948"/>
      <c r="N42" s="948"/>
      <c r="O42" s="948"/>
      <c r="P42" s="949"/>
    </row>
    <row r="43" spans="1:16" ht="15.75" customHeight="1" x14ac:dyDescent="0.25">
      <c r="A43" s="960"/>
      <c r="B43" s="966" t="s">
        <v>515</v>
      </c>
      <c r="C43" s="951"/>
      <c r="D43" s="951"/>
      <c r="E43" s="951"/>
      <c r="F43" s="951"/>
      <c r="G43" s="953"/>
      <c r="H43" s="953"/>
      <c r="I43" s="953"/>
      <c r="J43" s="953"/>
      <c r="K43" s="953"/>
      <c r="L43" s="953"/>
      <c r="M43" s="953"/>
      <c r="N43" s="953"/>
      <c r="O43" s="953"/>
      <c r="P43" s="954"/>
    </row>
    <row r="44" spans="1:16" ht="15.75" customHeight="1" x14ac:dyDescent="0.25">
      <c r="A44" s="960"/>
      <c r="B44" s="966" t="s">
        <v>524</v>
      </c>
      <c r="C44" s="951"/>
      <c r="D44" s="951"/>
      <c r="E44" s="951"/>
      <c r="F44" s="951"/>
      <c r="G44" s="953"/>
      <c r="H44" s="953"/>
      <c r="I44" s="953"/>
      <c r="J44" s="953"/>
      <c r="K44" s="953"/>
      <c r="L44" s="953"/>
      <c r="M44" s="953"/>
      <c r="N44" s="953"/>
      <c r="O44" s="953"/>
      <c r="P44" s="954"/>
    </row>
    <row r="45" spans="1:16" ht="15.75" customHeight="1" x14ac:dyDescent="0.25">
      <c r="A45" s="960"/>
      <c r="B45" s="951"/>
      <c r="C45" s="966" t="s">
        <v>525</v>
      </c>
      <c r="D45" s="951"/>
      <c r="E45" s="951"/>
      <c r="F45" s="951"/>
      <c r="G45" s="953"/>
      <c r="H45" s="953"/>
      <c r="I45" s="953"/>
      <c r="J45" s="953"/>
      <c r="K45" s="953"/>
      <c r="L45" s="953"/>
      <c r="M45" s="953"/>
      <c r="N45" s="953"/>
      <c r="O45" s="953"/>
      <c r="P45" s="954"/>
    </row>
    <row r="46" spans="1:16" ht="15.75" customHeight="1" x14ac:dyDescent="0.25">
      <c r="A46" s="960"/>
      <c r="B46" s="966" t="s">
        <v>526</v>
      </c>
      <c r="C46" s="951"/>
      <c r="D46" s="951"/>
      <c r="E46" s="951"/>
      <c r="F46" s="951"/>
      <c r="G46" s="953"/>
      <c r="H46" s="953"/>
      <c r="I46" s="953"/>
      <c r="J46" s="953"/>
      <c r="K46" s="953"/>
      <c r="L46" s="953"/>
      <c r="M46" s="953"/>
      <c r="N46" s="953"/>
      <c r="O46" s="953"/>
      <c r="P46" s="954"/>
    </row>
    <row r="47" spans="1:16" ht="15.75" customHeight="1" x14ac:dyDescent="0.25">
      <c r="A47" s="960"/>
      <c r="B47" s="951"/>
      <c r="C47" s="966" t="s">
        <v>527</v>
      </c>
      <c r="D47" s="951"/>
      <c r="E47" s="951"/>
      <c r="F47" s="951"/>
      <c r="G47" s="953"/>
      <c r="H47" s="953"/>
      <c r="I47" s="953"/>
      <c r="J47" s="953"/>
      <c r="K47" s="953"/>
      <c r="L47" s="953"/>
      <c r="M47" s="953"/>
      <c r="N47" s="953"/>
      <c r="O47" s="953"/>
      <c r="P47" s="954"/>
    </row>
    <row r="48" spans="1:16" ht="15.75" customHeight="1" x14ac:dyDescent="0.25">
      <c r="A48" s="960"/>
      <c r="B48" s="951"/>
      <c r="C48" s="966" t="s">
        <v>528</v>
      </c>
      <c r="D48" s="951"/>
      <c r="E48" s="951"/>
      <c r="F48" s="951"/>
      <c r="G48" s="953"/>
      <c r="H48" s="953"/>
      <c r="I48" s="953"/>
      <c r="J48" s="953"/>
      <c r="K48" s="953"/>
      <c r="L48" s="953"/>
      <c r="M48" s="953"/>
      <c r="N48" s="953"/>
      <c r="O48" s="953"/>
      <c r="P48" s="954"/>
    </row>
    <row r="49" spans="1:16" ht="15.75" customHeight="1" x14ac:dyDescent="0.25">
      <c r="A49" s="960"/>
      <c r="B49" s="966" t="s">
        <v>529</v>
      </c>
      <c r="C49" s="951"/>
      <c r="D49" s="951"/>
      <c r="E49" s="951"/>
      <c r="F49" s="951"/>
      <c r="G49" s="953"/>
      <c r="H49" s="953"/>
      <c r="I49" s="953"/>
      <c r="J49" s="953"/>
      <c r="K49" s="953"/>
      <c r="L49" s="953"/>
      <c r="M49" s="953"/>
      <c r="N49" s="953"/>
      <c r="O49" s="953"/>
      <c r="P49" s="954"/>
    </row>
    <row r="50" spans="1:16" ht="15.75" customHeight="1" thickBot="1" x14ac:dyDescent="0.3">
      <c r="A50" s="959"/>
      <c r="B50" s="964" t="s">
        <v>493</v>
      </c>
      <c r="C50" s="964"/>
      <c r="D50" s="964"/>
      <c r="E50" s="964"/>
      <c r="F50" s="964"/>
      <c r="G50" s="956"/>
      <c r="H50" s="956"/>
      <c r="I50" s="956"/>
      <c r="J50" s="956"/>
      <c r="K50" s="956"/>
      <c r="L50" s="956"/>
      <c r="M50" s="956"/>
      <c r="N50" s="956"/>
      <c r="O50" s="956"/>
      <c r="P50" s="957"/>
    </row>
    <row r="51" spans="1:16" ht="15.75" customHeight="1" thickBot="1" x14ac:dyDescent="0.3">
      <c r="A51" s="1598" t="s">
        <v>482</v>
      </c>
      <c r="B51" s="1599"/>
      <c r="C51" s="1599"/>
      <c r="D51" s="1599"/>
      <c r="E51" s="1599"/>
      <c r="F51" s="1599"/>
      <c r="G51" s="1599"/>
      <c r="H51" s="1599"/>
      <c r="I51" s="1599"/>
      <c r="J51" s="1599"/>
      <c r="K51" s="1599"/>
      <c r="L51" s="1599"/>
      <c r="M51" s="1599"/>
      <c r="N51" s="1599"/>
      <c r="O51" s="1599"/>
      <c r="P51" s="1600"/>
    </row>
    <row r="52" spans="1:16" ht="15.75" customHeight="1" x14ac:dyDescent="0.25">
      <c r="A52" s="958"/>
      <c r="B52" s="965" t="s">
        <v>530</v>
      </c>
      <c r="C52" s="947"/>
      <c r="D52" s="947"/>
      <c r="E52" s="947"/>
      <c r="F52" s="947"/>
      <c r="G52" s="948"/>
      <c r="H52" s="948"/>
      <c r="I52" s="948"/>
      <c r="J52" s="948"/>
      <c r="K52" s="948"/>
      <c r="L52" s="948"/>
      <c r="M52" s="948"/>
      <c r="N52" s="948"/>
      <c r="O52" s="948"/>
      <c r="P52" s="949"/>
    </row>
    <row r="53" spans="1:16" ht="15.75" customHeight="1" x14ac:dyDescent="0.25">
      <c r="A53" s="960"/>
      <c r="B53" s="966" t="s">
        <v>531</v>
      </c>
      <c r="C53" s="951"/>
      <c r="D53" s="951"/>
      <c r="E53" s="951"/>
      <c r="F53" s="951"/>
      <c r="G53" s="953"/>
      <c r="H53" s="953"/>
      <c r="I53" s="953"/>
      <c r="J53" s="953"/>
      <c r="K53" s="953"/>
      <c r="L53" s="953"/>
      <c r="M53" s="953"/>
      <c r="N53" s="953"/>
      <c r="O53" s="953"/>
      <c r="P53" s="954"/>
    </row>
    <row r="54" spans="1:16" ht="15.75" customHeight="1" x14ac:dyDescent="0.25">
      <c r="A54" s="960"/>
      <c r="B54" s="966" t="s">
        <v>532</v>
      </c>
      <c r="C54" s="951"/>
      <c r="D54" s="951"/>
      <c r="E54" s="951"/>
      <c r="F54" s="951"/>
      <c r="G54" s="953"/>
      <c r="H54" s="953"/>
      <c r="I54" s="953"/>
      <c r="J54" s="953"/>
      <c r="K54" s="953"/>
      <c r="L54" s="953"/>
      <c r="M54" s="953"/>
      <c r="N54" s="953"/>
      <c r="O54" s="953"/>
      <c r="P54" s="954"/>
    </row>
    <row r="55" spans="1:16" ht="15.75" customHeight="1" x14ac:dyDescent="0.25">
      <c r="A55" s="960"/>
      <c r="B55" s="966" t="s">
        <v>533</v>
      </c>
      <c r="C55" s="951"/>
      <c r="D55" s="951"/>
      <c r="E55" s="951"/>
      <c r="F55" s="951"/>
      <c r="G55" s="953"/>
      <c r="H55" s="953"/>
      <c r="I55" s="953"/>
      <c r="J55" s="953"/>
      <c r="K55" s="953"/>
      <c r="L55" s="953"/>
      <c r="M55" s="953"/>
      <c r="N55" s="953"/>
      <c r="O55" s="953"/>
      <c r="P55" s="954"/>
    </row>
    <row r="56" spans="1:16" ht="15.75" customHeight="1" x14ac:dyDescent="0.25">
      <c r="A56" s="960"/>
      <c r="B56" s="966" t="s">
        <v>534</v>
      </c>
      <c r="C56" s="951"/>
      <c r="D56" s="951"/>
      <c r="E56" s="951"/>
      <c r="F56" s="951"/>
      <c r="G56" s="953"/>
      <c r="H56" s="953"/>
      <c r="I56" s="953"/>
      <c r="J56" s="953"/>
      <c r="K56" s="953"/>
      <c r="L56" s="953"/>
      <c r="M56" s="953"/>
      <c r="N56" s="953"/>
      <c r="O56" s="953"/>
      <c r="P56" s="954"/>
    </row>
    <row r="57" spans="1:16" ht="15.75" customHeight="1" x14ac:dyDescent="0.25">
      <c r="A57" s="960"/>
      <c r="B57" s="966" t="s">
        <v>625</v>
      </c>
      <c r="C57" s="951"/>
      <c r="D57" s="951"/>
      <c r="E57" s="951"/>
      <c r="F57" s="951"/>
      <c r="G57" s="953"/>
      <c r="H57" s="953"/>
      <c r="I57" s="953"/>
      <c r="J57" s="953"/>
      <c r="K57" s="953"/>
      <c r="L57" s="953"/>
      <c r="M57" s="953"/>
      <c r="N57" s="953"/>
      <c r="O57" s="953"/>
      <c r="P57" s="954"/>
    </row>
    <row r="58" spans="1:16" ht="15.75" customHeight="1" thickBot="1" x14ac:dyDescent="0.3">
      <c r="A58" s="959"/>
      <c r="B58" s="964"/>
      <c r="C58" s="972" t="s">
        <v>626</v>
      </c>
      <c r="D58" s="964"/>
      <c r="E58" s="964"/>
      <c r="F58" s="964"/>
      <c r="G58" s="956"/>
      <c r="H58" s="956"/>
      <c r="I58" s="956"/>
      <c r="J58" s="956"/>
      <c r="K58" s="956"/>
      <c r="L58" s="956"/>
      <c r="M58" s="956"/>
      <c r="N58" s="956"/>
      <c r="O58" s="956"/>
      <c r="P58" s="957"/>
    </row>
    <row r="59" spans="1:16" ht="15.75" customHeight="1" thickBot="1" x14ac:dyDescent="0.3">
      <c r="A59" s="1598" t="s">
        <v>483</v>
      </c>
      <c r="B59" s="1599"/>
      <c r="C59" s="1599"/>
      <c r="D59" s="1599"/>
      <c r="E59" s="1599"/>
      <c r="F59" s="1599"/>
      <c r="G59" s="1599"/>
      <c r="H59" s="1599"/>
      <c r="I59" s="1599"/>
      <c r="J59" s="1599"/>
      <c r="K59" s="1599"/>
      <c r="L59" s="1599"/>
      <c r="M59" s="1599"/>
      <c r="N59" s="1599"/>
      <c r="O59" s="1599"/>
      <c r="P59" s="1600"/>
    </row>
    <row r="60" spans="1:16" ht="15.75" customHeight="1" x14ac:dyDescent="0.25">
      <c r="A60" s="958"/>
      <c r="B60" s="965" t="s">
        <v>512</v>
      </c>
      <c r="C60" s="947"/>
      <c r="D60" s="947"/>
      <c r="E60" s="947"/>
      <c r="F60" s="947"/>
      <c r="G60" s="948"/>
      <c r="H60" s="948"/>
      <c r="I60" s="948"/>
      <c r="J60" s="948"/>
      <c r="K60" s="948"/>
      <c r="L60" s="948"/>
      <c r="M60" s="948"/>
      <c r="N60" s="948"/>
      <c r="O60" s="948"/>
      <c r="P60" s="949"/>
    </row>
    <row r="61" spans="1:16" ht="15.75" customHeight="1" x14ac:dyDescent="0.25">
      <c r="A61" s="960"/>
      <c r="B61" s="966" t="s">
        <v>535</v>
      </c>
      <c r="C61" s="951"/>
      <c r="D61" s="951"/>
      <c r="E61" s="951"/>
      <c r="F61" s="951"/>
      <c r="G61" s="953"/>
      <c r="H61" s="953"/>
      <c r="I61" s="953"/>
      <c r="J61" s="953"/>
      <c r="K61" s="953"/>
      <c r="L61" s="953"/>
      <c r="M61" s="953"/>
      <c r="N61" s="953"/>
      <c r="O61" s="953"/>
      <c r="P61" s="954"/>
    </row>
    <row r="62" spans="1:16" ht="15.75" customHeight="1" x14ac:dyDescent="0.25">
      <c r="A62" s="960"/>
      <c r="B62" s="966" t="s">
        <v>536</v>
      </c>
      <c r="C62" s="951"/>
      <c r="D62" s="951"/>
      <c r="E62" s="951"/>
      <c r="F62" s="951"/>
      <c r="G62" s="953"/>
      <c r="H62" s="953"/>
      <c r="I62" s="953"/>
      <c r="J62" s="953"/>
      <c r="K62" s="953"/>
      <c r="L62" s="953"/>
      <c r="M62" s="953"/>
      <c r="N62" s="953"/>
      <c r="O62" s="953"/>
      <c r="P62" s="954"/>
    </row>
    <row r="63" spans="1:16" ht="32.25" customHeight="1" x14ac:dyDescent="0.25">
      <c r="A63" s="960"/>
      <c r="B63" s="951"/>
      <c r="C63" s="1588" t="s">
        <v>537</v>
      </c>
      <c r="D63" s="1588"/>
      <c r="E63" s="1588"/>
      <c r="F63" s="1588"/>
      <c r="G63" s="1588"/>
      <c r="H63" s="1588"/>
      <c r="I63" s="1588"/>
      <c r="J63" s="1588"/>
      <c r="K63" s="1588"/>
      <c r="L63" s="1588"/>
      <c r="M63" s="1588"/>
      <c r="N63" s="1588"/>
      <c r="O63" s="1588"/>
      <c r="P63" s="1589"/>
    </row>
    <row r="64" spans="1:16" ht="15.75" customHeight="1" x14ac:dyDescent="0.25">
      <c r="A64" s="960"/>
      <c r="B64" s="966" t="s">
        <v>538</v>
      </c>
      <c r="C64" s="951"/>
      <c r="D64" s="951"/>
      <c r="E64" s="951"/>
      <c r="F64" s="951"/>
      <c r="G64" s="953"/>
      <c r="H64" s="953"/>
      <c r="I64" s="953"/>
      <c r="J64" s="953"/>
      <c r="K64" s="953"/>
      <c r="L64" s="953"/>
      <c r="M64" s="953"/>
      <c r="N64" s="953"/>
      <c r="O64" s="953"/>
      <c r="P64" s="954"/>
    </row>
    <row r="65" spans="1:16" ht="31.5" customHeight="1" thickBot="1" x14ac:dyDescent="0.3">
      <c r="A65" s="959"/>
      <c r="B65" s="1607" t="s">
        <v>564</v>
      </c>
      <c r="C65" s="1607"/>
      <c r="D65" s="1607"/>
      <c r="E65" s="1607"/>
      <c r="F65" s="1607"/>
      <c r="G65" s="1607"/>
      <c r="H65" s="1607"/>
      <c r="I65" s="1607"/>
      <c r="J65" s="1607"/>
      <c r="K65" s="1607"/>
      <c r="L65" s="1607"/>
      <c r="M65" s="1607"/>
      <c r="N65" s="1607"/>
      <c r="O65" s="1607"/>
      <c r="P65" s="1608"/>
    </row>
    <row r="66" spans="1:16" ht="15.75" customHeight="1" thickBot="1" x14ac:dyDescent="0.3">
      <c r="A66" s="1601" t="s">
        <v>484</v>
      </c>
      <c r="B66" s="1602"/>
      <c r="C66" s="1602"/>
      <c r="D66" s="1602"/>
      <c r="E66" s="1602"/>
      <c r="F66" s="1602"/>
      <c r="G66" s="1602"/>
      <c r="H66" s="1602"/>
      <c r="I66" s="1602"/>
      <c r="J66" s="1602"/>
      <c r="K66" s="1602"/>
      <c r="L66" s="1602"/>
      <c r="M66" s="1602"/>
      <c r="N66" s="1602"/>
      <c r="O66" s="1602"/>
      <c r="P66" s="1603"/>
    </row>
    <row r="67" spans="1:16" ht="34.5" customHeight="1" thickBot="1" x14ac:dyDescent="0.3">
      <c r="A67" s="961"/>
      <c r="B67" s="1584" t="s">
        <v>539</v>
      </c>
      <c r="C67" s="1584"/>
      <c r="D67" s="1584"/>
      <c r="E67" s="1584"/>
      <c r="F67" s="1584"/>
      <c r="G67" s="1584"/>
      <c r="H67" s="1584"/>
      <c r="I67" s="1584"/>
      <c r="J67" s="1584"/>
      <c r="K67" s="1584"/>
      <c r="L67" s="1584"/>
      <c r="M67" s="1584"/>
      <c r="N67" s="1584"/>
      <c r="O67" s="1584"/>
      <c r="P67" s="1585"/>
    </row>
    <row r="68" spans="1:16" ht="15.75" customHeight="1" thickBot="1" x14ac:dyDescent="0.3">
      <c r="A68" s="1595" t="s">
        <v>485</v>
      </c>
      <c r="B68" s="1596"/>
      <c r="C68" s="1596"/>
      <c r="D68" s="1596"/>
      <c r="E68" s="1596"/>
      <c r="F68" s="1596"/>
      <c r="G68" s="1596"/>
      <c r="H68" s="1596"/>
      <c r="I68" s="1596"/>
      <c r="J68" s="1596"/>
      <c r="K68" s="1596"/>
      <c r="L68" s="1596"/>
      <c r="M68" s="1596"/>
      <c r="N68" s="1596"/>
      <c r="O68" s="1596"/>
      <c r="P68" s="1597"/>
    </row>
    <row r="69" spans="1:16" ht="15.75" customHeight="1" x14ac:dyDescent="0.25">
      <c r="A69" s="958"/>
      <c r="B69" s="965" t="s">
        <v>540</v>
      </c>
      <c r="C69" s="947"/>
      <c r="D69" s="947"/>
      <c r="E69" s="947"/>
      <c r="F69" s="947"/>
      <c r="G69" s="948"/>
      <c r="H69" s="948"/>
      <c r="I69" s="948"/>
      <c r="J69" s="948"/>
      <c r="K69" s="948"/>
      <c r="L69" s="948"/>
      <c r="M69" s="948"/>
      <c r="N69" s="948"/>
      <c r="O69" s="948"/>
      <c r="P69" s="949"/>
    </row>
    <row r="70" spans="1:16" ht="15.75" customHeight="1" x14ac:dyDescent="0.25">
      <c r="A70" s="960"/>
      <c r="B70" s="966" t="s">
        <v>541</v>
      </c>
      <c r="C70" s="951"/>
      <c r="D70" s="951"/>
      <c r="E70" s="951"/>
      <c r="F70" s="951"/>
      <c r="G70" s="953"/>
      <c r="H70" s="953"/>
      <c r="I70" s="953"/>
      <c r="J70" s="953"/>
      <c r="K70" s="953"/>
      <c r="L70" s="953"/>
      <c r="M70" s="953"/>
      <c r="N70" s="953"/>
      <c r="O70" s="953"/>
      <c r="P70" s="954"/>
    </row>
    <row r="71" spans="1:16" ht="15.75" customHeight="1" x14ac:dyDescent="0.25">
      <c r="A71" s="960"/>
      <c r="B71" s="966" t="s">
        <v>542</v>
      </c>
      <c r="C71" s="951"/>
      <c r="D71" s="951"/>
      <c r="E71" s="951"/>
      <c r="F71" s="951"/>
      <c r="G71" s="953"/>
      <c r="H71" s="953"/>
      <c r="I71" s="953"/>
      <c r="J71" s="953"/>
      <c r="K71" s="953"/>
      <c r="L71" s="953"/>
      <c r="M71" s="953"/>
      <c r="N71" s="953"/>
      <c r="O71" s="953"/>
      <c r="P71" s="954"/>
    </row>
    <row r="72" spans="1:16" ht="15.75" customHeight="1" x14ac:dyDescent="0.25">
      <c r="A72" s="960"/>
      <c r="B72" s="951"/>
      <c r="C72" s="966" t="s">
        <v>565</v>
      </c>
      <c r="D72" s="951"/>
      <c r="E72" s="951"/>
      <c r="F72" s="951"/>
      <c r="G72" s="953"/>
      <c r="H72" s="953"/>
      <c r="I72" s="953"/>
      <c r="J72" s="953"/>
      <c r="K72" s="953"/>
      <c r="L72" s="953"/>
      <c r="M72" s="953"/>
      <c r="N72" s="953"/>
      <c r="O72" s="953"/>
      <c r="P72" s="954"/>
    </row>
    <row r="73" spans="1:16" ht="15.75" customHeight="1" x14ac:dyDescent="0.25">
      <c r="A73" s="960"/>
      <c r="B73" s="951"/>
      <c r="C73" s="966" t="s">
        <v>543</v>
      </c>
      <c r="D73" s="951"/>
      <c r="E73" s="951"/>
      <c r="F73" s="951"/>
      <c r="G73" s="953"/>
      <c r="H73" s="953"/>
      <c r="I73" s="953"/>
      <c r="J73" s="953"/>
      <c r="K73" s="953"/>
      <c r="L73" s="953"/>
      <c r="M73" s="953"/>
      <c r="N73" s="953"/>
      <c r="O73" s="953"/>
      <c r="P73" s="954"/>
    </row>
    <row r="74" spans="1:16" ht="15.75" customHeight="1" x14ac:dyDescent="0.25">
      <c r="A74" s="960"/>
      <c r="B74" s="951"/>
      <c r="C74" s="951"/>
      <c r="D74" s="966" t="s">
        <v>544</v>
      </c>
      <c r="F74" s="951"/>
      <c r="G74" s="953"/>
      <c r="H74" s="953"/>
      <c r="I74" s="953"/>
      <c r="J74" s="953"/>
      <c r="K74" s="953"/>
      <c r="L74" s="953"/>
      <c r="M74" s="953"/>
      <c r="N74" s="953"/>
      <c r="O74" s="953"/>
      <c r="P74" s="954"/>
    </row>
    <row r="75" spans="1:16" ht="15.75" customHeight="1" x14ac:dyDescent="0.25">
      <c r="A75" s="960"/>
      <c r="B75" s="951"/>
      <c r="C75" s="951"/>
      <c r="D75" s="966" t="s">
        <v>545</v>
      </c>
      <c r="F75" s="951"/>
      <c r="G75" s="953"/>
      <c r="H75" s="953"/>
      <c r="I75" s="953"/>
      <c r="J75" s="953"/>
      <c r="K75" s="953"/>
      <c r="L75" s="953"/>
      <c r="M75" s="953"/>
      <c r="N75" s="953"/>
      <c r="O75" s="953"/>
      <c r="P75" s="954"/>
    </row>
    <row r="76" spans="1:16" ht="15.75" customHeight="1" x14ac:dyDescent="0.25">
      <c r="A76" s="960"/>
      <c r="B76" s="951"/>
      <c r="C76" s="951"/>
      <c r="D76" s="966" t="s">
        <v>546</v>
      </c>
      <c r="F76" s="951"/>
      <c r="G76" s="953"/>
      <c r="H76" s="953"/>
      <c r="I76" s="953"/>
      <c r="J76" s="953"/>
      <c r="K76" s="953"/>
      <c r="L76" s="953"/>
      <c r="M76" s="953"/>
      <c r="N76" s="953"/>
      <c r="O76" s="953"/>
      <c r="P76" s="954"/>
    </row>
    <row r="77" spans="1:16" ht="15.75" customHeight="1" x14ac:dyDescent="0.25">
      <c r="A77" s="960"/>
      <c r="B77" s="951"/>
      <c r="C77" s="951"/>
      <c r="D77" s="951"/>
      <c r="E77" s="966" t="s">
        <v>547</v>
      </c>
      <c r="G77" s="953"/>
      <c r="H77" s="953"/>
      <c r="I77" s="953"/>
      <c r="J77" s="953"/>
      <c r="K77" s="953"/>
      <c r="L77" s="953"/>
      <c r="M77" s="953"/>
      <c r="N77" s="953"/>
      <c r="O77" s="953"/>
      <c r="P77" s="954"/>
    </row>
    <row r="78" spans="1:16" ht="15.75" customHeight="1" x14ac:dyDescent="0.25">
      <c r="A78" s="960"/>
      <c r="B78" s="951"/>
      <c r="C78" s="951"/>
      <c r="D78" s="951"/>
      <c r="E78" s="966" t="s">
        <v>561</v>
      </c>
      <c r="G78" s="966"/>
      <c r="H78" s="966"/>
      <c r="I78" s="966"/>
      <c r="J78" s="966"/>
      <c r="K78" s="966"/>
      <c r="L78" s="966"/>
      <c r="M78" s="966"/>
      <c r="N78" s="966"/>
      <c r="O78" s="966"/>
      <c r="P78" s="973"/>
    </row>
    <row r="79" spans="1:16" ht="30.75" customHeight="1" thickBot="1" x14ac:dyDescent="0.3">
      <c r="A79" s="960"/>
      <c r="B79" s="951"/>
      <c r="C79" s="951"/>
      <c r="D79" s="951"/>
      <c r="E79" s="1590" t="s">
        <v>495</v>
      </c>
      <c r="F79" s="1590"/>
      <c r="G79" s="1590"/>
      <c r="H79" s="1590"/>
      <c r="I79" s="1590"/>
      <c r="J79" s="1590"/>
      <c r="K79" s="1590"/>
      <c r="L79" s="1590"/>
      <c r="M79" s="1590"/>
      <c r="N79" s="1590"/>
      <c r="O79" s="1590"/>
      <c r="P79" s="1591"/>
    </row>
    <row r="80" spans="1:16" ht="15.75" customHeight="1" thickBot="1" x14ac:dyDescent="0.3">
      <c r="A80" s="1598" t="s">
        <v>486</v>
      </c>
      <c r="B80" s="1599"/>
      <c r="C80" s="1599"/>
      <c r="D80" s="1599"/>
      <c r="E80" s="1599"/>
      <c r="F80" s="1599"/>
      <c r="G80" s="1599"/>
      <c r="H80" s="1599"/>
      <c r="I80" s="1599"/>
      <c r="J80" s="1599"/>
      <c r="K80" s="1599"/>
      <c r="L80" s="1599"/>
      <c r="M80" s="1599"/>
      <c r="N80" s="1599"/>
      <c r="O80" s="1599"/>
      <c r="P80" s="1600"/>
    </row>
    <row r="81" spans="1:16" ht="32.25" customHeight="1" x14ac:dyDescent="0.25">
      <c r="A81" s="958"/>
      <c r="B81" s="1586" t="s">
        <v>548</v>
      </c>
      <c r="C81" s="1586"/>
      <c r="D81" s="1586"/>
      <c r="E81" s="1586"/>
      <c r="F81" s="1586"/>
      <c r="G81" s="1586"/>
      <c r="H81" s="1586"/>
      <c r="I81" s="1586"/>
      <c r="J81" s="1586"/>
      <c r="K81" s="1586"/>
      <c r="L81" s="1586"/>
      <c r="M81" s="1586"/>
      <c r="N81" s="1586"/>
      <c r="O81" s="1586"/>
      <c r="P81" s="1587"/>
    </row>
    <row r="82" spans="1:16" ht="32.25" customHeight="1" x14ac:dyDescent="0.25">
      <c r="A82" s="960"/>
      <c r="B82" s="1588" t="s">
        <v>549</v>
      </c>
      <c r="C82" s="1588"/>
      <c r="D82" s="1588"/>
      <c r="E82" s="1588"/>
      <c r="F82" s="1588"/>
      <c r="G82" s="1588"/>
      <c r="H82" s="1588"/>
      <c r="I82" s="1588"/>
      <c r="J82" s="1588"/>
      <c r="K82" s="1588"/>
      <c r="L82" s="1588"/>
      <c r="M82" s="1588"/>
      <c r="N82" s="1588"/>
      <c r="O82" s="1588"/>
      <c r="P82" s="1589"/>
    </row>
    <row r="83" spans="1:16" ht="33.75" customHeight="1" x14ac:dyDescent="0.25">
      <c r="A83" s="960"/>
      <c r="B83" s="1588" t="s">
        <v>550</v>
      </c>
      <c r="C83" s="1588"/>
      <c r="D83" s="1588"/>
      <c r="E83" s="1588"/>
      <c r="F83" s="1588"/>
      <c r="G83" s="1588"/>
      <c r="H83" s="1588"/>
      <c r="I83" s="1588"/>
      <c r="J83" s="1588"/>
      <c r="K83" s="1588"/>
      <c r="L83" s="1588"/>
      <c r="M83" s="1588"/>
      <c r="N83" s="1588"/>
      <c r="O83" s="1588"/>
      <c r="P83" s="1589"/>
    </row>
    <row r="84" spans="1:16" ht="15.75" customHeight="1" x14ac:dyDescent="0.25">
      <c r="A84" s="960"/>
      <c r="B84" s="951"/>
      <c r="C84" s="951" t="s">
        <v>488</v>
      </c>
      <c r="D84" s="951"/>
      <c r="E84" s="951"/>
      <c r="F84" s="951"/>
      <c r="G84" s="953"/>
      <c r="H84" s="953"/>
      <c r="I84" s="953"/>
      <c r="J84" s="953"/>
      <c r="K84" s="953"/>
      <c r="L84" s="953"/>
      <c r="M84" s="953"/>
      <c r="N84" s="953"/>
      <c r="O84" s="953"/>
      <c r="P84" s="954"/>
    </row>
    <row r="85" spans="1:16" ht="15.75" customHeight="1" x14ac:dyDescent="0.25">
      <c r="A85" s="960"/>
      <c r="B85" s="966" t="s">
        <v>551</v>
      </c>
      <c r="C85" s="951"/>
      <c r="D85" s="951"/>
      <c r="E85" s="951"/>
      <c r="F85" s="951"/>
      <c r="G85" s="953"/>
      <c r="H85" s="953"/>
      <c r="I85" s="953"/>
      <c r="J85" s="953"/>
      <c r="K85" s="953"/>
      <c r="L85" s="953"/>
      <c r="M85" s="953"/>
      <c r="N85" s="953"/>
      <c r="O85" s="953"/>
      <c r="P85" s="954"/>
    </row>
    <row r="86" spans="1:16" ht="15.75" customHeight="1" thickBot="1" x14ac:dyDescent="0.3">
      <c r="A86" s="959"/>
      <c r="B86" s="972" t="s">
        <v>552</v>
      </c>
      <c r="C86" s="964"/>
      <c r="D86" s="964"/>
      <c r="E86" s="964"/>
      <c r="F86" s="964"/>
      <c r="G86" s="956"/>
      <c r="H86" s="956"/>
      <c r="I86" s="956"/>
      <c r="J86" s="956"/>
      <c r="K86" s="956"/>
      <c r="L86" s="956"/>
      <c r="M86" s="956"/>
      <c r="N86" s="956"/>
      <c r="O86" s="956"/>
      <c r="P86" s="957"/>
    </row>
    <row r="87" spans="1:16" ht="15.75" customHeight="1" thickBot="1" x14ac:dyDescent="0.3">
      <c r="A87" s="1592" t="s">
        <v>566</v>
      </c>
      <c r="B87" s="1593"/>
      <c r="C87" s="1593"/>
      <c r="D87" s="1593"/>
      <c r="E87" s="1593"/>
      <c r="F87" s="1593"/>
      <c r="G87" s="1593"/>
      <c r="H87" s="1593"/>
      <c r="I87" s="1593"/>
      <c r="J87" s="1593"/>
      <c r="K87" s="1593"/>
      <c r="L87" s="1593"/>
      <c r="M87" s="1593"/>
      <c r="N87" s="1593"/>
      <c r="O87" s="1593"/>
      <c r="P87" s="1594"/>
    </row>
    <row r="88" spans="1:16" ht="15.75" customHeight="1" x14ac:dyDescent="0.25">
      <c r="A88" s="958"/>
      <c r="B88" s="965" t="s">
        <v>553</v>
      </c>
      <c r="C88" s="947"/>
      <c r="D88" s="947"/>
      <c r="E88" s="947"/>
      <c r="F88" s="947"/>
      <c r="G88" s="948"/>
      <c r="H88" s="948"/>
      <c r="I88" s="948"/>
      <c r="J88" s="948"/>
      <c r="K88" s="948"/>
      <c r="L88" s="948"/>
      <c r="M88" s="948"/>
      <c r="N88" s="948"/>
      <c r="O88" s="948"/>
      <c r="P88" s="949"/>
    </row>
    <row r="89" spans="1:16" ht="15.75" customHeight="1" x14ac:dyDescent="0.25">
      <c r="A89" s="960"/>
      <c r="B89" s="966" t="s">
        <v>554</v>
      </c>
      <c r="C89" s="951"/>
      <c r="D89" s="951"/>
      <c r="E89" s="951"/>
      <c r="F89" s="951"/>
      <c r="G89" s="953"/>
      <c r="H89" s="953"/>
      <c r="I89" s="953"/>
      <c r="J89" s="953"/>
      <c r="K89" s="953"/>
      <c r="L89" s="953"/>
      <c r="M89" s="953"/>
      <c r="N89" s="953"/>
      <c r="O89" s="953"/>
      <c r="P89" s="954"/>
    </row>
    <row r="90" spans="1:16" ht="15.75" customHeight="1" x14ac:dyDescent="0.25">
      <c r="A90" s="960"/>
      <c r="B90" s="966" t="s">
        <v>567</v>
      </c>
      <c r="C90" s="951"/>
      <c r="D90" s="951"/>
      <c r="E90" s="951"/>
      <c r="F90" s="951"/>
      <c r="G90" s="953"/>
      <c r="H90" s="953"/>
      <c r="I90" s="953"/>
      <c r="J90" s="953"/>
      <c r="K90" s="953"/>
      <c r="L90" s="953"/>
      <c r="M90" s="953"/>
      <c r="N90" s="953"/>
      <c r="O90" s="953"/>
      <c r="P90" s="954"/>
    </row>
    <row r="91" spans="1:16" ht="32.25" customHeight="1" x14ac:dyDescent="0.25">
      <c r="A91" s="960"/>
      <c r="B91" s="1588" t="s">
        <v>555</v>
      </c>
      <c r="C91" s="1588"/>
      <c r="D91" s="1588"/>
      <c r="E91" s="1588"/>
      <c r="F91" s="1588"/>
      <c r="G91" s="1588"/>
      <c r="H91" s="1588"/>
      <c r="I91" s="1588"/>
      <c r="J91" s="1588"/>
      <c r="K91" s="1588"/>
      <c r="L91" s="1588"/>
      <c r="M91" s="1588"/>
      <c r="N91" s="1588"/>
      <c r="O91" s="1588"/>
      <c r="P91" s="1589"/>
    </row>
    <row r="92" spans="1:16" ht="15.75" customHeight="1" x14ac:dyDescent="0.25">
      <c r="A92" s="960"/>
      <c r="B92" s="951" t="s">
        <v>489</v>
      </c>
      <c r="C92" s="953"/>
      <c r="D92" s="953"/>
      <c r="E92" s="953"/>
      <c r="F92" s="953"/>
      <c r="G92" s="953"/>
      <c r="H92" s="953"/>
      <c r="I92" s="953"/>
      <c r="J92" s="953"/>
      <c r="K92" s="953"/>
      <c r="L92" s="953"/>
      <c r="M92" s="953"/>
      <c r="N92" s="953"/>
      <c r="O92" s="953"/>
      <c r="P92" s="954"/>
    </row>
    <row r="93" spans="1:16" ht="31.5" customHeight="1" x14ac:dyDescent="0.25">
      <c r="A93" s="960"/>
      <c r="B93" s="1580" t="s">
        <v>556</v>
      </c>
      <c r="C93" s="1580"/>
      <c r="D93" s="1580"/>
      <c r="E93" s="1580"/>
      <c r="F93" s="1580"/>
      <c r="G93" s="1580"/>
      <c r="H93" s="1580"/>
      <c r="I93" s="1580"/>
      <c r="J93" s="1580"/>
      <c r="K93" s="1580"/>
      <c r="L93" s="1580"/>
      <c r="M93" s="1580"/>
      <c r="N93" s="1580"/>
      <c r="O93" s="1580"/>
      <c r="P93" s="1581"/>
    </row>
    <row r="94" spans="1:16" ht="15.75" customHeight="1" x14ac:dyDescent="0.25">
      <c r="A94" s="960"/>
      <c r="B94" s="953"/>
      <c r="C94" s="966" t="s">
        <v>570</v>
      </c>
      <c r="D94" s="953"/>
      <c r="E94" s="953"/>
      <c r="F94" s="953"/>
      <c r="G94" s="953"/>
      <c r="H94" s="953"/>
      <c r="I94" s="953"/>
      <c r="J94" s="953"/>
      <c r="K94" s="953"/>
      <c r="L94" s="953"/>
      <c r="M94" s="953"/>
      <c r="N94" s="953"/>
      <c r="O94" s="953"/>
      <c r="P94" s="954"/>
    </row>
    <row r="95" spans="1:16" ht="15.75" customHeight="1" x14ac:dyDescent="0.25">
      <c r="A95" s="960" t="s">
        <v>44</v>
      </c>
      <c r="B95" s="953"/>
      <c r="C95" s="970" t="s">
        <v>557</v>
      </c>
      <c r="D95" s="953"/>
      <c r="E95" s="953"/>
      <c r="F95" s="953"/>
      <c r="G95" s="953"/>
      <c r="H95" s="953"/>
      <c r="I95" s="953"/>
      <c r="J95" s="953"/>
      <c r="K95" s="953"/>
      <c r="L95" s="953"/>
      <c r="M95" s="953"/>
      <c r="N95" s="953"/>
      <c r="O95" s="953"/>
      <c r="P95" s="954"/>
    </row>
    <row r="96" spans="1:16" ht="15.75" customHeight="1" x14ac:dyDescent="0.25">
      <c r="A96" s="960"/>
      <c r="B96" s="953"/>
      <c r="D96" s="1580" t="s">
        <v>568</v>
      </c>
      <c r="E96" s="1580"/>
      <c r="F96" s="1580"/>
      <c r="G96" s="1580"/>
      <c r="H96" s="1580"/>
      <c r="I96" s="1580"/>
      <c r="J96" s="1580"/>
      <c r="K96" s="1580"/>
      <c r="L96" s="1580"/>
      <c r="M96" s="1580"/>
      <c r="N96" s="1580"/>
      <c r="O96" s="1580"/>
      <c r="P96" s="1581"/>
    </row>
    <row r="97" spans="1:16" ht="34.5" customHeight="1" x14ac:dyDescent="0.25">
      <c r="A97" s="960"/>
      <c r="B97" s="953"/>
      <c r="D97" s="1580" t="s">
        <v>558</v>
      </c>
      <c r="E97" s="1580"/>
      <c r="F97" s="1580"/>
      <c r="G97" s="1580"/>
      <c r="H97" s="1580"/>
      <c r="I97" s="1580"/>
      <c r="J97" s="1580"/>
      <c r="K97" s="1580"/>
      <c r="L97" s="1580"/>
      <c r="M97" s="1580"/>
      <c r="N97" s="1580"/>
      <c r="O97" s="1580"/>
      <c r="P97" s="1581"/>
    </row>
    <row r="98" spans="1:16" ht="32.25" customHeight="1" x14ac:dyDescent="0.25">
      <c r="A98" s="960"/>
      <c r="B98" s="953"/>
      <c r="C98" s="970"/>
      <c r="D98" s="953"/>
      <c r="E98" s="1582" t="s">
        <v>569</v>
      </c>
      <c r="F98" s="1582"/>
      <c r="G98" s="1582"/>
      <c r="H98" s="1582"/>
      <c r="I98" s="1582"/>
      <c r="J98" s="1582"/>
      <c r="K98" s="1582"/>
      <c r="L98" s="1582"/>
      <c r="M98" s="1582"/>
      <c r="N98" s="1582"/>
      <c r="O98" s="1582"/>
      <c r="P98" s="1583"/>
    </row>
    <row r="99" spans="1:16" ht="33.75" customHeight="1" x14ac:dyDescent="0.25">
      <c r="A99" s="960"/>
      <c r="B99" s="953"/>
      <c r="C99" s="953"/>
      <c r="D99" s="1580" t="s">
        <v>571</v>
      </c>
      <c r="E99" s="1580"/>
      <c r="F99" s="1580"/>
      <c r="G99" s="1580"/>
      <c r="H99" s="1580"/>
      <c r="I99" s="1580"/>
      <c r="J99" s="1580"/>
      <c r="K99" s="1580"/>
      <c r="L99" s="1580"/>
      <c r="M99" s="1580"/>
      <c r="N99" s="1580"/>
      <c r="O99" s="1580"/>
      <c r="P99" s="1581"/>
    </row>
    <row r="100" spans="1:16" ht="31.5" customHeight="1" x14ac:dyDescent="0.25">
      <c r="A100" s="960"/>
      <c r="B100" s="953"/>
      <c r="C100" s="953"/>
      <c r="D100" s="953"/>
      <c r="E100" s="1580" t="s">
        <v>559</v>
      </c>
      <c r="F100" s="1580"/>
      <c r="G100" s="1580"/>
      <c r="H100" s="1580"/>
      <c r="I100" s="1580"/>
      <c r="J100" s="1580"/>
      <c r="K100" s="1580"/>
      <c r="L100" s="1580"/>
      <c r="M100" s="1580"/>
      <c r="N100" s="1580"/>
      <c r="O100" s="1580"/>
      <c r="P100" s="1581"/>
    </row>
    <row r="101" spans="1:16" ht="30.75" customHeight="1" x14ac:dyDescent="0.25">
      <c r="A101" s="960"/>
      <c r="B101" s="953"/>
      <c r="C101" s="953"/>
      <c r="D101" s="953"/>
      <c r="E101" s="953"/>
      <c r="F101" s="1580" t="s">
        <v>560</v>
      </c>
      <c r="G101" s="1580"/>
      <c r="H101" s="1580"/>
      <c r="I101" s="1580"/>
      <c r="J101" s="1580"/>
      <c r="K101" s="1580"/>
      <c r="L101" s="1580"/>
      <c r="M101" s="1580"/>
      <c r="N101" s="1580"/>
      <c r="O101" s="1580"/>
      <c r="P101" s="1581"/>
    </row>
    <row r="102" spans="1:16" ht="31.5" customHeight="1" thickBot="1" x14ac:dyDescent="0.3">
      <c r="A102" s="959"/>
      <c r="B102" s="956"/>
      <c r="C102" s="956"/>
      <c r="D102" s="956"/>
      <c r="E102" s="956"/>
      <c r="F102" s="1578" t="s">
        <v>490</v>
      </c>
      <c r="G102" s="1578"/>
      <c r="H102" s="1578"/>
      <c r="I102" s="1578"/>
      <c r="J102" s="1578"/>
      <c r="K102" s="1578"/>
      <c r="L102" s="1578"/>
      <c r="M102" s="1578"/>
      <c r="N102" s="1578"/>
      <c r="O102" s="1578"/>
      <c r="P102" s="1579"/>
    </row>
    <row r="103" spans="1:16" x14ac:dyDescent="0.25">
      <c r="A103" s="1"/>
      <c r="B103" s="1"/>
      <c r="C103" s="1"/>
      <c r="D103" s="1"/>
    </row>
    <row r="104" spans="1:16" x14ac:dyDescent="0.25">
      <c r="A104" s="1"/>
      <c r="B104" s="1"/>
      <c r="C104" s="1"/>
      <c r="D104" s="1"/>
    </row>
    <row r="105" spans="1:16" x14ac:dyDescent="0.25">
      <c r="A105" s="1"/>
      <c r="B105" s="1"/>
      <c r="C105" s="1"/>
      <c r="D105" s="1"/>
    </row>
    <row r="106" spans="1:16" x14ac:dyDescent="0.25">
      <c r="A106" s="1"/>
      <c r="B106" s="1"/>
      <c r="C106" s="1"/>
      <c r="D106" s="1"/>
    </row>
    <row r="107" spans="1:16" x14ac:dyDescent="0.25">
      <c r="A107" s="1"/>
      <c r="B107" s="1"/>
      <c r="C107" s="1"/>
      <c r="D107" s="1"/>
    </row>
    <row r="108" spans="1:16" x14ac:dyDescent="0.25">
      <c r="A108" s="1"/>
      <c r="B108" s="1"/>
      <c r="C108" s="1"/>
      <c r="D108" s="1"/>
    </row>
    <row r="109" spans="1:16" x14ac:dyDescent="0.25">
      <c r="A109" s="1"/>
      <c r="B109" s="1"/>
      <c r="C109" s="1"/>
      <c r="D109" s="1"/>
    </row>
    <row r="110" spans="1:16" x14ac:dyDescent="0.25">
      <c r="A110" s="1"/>
      <c r="B110" s="1"/>
      <c r="C110" s="1"/>
      <c r="D110" s="1"/>
    </row>
    <row r="111" spans="1:16" x14ac:dyDescent="0.25">
      <c r="A111" s="1"/>
      <c r="B111" s="1"/>
      <c r="C111" s="1"/>
      <c r="D111" s="1"/>
    </row>
    <row r="112" spans="1:16"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sheetData>
  <mergeCells count="35">
    <mergeCell ref="A1:P1"/>
    <mergeCell ref="A2:P2"/>
    <mergeCell ref="A3:P3"/>
    <mergeCell ref="A15:P15"/>
    <mergeCell ref="A18:P18"/>
    <mergeCell ref="B4:P4"/>
    <mergeCell ref="B11:P11"/>
    <mergeCell ref="C13:P13"/>
    <mergeCell ref="A80:P80"/>
    <mergeCell ref="A24:P24"/>
    <mergeCell ref="A22:P22"/>
    <mergeCell ref="A30:P30"/>
    <mergeCell ref="A41:P41"/>
    <mergeCell ref="A51:P51"/>
    <mergeCell ref="A59:P59"/>
    <mergeCell ref="A66:P66"/>
    <mergeCell ref="D29:P29"/>
    <mergeCell ref="C63:P63"/>
    <mergeCell ref="B65:P65"/>
    <mergeCell ref="F102:P102"/>
    <mergeCell ref="D97:P97"/>
    <mergeCell ref="E98:P98"/>
    <mergeCell ref="D99:P99"/>
    <mergeCell ref="B67:P67"/>
    <mergeCell ref="B81:P81"/>
    <mergeCell ref="B82:P82"/>
    <mergeCell ref="B83:P83"/>
    <mergeCell ref="E79:P79"/>
    <mergeCell ref="A87:P87"/>
    <mergeCell ref="B91:P91"/>
    <mergeCell ref="B93:P93"/>
    <mergeCell ref="D96:P96"/>
    <mergeCell ref="E100:P100"/>
    <mergeCell ref="F101:P101"/>
    <mergeCell ref="A68:P68"/>
  </mergeCells>
  <pageMargins left="0.7" right="0.7" top="0.75" bottom="0.75" header="0.3" footer="0.3"/>
  <pageSetup scale="88" fitToHeight="0" orientation="landscape" r:id="rId1"/>
  <rowBreaks count="2" manualBreakCount="2">
    <brk id="29" max="16383"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3DB8-E579-494E-A6C6-3F42B1A8DA61}">
  <sheetPr codeName="Sheet10">
    <pageSetUpPr fitToPage="1"/>
  </sheetPr>
  <dimension ref="A1:DW208"/>
  <sheetViews>
    <sheetView zoomScaleNormal="100" workbookViewId="0">
      <selection activeCell="R6" sqref="R6"/>
    </sheetView>
  </sheetViews>
  <sheetFormatPr defaultColWidth="9.7109375" defaultRowHeight="12" x14ac:dyDescent="0.15"/>
  <cols>
    <col min="1" max="1" width="4.42578125" style="1156" customWidth="1"/>
    <col min="2" max="3" width="2.85546875" style="1156" customWidth="1"/>
    <col min="4" max="5" width="9.7109375" style="1156"/>
    <col min="6" max="6" width="15.42578125" style="1156" customWidth="1"/>
    <col min="7" max="7" width="14.140625" style="1156" customWidth="1"/>
    <col min="8" max="8" width="12.5703125" style="1156" customWidth="1"/>
    <col min="9" max="9" width="19.7109375" style="1156" customWidth="1"/>
    <col min="10" max="10" width="12.85546875" style="1156" customWidth="1"/>
    <col min="11" max="11" width="11.5703125" style="1156" customWidth="1"/>
    <col min="12" max="16384" width="9.7109375" style="1156"/>
  </cols>
  <sheetData>
    <row r="1" spans="1:127" ht="15" x14ac:dyDescent="0.25">
      <c r="B1" s="1129" t="s">
        <v>863</v>
      </c>
      <c r="C1" s="1117"/>
      <c r="D1" s="1117"/>
      <c r="E1" s="1117"/>
      <c r="F1" s="1117"/>
      <c r="G1" s="1117"/>
      <c r="H1" s="1117"/>
      <c r="I1" s="1117"/>
      <c r="J1" s="1102"/>
      <c r="K1" s="1102"/>
      <c r="L1" s="1102"/>
      <c r="M1" s="1102"/>
      <c r="N1" s="1102"/>
      <c r="O1" s="1102"/>
      <c r="P1" s="1102"/>
      <c r="Q1" s="1102"/>
      <c r="R1" s="1102"/>
      <c r="S1" s="1102"/>
      <c r="T1" s="1102"/>
      <c r="U1" s="1102"/>
      <c r="V1" s="1102"/>
      <c r="W1" s="1102"/>
      <c r="X1" s="1102"/>
      <c r="Y1" s="1102"/>
      <c r="Z1" s="1102"/>
      <c r="AA1" s="1102"/>
      <c r="AB1" s="1102"/>
      <c r="AC1" s="1102"/>
      <c r="AD1" s="1102"/>
      <c r="AE1" s="1102"/>
      <c r="AF1" s="1102"/>
      <c r="AG1" s="1102"/>
      <c r="AH1" s="1102"/>
      <c r="AI1" s="1102"/>
      <c r="AJ1" s="1102"/>
      <c r="AK1" s="1102"/>
      <c r="AL1" s="1102"/>
      <c r="AM1" s="1102"/>
      <c r="AN1" s="1102"/>
      <c r="AO1" s="1102"/>
      <c r="AP1" s="1102"/>
      <c r="AQ1" s="1102"/>
      <c r="AR1" s="1102"/>
      <c r="AS1" s="1102"/>
      <c r="AT1" s="1102"/>
      <c r="AU1" s="1102"/>
      <c r="AV1" s="1102"/>
      <c r="AW1" s="1102"/>
      <c r="AX1" s="1102"/>
      <c r="AY1" s="1102"/>
      <c r="AZ1" s="1102"/>
      <c r="BA1" s="1102"/>
      <c r="BB1" s="1102"/>
      <c r="BC1" s="1102"/>
      <c r="BD1" s="1102"/>
      <c r="BE1" s="1102"/>
      <c r="BF1" s="1102"/>
      <c r="BG1" s="1102"/>
      <c r="BH1" s="1102"/>
      <c r="BI1" s="1102"/>
      <c r="BJ1" s="1102"/>
      <c r="BK1" s="1102"/>
      <c r="BL1" s="1102"/>
      <c r="BM1" s="1102"/>
      <c r="BN1" s="1102"/>
      <c r="BO1" s="1102"/>
      <c r="BP1" s="1102"/>
      <c r="BQ1" s="1102"/>
      <c r="BR1" s="1102"/>
      <c r="BS1" s="1102"/>
      <c r="BT1" s="1102"/>
      <c r="BU1" s="1102"/>
      <c r="BV1" s="1102"/>
      <c r="BW1" s="1102"/>
      <c r="BX1" s="1102"/>
      <c r="BY1" s="1102"/>
      <c r="BZ1" s="1102"/>
      <c r="CA1" s="1102"/>
      <c r="CB1" s="1102"/>
      <c r="CC1" s="1102"/>
      <c r="CD1" s="1102"/>
      <c r="CE1" s="1102"/>
      <c r="CF1" s="1102"/>
      <c r="CG1" s="1102"/>
      <c r="CH1" s="1102"/>
      <c r="CI1" s="1102"/>
      <c r="CJ1" s="1102"/>
      <c r="CK1" s="1102"/>
      <c r="CL1" s="1102"/>
      <c r="CM1" s="1102"/>
      <c r="CN1" s="1102"/>
      <c r="CO1" s="1102"/>
      <c r="CP1" s="1102"/>
      <c r="CQ1" s="1102"/>
      <c r="CR1" s="1102"/>
      <c r="CS1" s="1102"/>
      <c r="CT1" s="1102"/>
      <c r="CU1" s="1102"/>
      <c r="CV1" s="1102"/>
      <c r="CW1" s="1102"/>
      <c r="CX1" s="1102"/>
      <c r="CY1" s="1102"/>
      <c r="CZ1" s="1102"/>
      <c r="DA1" s="1102"/>
      <c r="DB1" s="1102"/>
      <c r="DC1" s="1102"/>
      <c r="DD1" s="1102"/>
      <c r="DE1" s="1102"/>
      <c r="DF1" s="1102"/>
      <c r="DG1" s="1102"/>
      <c r="DH1" s="1102"/>
      <c r="DI1" s="1102"/>
      <c r="DJ1" s="1102"/>
      <c r="DK1" s="1102"/>
      <c r="DL1" s="1102"/>
      <c r="DM1" s="1102"/>
      <c r="DN1" s="1102"/>
      <c r="DO1" s="1102"/>
      <c r="DP1" s="1102"/>
      <c r="DQ1" s="1102"/>
      <c r="DR1" s="1102"/>
      <c r="DS1" s="1102"/>
      <c r="DT1" s="1102"/>
      <c r="DU1" s="1102"/>
      <c r="DV1" s="1102"/>
      <c r="DW1" s="1102"/>
    </row>
    <row r="2" spans="1:127" ht="15" customHeight="1" x14ac:dyDescent="0.2">
      <c r="A2" s="1732" t="s">
        <v>855</v>
      </c>
      <c r="B2" s="1732"/>
      <c r="C2" s="1732"/>
      <c r="D2" s="1732"/>
      <c r="E2" s="1732"/>
      <c r="F2" s="1732"/>
      <c r="G2" s="1732"/>
      <c r="H2" s="1732"/>
      <c r="I2" s="1732"/>
      <c r="J2" s="1568"/>
      <c r="K2" s="1568"/>
      <c r="L2" s="1568"/>
      <c r="M2" s="1568"/>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1102"/>
      <c r="BK2" s="1102"/>
      <c r="BL2" s="1102"/>
      <c r="BM2" s="1102"/>
      <c r="BN2" s="1102"/>
      <c r="BO2" s="1102"/>
      <c r="BP2" s="1102"/>
      <c r="BQ2" s="1102"/>
      <c r="BR2" s="1102"/>
      <c r="BS2" s="1102"/>
      <c r="BT2" s="1102"/>
      <c r="BU2" s="1102"/>
      <c r="BV2" s="1102"/>
      <c r="BW2" s="1102"/>
      <c r="BX2" s="1102"/>
      <c r="BY2" s="1102"/>
      <c r="BZ2" s="1102"/>
      <c r="CA2" s="1102"/>
      <c r="CB2" s="1102"/>
      <c r="CC2" s="1102"/>
      <c r="CD2" s="1102"/>
      <c r="CE2" s="1102"/>
      <c r="CF2" s="1102"/>
      <c r="CG2" s="1102"/>
      <c r="CH2" s="1102"/>
      <c r="CI2" s="1102"/>
      <c r="CJ2" s="1102"/>
      <c r="CK2" s="1102"/>
      <c r="CL2" s="1102"/>
      <c r="CM2" s="1102"/>
      <c r="CN2" s="1102"/>
      <c r="CO2" s="1102"/>
      <c r="CP2" s="1102"/>
      <c r="CQ2" s="1102"/>
      <c r="CR2" s="1102"/>
      <c r="CS2" s="1102"/>
      <c r="CT2" s="1102"/>
      <c r="CU2" s="1102"/>
      <c r="CV2" s="1102"/>
      <c r="CW2" s="1102"/>
      <c r="CX2" s="1102"/>
      <c r="CY2" s="1102"/>
      <c r="CZ2" s="1102"/>
      <c r="DA2" s="1102"/>
      <c r="DB2" s="1102"/>
      <c r="DC2" s="1102"/>
      <c r="DD2" s="1102"/>
      <c r="DE2" s="1102"/>
      <c r="DF2" s="1102"/>
      <c r="DG2" s="1102"/>
      <c r="DH2" s="1102"/>
      <c r="DI2" s="1102"/>
      <c r="DJ2" s="1102"/>
      <c r="DK2" s="1102"/>
      <c r="DL2" s="1102"/>
      <c r="DM2" s="1102"/>
      <c r="DN2" s="1102"/>
      <c r="DO2" s="1102"/>
      <c r="DP2" s="1102"/>
      <c r="DQ2" s="1102"/>
      <c r="DR2" s="1102"/>
      <c r="DS2" s="1102"/>
      <c r="DT2" s="1102"/>
      <c r="DU2" s="1102"/>
      <c r="DV2" s="1102"/>
      <c r="DW2" s="1102"/>
    </row>
    <row r="3" spans="1:127" ht="15.75" thickBot="1" x14ac:dyDescent="0.3">
      <c r="B3" s="1129" t="s">
        <v>707</v>
      </c>
      <c r="C3" s="1117"/>
      <c r="D3" s="1117"/>
      <c r="E3" s="1117"/>
      <c r="F3" s="1117"/>
      <c r="G3" s="1117"/>
      <c r="H3" s="1117"/>
      <c r="I3" s="1117"/>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1102"/>
      <c r="AM3" s="1102"/>
      <c r="AN3" s="1102"/>
      <c r="AO3" s="1102"/>
      <c r="AP3" s="1102"/>
      <c r="AQ3" s="1102"/>
      <c r="AR3" s="1102"/>
      <c r="AS3" s="1102"/>
      <c r="AT3" s="1102"/>
      <c r="AU3" s="1102"/>
      <c r="AV3" s="1102"/>
      <c r="AW3" s="1102"/>
      <c r="AX3" s="1102"/>
      <c r="AY3" s="1102"/>
      <c r="AZ3" s="1102"/>
      <c r="BA3" s="1102"/>
      <c r="BB3" s="1102"/>
      <c r="BC3" s="1102"/>
      <c r="BD3" s="1102"/>
      <c r="BE3" s="1102"/>
      <c r="BF3" s="1102"/>
      <c r="BG3" s="1102"/>
      <c r="BH3" s="1102"/>
      <c r="BI3" s="1102"/>
      <c r="BJ3" s="1102"/>
      <c r="BK3" s="1102"/>
      <c r="BL3" s="1102"/>
      <c r="BM3" s="1102"/>
      <c r="BN3" s="1102"/>
      <c r="BO3" s="1102"/>
      <c r="BP3" s="1102"/>
      <c r="BQ3" s="1102"/>
      <c r="BR3" s="1102"/>
      <c r="BS3" s="1102"/>
      <c r="BT3" s="1102"/>
      <c r="BU3" s="1102"/>
      <c r="BV3" s="1102"/>
      <c r="BW3" s="1102"/>
      <c r="BX3" s="1102"/>
      <c r="BY3" s="1102"/>
      <c r="BZ3" s="1102"/>
      <c r="CA3" s="1102"/>
      <c r="CB3" s="1102"/>
      <c r="CC3" s="1102"/>
      <c r="CD3" s="1102"/>
      <c r="CE3" s="1102"/>
      <c r="CF3" s="1102"/>
      <c r="CG3" s="1102"/>
      <c r="CH3" s="1102"/>
      <c r="CI3" s="1102"/>
      <c r="CJ3" s="1102"/>
      <c r="CK3" s="1102"/>
      <c r="CL3" s="1102"/>
      <c r="CM3" s="1102"/>
      <c r="CN3" s="1102"/>
      <c r="CO3" s="1102"/>
      <c r="CP3" s="1102"/>
      <c r="CQ3" s="1102"/>
      <c r="CR3" s="1102"/>
      <c r="CS3" s="1102"/>
      <c r="CT3" s="1102"/>
      <c r="CU3" s="1102"/>
      <c r="CV3" s="1102"/>
      <c r="CW3" s="1102"/>
      <c r="CX3" s="1102"/>
      <c r="CY3" s="1102"/>
      <c r="CZ3" s="1102"/>
      <c r="DA3" s="1102"/>
      <c r="DB3" s="1102"/>
      <c r="DC3" s="1102"/>
      <c r="DD3" s="1102"/>
      <c r="DE3" s="1102"/>
      <c r="DF3" s="1102"/>
      <c r="DG3" s="1102"/>
      <c r="DH3" s="1102"/>
      <c r="DI3" s="1102"/>
      <c r="DJ3" s="1102"/>
      <c r="DK3" s="1102"/>
      <c r="DL3" s="1102"/>
      <c r="DM3" s="1102"/>
      <c r="DN3" s="1102"/>
      <c r="DO3" s="1102"/>
      <c r="DP3" s="1102"/>
      <c r="DQ3" s="1102"/>
      <c r="DR3" s="1102"/>
      <c r="DS3" s="1102"/>
      <c r="DT3" s="1102"/>
      <c r="DU3" s="1102"/>
      <c r="DV3" s="1102"/>
      <c r="DW3" s="1102"/>
    </row>
    <row r="4" spans="1:127" ht="24" customHeight="1" thickBot="1" x14ac:dyDescent="0.25">
      <c r="C4" s="1117"/>
      <c r="D4" s="1115" t="s">
        <v>0</v>
      </c>
      <c r="E4" s="1702">
        <f>'3a - Dev Cost Budget (A)'!C4</f>
        <v>0</v>
      </c>
      <c r="F4" s="1703"/>
      <c r="G4" s="1704"/>
      <c r="H4" s="1157" t="s">
        <v>629</v>
      </c>
      <c r="I4" s="1546">
        <f>'3b - Sources of Funds (A-1)'!I4</f>
        <v>0</v>
      </c>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2"/>
      <c r="BJ4" s="1102"/>
      <c r="BK4" s="1102"/>
      <c r="BL4" s="1102"/>
      <c r="BM4" s="1102"/>
      <c r="BN4" s="1102"/>
      <c r="BO4" s="1102"/>
      <c r="BP4" s="1102"/>
      <c r="BQ4" s="1102"/>
      <c r="BR4" s="1102"/>
      <c r="BS4" s="1102"/>
      <c r="BT4" s="1102"/>
      <c r="BU4" s="1102"/>
      <c r="BV4" s="1102"/>
      <c r="BW4" s="1102"/>
      <c r="BX4" s="1102"/>
      <c r="BY4" s="1102"/>
      <c r="BZ4" s="1102"/>
      <c r="CA4" s="1102"/>
      <c r="CB4" s="1102"/>
      <c r="CC4" s="1102"/>
      <c r="CD4" s="1102"/>
      <c r="CE4" s="1102"/>
      <c r="CF4" s="1102"/>
      <c r="CG4" s="1102"/>
      <c r="CH4" s="1102"/>
      <c r="CI4" s="1102"/>
      <c r="CJ4" s="1102"/>
      <c r="CK4" s="1102"/>
      <c r="CL4" s="1102"/>
      <c r="CM4" s="1102"/>
      <c r="CN4" s="1102"/>
      <c r="CO4" s="1102"/>
      <c r="CP4" s="1102"/>
      <c r="CQ4" s="1102"/>
      <c r="CR4" s="1102"/>
      <c r="CS4" s="1102"/>
      <c r="CT4" s="1102"/>
      <c r="CU4" s="1102"/>
      <c r="CV4" s="1102"/>
      <c r="CW4" s="1102"/>
      <c r="CX4" s="1102"/>
      <c r="CY4" s="1102"/>
      <c r="CZ4" s="1102"/>
      <c r="DA4" s="1102"/>
      <c r="DB4" s="1102"/>
      <c r="DC4" s="1102"/>
      <c r="DD4" s="1102"/>
      <c r="DE4" s="1102"/>
      <c r="DF4" s="1102"/>
      <c r="DG4" s="1102"/>
      <c r="DH4" s="1102"/>
      <c r="DI4" s="1102"/>
      <c r="DJ4" s="1102"/>
      <c r="DK4" s="1102"/>
      <c r="DL4" s="1102"/>
      <c r="DM4" s="1102"/>
      <c r="DN4" s="1102"/>
      <c r="DO4" s="1102"/>
      <c r="DP4" s="1102"/>
      <c r="DQ4" s="1102"/>
      <c r="DR4" s="1102"/>
      <c r="DS4" s="1102"/>
      <c r="DT4" s="1102"/>
      <c r="DU4" s="1102"/>
      <c r="DV4" s="1102"/>
      <c r="DW4" s="1102"/>
    </row>
    <row r="5" spans="1:127" ht="15" thickBot="1" x14ac:dyDescent="0.25">
      <c r="B5" s="1114"/>
      <c r="C5" s="1117"/>
      <c r="D5" s="1117"/>
      <c r="E5" s="1117"/>
      <c r="F5" s="1117"/>
      <c r="G5" s="1117"/>
      <c r="H5" s="1158"/>
      <c r="I5" s="1117"/>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1102"/>
      <c r="BD5" s="1102"/>
      <c r="BE5" s="1102"/>
      <c r="BF5" s="1102"/>
      <c r="BG5" s="1102"/>
      <c r="BH5" s="1102"/>
      <c r="BI5" s="1102"/>
      <c r="BJ5" s="1102"/>
      <c r="BK5" s="1102"/>
      <c r="BL5" s="1102"/>
      <c r="BM5" s="1102"/>
      <c r="BN5" s="1102"/>
      <c r="BO5" s="1102"/>
      <c r="BP5" s="1102"/>
      <c r="BQ5" s="1102"/>
      <c r="BR5" s="1102"/>
      <c r="BS5" s="1102"/>
      <c r="BT5" s="1102"/>
      <c r="BU5" s="1102"/>
      <c r="BV5" s="1102"/>
      <c r="BW5" s="1102"/>
      <c r="BX5" s="1102"/>
      <c r="BY5" s="1102"/>
      <c r="BZ5" s="1102"/>
      <c r="CA5" s="1102"/>
      <c r="CB5" s="1102"/>
      <c r="CC5" s="1102"/>
      <c r="CD5" s="1102"/>
      <c r="CE5" s="1102"/>
      <c r="CF5" s="1102"/>
      <c r="CG5" s="1102"/>
      <c r="CH5" s="1102"/>
      <c r="CI5" s="1102"/>
      <c r="CJ5" s="1102"/>
      <c r="CK5" s="1102"/>
      <c r="CL5" s="1102"/>
      <c r="CM5" s="1102"/>
      <c r="CN5" s="1102"/>
      <c r="CO5" s="1102"/>
      <c r="CP5" s="1102"/>
      <c r="CQ5" s="1102"/>
      <c r="CR5" s="1102"/>
      <c r="CS5" s="1102"/>
      <c r="CT5" s="1102"/>
      <c r="CU5" s="1102"/>
      <c r="CV5" s="1102"/>
      <c r="CW5" s="1102"/>
      <c r="CX5" s="1102"/>
      <c r="CY5" s="1102"/>
      <c r="CZ5" s="1102"/>
      <c r="DA5" s="1102"/>
      <c r="DB5" s="1102"/>
      <c r="DC5" s="1102"/>
      <c r="DD5" s="1102"/>
      <c r="DE5" s="1102"/>
      <c r="DF5" s="1102"/>
      <c r="DG5" s="1102"/>
      <c r="DH5" s="1102"/>
      <c r="DI5" s="1102"/>
      <c r="DJ5" s="1102"/>
      <c r="DK5" s="1102"/>
      <c r="DL5" s="1102"/>
      <c r="DM5" s="1102"/>
      <c r="DN5" s="1102"/>
      <c r="DO5" s="1102"/>
      <c r="DP5" s="1102"/>
      <c r="DQ5" s="1102"/>
      <c r="DR5" s="1102"/>
      <c r="DS5" s="1102"/>
      <c r="DT5" s="1102"/>
      <c r="DU5" s="1102"/>
      <c r="DV5" s="1102"/>
      <c r="DW5" s="1102"/>
    </row>
    <row r="6" spans="1:127" ht="45.6" customHeight="1" thickBot="1" x14ac:dyDescent="0.3">
      <c r="B6" s="1159"/>
      <c r="C6" s="1160"/>
      <c r="D6" s="1161" t="s">
        <v>708</v>
      </c>
      <c r="E6" s="1160"/>
      <c r="F6" s="1160"/>
      <c r="G6" s="1162" t="s">
        <v>709</v>
      </c>
      <c r="H6" s="1163" t="s">
        <v>710</v>
      </c>
      <c r="I6" s="1164" t="s">
        <v>831</v>
      </c>
      <c r="J6" s="1102"/>
      <c r="K6" s="1102"/>
      <c r="L6" s="1102"/>
      <c r="M6" s="1102"/>
      <c r="N6" s="1102"/>
      <c r="O6" s="1102"/>
      <c r="P6" s="1102"/>
      <c r="Q6" s="1102"/>
      <c r="R6" s="1102"/>
      <c r="S6" s="1102"/>
      <c r="T6" s="1102"/>
      <c r="U6" s="1102"/>
      <c r="V6" s="1102"/>
      <c r="W6" s="1102"/>
      <c r="X6" s="1102"/>
      <c r="Y6" s="1102"/>
      <c r="Z6" s="1102"/>
      <c r="AA6" s="1102"/>
      <c r="AB6" s="1102"/>
      <c r="AC6" s="1102"/>
      <c r="AD6" s="1102"/>
      <c r="AE6" s="1102"/>
      <c r="AF6" s="1102"/>
      <c r="AG6" s="1102"/>
      <c r="AH6" s="1102"/>
      <c r="AI6" s="1102"/>
      <c r="AJ6" s="1102"/>
      <c r="AK6" s="1102"/>
      <c r="AL6" s="1102"/>
      <c r="AM6" s="1102"/>
      <c r="AN6" s="1102"/>
      <c r="AO6" s="1102"/>
      <c r="AP6" s="1102"/>
      <c r="AQ6" s="1102"/>
      <c r="AR6" s="1102"/>
      <c r="AS6" s="1102"/>
      <c r="AT6" s="1102"/>
      <c r="AU6" s="1102"/>
      <c r="AV6" s="1102"/>
      <c r="AW6" s="1102"/>
      <c r="AX6" s="1102"/>
      <c r="AY6" s="1102"/>
      <c r="AZ6" s="1102"/>
      <c r="BA6" s="1102"/>
      <c r="BB6" s="1102"/>
      <c r="BC6" s="1102"/>
      <c r="BD6" s="1102"/>
      <c r="BE6" s="1102"/>
      <c r="BF6" s="1102"/>
      <c r="BG6" s="1102"/>
      <c r="BH6" s="1102"/>
      <c r="BI6" s="1102"/>
      <c r="BJ6" s="1102"/>
      <c r="BK6" s="1102"/>
      <c r="BL6" s="1102"/>
      <c r="BM6" s="1102"/>
      <c r="BN6" s="1102"/>
      <c r="BO6" s="1102"/>
      <c r="BP6" s="1102"/>
      <c r="BQ6" s="1102"/>
      <c r="BR6" s="1102"/>
      <c r="BS6" s="1102"/>
      <c r="BT6" s="1102"/>
      <c r="BU6" s="1102"/>
      <c r="BV6" s="1102"/>
      <c r="BW6" s="1102"/>
      <c r="BX6" s="1102"/>
      <c r="BY6" s="1102"/>
      <c r="BZ6" s="1102"/>
      <c r="CA6" s="1102"/>
      <c r="CB6" s="1102"/>
      <c r="CC6" s="1102"/>
      <c r="CD6" s="1102"/>
      <c r="CE6" s="1102"/>
      <c r="CF6" s="1102"/>
      <c r="CG6" s="1102"/>
      <c r="CH6" s="1102"/>
      <c r="CI6" s="1102"/>
      <c r="CJ6" s="1102"/>
      <c r="CK6" s="1102"/>
      <c r="CL6" s="1102"/>
      <c r="CM6" s="1102"/>
      <c r="CN6" s="1102"/>
      <c r="CO6" s="1102"/>
      <c r="CP6" s="1102"/>
      <c r="CQ6" s="1102"/>
      <c r="CR6" s="1102"/>
      <c r="CS6" s="1102"/>
      <c r="CT6" s="1102"/>
      <c r="CU6" s="1102"/>
      <c r="CV6" s="1102"/>
      <c r="CW6" s="1102"/>
      <c r="CX6" s="1102"/>
      <c r="CY6" s="1102"/>
      <c r="CZ6" s="1102"/>
      <c r="DA6" s="1102"/>
      <c r="DB6" s="1102"/>
      <c r="DC6" s="1102"/>
      <c r="DD6" s="1102"/>
      <c r="DE6" s="1102"/>
      <c r="DF6" s="1102"/>
      <c r="DG6" s="1102"/>
      <c r="DH6" s="1102"/>
      <c r="DI6" s="1102"/>
      <c r="DJ6" s="1102"/>
      <c r="DK6" s="1102"/>
      <c r="DL6" s="1102"/>
      <c r="DM6" s="1102"/>
      <c r="DN6" s="1102"/>
      <c r="DO6" s="1102"/>
      <c r="DP6" s="1102"/>
      <c r="DQ6" s="1102"/>
      <c r="DR6" s="1102"/>
      <c r="DS6" s="1102"/>
      <c r="DT6" s="1102"/>
      <c r="DU6" s="1102"/>
      <c r="DV6" s="1102"/>
      <c r="DW6" s="1102"/>
    </row>
    <row r="7" spans="1:127" ht="18" customHeight="1" thickTop="1" x14ac:dyDescent="0.25">
      <c r="B7" s="1165" t="s">
        <v>711</v>
      </c>
      <c r="C7" s="1102"/>
      <c r="D7" s="1102"/>
      <c r="E7" s="1102"/>
      <c r="F7" s="1102"/>
      <c r="G7" s="1403"/>
      <c r="H7" s="1166"/>
      <c r="I7" s="1518"/>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c r="AG7" s="1102"/>
      <c r="AH7" s="1102"/>
      <c r="AI7" s="1102"/>
      <c r="AJ7" s="1102"/>
      <c r="AK7" s="1102"/>
      <c r="AL7" s="1102"/>
      <c r="AM7" s="1102"/>
      <c r="AN7" s="1102"/>
      <c r="AO7" s="1102"/>
      <c r="AP7" s="1102"/>
      <c r="AQ7" s="1102"/>
      <c r="AR7" s="1102"/>
      <c r="AS7" s="1102"/>
      <c r="AT7" s="1102"/>
      <c r="AU7" s="1102"/>
      <c r="AV7" s="1102"/>
      <c r="AW7" s="1102"/>
      <c r="AX7" s="1102"/>
      <c r="AY7" s="1102"/>
      <c r="AZ7" s="1102"/>
      <c r="BA7" s="1102"/>
      <c r="BB7" s="1102"/>
      <c r="BC7" s="1102"/>
      <c r="BD7" s="1102"/>
      <c r="BE7" s="1102"/>
      <c r="BF7" s="1102"/>
      <c r="BG7" s="1102"/>
      <c r="BH7" s="1102"/>
      <c r="BI7" s="1102"/>
      <c r="BJ7" s="1102"/>
      <c r="BK7" s="1102"/>
      <c r="BL7" s="1102"/>
      <c r="BM7" s="1102"/>
      <c r="BN7" s="1102"/>
      <c r="BO7" s="1102"/>
      <c r="BP7" s="1102"/>
      <c r="BQ7" s="1102"/>
      <c r="BR7" s="1102"/>
      <c r="BS7" s="1102"/>
      <c r="BT7" s="1102"/>
      <c r="BU7" s="1102"/>
      <c r="BV7" s="1102"/>
      <c r="BW7" s="1102"/>
      <c r="BX7" s="1102"/>
      <c r="BY7" s="1102"/>
      <c r="BZ7" s="1102"/>
      <c r="CA7" s="1102"/>
      <c r="CB7" s="1102"/>
      <c r="CC7" s="1102"/>
      <c r="CD7" s="1102"/>
      <c r="CE7" s="1102"/>
      <c r="CF7" s="1102"/>
      <c r="CG7" s="1102"/>
      <c r="CH7" s="1102"/>
      <c r="CI7" s="1102"/>
      <c r="CJ7" s="1102"/>
      <c r="CK7" s="1102"/>
      <c r="CL7" s="1102"/>
      <c r="CM7" s="1102"/>
      <c r="CN7" s="1102"/>
      <c r="CO7" s="1102"/>
      <c r="CP7" s="1102"/>
      <c r="CQ7" s="1102"/>
      <c r="CR7" s="1102"/>
      <c r="CS7" s="1102"/>
      <c r="CT7" s="1102"/>
      <c r="CU7" s="1102"/>
      <c r="CV7" s="1102"/>
      <c r="CW7" s="1102"/>
      <c r="CX7" s="1102"/>
      <c r="CY7" s="1102"/>
      <c r="CZ7" s="1102"/>
      <c r="DA7" s="1102"/>
      <c r="DB7" s="1102"/>
      <c r="DC7" s="1102"/>
      <c r="DD7" s="1102"/>
      <c r="DE7" s="1102"/>
      <c r="DF7" s="1102"/>
      <c r="DG7" s="1102"/>
      <c r="DH7" s="1102"/>
      <c r="DI7" s="1102"/>
      <c r="DJ7" s="1102"/>
      <c r="DK7" s="1102"/>
      <c r="DL7" s="1102"/>
      <c r="DM7" s="1102"/>
      <c r="DN7" s="1102"/>
      <c r="DO7" s="1102"/>
      <c r="DP7" s="1102"/>
      <c r="DQ7" s="1102"/>
      <c r="DR7" s="1102"/>
      <c r="DS7" s="1102"/>
      <c r="DT7" s="1102"/>
      <c r="DU7" s="1102"/>
      <c r="DV7" s="1102"/>
      <c r="DW7" s="1102"/>
    </row>
    <row r="8" spans="1:127" ht="18" customHeight="1" x14ac:dyDescent="0.2">
      <c r="B8" s="1167"/>
      <c r="C8" s="1102" t="s">
        <v>712</v>
      </c>
      <c r="D8" s="1102"/>
      <c r="E8" s="1102"/>
      <c r="F8" s="1102"/>
      <c r="G8" s="1403"/>
      <c r="H8" s="1168"/>
      <c r="I8" s="1519"/>
      <c r="J8" s="1102"/>
      <c r="K8" s="1102"/>
      <c r="L8" s="1102"/>
      <c r="M8" s="1102"/>
      <c r="N8" s="1102"/>
      <c r="O8" s="1102"/>
      <c r="P8" s="1102"/>
      <c r="Q8" s="1102"/>
      <c r="R8" s="1102"/>
      <c r="S8" s="1102"/>
      <c r="T8" s="1102"/>
      <c r="U8" s="1102"/>
      <c r="V8" s="1102"/>
      <c r="W8" s="1102"/>
      <c r="X8" s="1102"/>
      <c r="Y8" s="1102"/>
      <c r="Z8" s="1102"/>
      <c r="AA8" s="1102"/>
      <c r="AB8" s="1102"/>
      <c r="AC8" s="1102"/>
      <c r="AD8" s="1102"/>
      <c r="AE8" s="1102"/>
      <c r="AF8" s="1102"/>
      <c r="AG8" s="1102"/>
      <c r="AH8" s="1102"/>
      <c r="AI8" s="1102"/>
      <c r="AJ8" s="1102"/>
      <c r="AK8" s="1102"/>
      <c r="AL8" s="1102"/>
      <c r="AM8" s="1102"/>
      <c r="AN8" s="1102"/>
      <c r="AO8" s="1102"/>
      <c r="AP8" s="1102"/>
      <c r="AQ8" s="1102"/>
      <c r="AR8" s="1102"/>
      <c r="AS8" s="1102"/>
      <c r="AT8" s="1102"/>
      <c r="AU8" s="1102"/>
      <c r="AV8" s="1102"/>
      <c r="AW8" s="1102"/>
      <c r="AX8" s="1102"/>
      <c r="AY8" s="1102"/>
      <c r="AZ8" s="1102"/>
      <c r="BA8" s="1102"/>
      <c r="BB8" s="1102"/>
      <c r="BC8" s="1102"/>
      <c r="BD8" s="1102"/>
      <c r="BE8" s="1102"/>
      <c r="BF8" s="1102"/>
      <c r="BG8" s="1102"/>
      <c r="BH8" s="1102"/>
      <c r="BI8" s="1102"/>
      <c r="BJ8" s="1102"/>
      <c r="BK8" s="1102"/>
      <c r="BL8" s="1102"/>
      <c r="BM8" s="1102"/>
      <c r="BN8" s="1102"/>
      <c r="BO8" s="1102"/>
      <c r="BP8" s="1102"/>
      <c r="BQ8" s="1102"/>
      <c r="BR8" s="1102"/>
      <c r="BS8" s="1102"/>
      <c r="BT8" s="1102"/>
      <c r="BU8" s="1102"/>
      <c r="BV8" s="1102"/>
      <c r="BW8" s="1102"/>
      <c r="BX8" s="1102"/>
      <c r="BY8" s="1102"/>
      <c r="BZ8" s="1102"/>
      <c r="CA8" s="1102"/>
      <c r="CB8" s="1102"/>
      <c r="CC8" s="1102"/>
      <c r="CD8" s="1102"/>
      <c r="CE8" s="1102"/>
      <c r="CF8" s="1102"/>
      <c r="CG8" s="1102"/>
      <c r="CH8" s="1102"/>
      <c r="CI8" s="1102"/>
      <c r="CJ8" s="1102"/>
      <c r="CK8" s="1102"/>
      <c r="CL8" s="1102"/>
      <c r="CM8" s="1102"/>
      <c r="CN8" s="1102"/>
      <c r="CO8" s="1102"/>
      <c r="CP8" s="1102"/>
      <c r="CQ8" s="1102"/>
      <c r="CR8" s="1102"/>
      <c r="CS8" s="1102"/>
      <c r="CT8" s="1102"/>
      <c r="CU8" s="1102"/>
      <c r="CV8" s="1102"/>
      <c r="CW8" s="1102"/>
      <c r="CX8" s="1102"/>
      <c r="CY8" s="1102"/>
      <c r="CZ8" s="1102"/>
      <c r="DA8" s="1102"/>
      <c r="DB8" s="1102"/>
      <c r="DC8" s="1102"/>
      <c r="DD8" s="1102"/>
      <c r="DE8" s="1102"/>
      <c r="DF8" s="1102"/>
      <c r="DG8" s="1102"/>
      <c r="DH8" s="1102"/>
      <c r="DI8" s="1102"/>
      <c r="DJ8" s="1102"/>
      <c r="DK8" s="1102"/>
      <c r="DL8" s="1102"/>
      <c r="DM8" s="1102"/>
      <c r="DN8" s="1102"/>
      <c r="DO8" s="1102"/>
      <c r="DP8" s="1102"/>
      <c r="DQ8" s="1102"/>
      <c r="DR8" s="1102"/>
      <c r="DS8" s="1102"/>
      <c r="DT8" s="1102"/>
      <c r="DU8" s="1102"/>
      <c r="DV8" s="1102"/>
      <c r="DW8" s="1102"/>
    </row>
    <row r="9" spans="1:127" ht="18" customHeight="1" x14ac:dyDescent="0.2">
      <c r="B9" s="1167"/>
      <c r="C9" s="1102" t="s">
        <v>713</v>
      </c>
      <c r="D9" s="1102"/>
      <c r="E9" s="1102"/>
      <c r="F9" s="1102"/>
      <c r="G9" s="1403"/>
      <c r="H9" s="1168"/>
      <c r="I9" s="1519"/>
      <c r="J9" s="1102"/>
      <c r="K9" s="1102"/>
      <c r="L9" s="1102"/>
      <c r="M9" s="1102"/>
      <c r="N9" s="1102"/>
      <c r="O9" s="1102"/>
      <c r="P9" s="1102"/>
      <c r="Q9" s="1102"/>
      <c r="R9" s="1102"/>
      <c r="S9" s="1102"/>
      <c r="T9" s="1102"/>
      <c r="U9" s="1102"/>
      <c r="V9" s="1102"/>
      <c r="W9" s="1102"/>
      <c r="X9" s="1102"/>
      <c r="Y9" s="1102"/>
      <c r="Z9" s="1102"/>
      <c r="AA9" s="1102"/>
      <c r="AB9" s="1102"/>
      <c r="AC9" s="1102"/>
      <c r="AD9" s="1102"/>
      <c r="AE9" s="1102"/>
      <c r="AF9" s="1102"/>
      <c r="AG9" s="1102"/>
      <c r="AH9" s="1102"/>
      <c r="AI9" s="1102"/>
      <c r="AJ9" s="1102"/>
      <c r="AK9" s="1102"/>
      <c r="AL9" s="1102"/>
      <c r="AM9" s="1102"/>
      <c r="AN9" s="1102"/>
      <c r="AO9" s="1102"/>
      <c r="AP9" s="1102"/>
      <c r="AQ9" s="1102"/>
      <c r="AR9" s="1102"/>
      <c r="AS9" s="1102"/>
      <c r="AT9" s="1102"/>
      <c r="AU9" s="1102"/>
      <c r="AV9" s="1102"/>
      <c r="AW9" s="1102"/>
      <c r="AX9" s="1102"/>
      <c r="AY9" s="1102"/>
      <c r="AZ9" s="1102"/>
      <c r="BA9" s="1102"/>
      <c r="BB9" s="1102"/>
      <c r="BC9" s="1102"/>
      <c r="BD9" s="1102"/>
      <c r="BE9" s="1102"/>
      <c r="BF9" s="1102"/>
      <c r="BG9" s="1102"/>
      <c r="BH9" s="1102"/>
      <c r="BI9" s="1102"/>
      <c r="BJ9" s="1102"/>
      <c r="BK9" s="1102"/>
      <c r="BL9" s="1102"/>
      <c r="BM9" s="1102"/>
      <c r="BN9" s="1102"/>
      <c r="BO9" s="1102"/>
      <c r="BP9" s="1102"/>
      <c r="BQ9" s="1102"/>
      <c r="BR9" s="1102"/>
      <c r="BS9" s="1102"/>
      <c r="BT9" s="1102"/>
      <c r="BU9" s="1102"/>
      <c r="BV9" s="1102"/>
      <c r="BW9" s="1102"/>
      <c r="BX9" s="1102"/>
      <c r="BY9" s="1102"/>
      <c r="BZ9" s="1102"/>
      <c r="CA9" s="1102"/>
      <c r="CB9" s="1102"/>
      <c r="CC9" s="1102"/>
      <c r="CD9" s="1102"/>
      <c r="CE9" s="1102"/>
      <c r="CF9" s="1102"/>
      <c r="CG9" s="1102"/>
      <c r="CH9" s="1102"/>
      <c r="CI9" s="1102"/>
      <c r="CJ9" s="1102"/>
      <c r="CK9" s="1102"/>
      <c r="CL9" s="1102"/>
      <c r="CM9" s="1102"/>
      <c r="CN9" s="1102"/>
      <c r="CO9" s="1102"/>
      <c r="CP9" s="1102"/>
      <c r="CQ9" s="1102"/>
      <c r="CR9" s="1102"/>
      <c r="CS9" s="1102"/>
      <c r="CT9" s="1102"/>
      <c r="CU9" s="1102"/>
      <c r="CV9" s="1102"/>
      <c r="CW9" s="1102"/>
      <c r="CX9" s="1102"/>
      <c r="CY9" s="1102"/>
      <c r="CZ9" s="1102"/>
      <c r="DA9" s="1102"/>
      <c r="DB9" s="1102"/>
      <c r="DC9" s="1102"/>
      <c r="DD9" s="1102"/>
      <c r="DE9" s="1102"/>
      <c r="DF9" s="1102"/>
      <c r="DG9" s="1102"/>
      <c r="DH9" s="1102"/>
      <c r="DI9" s="1102"/>
      <c r="DJ9" s="1102"/>
      <c r="DK9" s="1102"/>
      <c r="DL9" s="1102"/>
      <c r="DM9" s="1102"/>
      <c r="DN9" s="1102"/>
      <c r="DO9" s="1102"/>
      <c r="DP9" s="1102"/>
      <c r="DQ9" s="1102"/>
      <c r="DR9" s="1102"/>
      <c r="DS9" s="1102"/>
      <c r="DT9" s="1102"/>
      <c r="DU9" s="1102"/>
      <c r="DV9" s="1102"/>
      <c r="DW9" s="1102"/>
    </row>
    <row r="10" spans="1:127" ht="18" customHeight="1" x14ac:dyDescent="0.2">
      <c r="B10" s="1167"/>
      <c r="C10" s="1102" t="s">
        <v>714</v>
      </c>
      <c r="D10" s="1102"/>
      <c r="E10" s="1102"/>
      <c r="F10" s="1102"/>
      <c r="G10" s="1403"/>
      <c r="H10" s="1168"/>
      <c r="I10" s="1519"/>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2"/>
      <c r="AH10" s="1102"/>
      <c r="AI10" s="1102"/>
      <c r="AJ10" s="1102"/>
      <c r="AK10" s="1102"/>
      <c r="AL10" s="1102"/>
      <c r="AM10" s="1102"/>
      <c r="AN10" s="1102"/>
      <c r="AO10" s="1102"/>
      <c r="AP10" s="1102"/>
      <c r="AQ10" s="1102"/>
      <c r="AR10" s="1102"/>
      <c r="AS10" s="1102"/>
      <c r="AT10" s="1102"/>
      <c r="AU10" s="1102"/>
      <c r="AV10" s="1102"/>
      <c r="AW10" s="1102"/>
      <c r="AX10" s="1102"/>
      <c r="AY10" s="1102"/>
      <c r="AZ10" s="1102"/>
      <c r="BA10" s="1102"/>
      <c r="BB10" s="1102"/>
      <c r="BC10" s="1102"/>
      <c r="BD10" s="1102"/>
      <c r="BE10" s="1102"/>
      <c r="BF10" s="1102"/>
      <c r="BG10" s="1102"/>
      <c r="BH10" s="1102"/>
      <c r="BI10" s="1102"/>
      <c r="BJ10" s="1102"/>
      <c r="BK10" s="1102"/>
      <c r="BL10" s="1102"/>
      <c r="BM10" s="1102"/>
      <c r="BN10" s="1102"/>
      <c r="BO10" s="1102"/>
      <c r="BP10" s="1102"/>
      <c r="BQ10" s="1102"/>
      <c r="BR10" s="1102"/>
      <c r="BS10" s="1102"/>
      <c r="BT10" s="1102"/>
      <c r="BU10" s="1102"/>
      <c r="BV10" s="1102"/>
      <c r="BW10" s="1102"/>
      <c r="BX10" s="1102"/>
      <c r="BY10" s="1102"/>
      <c r="BZ10" s="1102"/>
      <c r="CA10" s="1102"/>
      <c r="CB10" s="1102"/>
      <c r="CC10" s="1102"/>
      <c r="CD10" s="1102"/>
      <c r="CE10" s="1102"/>
      <c r="CF10" s="1102"/>
      <c r="CG10" s="1102"/>
      <c r="CH10" s="1102"/>
      <c r="CI10" s="1102"/>
      <c r="CJ10" s="1102"/>
      <c r="CK10" s="1102"/>
      <c r="CL10" s="1102"/>
      <c r="CM10" s="1102"/>
      <c r="CN10" s="1102"/>
      <c r="CO10" s="1102"/>
      <c r="CP10" s="1102"/>
      <c r="CQ10" s="1102"/>
      <c r="CR10" s="1102"/>
      <c r="CS10" s="1102"/>
      <c r="CT10" s="1102"/>
      <c r="CU10" s="1102"/>
      <c r="CV10" s="1102"/>
      <c r="CW10" s="1102"/>
      <c r="CX10" s="1102"/>
      <c r="CY10" s="1102"/>
      <c r="CZ10" s="1102"/>
      <c r="DA10" s="1102"/>
      <c r="DB10" s="1102"/>
      <c r="DC10" s="1102"/>
      <c r="DD10" s="1102"/>
      <c r="DE10" s="1102"/>
      <c r="DF10" s="1102"/>
      <c r="DG10" s="1102"/>
      <c r="DH10" s="1102"/>
      <c r="DI10" s="1102"/>
      <c r="DJ10" s="1102"/>
      <c r="DK10" s="1102"/>
      <c r="DL10" s="1102"/>
      <c r="DM10" s="1102"/>
      <c r="DN10" s="1102"/>
      <c r="DO10" s="1102"/>
      <c r="DP10" s="1102"/>
      <c r="DQ10" s="1102"/>
      <c r="DR10" s="1102"/>
      <c r="DS10" s="1102"/>
      <c r="DT10" s="1102"/>
      <c r="DU10" s="1102"/>
      <c r="DV10" s="1102"/>
      <c r="DW10" s="1102"/>
    </row>
    <row r="11" spans="1:127" ht="18" customHeight="1" x14ac:dyDescent="0.2">
      <c r="B11" s="1169"/>
      <c r="C11" s="1155" t="s">
        <v>715</v>
      </c>
      <c r="D11" s="1155"/>
      <c r="E11" s="1155"/>
      <c r="F11" s="1155"/>
      <c r="G11" s="1403"/>
      <c r="H11" s="1168"/>
      <c r="I11" s="1519"/>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2"/>
      <c r="AG11" s="1102"/>
      <c r="AH11" s="1102"/>
      <c r="AI11" s="1102"/>
      <c r="AJ11" s="1102"/>
      <c r="AK11" s="1102"/>
      <c r="AL11" s="1102"/>
      <c r="AM11" s="1102"/>
      <c r="AN11" s="1102"/>
      <c r="AO11" s="1102"/>
      <c r="AP11" s="1102"/>
      <c r="AQ11" s="1102"/>
      <c r="AR11" s="1102"/>
      <c r="AS11" s="1102"/>
      <c r="AT11" s="1102"/>
      <c r="AU11" s="1102"/>
      <c r="AV11" s="1102"/>
      <c r="AW11" s="1102"/>
      <c r="AX11" s="1102"/>
      <c r="AY11" s="1102"/>
      <c r="AZ11" s="1102"/>
      <c r="BA11" s="1102"/>
      <c r="BB11" s="1102"/>
      <c r="BC11" s="1102"/>
      <c r="BD11" s="1102"/>
      <c r="BE11" s="1102"/>
      <c r="BF11" s="1102"/>
      <c r="BG11" s="1102"/>
      <c r="BH11" s="1102"/>
      <c r="BI11" s="1102"/>
      <c r="BJ11" s="1102"/>
      <c r="BK11" s="1102"/>
      <c r="BL11" s="1102"/>
      <c r="BM11" s="1102"/>
      <c r="BN11" s="1102"/>
      <c r="BO11" s="1102"/>
      <c r="BP11" s="1102"/>
      <c r="BQ11" s="1102"/>
      <c r="BR11" s="1102"/>
      <c r="BS11" s="1102"/>
      <c r="BT11" s="1102"/>
      <c r="BU11" s="1102"/>
      <c r="BV11" s="1102"/>
      <c r="BW11" s="1102"/>
      <c r="BX11" s="1102"/>
      <c r="BY11" s="1102"/>
      <c r="BZ11" s="1102"/>
      <c r="CA11" s="1102"/>
      <c r="CB11" s="1102"/>
      <c r="CC11" s="1102"/>
      <c r="CD11" s="1102"/>
      <c r="CE11" s="1102"/>
      <c r="CF11" s="1102"/>
      <c r="CG11" s="1102"/>
      <c r="CH11" s="1102"/>
      <c r="CI11" s="1102"/>
      <c r="CJ11" s="1102"/>
      <c r="CK11" s="1102"/>
      <c r="CL11" s="1102"/>
      <c r="CM11" s="1102"/>
      <c r="CN11" s="1102"/>
      <c r="CO11" s="1102"/>
      <c r="CP11" s="1102"/>
      <c r="CQ11" s="1102"/>
      <c r="CR11" s="1102"/>
      <c r="CS11" s="1102"/>
      <c r="CT11" s="1102"/>
      <c r="CU11" s="1102"/>
      <c r="CV11" s="1102"/>
      <c r="CW11" s="1102"/>
      <c r="CX11" s="1102"/>
      <c r="CY11" s="1102"/>
      <c r="CZ11" s="1102"/>
      <c r="DA11" s="1102"/>
      <c r="DB11" s="1102"/>
      <c r="DC11" s="1102"/>
      <c r="DD11" s="1102"/>
      <c r="DE11" s="1102"/>
      <c r="DF11" s="1102"/>
      <c r="DG11" s="1102"/>
      <c r="DH11" s="1102"/>
      <c r="DI11" s="1102"/>
      <c r="DJ11" s="1102"/>
      <c r="DK11" s="1102"/>
      <c r="DL11" s="1102"/>
      <c r="DM11" s="1102"/>
      <c r="DN11" s="1102"/>
      <c r="DO11" s="1102"/>
      <c r="DP11" s="1102"/>
      <c r="DQ11" s="1102"/>
      <c r="DR11" s="1102"/>
      <c r="DS11" s="1102"/>
      <c r="DT11" s="1102"/>
      <c r="DU11" s="1102"/>
      <c r="DV11" s="1102"/>
      <c r="DW11" s="1102"/>
    </row>
    <row r="12" spans="1:127" ht="18" customHeight="1" x14ac:dyDescent="0.25">
      <c r="B12" s="1165" t="s">
        <v>716</v>
      </c>
      <c r="C12" s="1102"/>
      <c r="D12" s="1102"/>
      <c r="E12" s="1102"/>
      <c r="F12" s="1102"/>
      <c r="G12" s="1403"/>
      <c r="H12" s="1168"/>
      <c r="I12" s="1519"/>
      <c r="J12" s="1102"/>
      <c r="K12" s="1102"/>
      <c r="L12" s="1102"/>
      <c r="M12" s="1102"/>
      <c r="N12" s="1102"/>
      <c r="O12" s="1102"/>
      <c r="P12" s="1102"/>
      <c r="Q12" s="1102"/>
      <c r="R12" s="1102"/>
      <c r="S12" s="1102"/>
      <c r="T12" s="1102"/>
      <c r="U12" s="1102"/>
      <c r="V12" s="1102"/>
      <c r="W12" s="1102"/>
      <c r="X12" s="1102"/>
      <c r="Y12" s="1102"/>
      <c r="Z12" s="1102"/>
      <c r="AA12" s="1102"/>
      <c r="AB12" s="1102"/>
      <c r="AC12" s="1102"/>
      <c r="AD12" s="1102"/>
      <c r="AE12" s="1102"/>
      <c r="AF12" s="1102"/>
      <c r="AG12" s="1102"/>
      <c r="AH12" s="1102"/>
      <c r="AI12" s="1102"/>
      <c r="AJ12" s="1102"/>
      <c r="AK12" s="1102"/>
      <c r="AL12" s="1102"/>
      <c r="AM12" s="1102"/>
      <c r="AN12" s="1102"/>
      <c r="AO12" s="1102"/>
      <c r="AP12" s="1102"/>
      <c r="AQ12" s="1102"/>
      <c r="AR12" s="1102"/>
      <c r="AS12" s="1102"/>
      <c r="AT12" s="1102"/>
      <c r="AU12" s="1102"/>
      <c r="AV12" s="1102"/>
      <c r="AW12" s="1102"/>
      <c r="AX12" s="1102"/>
      <c r="AY12" s="1102"/>
      <c r="AZ12" s="1102"/>
      <c r="BA12" s="1102"/>
      <c r="BB12" s="1102"/>
      <c r="BC12" s="1102"/>
      <c r="BD12" s="1102"/>
      <c r="BE12" s="1102"/>
      <c r="BF12" s="1102"/>
      <c r="BG12" s="1102"/>
      <c r="BH12" s="1102"/>
      <c r="BI12" s="1102"/>
      <c r="BJ12" s="1102"/>
      <c r="BK12" s="1102"/>
      <c r="BL12" s="1102"/>
      <c r="BM12" s="1102"/>
      <c r="BN12" s="1102"/>
      <c r="BO12" s="1102"/>
      <c r="BP12" s="1102"/>
      <c r="BQ12" s="1102"/>
      <c r="BR12" s="1102"/>
      <c r="BS12" s="1102"/>
      <c r="BT12" s="1102"/>
      <c r="BU12" s="1102"/>
      <c r="BV12" s="1102"/>
      <c r="BW12" s="1102"/>
      <c r="BX12" s="1102"/>
      <c r="BY12" s="1102"/>
      <c r="BZ12" s="1102"/>
      <c r="CA12" s="1102"/>
      <c r="CB12" s="1102"/>
      <c r="CC12" s="1102"/>
      <c r="CD12" s="1102"/>
      <c r="CE12" s="1102"/>
      <c r="CF12" s="1102"/>
      <c r="CG12" s="1102"/>
      <c r="CH12" s="1102"/>
      <c r="CI12" s="1102"/>
      <c r="CJ12" s="1102"/>
      <c r="CK12" s="1102"/>
      <c r="CL12" s="1102"/>
      <c r="CM12" s="1102"/>
      <c r="CN12" s="1102"/>
      <c r="CO12" s="1102"/>
      <c r="CP12" s="1102"/>
      <c r="CQ12" s="1102"/>
      <c r="CR12" s="1102"/>
      <c r="CS12" s="1102"/>
      <c r="CT12" s="1102"/>
      <c r="CU12" s="1102"/>
      <c r="CV12" s="1102"/>
      <c r="CW12" s="1102"/>
      <c r="CX12" s="1102"/>
      <c r="CY12" s="1102"/>
      <c r="CZ12" s="1102"/>
      <c r="DA12" s="1102"/>
      <c r="DB12" s="1102"/>
      <c r="DC12" s="1102"/>
      <c r="DD12" s="1102"/>
      <c r="DE12" s="1102"/>
      <c r="DF12" s="1102"/>
      <c r="DG12" s="1102"/>
      <c r="DH12" s="1102"/>
      <c r="DI12" s="1102"/>
      <c r="DJ12" s="1102"/>
      <c r="DK12" s="1102"/>
      <c r="DL12" s="1102"/>
      <c r="DM12" s="1102"/>
      <c r="DN12" s="1102"/>
      <c r="DO12" s="1102"/>
      <c r="DP12" s="1102"/>
      <c r="DQ12" s="1102"/>
      <c r="DR12" s="1102"/>
      <c r="DS12" s="1102"/>
      <c r="DT12" s="1102"/>
      <c r="DU12" s="1102"/>
      <c r="DV12" s="1102"/>
      <c r="DW12" s="1102"/>
    </row>
    <row r="13" spans="1:127" ht="18" customHeight="1" x14ac:dyDescent="0.2">
      <c r="B13" s="1167"/>
      <c r="C13" s="1170" t="s">
        <v>628</v>
      </c>
      <c r="D13" s="1102"/>
      <c r="E13" s="1102"/>
      <c r="F13" s="1102"/>
      <c r="G13" s="1403"/>
      <c r="H13" s="1168"/>
      <c r="I13" s="1519"/>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2"/>
      <c r="AL13" s="1102"/>
      <c r="AM13" s="1102"/>
      <c r="AN13" s="1102"/>
      <c r="AO13" s="1102"/>
      <c r="AP13" s="1102"/>
      <c r="AQ13" s="1102"/>
      <c r="AR13" s="1102"/>
      <c r="AS13" s="1102"/>
      <c r="AT13" s="1102"/>
      <c r="AU13" s="1102"/>
      <c r="AV13" s="1102"/>
      <c r="AW13" s="1102"/>
      <c r="AX13" s="1102"/>
      <c r="AY13" s="1102"/>
      <c r="AZ13" s="1102"/>
      <c r="BA13" s="1102"/>
      <c r="BB13" s="1102"/>
      <c r="BC13" s="1102"/>
      <c r="BD13" s="1102"/>
      <c r="BE13" s="1102"/>
      <c r="BF13" s="1102"/>
      <c r="BG13" s="1102"/>
      <c r="BH13" s="1102"/>
      <c r="BI13" s="1102"/>
      <c r="BJ13" s="1102"/>
      <c r="BK13" s="1102"/>
      <c r="BL13" s="1102"/>
      <c r="BM13" s="1102"/>
      <c r="BN13" s="1102"/>
      <c r="BO13" s="1102"/>
      <c r="BP13" s="1102"/>
      <c r="BQ13" s="1102"/>
      <c r="BR13" s="1102"/>
      <c r="BS13" s="1102"/>
      <c r="BT13" s="1102"/>
      <c r="BU13" s="1102"/>
      <c r="BV13" s="1102"/>
      <c r="BW13" s="1102"/>
      <c r="BX13" s="1102"/>
      <c r="BY13" s="1102"/>
      <c r="BZ13" s="1102"/>
      <c r="CA13" s="1102"/>
      <c r="CB13" s="1102"/>
      <c r="CC13" s="1102"/>
      <c r="CD13" s="1102"/>
      <c r="CE13" s="1102"/>
      <c r="CF13" s="1102"/>
      <c r="CG13" s="1102"/>
      <c r="CH13" s="1102"/>
      <c r="CI13" s="1102"/>
      <c r="CJ13" s="1102"/>
      <c r="CK13" s="1102"/>
      <c r="CL13" s="1102"/>
      <c r="CM13" s="1102"/>
      <c r="CN13" s="1102"/>
      <c r="CO13" s="1102"/>
      <c r="CP13" s="1102"/>
      <c r="CQ13" s="1102"/>
      <c r="CR13" s="1102"/>
      <c r="CS13" s="1102"/>
      <c r="CT13" s="1102"/>
      <c r="CU13" s="1102"/>
      <c r="CV13" s="1102"/>
      <c r="CW13" s="1102"/>
      <c r="CX13" s="1102"/>
      <c r="CY13" s="1102"/>
      <c r="CZ13" s="1102"/>
      <c r="DA13" s="1102"/>
      <c r="DB13" s="1102"/>
      <c r="DC13" s="1102"/>
      <c r="DD13" s="1102"/>
      <c r="DE13" s="1102"/>
      <c r="DF13" s="1102"/>
      <c r="DG13" s="1102"/>
      <c r="DH13" s="1102"/>
      <c r="DI13" s="1102"/>
      <c r="DJ13" s="1102"/>
      <c r="DK13" s="1102"/>
      <c r="DL13" s="1102"/>
      <c r="DM13" s="1102"/>
      <c r="DN13" s="1102"/>
      <c r="DO13" s="1102"/>
      <c r="DP13" s="1102"/>
      <c r="DQ13" s="1102"/>
      <c r="DR13" s="1102"/>
      <c r="DS13" s="1102"/>
      <c r="DT13" s="1102"/>
      <c r="DU13" s="1102"/>
      <c r="DV13" s="1102"/>
      <c r="DW13" s="1102"/>
    </row>
    <row r="14" spans="1:127" ht="18" customHeight="1" x14ac:dyDescent="0.2">
      <c r="B14" s="1167"/>
      <c r="C14" s="1102"/>
      <c r="D14" s="1102" t="s">
        <v>315</v>
      </c>
      <c r="E14" s="1102"/>
      <c r="F14" s="1102"/>
      <c r="G14" s="1403"/>
      <c r="H14" s="1168"/>
      <c r="I14" s="1519"/>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c r="AK14" s="1102"/>
      <c r="AL14" s="1102"/>
      <c r="AM14" s="1102"/>
      <c r="AN14" s="1102"/>
      <c r="AO14" s="1102"/>
      <c r="AP14" s="1102"/>
      <c r="AQ14" s="1102"/>
      <c r="AR14" s="1102"/>
      <c r="AS14" s="1102"/>
      <c r="AT14" s="1102"/>
      <c r="AU14" s="1102"/>
      <c r="AV14" s="1102"/>
      <c r="AW14" s="1102"/>
      <c r="AX14" s="1102"/>
      <c r="AY14" s="1102"/>
      <c r="AZ14" s="1102"/>
      <c r="BA14" s="1102"/>
      <c r="BB14" s="1102"/>
      <c r="BC14" s="1102"/>
      <c r="BD14" s="1102"/>
      <c r="BE14" s="1102"/>
      <c r="BF14" s="1102"/>
      <c r="BG14" s="1102"/>
      <c r="BH14" s="1102"/>
      <c r="BI14" s="1102"/>
      <c r="BJ14" s="1102"/>
      <c r="BK14" s="1102"/>
      <c r="BL14" s="1102"/>
      <c r="BM14" s="1102"/>
      <c r="BN14" s="1102"/>
      <c r="BO14" s="1102"/>
      <c r="BP14" s="1102"/>
      <c r="BQ14" s="1102"/>
      <c r="BR14" s="1102"/>
      <c r="BS14" s="1102"/>
      <c r="BT14" s="1102"/>
      <c r="BU14" s="1102"/>
      <c r="BV14" s="1102"/>
      <c r="BW14" s="1102"/>
      <c r="BX14" s="1102"/>
      <c r="BY14" s="1102"/>
      <c r="BZ14" s="1102"/>
      <c r="CA14" s="1102"/>
      <c r="CB14" s="1102"/>
      <c r="CC14" s="1102"/>
      <c r="CD14" s="1102"/>
      <c r="CE14" s="1102"/>
      <c r="CF14" s="1102"/>
      <c r="CG14" s="1102"/>
      <c r="CH14" s="1102"/>
      <c r="CI14" s="1102"/>
      <c r="CJ14" s="1102"/>
      <c r="CK14" s="1102"/>
      <c r="CL14" s="1102"/>
      <c r="CM14" s="1102"/>
      <c r="CN14" s="1102"/>
      <c r="CO14" s="1102"/>
      <c r="CP14" s="1102"/>
      <c r="CQ14" s="1102"/>
      <c r="CR14" s="1102"/>
      <c r="CS14" s="1102"/>
      <c r="CT14" s="1102"/>
      <c r="CU14" s="1102"/>
      <c r="CV14" s="1102"/>
      <c r="CW14" s="1102"/>
      <c r="CX14" s="1102"/>
      <c r="CY14" s="1102"/>
      <c r="CZ14" s="1102"/>
      <c r="DA14" s="1102"/>
      <c r="DB14" s="1102"/>
      <c r="DC14" s="1102"/>
      <c r="DD14" s="1102"/>
      <c r="DE14" s="1102"/>
      <c r="DF14" s="1102"/>
      <c r="DG14" s="1102"/>
      <c r="DH14" s="1102"/>
      <c r="DI14" s="1102"/>
      <c r="DJ14" s="1102"/>
      <c r="DK14" s="1102"/>
      <c r="DL14" s="1102"/>
      <c r="DM14" s="1102"/>
      <c r="DN14" s="1102"/>
      <c r="DO14" s="1102"/>
      <c r="DP14" s="1102"/>
      <c r="DQ14" s="1102"/>
      <c r="DR14" s="1102"/>
      <c r="DS14" s="1102"/>
      <c r="DT14" s="1102"/>
      <c r="DU14" s="1102"/>
      <c r="DV14" s="1102"/>
      <c r="DW14" s="1102"/>
    </row>
    <row r="15" spans="1:127" ht="18" customHeight="1" x14ac:dyDescent="0.2">
      <c r="B15" s="1167"/>
      <c r="C15" s="1102"/>
      <c r="D15" s="1102" t="s">
        <v>717</v>
      </c>
      <c r="E15" s="1102"/>
      <c r="F15" s="1102"/>
      <c r="G15" s="1403"/>
      <c r="H15" s="1168"/>
      <c r="I15" s="1519"/>
      <c r="J15" s="1102"/>
      <c r="K15" s="1102"/>
      <c r="L15" s="1102"/>
      <c r="M15" s="1102"/>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1102"/>
      <c r="AL15" s="1102"/>
      <c r="AM15" s="1102"/>
      <c r="AN15" s="1102"/>
      <c r="AO15" s="1102"/>
      <c r="AP15" s="1102"/>
      <c r="AQ15" s="1102"/>
      <c r="AR15" s="1102"/>
      <c r="AS15" s="1102"/>
      <c r="AT15" s="1102"/>
      <c r="AU15" s="1102"/>
      <c r="AV15" s="1102"/>
      <c r="AW15" s="1102"/>
      <c r="AX15" s="1102"/>
      <c r="AY15" s="1102"/>
      <c r="AZ15" s="1102"/>
      <c r="BA15" s="1102"/>
      <c r="BB15" s="1102"/>
      <c r="BC15" s="1102"/>
      <c r="BD15" s="1102"/>
      <c r="BE15" s="1102"/>
      <c r="BF15" s="1102"/>
      <c r="BG15" s="1102"/>
      <c r="BH15" s="1102"/>
      <c r="BI15" s="1102"/>
      <c r="BJ15" s="1102"/>
      <c r="BK15" s="1102"/>
      <c r="BL15" s="1102"/>
      <c r="BM15" s="1102"/>
      <c r="BN15" s="1102"/>
      <c r="BO15" s="1102"/>
      <c r="BP15" s="1102"/>
      <c r="BQ15" s="1102"/>
      <c r="BR15" s="1102"/>
      <c r="BS15" s="1102"/>
      <c r="BT15" s="1102"/>
      <c r="BU15" s="1102"/>
      <c r="BV15" s="1102"/>
      <c r="BW15" s="1102"/>
      <c r="BX15" s="1102"/>
      <c r="BY15" s="1102"/>
      <c r="BZ15" s="1102"/>
      <c r="CA15" s="1102"/>
      <c r="CB15" s="1102"/>
      <c r="CC15" s="1102"/>
      <c r="CD15" s="1102"/>
      <c r="CE15" s="1102"/>
      <c r="CF15" s="1102"/>
      <c r="CG15" s="1102"/>
      <c r="CH15" s="1102"/>
      <c r="CI15" s="1102"/>
      <c r="CJ15" s="1102"/>
      <c r="CK15" s="1102"/>
      <c r="CL15" s="1102"/>
      <c r="CM15" s="1102"/>
      <c r="CN15" s="1102"/>
      <c r="CO15" s="1102"/>
      <c r="CP15" s="1102"/>
      <c r="CQ15" s="1102"/>
      <c r="CR15" s="1102"/>
      <c r="CS15" s="1102"/>
      <c r="CT15" s="1102"/>
      <c r="CU15" s="1102"/>
      <c r="CV15" s="1102"/>
      <c r="CW15" s="1102"/>
      <c r="CX15" s="1102"/>
      <c r="CY15" s="1102"/>
      <c r="CZ15" s="1102"/>
      <c r="DA15" s="1102"/>
      <c r="DB15" s="1102"/>
      <c r="DC15" s="1102"/>
      <c r="DD15" s="1102"/>
      <c r="DE15" s="1102"/>
      <c r="DF15" s="1102"/>
      <c r="DG15" s="1102"/>
      <c r="DH15" s="1102"/>
      <c r="DI15" s="1102"/>
      <c r="DJ15" s="1102"/>
      <c r="DK15" s="1102"/>
      <c r="DL15" s="1102"/>
      <c r="DM15" s="1102"/>
      <c r="DN15" s="1102"/>
      <c r="DO15" s="1102"/>
      <c r="DP15" s="1102"/>
      <c r="DQ15" s="1102"/>
      <c r="DR15" s="1102"/>
      <c r="DS15" s="1102"/>
      <c r="DT15" s="1102"/>
      <c r="DU15" s="1102"/>
      <c r="DV15" s="1102"/>
      <c r="DW15" s="1102"/>
    </row>
    <row r="16" spans="1:127" ht="18" customHeight="1" x14ac:dyDescent="0.2">
      <c r="B16" s="1167"/>
      <c r="C16" s="1102"/>
      <c r="D16" s="1102" t="s">
        <v>718</v>
      </c>
      <c r="E16" s="1102"/>
      <c r="F16" s="1102"/>
      <c r="G16" s="1403"/>
      <c r="H16" s="1168"/>
      <c r="I16" s="1519"/>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02"/>
      <c r="BG16" s="1102"/>
      <c r="BH16" s="1102"/>
      <c r="BI16" s="1102"/>
      <c r="BJ16" s="1102"/>
      <c r="BK16" s="1102"/>
      <c r="BL16" s="1102"/>
      <c r="BM16" s="1102"/>
      <c r="BN16" s="1102"/>
      <c r="BO16" s="1102"/>
      <c r="BP16" s="1102"/>
      <c r="BQ16" s="1102"/>
      <c r="BR16" s="1102"/>
      <c r="BS16" s="1102"/>
      <c r="BT16" s="1102"/>
      <c r="BU16" s="1102"/>
      <c r="BV16" s="1102"/>
      <c r="BW16" s="1102"/>
      <c r="BX16" s="1102"/>
      <c r="BY16" s="1102"/>
      <c r="BZ16" s="1102"/>
      <c r="CA16" s="1102"/>
      <c r="CB16" s="1102"/>
      <c r="CC16" s="1102"/>
      <c r="CD16" s="1102"/>
      <c r="CE16" s="1102"/>
      <c r="CF16" s="1102"/>
      <c r="CG16" s="1102"/>
      <c r="CH16" s="1102"/>
      <c r="CI16" s="1102"/>
      <c r="CJ16" s="1102"/>
      <c r="CK16" s="1102"/>
      <c r="CL16" s="1102"/>
      <c r="CM16" s="1102"/>
      <c r="CN16" s="1102"/>
      <c r="CO16" s="1102"/>
      <c r="CP16" s="1102"/>
      <c r="CQ16" s="1102"/>
      <c r="CR16" s="1102"/>
      <c r="CS16" s="1102"/>
      <c r="CT16" s="1102"/>
      <c r="CU16" s="1102"/>
      <c r="CV16" s="1102"/>
      <c r="CW16" s="1102"/>
      <c r="CX16" s="1102"/>
      <c r="CY16" s="1102"/>
      <c r="CZ16" s="1102"/>
      <c r="DA16" s="1102"/>
      <c r="DB16" s="1102"/>
      <c r="DC16" s="1102"/>
      <c r="DD16" s="1102"/>
      <c r="DE16" s="1102"/>
      <c r="DF16" s="1102"/>
      <c r="DG16" s="1102"/>
      <c r="DH16" s="1102"/>
      <c r="DI16" s="1102"/>
      <c r="DJ16" s="1102"/>
      <c r="DK16" s="1102"/>
      <c r="DL16" s="1102"/>
      <c r="DM16" s="1102"/>
      <c r="DN16" s="1102"/>
      <c r="DO16" s="1102"/>
      <c r="DP16" s="1102"/>
      <c r="DQ16" s="1102"/>
      <c r="DR16" s="1102"/>
      <c r="DS16" s="1102"/>
      <c r="DT16" s="1102"/>
      <c r="DU16" s="1102"/>
      <c r="DV16" s="1102"/>
      <c r="DW16" s="1102"/>
    </row>
    <row r="17" spans="2:127" ht="18" customHeight="1" x14ac:dyDescent="0.2">
      <c r="B17" s="1167"/>
      <c r="C17" s="1170" t="s">
        <v>719</v>
      </c>
      <c r="D17" s="1102"/>
      <c r="E17" s="1102"/>
      <c r="F17" s="1102"/>
      <c r="G17" s="1403"/>
      <c r="H17" s="1168"/>
      <c r="I17" s="1519"/>
      <c r="J17" s="1102"/>
      <c r="K17" s="1102"/>
      <c r="L17" s="1102"/>
      <c r="M17" s="1102"/>
      <c r="N17" s="1102"/>
      <c r="O17" s="1102"/>
      <c r="P17" s="1102"/>
      <c r="Q17" s="1102"/>
      <c r="R17" s="1102"/>
      <c r="S17" s="1102"/>
      <c r="T17" s="1102"/>
      <c r="U17" s="1102"/>
      <c r="V17" s="1102"/>
      <c r="W17" s="1102"/>
      <c r="X17" s="1102"/>
      <c r="Y17" s="1102"/>
      <c r="Z17" s="1102"/>
      <c r="AA17" s="1102"/>
      <c r="AB17" s="1102"/>
      <c r="AC17" s="1102"/>
      <c r="AD17" s="1102"/>
      <c r="AE17" s="1102"/>
      <c r="AF17" s="1102"/>
      <c r="AG17" s="1102"/>
      <c r="AH17" s="1102"/>
      <c r="AI17" s="1102"/>
      <c r="AJ17" s="1102"/>
      <c r="AK17" s="1102"/>
      <c r="AL17" s="1102"/>
      <c r="AM17" s="1102"/>
      <c r="AN17" s="1102"/>
      <c r="AO17" s="1102"/>
      <c r="AP17" s="1102"/>
      <c r="AQ17" s="1102"/>
      <c r="AR17" s="1102"/>
      <c r="AS17" s="1102"/>
      <c r="AT17" s="1102"/>
      <c r="AU17" s="1102"/>
      <c r="AV17" s="1102"/>
      <c r="AW17" s="1102"/>
      <c r="AX17" s="1102"/>
      <c r="AY17" s="1102"/>
      <c r="AZ17" s="1102"/>
      <c r="BA17" s="1102"/>
      <c r="BB17" s="1102"/>
      <c r="BC17" s="1102"/>
      <c r="BD17" s="1102"/>
      <c r="BE17" s="1102"/>
      <c r="BF17" s="1102"/>
      <c r="BG17" s="1102"/>
      <c r="BH17" s="1102"/>
      <c r="BI17" s="1102"/>
      <c r="BJ17" s="1102"/>
      <c r="BK17" s="1102"/>
      <c r="BL17" s="1102"/>
      <c r="BM17" s="1102"/>
      <c r="BN17" s="1102"/>
      <c r="BO17" s="1102"/>
      <c r="BP17" s="1102"/>
      <c r="BQ17" s="1102"/>
      <c r="BR17" s="1102"/>
      <c r="BS17" s="1102"/>
      <c r="BT17" s="1102"/>
      <c r="BU17" s="1102"/>
      <c r="BV17" s="1102"/>
      <c r="BW17" s="1102"/>
      <c r="BX17" s="1102"/>
      <c r="BY17" s="1102"/>
      <c r="BZ17" s="1102"/>
      <c r="CA17" s="1102"/>
      <c r="CB17" s="1102"/>
      <c r="CC17" s="1102"/>
      <c r="CD17" s="1102"/>
      <c r="CE17" s="1102"/>
      <c r="CF17" s="1102"/>
      <c r="CG17" s="1102"/>
      <c r="CH17" s="1102"/>
      <c r="CI17" s="1102"/>
      <c r="CJ17" s="1102"/>
      <c r="CK17" s="1102"/>
      <c r="CL17" s="1102"/>
      <c r="CM17" s="1102"/>
      <c r="CN17" s="1102"/>
      <c r="CO17" s="1102"/>
      <c r="CP17" s="1102"/>
      <c r="CQ17" s="1102"/>
      <c r="CR17" s="1102"/>
      <c r="CS17" s="1102"/>
      <c r="CT17" s="1102"/>
      <c r="CU17" s="1102"/>
      <c r="CV17" s="1102"/>
      <c r="CW17" s="1102"/>
      <c r="CX17" s="1102"/>
      <c r="CY17" s="1102"/>
      <c r="CZ17" s="1102"/>
      <c r="DA17" s="1102"/>
      <c r="DB17" s="1102"/>
      <c r="DC17" s="1102"/>
      <c r="DD17" s="1102"/>
      <c r="DE17" s="1102"/>
      <c r="DF17" s="1102"/>
      <c r="DG17" s="1102"/>
      <c r="DH17" s="1102"/>
      <c r="DI17" s="1102"/>
      <c r="DJ17" s="1102"/>
      <c r="DK17" s="1102"/>
      <c r="DL17" s="1102"/>
      <c r="DM17" s="1102"/>
      <c r="DN17" s="1102"/>
      <c r="DO17" s="1102"/>
      <c r="DP17" s="1102"/>
      <c r="DQ17" s="1102"/>
      <c r="DR17" s="1102"/>
      <c r="DS17" s="1102"/>
      <c r="DT17" s="1102"/>
      <c r="DU17" s="1102"/>
      <c r="DV17" s="1102"/>
      <c r="DW17" s="1102"/>
    </row>
    <row r="18" spans="2:127" ht="18" customHeight="1" x14ac:dyDescent="0.2">
      <c r="B18" s="1167"/>
      <c r="C18" s="1102"/>
      <c r="D18" s="1102" t="s">
        <v>315</v>
      </c>
      <c r="E18" s="1102"/>
      <c r="F18" s="1102"/>
      <c r="G18" s="1403"/>
      <c r="H18" s="1168"/>
      <c r="I18" s="1519"/>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2"/>
      <c r="BR18" s="1102"/>
      <c r="BS18" s="1102"/>
      <c r="BT18" s="1102"/>
      <c r="BU18" s="1102"/>
      <c r="BV18" s="1102"/>
      <c r="BW18" s="1102"/>
      <c r="BX18" s="1102"/>
      <c r="BY18" s="1102"/>
      <c r="BZ18" s="1102"/>
      <c r="CA18" s="1102"/>
      <c r="CB18" s="1102"/>
      <c r="CC18" s="1102"/>
      <c r="CD18" s="1102"/>
      <c r="CE18" s="1102"/>
      <c r="CF18" s="1102"/>
      <c r="CG18" s="1102"/>
      <c r="CH18" s="1102"/>
      <c r="CI18" s="1102"/>
      <c r="CJ18" s="1102"/>
      <c r="CK18" s="1102"/>
      <c r="CL18" s="1102"/>
      <c r="CM18" s="1102"/>
      <c r="CN18" s="1102"/>
      <c r="CO18" s="1102"/>
      <c r="CP18" s="1102"/>
      <c r="CQ18" s="1102"/>
      <c r="CR18" s="1102"/>
      <c r="CS18" s="1102"/>
      <c r="CT18" s="1102"/>
      <c r="CU18" s="1102"/>
      <c r="CV18" s="1102"/>
      <c r="CW18" s="1102"/>
      <c r="CX18" s="1102"/>
      <c r="CY18" s="1102"/>
      <c r="CZ18" s="1102"/>
      <c r="DA18" s="1102"/>
      <c r="DB18" s="1102"/>
      <c r="DC18" s="1102"/>
      <c r="DD18" s="1102"/>
      <c r="DE18" s="1102"/>
      <c r="DF18" s="1102"/>
      <c r="DG18" s="1102"/>
      <c r="DH18" s="1102"/>
      <c r="DI18" s="1102"/>
      <c r="DJ18" s="1102"/>
      <c r="DK18" s="1102"/>
      <c r="DL18" s="1102"/>
      <c r="DM18" s="1102"/>
      <c r="DN18" s="1102"/>
      <c r="DO18" s="1102"/>
      <c r="DP18" s="1102"/>
      <c r="DQ18" s="1102"/>
      <c r="DR18" s="1102"/>
      <c r="DS18" s="1102"/>
      <c r="DT18" s="1102"/>
      <c r="DU18" s="1102"/>
      <c r="DV18" s="1102"/>
      <c r="DW18" s="1102"/>
    </row>
    <row r="19" spans="2:127" ht="18" customHeight="1" x14ac:dyDescent="0.2">
      <c r="B19" s="1167"/>
      <c r="C19" s="1102"/>
      <c r="D19" s="1102" t="s">
        <v>717</v>
      </c>
      <c r="E19" s="1102"/>
      <c r="F19" s="1102"/>
      <c r="G19" s="1403"/>
      <c r="H19" s="1168"/>
      <c r="I19" s="1520"/>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1102"/>
      <c r="BD19" s="1102"/>
      <c r="BE19" s="1102"/>
      <c r="BF19" s="1102"/>
      <c r="BG19" s="1102"/>
      <c r="BH19" s="1102"/>
      <c r="BI19" s="1102"/>
      <c r="BJ19" s="1102"/>
      <c r="BK19" s="1102"/>
      <c r="BL19" s="1102"/>
      <c r="BM19" s="1102"/>
      <c r="BN19" s="1102"/>
      <c r="BO19" s="1102"/>
      <c r="BP19" s="1102"/>
      <c r="BQ19" s="1102"/>
      <c r="BR19" s="1102"/>
      <c r="BS19" s="1102"/>
      <c r="BT19" s="1102"/>
      <c r="BU19" s="1102"/>
      <c r="BV19" s="1102"/>
      <c r="BW19" s="1102"/>
      <c r="BX19" s="1102"/>
      <c r="BY19" s="1102"/>
      <c r="BZ19" s="1102"/>
      <c r="CA19" s="1102"/>
      <c r="CB19" s="1102"/>
      <c r="CC19" s="1102"/>
      <c r="CD19" s="1102"/>
      <c r="CE19" s="1102"/>
      <c r="CF19" s="1102"/>
      <c r="CG19" s="1102"/>
      <c r="CH19" s="1102"/>
      <c r="CI19" s="1102"/>
      <c r="CJ19" s="1102"/>
      <c r="CK19" s="1102"/>
      <c r="CL19" s="1102"/>
      <c r="CM19" s="1102"/>
      <c r="CN19" s="1102"/>
      <c r="CO19" s="1102"/>
      <c r="CP19" s="1102"/>
      <c r="CQ19" s="1102"/>
      <c r="CR19" s="1102"/>
      <c r="CS19" s="1102"/>
      <c r="CT19" s="1102"/>
      <c r="CU19" s="1102"/>
      <c r="CV19" s="1102"/>
      <c r="CW19" s="1102"/>
      <c r="CX19" s="1102"/>
      <c r="CY19" s="1102"/>
      <c r="CZ19" s="1102"/>
      <c r="DA19" s="1102"/>
      <c r="DB19" s="1102"/>
      <c r="DC19" s="1102"/>
      <c r="DD19" s="1102"/>
      <c r="DE19" s="1102"/>
      <c r="DF19" s="1102"/>
      <c r="DG19" s="1102"/>
      <c r="DH19" s="1102"/>
      <c r="DI19" s="1102"/>
      <c r="DJ19" s="1102"/>
      <c r="DK19" s="1102"/>
      <c r="DL19" s="1102"/>
      <c r="DM19" s="1102"/>
      <c r="DN19" s="1102"/>
      <c r="DO19" s="1102"/>
      <c r="DP19" s="1102"/>
      <c r="DQ19" s="1102"/>
      <c r="DR19" s="1102"/>
      <c r="DS19" s="1102"/>
      <c r="DT19" s="1102"/>
      <c r="DU19" s="1102"/>
      <c r="DV19" s="1102"/>
      <c r="DW19" s="1102"/>
    </row>
    <row r="20" spans="2:127" ht="18" customHeight="1" x14ac:dyDescent="0.2">
      <c r="B20" s="1167"/>
      <c r="C20" s="1102"/>
      <c r="D20" s="1102" t="s">
        <v>718</v>
      </c>
      <c r="E20" s="1102"/>
      <c r="F20" s="1102"/>
      <c r="G20" s="1403"/>
      <c r="H20" s="1168"/>
      <c r="I20" s="1521"/>
      <c r="J20" s="1393"/>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02"/>
      <c r="BG20" s="1102"/>
      <c r="BH20" s="1102"/>
      <c r="BI20" s="1102"/>
      <c r="BJ20" s="1102"/>
      <c r="BK20" s="1102"/>
      <c r="BL20" s="1102"/>
      <c r="BM20" s="1102"/>
      <c r="BN20" s="1102"/>
      <c r="BO20" s="1102"/>
      <c r="BP20" s="1102"/>
      <c r="BQ20" s="1102"/>
      <c r="BR20" s="1102"/>
      <c r="BS20" s="1102"/>
      <c r="BT20" s="1102"/>
      <c r="BU20" s="1102"/>
      <c r="BV20" s="1102"/>
      <c r="BW20" s="1102"/>
      <c r="BX20" s="1102"/>
      <c r="BY20" s="1102"/>
      <c r="BZ20" s="1102"/>
      <c r="CA20" s="1102"/>
      <c r="CB20" s="1102"/>
      <c r="CC20" s="1102"/>
      <c r="CD20" s="1102"/>
      <c r="CE20" s="1102"/>
      <c r="CF20" s="1102"/>
      <c r="CG20" s="1102"/>
      <c r="CH20" s="1102"/>
      <c r="CI20" s="1102"/>
      <c r="CJ20" s="1102"/>
      <c r="CK20" s="1102"/>
      <c r="CL20" s="1102"/>
      <c r="CM20" s="1102"/>
      <c r="CN20" s="1102"/>
      <c r="CO20" s="1102"/>
      <c r="CP20" s="1102"/>
      <c r="CQ20" s="1102"/>
      <c r="CR20" s="1102"/>
      <c r="CS20" s="1102"/>
      <c r="CT20" s="1102"/>
      <c r="CU20" s="1102"/>
      <c r="CV20" s="1102"/>
      <c r="CW20" s="1102"/>
      <c r="CX20" s="1102"/>
      <c r="CY20" s="1102"/>
      <c r="CZ20" s="1102"/>
      <c r="DA20" s="1102"/>
      <c r="DB20" s="1102"/>
      <c r="DC20" s="1102"/>
      <c r="DD20" s="1102"/>
      <c r="DE20" s="1102"/>
      <c r="DF20" s="1102"/>
      <c r="DG20" s="1102"/>
      <c r="DH20" s="1102"/>
      <c r="DI20" s="1102"/>
      <c r="DJ20" s="1102"/>
      <c r="DK20" s="1102"/>
      <c r="DL20" s="1102"/>
      <c r="DM20" s="1102"/>
      <c r="DN20" s="1102"/>
      <c r="DO20" s="1102"/>
      <c r="DP20" s="1102"/>
      <c r="DQ20" s="1102"/>
      <c r="DR20" s="1102"/>
      <c r="DS20" s="1102"/>
      <c r="DT20" s="1102"/>
      <c r="DU20" s="1102"/>
      <c r="DV20" s="1102"/>
      <c r="DW20" s="1102"/>
    </row>
    <row r="21" spans="2:127" ht="18" customHeight="1" x14ac:dyDescent="0.2">
      <c r="B21" s="1167"/>
      <c r="C21" s="1170" t="s">
        <v>720</v>
      </c>
      <c r="D21" s="1102"/>
      <c r="E21" s="1102"/>
      <c r="F21" s="1102"/>
      <c r="G21" s="1403"/>
      <c r="H21" s="1168"/>
      <c r="I21" s="1522"/>
      <c r="J21" s="1394"/>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02"/>
      <c r="BG21" s="1102"/>
      <c r="BH21" s="1102"/>
      <c r="BI21" s="1102"/>
      <c r="BJ21" s="1102"/>
      <c r="BK21" s="1102"/>
      <c r="BL21" s="1102"/>
      <c r="BM21" s="1102"/>
      <c r="BN21" s="1102"/>
      <c r="BO21" s="1102"/>
      <c r="BP21" s="1102"/>
      <c r="BQ21" s="1102"/>
      <c r="BR21" s="1102"/>
      <c r="BS21" s="1102"/>
      <c r="BT21" s="1102"/>
      <c r="BU21" s="1102"/>
      <c r="BV21" s="1102"/>
      <c r="BW21" s="1102"/>
      <c r="BX21" s="1102"/>
      <c r="BY21" s="1102"/>
      <c r="BZ21" s="1102"/>
      <c r="CA21" s="1102"/>
      <c r="CB21" s="1102"/>
      <c r="CC21" s="1102"/>
      <c r="CD21" s="1102"/>
      <c r="CE21" s="1102"/>
      <c r="CF21" s="1102"/>
      <c r="CG21" s="1102"/>
      <c r="CH21" s="1102"/>
      <c r="CI21" s="1102"/>
      <c r="CJ21" s="1102"/>
      <c r="CK21" s="1102"/>
      <c r="CL21" s="1102"/>
      <c r="CM21" s="1102"/>
      <c r="CN21" s="1102"/>
      <c r="CO21" s="1102"/>
      <c r="CP21" s="1102"/>
      <c r="CQ21" s="1102"/>
      <c r="CR21" s="1102"/>
      <c r="CS21" s="1102"/>
      <c r="CT21" s="1102"/>
      <c r="CU21" s="1102"/>
      <c r="CV21" s="1102"/>
      <c r="CW21" s="1102"/>
      <c r="CX21" s="1102"/>
      <c r="CY21" s="1102"/>
      <c r="CZ21" s="1102"/>
      <c r="DA21" s="1102"/>
      <c r="DB21" s="1102"/>
      <c r="DC21" s="1102"/>
      <c r="DD21" s="1102"/>
      <c r="DE21" s="1102"/>
      <c r="DF21" s="1102"/>
      <c r="DG21" s="1102"/>
      <c r="DH21" s="1102"/>
      <c r="DI21" s="1102"/>
      <c r="DJ21" s="1102"/>
      <c r="DK21" s="1102"/>
      <c r="DL21" s="1102"/>
      <c r="DM21" s="1102"/>
      <c r="DN21" s="1102"/>
      <c r="DO21" s="1102"/>
      <c r="DP21" s="1102"/>
      <c r="DQ21" s="1102"/>
      <c r="DR21" s="1102"/>
      <c r="DS21" s="1102"/>
      <c r="DT21" s="1102"/>
      <c r="DU21" s="1102"/>
      <c r="DV21" s="1102"/>
      <c r="DW21" s="1102"/>
    </row>
    <row r="22" spans="2:127" ht="18" customHeight="1" x14ac:dyDescent="0.2">
      <c r="B22" s="1167"/>
      <c r="C22" s="1102"/>
      <c r="D22" s="1102" t="s">
        <v>721</v>
      </c>
      <c r="E22" s="1102"/>
      <c r="F22" s="1102"/>
      <c r="G22" s="1403"/>
      <c r="H22" s="1168"/>
      <c r="I22" s="1523"/>
      <c r="J22" s="1395"/>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02"/>
      <c r="BG22" s="1102"/>
      <c r="BH22" s="1102"/>
      <c r="BI22" s="1102"/>
      <c r="BJ22" s="1102"/>
      <c r="BK22" s="1102"/>
      <c r="BL22" s="1102"/>
      <c r="BM22" s="1102"/>
      <c r="BN22" s="1102"/>
      <c r="BO22" s="1102"/>
      <c r="BP22" s="1102"/>
      <c r="BQ22" s="1102"/>
      <c r="BR22" s="1102"/>
      <c r="BS22" s="1102"/>
      <c r="BT22" s="1102"/>
      <c r="BU22" s="1102"/>
      <c r="BV22" s="1102"/>
      <c r="BW22" s="1102"/>
      <c r="BX22" s="1102"/>
      <c r="BY22" s="1102"/>
      <c r="BZ22" s="1102"/>
      <c r="CA22" s="1102"/>
      <c r="CB22" s="1102"/>
      <c r="CC22" s="1102"/>
      <c r="CD22" s="1102"/>
      <c r="CE22" s="1102"/>
      <c r="CF22" s="1102"/>
      <c r="CG22" s="1102"/>
      <c r="CH22" s="1102"/>
      <c r="CI22" s="1102"/>
      <c r="CJ22" s="1102"/>
      <c r="CK22" s="1102"/>
      <c r="CL22" s="1102"/>
      <c r="CM22" s="1102"/>
      <c r="CN22" s="1102"/>
      <c r="CO22" s="1102"/>
      <c r="CP22" s="1102"/>
      <c r="CQ22" s="1102"/>
      <c r="CR22" s="1102"/>
      <c r="CS22" s="1102"/>
      <c r="CT22" s="1102"/>
      <c r="CU22" s="1102"/>
      <c r="CV22" s="1102"/>
      <c r="CW22" s="1102"/>
      <c r="CX22" s="1102"/>
      <c r="CY22" s="1102"/>
      <c r="CZ22" s="1102"/>
      <c r="DA22" s="1102"/>
      <c r="DB22" s="1102"/>
      <c r="DC22" s="1102"/>
      <c r="DD22" s="1102"/>
      <c r="DE22" s="1102"/>
      <c r="DF22" s="1102"/>
      <c r="DG22" s="1102"/>
      <c r="DH22" s="1102"/>
      <c r="DI22" s="1102"/>
      <c r="DJ22" s="1102"/>
      <c r="DK22" s="1102"/>
      <c r="DL22" s="1102"/>
      <c r="DM22" s="1102"/>
      <c r="DN22" s="1102"/>
      <c r="DO22" s="1102"/>
      <c r="DP22" s="1102"/>
      <c r="DQ22" s="1102"/>
      <c r="DR22" s="1102"/>
      <c r="DS22" s="1102"/>
      <c r="DT22" s="1102"/>
      <c r="DU22" s="1102"/>
      <c r="DV22" s="1102"/>
      <c r="DW22" s="1102"/>
    </row>
    <row r="23" spans="2:127" ht="18" customHeight="1" x14ac:dyDescent="0.2">
      <c r="B23" s="1167"/>
      <c r="C23" s="1102"/>
      <c r="D23" s="1102" t="s">
        <v>722</v>
      </c>
      <c r="E23" s="1102"/>
      <c r="F23" s="1102"/>
      <c r="G23" s="1403"/>
      <c r="H23" s="1168"/>
      <c r="I23" s="1523"/>
      <c r="J23" s="1395"/>
      <c r="K23" s="1102"/>
      <c r="L23" s="1102"/>
      <c r="M23" s="1102"/>
      <c r="N23" s="1102"/>
      <c r="O23" s="1102"/>
      <c r="P23" s="1102"/>
      <c r="Q23" s="1102"/>
      <c r="R23" s="1102"/>
      <c r="S23" s="1102"/>
      <c r="T23" s="1102"/>
      <c r="U23" s="1102"/>
      <c r="V23" s="1102"/>
      <c r="W23" s="1102"/>
      <c r="X23" s="1102"/>
      <c r="Y23" s="1102"/>
      <c r="Z23" s="1102"/>
      <c r="AA23" s="1102"/>
      <c r="AB23" s="1102"/>
      <c r="AC23" s="1102"/>
      <c r="AD23" s="1102"/>
      <c r="AE23" s="1102"/>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1102"/>
      <c r="BD23" s="1102"/>
      <c r="BE23" s="1102"/>
      <c r="BF23" s="1102"/>
      <c r="BG23" s="1102"/>
      <c r="BH23" s="1102"/>
      <c r="BI23" s="1102"/>
      <c r="BJ23" s="1102"/>
      <c r="BK23" s="1102"/>
      <c r="BL23" s="1102"/>
      <c r="BM23" s="1102"/>
      <c r="BN23" s="1102"/>
      <c r="BO23" s="1102"/>
      <c r="BP23" s="1102"/>
      <c r="BQ23" s="1102"/>
      <c r="BR23" s="1102"/>
      <c r="BS23" s="1102"/>
      <c r="BT23" s="1102"/>
      <c r="BU23" s="1102"/>
      <c r="BV23" s="1102"/>
      <c r="BW23" s="1102"/>
      <c r="BX23" s="1102"/>
      <c r="BY23" s="1102"/>
      <c r="BZ23" s="1102"/>
      <c r="CA23" s="1102"/>
      <c r="CB23" s="1102"/>
      <c r="CC23" s="1102"/>
      <c r="CD23" s="1102"/>
      <c r="CE23" s="1102"/>
      <c r="CF23" s="1102"/>
      <c r="CG23" s="1102"/>
      <c r="CH23" s="1102"/>
      <c r="CI23" s="1102"/>
      <c r="CJ23" s="1102"/>
      <c r="CK23" s="1102"/>
      <c r="CL23" s="1102"/>
      <c r="CM23" s="1102"/>
      <c r="CN23" s="1102"/>
      <c r="CO23" s="1102"/>
      <c r="CP23" s="1102"/>
      <c r="CQ23" s="1102"/>
      <c r="CR23" s="1102"/>
      <c r="CS23" s="1102"/>
      <c r="CT23" s="1102"/>
      <c r="CU23" s="1102"/>
      <c r="CV23" s="1102"/>
      <c r="CW23" s="1102"/>
      <c r="CX23" s="1102"/>
      <c r="CY23" s="1102"/>
      <c r="CZ23" s="1102"/>
      <c r="DA23" s="1102"/>
      <c r="DB23" s="1102"/>
      <c r="DC23" s="1102"/>
      <c r="DD23" s="1102"/>
      <c r="DE23" s="1102"/>
      <c r="DF23" s="1102"/>
      <c r="DG23" s="1102"/>
      <c r="DH23" s="1102"/>
      <c r="DI23" s="1102"/>
      <c r="DJ23" s="1102"/>
      <c r="DK23" s="1102"/>
      <c r="DL23" s="1102"/>
      <c r="DM23" s="1102"/>
      <c r="DN23" s="1102"/>
      <c r="DO23" s="1102"/>
      <c r="DP23" s="1102"/>
      <c r="DQ23" s="1102"/>
      <c r="DR23" s="1102"/>
      <c r="DS23" s="1102"/>
      <c r="DT23" s="1102"/>
      <c r="DU23" s="1102"/>
      <c r="DV23" s="1102"/>
      <c r="DW23" s="1102"/>
    </row>
    <row r="24" spans="2:127" ht="18" customHeight="1" x14ac:dyDescent="0.2">
      <c r="B24" s="1167"/>
      <c r="C24" s="1102"/>
      <c r="D24" s="1102" t="s">
        <v>723</v>
      </c>
      <c r="E24" s="1102"/>
      <c r="F24" s="1102"/>
      <c r="G24" s="1403"/>
      <c r="H24" s="1168"/>
      <c r="I24" s="1523"/>
      <c r="J24" s="1396"/>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1102"/>
      <c r="BA24" s="1102"/>
      <c r="BB24" s="1102"/>
      <c r="BC24" s="1102"/>
      <c r="BD24" s="1102"/>
      <c r="BE24" s="1102"/>
      <c r="BF24" s="1102"/>
      <c r="BG24" s="1102"/>
      <c r="BH24" s="1102"/>
      <c r="BI24" s="1102"/>
      <c r="BJ24" s="1102"/>
      <c r="BK24" s="1102"/>
      <c r="BL24" s="1102"/>
      <c r="BM24" s="1102"/>
      <c r="BN24" s="1102"/>
      <c r="BO24" s="1102"/>
      <c r="BP24" s="1102"/>
      <c r="BQ24" s="1102"/>
      <c r="BR24" s="1102"/>
      <c r="BS24" s="1102"/>
      <c r="BT24" s="1102"/>
      <c r="BU24" s="1102"/>
      <c r="BV24" s="1102"/>
      <c r="BW24" s="1102"/>
      <c r="BX24" s="1102"/>
      <c r="BY24" s="1102"/>
      <c r="BZ24" s="1102"/>
      <c r="CA24" s="1102"/>
      <c r="CB24" s="1102"/>
      <c r="CC24" s="1102"/>
      <c r="CD24" s="1102"/>
      <c r="CE24" s="1102"/>
      <c r="CF24" s="1102"/>
      <c r="CG24" s="1102"/>
      <c r="CH24" s="1102"/>
      <c r="CI24" s="1102"/>
      <c r="CJ24" s="1102"/>
      <c r="CK24" s="1102"/>
      <c r="CL24" s="1102"/>
      <c r="CM24" s="1102"/>
      <c r="CN24" s="1102"/>
      <c r="CO24" s="1102"/>
      <c r="CP24" s="1102"/>
      <c r="CQ24" s="1102"/>
      <c r="CR24" s="1102"/>
      <c r="CS24" s="1102"/>
      <c r="CT24" s="1102"/>
      <c r="CU24" s="1102"/>
      <c r="CV24" s="1102"/>
      <c r="CW24" s="1102"/>
      <c r="CX24" s="1102"/>
      <c r="CY24" s="1102"/>
      <c r="CZ24" s="1102"/>
      <c r="DA24" s="1102"/>
      <c r="DB24" s="1102"/>
      <c r="DC24" s="1102"/>
      <c r="DD24" s="1102"/>
      <c r="DE24" s="1102"/>
      <c r="DF24" s="1102"/>
      <c r="DG24" s="1102"/>
      <c r="DH24" s="1102"/>
      <c r="DI24" s="1102"/>
      <c r="DJ24" s="1102"/>
      <c r="DK24" s="1102"/>
      <c r="DL24" s="1102"/>
      <c r="DM24" s="1102"/>
      <c r="DN24" s="1102"/>
      <c r="DO24" s="1102"/>
      <c r="DP24" s="1102"/>
      <c r="DQ24" s="1102"/>
      <c r="DR24" s="1102"/>
      <c r="DS24" s="1102"/>
      <c r="DT24" s="1102"/>
      <c r="DU24" s="1102"/>
      <c r="DV24" s="1102"/>
      <c r="DW24" s="1102"/>
    </row>
    <row r="25" spans="2:127" ht="18" customHeight="1" thickBot="1" x14ac:dyDescent="0.25">
      <c r="B25" s="1167"/>
      <c r="C25" s="1170" t="s">
        <v>724</v>
      </c>
      <c r="D25" s="1102"/>
      <c r="E25" s="1102"/>
      <c r="F25" s="1102"/>
      <c r="G25" s="1403"/>
      <c r="H25" s="1168"/>
      <c r="I25" s="1519"/>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1102"/>
      <c r="BK25" s="1102"/>
      <c r="BL25" s="1102"/>
      <c r="BM25" s="1102"/>
      <c r="BN25" s="1102"/>
      <c r="BO25" s="1102"/>
      <c r="BP25" s="1102"/>
      <c r="BQ25" s="1102"/>
      <c r="BR25" s="1102"/>
      <c r="BS25" s="1102"/>
      <c r="BT25" s="1102"/>
      <c r="BU25" s="1102"/>
      <c r="BV25" s="1102"/>
      <c r="BW25" s="1102"/>
      <c r="BX25" s="1102"/>
      <c r="BY25" s="1102"/>
      <c r="BZ25" s="1102"/>
      <c r="CA25" s="1102"/>
      <c r="CB25" s="1102"/>
      <c r="CC25" s="1102"/>
      <c r="CD25" s="1102"/>
      <c r="CE25" s="1102"/>
      <c r="CF25" s="1102"/>
      <c r="CG25" s="1102"/>
      <c r="CH25" s="1102"/>
      <c r="CI25" s="1102"/>
      <c r="CJ25" s="1102"/>
      <c r="CK25" s="1102"/>
      <c r="CL25" s="1102"/>
      <c r="CM25" s="1102"/>
      <c r="CN25" s="1102"/>
      <c r="CO25" s="1102"/>
      <c r="CP25" s="1102"/>
      <c r="CQ25" s="1102"/>
      <c r="CR25" s="1102"/>
      <c r="CS25" s="1102"/>
      <c r="CT25" s="1102"/>
      <c r="CU25" s="1102"/>
      <c r="CV25" s="1102"/>
      <c r="CW25" s="1102"/>
      <c r="CX25" s="1102"/>
      <c r="CY25" s="1102"/>
      <c r="CZ25" s="1102"/>
      <c r="DA25" s="1102"/>
      <c r="DB25" s="1102"/>
      <c r="DC25" s="1102"/>
      <c r="DD25" s="1102"/>
      <c r="DE25" s="1102"/>
      <c r="DF25" s="1102"/>
      <c r="DG25" s="1102"/>
      <c r="DH25" s="1102"/>
      <c r="DI25" s="1102"/>
      <c r="DJ25" s="1102"/>
      <c r="DK25" s="1102"/>
      <c r="DL25" s="1102"/>
      <c r="DM25" s="1102"/>
      <c r="DN25" s="1102"/>
      <c r="DO25" s="1102"/>
      <c r="DP25" s="1102"/>
      <c r="DQ25" s="1102"/>
      <c r="DR25" s="1102"/>
      <c r="DS25" s="1102"/>
      <c r="DT25" s="1102"/>
      <c r="DU25" s="1102"/>
      <c r="DV25" s="1102"/>
      <c r="DW25" s="1102"/>
    </row>
    <row r="26" spans="2:127" ht="18" customHeight="1" thickBot="1" x14ac:dyDescent="0.25">
      <c r="B26" s="1167"/>
      <c r="C26" s="1102"/>
      <c r="D26" s="1113" t="s">
        <v>725</v>
      </c>
      <c r="E26" s="1171"/>
      <c r="F26" s="1409"/>
      <c r="G26" s="1404"/>
      <c r="H26" s="1168"/>
      <c r="I26" s="1519"/>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c r="AY26" s="1102"/>
      <c r="AZ26" s="1102"/>
      <c r="BA26" s="1102"/>
      <c r="BB26" s="1102"/>
      <c r="BC26" s="1102"/>
      <c r="BD26" s="1102"/>
      <c r="BE26" s="1102"/>
      <c r="BF26" s="1102"/>
      <c r="BG26" s="1102"/>
      <c r="BH26" s="1102"/>
      <c r="BI26" s="1102"/>
      <c r="BJ26" s="1102"/>
      <c r="BK26" s="1102"/>
      <c r="BL26" s="1102"/>
      <c r="BM26" s="1102"/>
      <c r="BN26" s="1102"/>
      <c r="BO26" s="1102"/>
      <c r="BP26" s="1102"/>
      <c r="BQ26" s="1102"/>
      <c r="BR26" s="1102"/>
      <c r="BS26" s="1102"/>
      <c r="BT26" s="1102"/>
      <c r="BU26" s="1102"/>
      <c r="BV26" s="1102"/>
      <c r="BW26" s="1102"/>
      <c r="BX26" s="1102"/>
      <c r="BY26" s="1102"/>
      <c r="BZ26" s="1102"/>
      <c r="CA26" s="1102"/>
      <c r="CB26" s="1102"/>
      <c r="CC26" s="1102"/>
      <c r="CD26" s="1102"/>
      <c r="CE26" s="1102"/>
      <c r="CF26" s="1102"/>
      <c r="CG26" s="1102"/>
      <c r="CH26" s="1102"/>
      <c r="CI26" s="1102"/>
      <c r="CJ26" s="1102"/>
      <c r="CK26" s="1102"/>
      <c r="CL26" s="1102"/>
      <c r="CM26" s="1102"/>
      <c r="CN26" s="1102"/>
      <c r="CO26" s="1102"/>
      <c r="CP26" s="1102"/>
      <c r="CQ26" s="1102"/>
      <c r="CR26" s="1102"/>
      <c r="CS26" s="1102"/>
      <c r="CT26" s="1102"/>
      <c r="CU26" s="1102"/>
      <c r="CV26" s="1102"/>
      <c r="CW26" s="1102"/>
      <c r="CX26" s="1102"/>
      <c r="CY26" s="1102"/>
      <c r="CZ26" s="1102"/>
      <c r="DA26" s="1102"/>
      <c r="DB26" s="1102"/>
      <c r="DC26" s="1102"/>
      <c r="DD26" s="1102"/>
      <c r="DE26" s="1102"/>
      <c r="DF26" s="1102"/>
      <c r="DG26" s="1102"/>
      <c r="DH26" s="1102"/>
      <c r="DI26" s="1102"/>
      <c r="DJ26" s="1102"/>
      <c r="DK26" s="1102"/>
      <c r="DL26" s="1102"/>
      <c r="DM26" s="1102"/>
      <c r="DN26" s="1102"/>
      <c r="DO26" s="1102"/>
      <c r="DP26" s="1102"/>
      <c r="DQ26" s="1102"/>
      <c r="DR26" s="1102"/>
      <c r="DS26" s="1102"/>
      <c r="DT26" s="1102"/>
      <c r="DU26" s="1102"/>
      <c r="DV26" s="1102"/>
      <c r="DW26" s="1102"/>
    </row>
    <row r="27" spans="2:127" ht="18" customHeight="1" x14ac:dyDescent="0.2">
      <c r="B27" s="1167"/>
      <c r="C27" s="1102"/>
      <c r="D27" s="1102" t="s">
        <v>315</v>
      </c>
      <c r="E27" s="1102"/>
      <c r="F27" s="1102"/>
      <c r="G27" s="1403"/>
      <c r="H27" s="1168"/>
      <c r="I27" s="1519"/>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1102"/>
      <c r="AR27" s="1102"/>
      <c r="AS27" s="1102"/>
      <c r="AT27" s="1102"/>
      <c r="AU27" s="1102"/>
      <c r="AV27" s="1102"/>
      <c r="AW27" s="1102"/>
      <c r="AX27" s="1102"/>
      <c r="AY27" s="1102"/>
      <c r="AZ27" s="1102"/>
      <c r="BA27" s="1102"/>
      <c r="BB27" s="1102"/>
      <c r="BC27" s="1102"/>
      <c r="BD27" s="1102"/>
      <c r="BE27" s="1102"/>
      <c r="BF27" s="1102"/>
      <c r="BG27" s="1102"/>
      <c r="BH27" s="1102"/>
      <c r="BI27" s="1102"/>
      <c r="BJ27" s="1102"/>
      <c r="BK27" s="1102"/>
      <c r="BL27" s="1102"/>
      <c r="BM27" s="1102"/>
      <c r="BN27" s="1102"/>
      <c r="BO27" s="1102"/>
      <c r="BP27" s="1102"/>
      <c r="BQ27" s="1102"/>
      <c r="BR27" s="1102"/>
      <c r="BS27" s="1102"/>
      <c r="BT27" s="1102"/>
      <c r="BU27" s="1102"/>
      <c r="BV27" s="1102"/>
      <c r="BW27" s="1102"/>
      <c r="BX27" s="1102"/>
      <c r="BY27" s="1102"/>
      <c r="BZ27" s="1102"/>
      <c r="CA27" s="1102"/>
      <c r="CB27" s="1102"/>
      <c r="CC27" s="1102"/>
      <c r="CD27" s="1102"/>
      <c r="CE27" s="1102"/>
      <c r="CF27" s="1102"/>
      <c r="CG27" s="1102"/>
      <c r="CH27" s="1102"/>
      <c r="CI27" s="1102"/>
      <c r="CJ27" s="1102"/>
      <c r="CK27" s="1102"/>
      <c r="CL27" s="1102"/>
      <c r="CM27" s="1102"/>
      <c r="CN27" s="1102"/>
      <c r="CO27" s="1102"/>
      <c r="CP27" s="1102"/>
      <c r="CQ27" s="1102"/>
      <c r="CR27" s="1102"/>
      <c r="CS27" s="1102"/>
      <c r="CT27" s="1102"/>
      <c r="CU27" s="1102"/>
      <c r="CV27" s="1102"/>
      <c r="CW27" s="1102"/>
      <c r="CX27" s="1102"/>
      <c r="CY27" s="1102"/>
      <c r="CZ27" s="1102"/>
      <c r="DA27" s="1102"/>
      <c r="DB27" s="1102"/>
      <c r="DC27" s="1102"/>
      <c r="DD27" s="1102"/>
      <c r="DE27" s="1102"/>
      <c r="DF27" s="1102"/>
      <c r="DG27" s="1102"/>
      <c r="DH27" s="1102"/>
      <c r="DI27" s="1102"/>
      <c r="DJ27" s="1102"/>
      <c r="DK27" s="1102"/>
      <c r="DL27" s="1102"/>
      <c r="DM27" s="1102"/>
      <c r="DN27" s="1102"/>
      <c r="DO27" s="1102"/>
      <c r="DP27" s="1102"/>
      <c r="DQ27" s="1102"/>
      <c r="DR27" s="1102"/>
      <c r="DS27" s="1102"/>
      <c r="DT27" s="1102"/>
      <c r="DU27" s="1102"/>
      <c r="DV27" s="1102"/>
      <c r="DW27" s="1102"/>
    </row>
    <row r="28" spans="2:127" ht="18" customHeight="1" x14ac:dyDescent="0.2">
      <c r="B28" s="1167"/>
      <c r="C28" s="1102"/>
      <c r="D28" s="1102" t="s">
        <v>726</v>
      </c>
      <c r="E28" s="1102"/>
      <c r="F28" s="1102"/>
      <c r="G28" s="1403"/>
      <c r="H28" s="1168"/>
      <c r="I28" s="1519"/>
      <c r="J28" s="1102"/>
      <c r="K28" s="1102"/>
      <c r="L28" s="1102"/>
      <c r="M28" s="1102"/>
      <c r="N28" s="1102"/>
      <c r="O28" s="1102"/>
      <c r="P28" s="1102"/>
      <c r="Q28" s="1102"/>
      <c r="R28" s="1102"/>
      <c r="S28" s="1102"/>
      <c r="T28" s="1102"/>
      <c r="U28" s="1102"/>
      <c r="V28" s="1102"/>
      <c r="W28" s="1102"/>
      <c r="X28" s="1102"/>
      <c r="Y28" s="1102"/>
      <c r="Z28" s="1102"/>
      <c r="AA28" s="1102"/>
      <c r="AB28" s="1102"/>
      <c r="AC28" s="1102"/>
      <c r="AD28" s="1102"/>
      <c r="AE28" s="1102"/>
      <c r="AF28" s="1102"/>
      <c r="AG28" s="1102"/>
      <c r="AH28" s="1102"/>
      <c r="AI28" s="1102"/>
      <c r="AJ28" s="1102"/>
      <c r="AK28" s="1102"/>
      <c r="AL28" s="1102"/>
      <c r="AM28" s="1102"/>
      <c r="AN28" s="1102"/>
      <c r="AO28" s="1102"/>
      <c r="AP28" s="1102"/>
      <c r="AQ28" s="1102"/>
      <c r="AR28" s="1102"/>
      <c r="AS28" s="1102"/>
      <c r="AT28" s="1102"/>
      <c r="AU28" s="1102"/>
      <c r="AV28" s="1102"/>
      <c r="AW28" s="1102"/>
      <c r="AX28" s="1102"/>
      <c r="AY28" s="1102"/>
      <c r="AZ28" s="1102"/>
      <c r="BA28" s="1102"/>
      <c r="BB28" s="1102"/>
      <c r="BC28" s="1102"/>
      <c r="BD28" s="1102"/>
      <c r="BE28" s="1102"/>
      <c r="BF28" s="1102"/>
      <c r="BG28" s="1102"/>
      <c r="BH28" s="1102"/>
      <c r="BI28" s="1102"/>
      <c r="BJ28" s="1102"/>
      <c r="BK28" s="1102"/>
      <c r="BL28" s="1102"/>
      <c r="BM28" s="1102"/>
      <c r="BN28" s="1102"/>
      <c r="BO28" s="1102"/>
      <c r="BP28" s="1102"/>
      <c r="BQ28" s="1102"/>
      <c r="BR28" s="1102"/>
      <c r="BS28" s="1102"/>
      <c r="BT28" s="1102"/>
      <c r="BU28" s="1102"/>
      <c r="BV28" s="1102"/>
      <c r="BW28" s="1102"/>
      <c r="BX28" s="1102"/>
      <c r="BY28" s="1102"/>
      <c r="BZ28" s="1102"/>
      <c r="CA28" s="1102"/>
      <c r="CB28" s="1102"/>
      <c r="CC28" s="1102"/>
      <c r="CD28" s="1102"/>
      <c r="CE28" s="1102"/>
      <c r="CF28" s="1102"/>
      <c r="CG28" s="1102"/>
      <c r="CH28" s="1102"/>
      <c r="CI28" s="1102"/>
      <c r="CJ28" s="1102"/>
      <c r="CK28" s="1102"/>
      <c r="CL28" s="1102"/>
      <c r="CM28" s="1102"/>
      <c r="CN28" s="1102"/>
      <c r="CO28" s="1102"/>
      <c r="CP28" s="1102"/>
      <c r="CQ28" s="1102"/>
      <c r="CR28" s="1102"/>
      <c r="CS28" s="1102"/>
      <c r="CT28" s="1102"/>
      <c r="CU28" s="1102"/>
      <c r="CV28" s="1102"/>
      <c r="CW28" s="1102"/>
      <c r="CX28" s="1102"/>
      <c r="CY28" s="1102"/>
      <c r="CZ28" s="1102"/>
      <c r="DA28" s="1102"/>
      <c r="DB28" s="1102"/>
      <c r="DC28" s="1102"/>
      <c r="DD28" s="1102"/>
      <c r="DE28" s="1102"/>
      <c r="DF28" s="1102"/>
      <c r="DG28" s="1102"/>
      <c r="DH28" s="1102"/>
      <c r="DI28" s="1102"/>
      <c r="DJ28" s="1102"/>
      <c r="DK28" s="1102"/>
      <c r="DL28" s="1102"/>
      <c r="DM28" s="1102"/>
      <c r="DN28" s="1102"/>
      <c r="DO28" s="1102"/>
      <c r="DP28" s="1102"/>
      <c r="DQ28" s="1102"/>
      <c r="DR28" s="1102"/>
      <c r="DS28" s="1102"/>
      <c r="DT28" s="1102"/>
      <c r="DU28" s="1102"/>
      <c r="DV28" s="1102"/>
      <c r="DW28" s="1102"/>
    </row>
    <row r="29" spans="2:127" ht="18" customHeight="1" x14ac:dyDescent="0.2">
      <c r="B29" s="1167"/>
      <c r="C29" s="1102"/>
      <c r="D29" s="1102" t="s">
        <v>718</v>
      </c>
      <c r="E29" s="1102"/>
      <c r="F29" s="1102"/>
      <c r="G29" s="1403"/>
      <c r="H29" s="1168"/>
      <c r="I29" s="1519"/>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102"/>
      <c r="AK29" s="1102"/>
      <c r="AL29" s="1102"/>
      <c r="AM29" s="1102"/>
      <c r="AN29" s="1102"/>
      <c r="AO29" s="1102"/>
      <c r="AP29" s="1102"/>
      <c r="AQ29" s="1102"/>
      <c r="AR29" s="1102"/>
      <c r="AS29" s="1102"/>
      <c r="AT29" s="1102"/>
      <c r="AU29" s="1102"/>
      <c r="AV29" s="1102"/>
      <c r="AW29" s="1102"/>
      <c r="AX29" s="1102"/>
      <c r="AY29" s="1102"/>
      <c r="AZ29" s="1102"/>
      <c r="BA29" s="1102"/>
      <c r="BB29" s="1102"/>
      <c r="BC29" s="1102"/>
      <c r="BD29" s="1102"/>
      <c r="BE29" s="1102"/>
      <c r="BF29" s="1102"/>
      <c r="BG29" s="1102"/>
      <c r="BH29" s="1102"/>
      <c r="BI29" s="1102"/>
      <c r="BJ29" s="1102"/>
      <c r="BK29" s="1102"/>
      <c r="BL29" s="1102"/>
      <c r="BM29" s="1102"/>
      <c r="BN29" s="1102"/>
      <c r="BO29" s="1102"/>
      <c r="BP29" s="1102"/>
      <c r="BQ29" s="1102"/>
      <c r="BR29" s="1102"/>
      <c r="BS29" s="1102"/>
      <c r="BT29" s="1102"/>
      <c r="BU29" s="1102"/>
      <c r="BV29" s="1102"/>
      <c r="BW29" s="1102"/>
      <c r="BX29" s="1102"/>
      <c r="BY29" s="1102"/>
      <c r="BZ29" s="1102"/>
      <c r="CA29" s="1102"/>
      <c r="CB29" s="1102"/>
      <c r="CC29" s="1102"/>
      <c r="CD29" s="1102"/>
      <c r="CE29" s="1102"/>
      <c r="CF29" s="1102"/>
      <c r="CG29" s="1102"/>
      <c r="CH29" s="1102"/>
      <c r="CI29" s="1102"/>
      <c r="CJ29" s="1102"/>
      <c r="CK29" s="1102"/>
      <c r="CL29" s="1102"/>
      <c r="CM29" s="1102"/>
      <c r="CN29" s="1102"/>
      <c r="CO29" s="1102"/>
      <c r="CP29" s="1102"/>
      <c r="CQ29" s="1102"/>
      <c r="CR29" s="1102"/>
      <c r="CS29" s="1102"/>
      <c r="CT29" s="1102"/>
      <c r="CU29" s="1102"/>
      <c r="CV29" s="1102"/>
      <c r="CW29" s="1102"/>
      <c r="CX29" s="1102"/>
      <c r="CY29" s="1102"/>
      <c r="CZ29" s="1102"/>
      <c r="DA29" s="1102"/>
      <c r="DB29" s="1102"/>
      <c r="DC29" s="1102"/>
      <c r="DD29" s="1102"/>
      <c r="DE29" s="1102"/>
      <c r="DF29" s="1102"/>
      <c r="DG29" s="1102"/>
      <c r="DH29" s="1102"/>
      <c r="DI29" s="1102"/>
      <c r="DJ29" s="1102"/>
      <c r="DK29" s="1102"/>
      <c r="DL29" s="1102"/>
      <c r="DM29" s="1102"/>
      <c r="DN29" s="1102"/>
      <c r="DO29" s="1102"/>
      <c r="DP29" s="1102"/>
      <c r="DQ29" s="1102"/>
      <c r="DR29" s="1102"/>
      <c r="DS29" s="1102"/>
      <c r="DT29" s="1102"/>
      <c r="DU29" s="1102"/>
      <c r="DV29" s="1102"/>
      <c r="DW29" s="1102"/>
    </row>
    <row r="30" spans="2:127" ht="18" customHeight="1" thickBot="1" x14ac:dyDescent="0.25">
      <c r="B30" s="1167"/>
      <c r="C30" s="1170" t="s">
        <v>724</v>
      </c>
      <c r="D30" s="1102"/>
      <c r="E30" s="1102"/>
      <c r="F30" s="1102"/>
      <c r="G30" s="1403"/>
      <c r="H30" s="1168"/>
      <c r="I30" s="1519"/>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c r="AH30" s="1102"/>
      <c r="AI30" s="1102"/>
      <c r="AJ30" s="1102"/>
      <c r="AK30" s="1102"/>
      <c r="AL30" s="1102"/>
      <c r="AM30" s="1102"/>
      <c r="AN30" s="1102"/>
      <c r="AO30" s="1102"/>
      <c r="AP30" s="1102"/>
      <c r="AQ30" s="1102"/>
      <c r="AR30" s="1102"/>
      <c r="AS30" s="1102"/>
      <c r="AT30" s="1102"/>
      <c r="AU30" s="1102"/>
      <c r="AV30" s="1102"/>
      <c r="AW30" s="1102"/>
      <c r="AX30" s="1102"/>
      <c r="AY30" s="1102"/>
      <c r="AZ30" s="1102"/>
      <c r="BA30" s="1102"/>
      <c r="BB30" s="1102"/>
      <c r="BC30" s="1102"/>
      <c r="BD30" s="1102"/>
      <c r="BE30" s="1102"/>
      <c r="BF30" s="1102"/>
      <c r="BG30" s="1102"/>
      <c r="BH30" s="1102"/>
      <c r="BI30" s="1102"/>
      <c r="BJ30" s="1102"/>
      <c r="BK30" s="1102"/>
      <c r="BL30" s="1102"/>
      <c r="BM30" s="1102"/>
      <c r="BN30" s="1102"/>
      <c r="BO30" s="1102"/>
      <c r="BP30" s="1102"/>
      <c r="BQ30" s="1102"/>
      <c r="BR30" s="1102"/>
      <c r="BS30" s="1102"/>
      <c r="BT30" s="1102"/>
      <c r="BU30" s="1102"/>
      <c r="BV30" s="1102"/>
      <c r="BW30" s="1102"/>
      <c r="BX30" s="1102"/>
      <c r="BY30" s="1102"/>
      <c r="BZ30" s="1102"/>
      <c r="CA30" s="1102"/>
      <c r="CB30" s="1102"/>
      <c r="CC30" s="1102"/>
      <c r="CD30" s="1102"/>
      <c r="CE30" s="1102"/>
      <c r="CF30" s="1102"/>
      <c r="CG30" s="1102"/>
      <c r="CH30" s="1102"/>
      <c r="CI30" s="1102"/>
      <c r="CJ30" s="1102"/>
      <c r="CK30" s="1102"/>
      <c r="CL30" s="1102"/>
      <c r="CM30" s="1102"/>
      <c r="CN30" s="1102"/>
      <c r="CO30" s="1102"/>
      <c r="CP30" s="1102"/>
      <c r="CQ30" s="1102"/>
      <c r="CR30" s="1102"/>
      <c r="CS30" s="1102"/>
      <c r="CT30" s="1102"/>
      <c r="CU30" s="1102"/>
      <c r="CV30" s="1102"/>
      <c r="CW30" s="1102"/>
      <c r="CX30" s="1102"/>
      <c r="CY30" s="1102"/>
      <c r="CZ30" s="1102"/>
      <c r="DA30" s="1102"/>
      <c r="DB30" s="1102"/>
      <c r="DC30" s="1102"/>
      <c r="DD30" s="1102"/>
      <c r="DE30" s="1102"/>
      <c r="DF30" s="1102"/>
      <c r="DG30" s="1102"/>
      <c r="DH30" s="1102"/>
      <c r="DI30" s="1102"/>
      <c r="DJ30" s="1102"/>
      <c r="DK30" s="1102"/>
      <c r="DL30" s="1102"/>
      <c r="DM30" s="1102"/>
      <c r="DN30" s="1102"/>
      <c r="DO30" s="1102"/>
      <c r="DP30" s="1102"/>
      <c r="DQ30" s="1102"/>
      <c r="DR30" s="1102"/>
      <c r="DS30" s="1102"/>
      <c r="DT30" s="1102"/>
      <c r="DU30" s="1102"/>
      <c r="DV30" s="1102"/>
      <c r="DW30" s="1102"/>
    </row>
    <row r="31" spans="2:127" ht="18" customHeight="1" thickBot="1" x14ac:dyDescent="0.25">
      <c r="B31" s="1167"/>
      <c r="C31" s="1102"/>
      <c r="D31" s="1113" t="s">
        <v>725</v>
      </c>
      <c r="E31" s="1171"/>
      <c r="F31" s="1409"/>
      <c r="G31" s="1404"/>
      <c r="H31" s="1168"/>
      <c r="I31" s="1519"/>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2"/>
      <c r="AJ31" s="1102"/>
      <c r="AK31" s="1102"/>
      <c r="AL31" s="1102"/>
      <c r="AM31" s="1102"/>
      <c r="AN31" s="1102"/>
      <c r="AO31" s="1102"/>
      <c r="AP31" s="1102"/>
      <c r="AQ31" s="1102"/>
      <c r="AR31" s="1102"/>
      <c r="AS31" s="1102"/>
      <c r="AT31" s="1102"/>
      <c r="AU31" s="1102"/>
      <c r="AV31" s="1102"/>
      <c r="AW31" s="1102"/>
      <c r="AX31" s="1102"/>
      <c r="AY31" s="1102"/>
      <c r="AZ31" s="1102"/>
      <c r="BA31" s="1102"/>
      <c r="BB31" s="1102"/>
      <c r="BC31" s="1102"/>
      <c r="BD31" s="1102"/>
      <c r="BE31" s="1102"/>
      <c r="BF31" s="1102"/>
      <c r="BG31" s="1102"/>
      <c r="BH31" s="1102"/>
      <c r="BI31" s="1102"/>
      <c r="BJ31" s="1102"/>
      <c r="BK31" s="1102"/>
      <c r="BL31" s="1102"/>
      <c r="BM31" s="1102"/>
      <c r="BN31" s="1102"/>
      <c r="BO31" s="1102"/>
      <c r="BP31" s="1102"/>
      <c r="BQ31" s="1102"/>
      <c r="BR31" s="1102"/>
      <c r="BS31" s="1102"/>
      <c r="BT31" s="1102"/>
      <c r="BU31" s="1102"/>
      <c r="BV31" s="1102"/>
      <c r="BW31" s="1102"/>
      <c r="BX31" s="1102"/>
      <c r="BY31" s="1102"/>
      <c r="BZ31" s="1102"/>
      <c r="CA31" s="1102"/>
      <c r="CB31" s="1102"/>
      <c r="CC31" s="1102"/>
      <c r="CD31" s="1102"/>
      <c r="CE31" s="1102"/>
      <c r="CF31" s="1102"/>
      <c r="CG31" s="1102"/>
      <c r="CH31" s="1102"/>
      <c r="CI31" s="1102"/>
      <c r="CJ31" s="1102"/>
      <c r="CK31" s="1102"/>
      <c r="CL31" s="1102"/>
      <c r="CM31" s="1102"/>
      <c r="CN31" s="1102"/>
      <c r="CO31" s="1102"/>
      <c r="CP31" s="1102"/>
      <c r="CQ31" s="1102"/>
      <c r="CR31" s="1102"/>
      <c r="CS31" s="1102"/>
      <c r="CT31" s="1102"/>
      <c r="CU31" s="1102"/>
      <c r="CV31" s="1102"/>
      <c r="CW31" s="1102"/>
      <c r="CX31" s="1102"/>
      <c r="CY31" s="1102"/>
      <c r="CZ31" s="1102"/>
      <c r="DA31" s="1102"/>
      <c r="DB31" s="1102"/>
      <c r="DC31" s="1102"/>
      <c r="DD31" s="1102"/>
      <c r="DE31" s="1102"/>
      <c r="DF31" s="1102"/>
      <c r="DG31" s="1102"/>
      <c r="DH31" s="1102"/>
      <c r="DI31" s="1102"/>
      <c r="DJ31" s="1102"/>
      <c r="DK31" s="1102"/>
      <c r="DL31" s="1102"/>
      <c r="DM31" s="1102"/>
      <c r="DN31" s="1102"/>
      <c r="DO31" s="1102"/>
      <c r="DP31" s="1102"/>
      <c r="DQ31" s="1102"/>
      <c r="DR31" s="1102"/>
      <c r="DS31" s="1102"/>
      <c r="DT31" s="1102"/>
      <c r="DU31" s="1102"/>
      <c r="DV31" s="1102"/>
      <c r="DW31" s="1102"/>
    </row>
    <row r="32" spans="2:127" ht="18" customHeight="1" x14ac:dyDescent="0.2">
      <c r="B32" s="1167"/>
      <c r="C32" s="1102"/>
      <c r="D32" s="1102" t="s">
        <v>315</v>
      </c>
      <c r="E32" s="1102"/>
      <c r="F32" s="1102"/>
      <c r="G32" s="1403"/>
      <c r="H32" s="1168"/>
      <c r="I32" s="1519"/>
      <c r="J32" s="1102"/>
      <c r="K32" s="1102"/>
      <c r="L32" s="1102"/>
      <c r="M32" s="1102"/>
      <c r="N32" s="1102"/>
      <c r="O32" s="1102"/>
      <c r="P32" s="1102"/>
      <c r="Q32" s="1102"/>
      <c r="R32" s="1102"/>
      <c r="S32" s="1102"/>
      <c r="T32" s="1102"/>
      <c r="U32" s="1102"/>
      <c r="V32" s="1102"/>
      <c r="W32" s="1102"/>
      <c r="X32" s="1102"/>
      <c r="Y32" s="1102"/>
      <c r="Z32" s="1102"/>
      <c r="AA32" s="1102"/>
      <c r="AB32" s="1102"/>
      <c r="AC32" s="1102"/>
      <c r="AD32" s="1102"/>
      <c r="AE32" s="1102"/>
      <c r="AF32" s="1102"/>
      <c r="AG32" s="1102"/>
      <c r="AH32" s="1102"/>
      <c r="AI32" s="1102"/>
      <c r="AJ32" s="1102"/>
      <c r="AK32" s="1102"/>
      <c r="AL32" s="1102"/>
      <c r="AM32" s="1102"/>
      <c r="AN32" s="1102"/>
      <c r="AO32" s="1102"/>
      <c r="AP32" s="1102"/>
      <c r="AQ32" s="1102"/>
      <c r="AR32" s="1102"/>
      <c r="AS32" s="1102"/>
      <c r="AT32" s="1102"/>
      <c r="AU32" s="1102"/>
      <c r="AV32" s="1102"/>
      <c r="AW32" s="1102"/>
      <c r="AX32" s="1102"/>
      <c r="AY32" s="1102"/>
      <c r="AZ32" s="1102"/>
      <c r="BA32" s="1102"/>
      <c r="BB32" s="1102"/>
      <c r="BC32" s="1102"/>
      <c r="BD32" s="1102"/>
      <c r="BE32" s="1102"/>
      <c r="BF32" s="1102"/>
      <c r="BG32" s="1102"/>
      <c r="BH32" s="1102"/>
      <c r="BI32" s="1102"/>
      <c r="BJ32" s="1102"/>
      <c r="BK32" s="1102"/>
      <c r="BL32" s="1102"/>
      <c r="BM32" s="1102"/>
      <c r="BN32" s="1102"/>
      <c r="BO32" s="1102"/>
      <c r="BP32" s="1102"/>
      <c r="BQ32" s="1102"/>
      <c r="BR32" s="1102"/>
      <c r="BS32" s="1102"/>
      <c r="BT32" s="1102"/>
      <c r="BU32" s="1102"/>
      <c r="BV32" s="1102"/>
      <c r="BW32" s="1102"/>
      <c r="BX32" s="1102"/>
      <c r="BY32" s="1102"/>
      <c r="BZ32" s="1102"/>
      <c r="CA32" s="1102"/>
      <c r="CB32" s="1102"/>
      <c r="CC32" s="1102"/>
      <c r="CD32" s="1102"/>
      <c r="CE32" s="1102"/>
      <c r="CF32" s="1102"/>
      <c r="CG32" s="1102"/>
      <c r="CH32" s="1102"/>
      <c r="CI32" s="1102"/>
      <c r="CJ32" s="1102"/>
      <c r="CK32" s="1102"/>
      <c r="CL32" s="1102"/>
      <c r="CM32" s="1102"/>
      <c r="CN32" s="1102"/>
      <c r="CO32" s="1102"/>
      <c r="CP32" s="1102"/>
      <c r="CQ32" s="1102"/>
      <c r="CR32" s="1102"/>
      <c r="CS32" s="1102"/>
      <c r="CT32" s="1102"/>
      <c r="CU32" s="1102"/>
      <c r="CV32" s="1102"/>
      <c r="CW32" s="1102"/>
      <c r="CX32" s="1102"/>
      <c r="CY32" s="1102"/>
      <c r="CZ32" s="1102"/>
      <c r="DA32" s="1102"/>
      <c r="DB32" s="1102"/>
      <c r="DC32" s="1102"/>
      <c r="DD32" s="1102"/>
      <c r="DE32" s="1102"/>
      <c r="DF32" s="1102"/>
      <c r="DG32" s="1102"/>
      <c r="DH32" s="1102"/>
      <c r="DI32" s="1102"/>
      <c r="DJ32" s="1102"/>
      <c r="DK32" s="1102"/>
      <c r="DL32" s="1102"/>
      <c r="DM32" s="1102"/>
      <c r="DN32" s="1102"/>
      <c r="DO32" s="1102"/>
      <c r="DP32" s="1102"/>
      <c r="DQ32" s="1102"/>
      <c r="DR32" s="1102"/>
      <c r="DS32" s="1102"/>
      <c r="DT32" s="1102"/>
      <c r="DU32" s="1102"/>
      <c r="DV32" s="1102"/>
      <c r="DW32" s="1102"/>
    </row>
    <row r="33" spans="2:127" ht="18" customHeight="1" x14ac:dyDescent="0.2">
      <c r="B33" s="1167"/>
      <c r="C33" s="1102"/>
      <c r="D33" s="1102" t="s">
        <v>726</v>
      </c>
      <c r="E33" s="1102"/>
      <c r="F33" s="1102"/>
      <c r="G33" s="1403"/>
      <c r="H33" s="1168"/>
      <c r="I33" s="1519"/>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E33" s="1102"/>
      <c r="AF33" s="1102"/>
      <c r="AG33" s="1102"/>
      <c r="AH33" s="1102"/>
      <c r="AI33" s="1102"/>
      <c r="AJ33" s="1102"/>
      <c r="AK33" s="1102"/>
      <c r="AL33" s="1102"/>
      <c r="AM33" s="1102"/>
      <c r="AN33" s="1102"/>
      <c r="AO33" s="1102"/>
      <c r="AP33" s="1102"/>
      <c r="AQ33" s="1102"/>
      <c r="AR33" s="1102"/>
      <c r="AS33" s="1102"/>
      <c r="AT33" s="1102"/>
      <c r="AU33" s="1102"/>
      <c r="AV33" s="1102"/>
      <c r="AW33" s="1102"/>
      <c r="AX33" s="1102"/>
      <c r="AY33" s="1102"/>
      <c r="AZ33" s="1102"/>
      <c r="BA33" s="1102"/>
      <c r="BB33" s="1102"/>
      <c r="BC33" s="1102"/>
      <c r="BD33" s="1102"/>
      <c r="BE33" s="1102"/>
      <c r="BF33" s="1102"/>
      <c r="BG33" s="1102"/>
      <c r="BH33" s="1102"/>
      <c r="BI33" s="1102"/>
      <c r="BJ33" s="1102"/>
      <c r="BK33" s="1102"/>
      <c r="BL33" s="1102"/>
      <c r="BM33" s="1102"/>
      <c r="BN33" s="1102"/>
      <c r="BO33" s="1102"/>
      <c r="BP33" s="1102"/>
      <c r="BQ33" s="1102"/>
      <c r="BR33" s="1102"/>
      <c r="BS33" s="1102"/>
      <c r="BT33" s="1102"/>
      <c r="BU33" s="1102"/>
      <c r="BV33" s="1102"/>
      <c r="BW33" s="1102"/>
      <c r="BX33" s="1102"/>
      <c r="BY33" s="1102"/>
      <c r="BZ33" s="1102"/>
      <c r="CA33" s="1102"/>
      <c r="CB33" s="1102"/>
      <c r="CC33" s="1102"/>
      <c r="CD33" s="1102"/>
      <c r="CE33" s="1102"/>
      <c r="CF33" s="1102"/>
      <c r="CG33" s="1102"/>
      <c r="CH33" s="1102"/>
      <c r="CI33" s="1102"/>
      <c r="CJ33" s="1102"/>
      <c r="CK33" s="1102"/>
      <c r="CL33" s="1102"/>
      <c r="CM33" s="1102"/>
      <c r="CN33" s="1102"/>
      <c r="CO33" s="1102"/>
      <c r="CP33" s="1102"/>
      <c r="CQ33" s="1102"/>
      <c r="CR33" s="1102"/>
      <c r="CS33" s="1102"/>
      <c r="CT33" s="1102"/>
      <c r="CU33" s="1102"/>
      <c r="CV33" s="1102"/>
      <c r="CW33" s="1102"/>
      <c r="CX33" s="1102"/>
      <c r="CY33" s="1102"/>
      <c r="CZ33" s="1102"/>
      <c r="DA33" s="1102"/>
      <c r="DB33" s="1102"/>
      <c r="DC33" s="1102"/>
      <c r="DD33" s="1102"/>
      <c r="DE33" s="1102"/>
      <c r="DF33" s="1102"/>
      <c r="DG33" s="1102"/>
      <c r="DH33" s="1102"/>
      <c r="DI33" s="1102"/>
      <c r="DJ33" s="1102"/>
      <c r="DK33" s="1102"/>
      <c r="DL33" s="1102"/>
      <c r="DM33" s="1102"/>
      <c r="DN33" s="1102"/>
      <c r="DO33" s="1102"/>
      <c r="DP33" s="1102"/>
      <c r="DQ33" s="1102"/>
      <c r="DR33" s="1102"/>
      <c r="DS33" s="1102"/>
      <c r="DT33" s="1102"/>
      <c r="DU33" s="1102"/>
      <c r="DV33" s="1102"/>
      <c r="DW33" s="1102"/>
    </row>
    <row r="34" spans="2:127" ht="18" customHeight="1" thickBot="1" x14ac:dyDescent="0.25">
      <c r="B34" s="1169"/>
      <c r="C34" s="1155"/>
      <c r="D34" s="1155" t="s">
        <v>718</v>
      </c>
      <c r="E34" s="1155"/>
      <c r="F34" s="1155"/>
      <c r="G34" s="1405"/>
      <c r="H34" s="1172"/>
      <c r="I34" s="1520"/>
      <c r="J34" s="1102"/>
      <c r="K34" s="1102"/>
      <c r="L34" s="1102"/>
      <c r="M34" s="1102"/>
      <c r="N34" s="1102"/>
      <c r="O34" s="1102"/>
      <c r="P34" s="1102"/>
      <c r="Q34" s="1102"/>
      <c r="R34" s="1102"/>
      <c r="S34" s="1102"/>
      <c r="T34" s="1102"/>
      <c r="U34" s="1102"/>
      <c r="V34" s="1102"/>
      <c r="W34" s="1102"/>
      <c r="X34" s="1102"/>
      <c r="Y34" s="1102"/>
      <c r="Z34" s="1102"/>
      <c r="AA34" s="1102"/>
      <c r="AB34" s="1102"/>
      <c r="AC34" s="1102"/>
      <c r="AD34" s="1102"/>
      <c r="AE34" s="1102"/>
      <c r="AF34" s="1102"/>
      <c r="AG34" s="1102"/>
      <c r="AH34" s="1102"/>
      <c r="AI34" s="1102"/>
      <c r="AJ34" s="1102"/>
      <c r="AK34" s="1102"/>
      <c r="AL34" s="1102"/>
      <c r="AM34" s="1102"/>
      <c r="AN34" s="1102"/>
      <c r="AO34" s="1102"/>
      <c r="AP34" s="1102"/>
      <c r="AQ34" s="1102"/>
      <c r="AR34" s="1102"/>
      <c r="AS34" s="1102"/>
      <c r="AT34" s="1102"/>
      <c r="AU34" s="1102"/>
      <c r="AV34" s="1102"/>
      <c r="AW34" s="1102"/>
      <c r="AX34" s="1102"/>
      <c r="AY34" s="1102"/>
      <c r="AZ34" s="1102"/>
      <c r="BA34" s="1102"/>
      <c r="BB34" s="1102"/>
      <c r="BC34" s="1102"/>
      <c r="BD34" s="1102"/>
      <c r="BE34" s="1102"/>
      <c r="BF34" s="1102"/>
      <c r="BG34" s="1102"/>
      <c r="BH34" s="1102"/>
      <c r="BI34" s="1102"/>
      <c r="BJ34" s="1102"/>
      <c r="BK34" s="1102"/>
      <c r="BL34" s="1102"/>
      <c r="BM34" s="1102"/>
      <c r="BN34" s="1102"/>
      <c r="BO34" s="1102"/>
      <c r="BP34" s="1102"/>
      <c r="BQ34" s="1102"/>
      <c r="BR34" s="1102"/>
      <c r="BS34" s="1102"/>
      <c r="BT34" s="1102"/>
      <c r="BU34" s="1102"/>
      <c r="BV34" s="1102"/>
      <c r="BW34" s="1102"/>
      <c r="BX34" s="1102"/>
      <c r="BY34" s="1102"/>
      <c r="BZ34" s="1102"/>
      <c r="CA34" s="1102"/>
      <c r="CB34" s="1102"/>
      <c r="CC34" s="1102"/>
      <c r="CD34" s="1102"/>
      <c r="CE34" s="1102"/>
      <c r="CF34" s="1102"/>
      <c r="CG34" s="1102"/>
      <c r="CH34" s="1102"/>
      <c r="CI34" s="1102"/>
      <c r="CJ34" s="1102"/>
      <c r="CK34" s="1102"/>
      <c r="CL34" s="1102"/>
      <c r="CM34" s="1102"/>
      <c r="CN34" s="1102"/>
      <c r="CO34" s="1102"/>
      <c r="CP34" s="1102"/>
      <c r="CQ34" s="1102"/>
      <c r="CR34" s="1102"/>
      <c r="CS34" s="1102"/>
      <c r="CT34" s="1102"/>
      <c r="CU34" s="1102"/>
      <c r="CV34" s="1102"/>
      <c r="CW34" s="1102"/>
      <c r="CX34" s="1102"/>
      <c r="CY34" s="1102"/>
      <c r="CZ34" s="1102"/>
      <c r="DA34" s="1102"/>
      <c r="DB34" s="1102"/>
      <c r="DC34" s="1102"/>
      <c r="DD34" s="1102"/>
      <c r="DE34" s="1102"/>
      <c r="DF34" s="1102"/>
      <c r="DG34" s="1102"/>
      <c r="DH34" s="1102"/>
      <c r="DI34" s="1102"/>
      <c r="DJ34" s="1102"/>
      <c r="DK34" s="1102"/>
      <c r="DL34" s="1102"/>
      <c r="DM34" s="1102"/>
      <c r="DN34" s="1102"/>
      <c r="DO34" s="1102"/>
      <c r="DP34" s="1102"/>
      <c r="DQ34" s="1102"/>
      <c r="DR34" s="1102"/>
      <c r="DS34" s="1102"/>
      <c r="DT34" s="1102"/>
      <c r="DU34" s="1102"/>
      <c r="DV34" s="1102"/>
      <c r="DW34" s="1102"/>
    </row>
    <row r="35" spans="2:127" ht="18" customHeight="1" x14ac:dyDescent="0.25">
      <c r="B35" s="1165" t="s">
        <v>727</v>
      </c>
      <c r="C35" s="1102"/>
      <c r="D35" s="1102"/>
      <c r="E35" s="1102"/>
      <c r="F35" s="1102"/>
      <c r="G35" s="1406"/>
      <c r="H35" s="1173"/>
      <c r="I35" s="1524"/>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1102"/>
      <c r="AF35" s="1102"/>
      <c r="AG35" s="1102"/>
      <c r="AH35" s="1102"/>
      <c r="AI35" s="1102"/>
      <c r="AJ35" s="1102"/>
      <c r="AK35" s="1102"/>
      <c r="AL35" s="1102"/>
      <c r="AM35" s="1102"/>
      <c r="AN35" s="1102"/>
      <c r="AO35" s="1102"/>
      <c r="AP35" s="1102"/>
      <c r="AQ35" s="1102"/>
      <c r="AR35" s="1102"/>
      <c r="AS35" s="1102"/>
      <c r="AT35" s="1102"/>
      <c r="AU35" s="1102"/>
      <c r="AV35" s="1102"/>
      <c r="AW35" s="1102"/>
      <c r="AX35" s="1102"/>
      <c r="AY35" s="1102"/>
      <c r="AZ35" s="1102"/>
      <c r="BA35" s="1102"/>
      <c r="BB35" s="1102"/>
      <c r="BC35" s="1102"/>
      <c r="BD35" s="1102"/>
      <c r="BE35" s="1102"/>
      <c r="BF35" s="1102"/>
      <c r="BG35" s="1102"/>
      <c r="BH35" s="1102"/>
      <c r="BI35" s="1102"/>
      <c r="BJ35" s="1102"/>
      <c r="BK35" s="1102"/>
      <c r="BL35" s="1102"/>
      <c r="BM35" s="1102"/>
      <c r="BN35" s="1102"/>
      <c r="BO35" s="1102"/>
      <c r="BP35" s="1102"/>
      <c r="BQ35" s="1102"/>
      <c r="BR35" s="1102"/>
      <c r="BS35" s="1102"/>
      <c r="BT35" s="1102"/>
      <c r="BU35" s="1102"/>
      <c r="BV35" s="1102"/>
      <c r="BW35" s="1102"/>
      <c r="BX35" s="1102"/>
      <c r="BY35" s="1102"/>
      <c r="BZ35" s="1102"/>
      <c r="CA35" s="1102"/>
      <c r="CB35" s="1102"/>
      <c r="CC35" s="1102"/>
      <c r="CD35" s="1102"/>
      <c r="CE35" s="1102"/>
      <c r="CF35" s="1102"/>
      <c r="CG35" s="1102"/>
      <c r="CH35" s="1102"/>
      <c r="CI35" s="1102"/>
      <c r="CJ35" s="1102"/>
      <c r="CK35" s="1102"/>
      <c r="CL35" s="1102"/>
      <c r="CM35" s="1102"/>
      <c r="CN35" s="1102"/>
      <c r="CO35" s="1102"/>
      <c r="CP35" s="1102"/>
      <c r="CQ35" s="1102"/>
      <c r="CR35" s="1102"/>
      <c r="CS35" s="1102"/>
      <c r="CT35" s="1102"/>
      <c r="CU35" s="1102"/>
      <c r="CV35" s="1102"/>
      <c r="CW35" s="1102"/>
      <c r="CX35" s="1102"/>
      <c r="CY35" s="1102"/>
      <c r="CZ35" s="1102"/>
      <c r="DA35" s="1102"/>
      <c r="DB35" s="1102"/>
      <c r="DC35" s="1102"/>
      <c r="DD35" s="1102"/>
      <c r="DE35" s="1102"/>
      <c r="DF35" s="1102"/>
      <c r="DG35" s="1102"/>
      <c r="DH35" s="1102"/>
      <c r="DI35" s="1102"/>
      <c r="DJ35" s="1102"/>
      <c r="DK35" s="1102"/>
      <c r="DL35" s="1102"/>
      <c r="DM35" s="1102"/>
      <c r="DN35" s="1102"/>
      <c r="DO35" s="1102"/>
      <c r="DP35" s="1102"/>
      <c r="DQ35" s="1102"/>
      <c r="DR35" s="1102"/>
      <c r="DS35" s="1102"/>
      <c r="DT35" s="1102"/>
      <c r="DU35" s="1102"/>
      <c r="DV35" s="1102"/>
      <c r="DW35" s="1102"/>
    </row>
    <row r="36" spans="2:127" ht="18" customHeight="1" x14ac:dyDescent="0.25">
      <c r="B36" s="1165" t="s">
        <v>728</v>
      </c>
      <c r="C36" s="1102"/>
      <c r="D36" s="1102"/>
      <c r="E36" s="1102"/>
      <c r="F36" s="1102"/>
      <c r="G36" s="1407"/>
      <c r="H36" s="1168"/>
      <c r="I36" s="1519"/>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c r="AK36" s="1102"/>
      <c r="AL36" s="1102"/>
      <c r="AM36" s="1102"/>
      <c r="AN36" s="1102"/>
      <c r="AO36" s="1102"/>
      <c r="AP36" s="1102"/>
      <c r="AQ36" s="1102"/>
      <c r="AR36" s="1102"/>
      <c r="AS36" s="1102"/>
      <c r="AT36" s="1102"/>
      <c r="AU36" s="1102"/>
      <c r="AV36" s="1102"/>
      <c r="AW36" s="1102"/>
      <c r="AX36" s="1102"/>
      <c r="AY36" s="1102"/>
      <c r="AZ36" s="1102"/>
      <c r="BA36" s="1102"/>
      <c r="BB36" s="1102"/>
      <c r="BC36" s="1102"/>
      <c r="BD36" s="1102"/>
      <c r="BE36" s="1102"/>
      <c r="BF36" s="1102"/>
      <c r="BG36" s="1102"/>
      <c r="BH36" s="1102"/>
      <c r="BI36" s="1102"/>
      <c r="BJ36" s="1102"/>
      <c r="BK36" s="1102"/>
      <c r="BL36" s="1102"/>
      <c r="BM36" s="1102"/>
      <c r="BN36" s="1102"/>
      <c r="BO36" s="1102"/>
      <c r="BP36" s="1102"/>
      <c r="BQ36" s="1102"/>
      <c r="BR36" s="1102"/>
      <c r="BS36" s="1102"/>
      <c r="BT36" s="1102"/>
      <c r="BU36" s="1102"/>
      <c r="BV36" s="1102"/>
      <c r="BW36" s="1102"/>
      <c r="BX36" s="1102"/>
      <c r="BY36" s="1102"/>
      <c r="BZ36" s="1102"/>
      <c r="CA36" s="1102"/>
      <c r="CB36" s="1102"/>
      <c r="CC36" s="1102"/>
      <c r="CD36" s="1102"/>
      <c r="CE36" s="1102"/>
      <c r="CF36" s="1102"/>
      <c r="CG36" s="1102"/>
      <c r="CH36" s="1102"/>
      <c r="CI36" s="1102"/>
      <c r="CJ36" s="1102"/>
      <c r="CK36" s="1102"/>
      <c r="CL36" s="1102"/>
      <c r="CM36" s="1102"/>
      <c r="CN36" s="1102"/>
      <c r="CO36" s="1102"/>
      <c r="CP36" s="1102"/>
      <c r="CQ36" s="1102"/>
      <c r="CR36" s="1102"/>
      <c r="CS36" s="1102"/>
      <c r="CT36" s="1102"/>
      <c r="CU36" s="1102"/>
      <c r="CV36" s="1102"/>
      <c r="CW36" s="1102"/>
      <c r="CX36" s="1102"/>
      <c r="CY36" s="1102"/>
      <c r="CZ36" s="1102"/>
      <c r="DA36" s="1102"/>
      <c r="DB36" s="1102"/>
      <c r="DC36" s="1102"/>
      <c r="DD36" s="1102"/>
      <c r="DE36" s="1102"/>
      <c r="DF36" s="1102"/>
      <c r="DG36" s="1102"/>
      <c r="DH36" s="1102"/>
      <c r="DI36" s="1102"/>
      <c r="DJ36" s="1102"/>
      <c r="DK36" s="1102"/>
      <c r="DL36" s="1102"/>
      <c r="DM36" s="1102"/>
      <c r="DN36" s="1102"/>
      <c r="DO36" s="1102"/>
      <c r="DP36" s="1102"/>
      <c r="DQ36" s="1102"/>
      <c r="DR36" s="1102"/>
      <c r="DS36" s="1102"/>
      <c r="DT36" s="1102"/>
      <c r="DU36" s="1102"/>
      <c r="DV36" s="1102"/>
      <c r="DW36" s="1102"/>
    </row>
    <row r="37" spans="2:127" ht="18" customHeight="1" x14ac:dyDescent="0.25">
      <c r="B37" s="1165" t="s">
        <v>729</v>
      </c>
      <c r="C37" s="1102"/>
      <c r="D37" s="1102"/>
      <c r="E37" s="1102"/>
      <c r="F37" s="1102"/>
      <c r="G37" s="1407"/>
      <c r="H37" s="1168"/>
      <c r="I37" s="1519"/>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1102"/>
      <c r="AW37" s="1102"/>
      <c r="AX37" s="1102"/>
      <c r="AY37" s="1102"/>
      <c r="AZ37" s="1102"/>
      <c r="BA37" s="1102"/>
      <c r="BB37" s="1102"/>
      <c r="BC37" s="1102"/>
      <c r="BD37" s="1102"/>
      <c r="BE37" s="1102"/>
      <c r="BF37" s="1102"/>
      <c r="BG37" s="1102"/>
      <c r="BH37" s="1102"/>
      <c r="BI37" s="1102"/>
      <c r="BJ37" s="1102"/>
      <c r="BK37" s="1102"/>
      <c r="BL37" s="1102"/>
      <c r="BM37" s="1102"/>
      <c r="BN37" s="1102"/>
      <c r="BO37" s="1102"/>
      <c r="BP37" s="1102"/>
      <c r="BQ37" s="1102"/>
      <c r="BR37" s="1102"/>
      <c r="BS37" s="1102"/>
      <c r="BT37" s="1102"/>
      <c r="BU37" s="1102"/>
      <c r="BV37" s="1102"/>
      <c r="BW37" s="1102"/>
      <c r="BX37" s="1102"/>
      <c r="BY37" s="1102"/>
      <c r="BZ37" s="1102"/>
      <c r="CA37" s="1102"/>
      <c r="CB37" s="1102"/>
      <c r="CC37" s="1102"/>
      <c r="CD37" s="1102"/>
      <c r="CE37" s="1102"/>
      <c r="CF37" s="1102"/>
      <c r="CG37" s="1102"/>
      <c r="CH37" s="1102"/>
      <c r="CI37" s="1102"/>
      <c r="CJ37" s="1102"/>
      <c r="CK37" s="1102"/>
      <c r="CL37" s="1102"/>
      <c r="CM37" s="1102"/>
      <c r="CN37" s="1102"/>
      <c r="CO37" s="1102"/>
      <c r="CP37" s="1102"/>
      <c r="CQ37" s="1102"/>
      <c r="CR37" s="1102"/>
      <c r="CS37" s="1102"/>
      <c r="CT37" s="1102"/>
      <c r="CU37" s="1102"/>
      <c r="CV37" s="1102"/>
      <c r="CW37" s="1102"/>
      <c r="CX37" s="1102"/>
      <c r="CY37" s="1102"/>
      <c r="CZ37" s="1102"/>
      <c r="DA37" s="1102"/>
      <c r="DB37" s="1102"/>
      <c r="DC37" s="1102"/>
      <c r="DD37" s="1102"/>
      <c r="DE37" s="1102"/>
      <c r="DF37" s="1102"/>
      <c r="DG37" s="1102"/>
      <c r="DH37" s="1102"/>
      <c r="DI37" s="1102"/>
      <c r="DJ37" s="1102"/>
      <c r="DK37" s="1102"/>
      <c r="DL37" s="1102"/>
      <c r="DM37" s="1102"/>
      <c r="DN37" s="1102"/>
      <c r="DO37" s="1102"/>
      <c r="DP37" s="1102"/>
      <c r="DQ37" s="1102"/>
      <c r="DR37" s="1102"/>
      <c r="DS37" s="1102"/>
      <c r="DT37" s="1102"/>
      <c r="DU37" s="1102"/>
      <c r="DV37" s="1102"/>
      <c r="DW37" s="1102"/>
    </row>
    <row r="38" spans="2:127" ht="18" customHeight="1" x14ac:dyDescent="0.25">
      <c r="B38" s="1165" t="s">
        <v>730</v>
      </c>
      <c r="C38" s="1102"/>
      <c r="D38" s="1102"/>
      <c r="E38" s="1102"/>
      <c r="F38" s="1102"/>
      <c r="G38" s="1407"/>
      <c r="H38" s="1168"/>
      <c r="I38" s="1519"/>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1102"/>
      <c r="AF38" s="1102"/>
      <c r="AG38" s="1102"/>
      <c r="AH38" s="1102"/>
      <c r="AI38" s="1102"/>
      <c r="AJ38" s="1102"/>
      <c r="AK38" s="1102"/>
      <c r="AL38" s="1102"/>
      <c r="AM38" s="1102"/>
      <c r="AN38" s="1102"/>
      <c r="AO38" s="1102"/>
      <c r="AP38" s="1102"/>
      <c r="AQ38" s="1102"/>
      <c r="AR38" s="1102"/>
      <c r="AS38" s="1102"/>
      <c r="AT38" s="1102"/>
      <c r="AU38" s="1102"/>
      <c r="AV38" s="1102"/>
      <c r="AW38" s="1102"/>
      <c r="AX38" s="1102"/>
      <c r="AY38" s="1102"/>
      <c r="AZ38" s="1102"/>
      <c r="BA38" s="1102"/>
      <c r="BB38" s="1102"/>
      <c r="BC38" s="1102"/>
      <c r="BD38" s="1102"/>
      <c r="BE38" s="1102"/>
      <c r="BF38" s="1102"/>
      <c r="BG38" s="1102"/>
      <c r="BH38" s="1102"/>
      <c r="BI38" s="1102"/>
      <c r="BJ38" s="1102"/>
      <c r="BK38" s="1102"/>
      <c r="BL38" s="1102"/>
      <c r="BM38" s="1102"/>
      <c r="BN38" s="1102"/>
      <c r="BO38" s="1102"/>
      <c r="BP38" s="1102"/>
      <c r="BQ38" s="1102"/>
      <c r="BR38" s="1102"/>
      <c r="BS38" s="1102"/>
      <c r="BT38" s="1102"/>
      <c r="BU38" s="1102"/>
      <c r="BV38" s="1102"/>
      <c r="BW38" s="1102"/>
      <c r="BX38" s="1102"/>
      <c r="BY38" s="1102"/>
      <c r="BZ38" s="1102"/>
      <c r="CA38" s="1102"/>
      <c r="CB38" s="1102"/>
      <c r="CC38" s="1102"/>
      <c r="CD38" s="1102"/>
      <c r="CE38" s="1102"/>
      <c r="CF38" s="1102"/>
      <c r="CG38" s="1102"/>
      <c r="CH38" s="1102"/>
      <c r="CI38" s="1102"/>
      <c r="CJ38" s="1102"/>
      <c r="CK38" s="1102"/>
      <c r="CL38" s="1102"/>
      <c r="CM38" s="1102"/>
      <c r="CN38" s="1102"/>
      <c r="CO38" s="1102"/>
      <c r="CP38" s="1102"/>
      <c r="CQ38" s="1102"/>
      <c r="CR38" s="1102"/>
      <c r="CS38" s="1102"/>
      <c r="CT38" s="1102"/>
      <c r="CU38" s="1102"/>
      <c r="CV38" s="1102"/>
      <c r="CW38" s="1102"/>
      <c r="CX38" s="1102"/>
      <c r="CY38" s="1102"/>
      <c r="CZ38" s="1102"/>
      <c r="DA38" s="1102"/>
      <c r="DB38" s="1102"/>
      <c r="DC38" s="1102"/>
      <c r="DD38" s="1102"/>
      <c r="DE38" s="1102"/>
      <c r="DF38" s="1102"/>
      <c r="DG38" s="1102"/>
      <c r="DH38" s="1102"/>
      <c r="DI38" s="1102"/>
      <c r="DJ38" s="1102"/>
      <c r="DK38" s="1102"/>
      <c r="DL38" s="1102"/>
      <c r="DM38" s="1102"/>
      <c r="DN38" s="1102"/>
      <c r="DO38" s="1102"/>
      <c r="DP38" s="1102"/>
      <c r="DQ38" s="1102"/>
      <c r="DR38" s="1102"/>
      <c r="DS38" s="1102"/>
      <c r="DT38" s="1102"/>
      <c r="DU38" s="1102"/>
      <c r="DV38" s="1102"/>
      <c r="DW38" s="1102"/>
    </row>
    <row r="39" spans="2:127" ht="18" customHeight="1" x14ac:dyDescent="0.25">
      <c r="B39" s="1165" t="s">
        <v>731</v>
      </c>
      <c r="C39" s="1102"/>
      <c r="D39" s="1102"/>
      <c r="E39" s="1102"/>
      <c r="F39" s="1102"/>
      <c r="G39" s="1407"/>
      <c r="H39" s="1168"/>
      <c r="I39" s="1519"/>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102"/>
      <c r="AH39" s="1102"/>
      <c r="AI39" s="1102"/>
      <c r="AJ39" s="1102"/>
      <c r="AK39" s="1102"/>
      <c r="AL39" s="1102"/>
      <c r="AM39" s="1102"/>
      <c r="AN39" s="1102"/>
      <c r="AO39" s="1102"/>
      <c r="AP39" s="1102"/>
      <c r="AQ39" s="1102"/>
      <c r="AR39" s="1102"/>
      <c r="AS39" s="1102"/>
      <c r="AT39" s="1102"/>
      <c r="AU39" s="1102"/>
      <c r="AV39" s="1102"/>
      <c r="AW39" s="1102"/>
      <c r="AX39" s="1102"/>
      <c r="AY39" s="1102"/>
      <c r="AZ39" s="1102"/>
      <c r="BA39" s="1102"/>
      <c r="BB39" s="1102"/>
      <c r="BC39" s="1102"/>
      <c r="BD39" s="1102"/>
      <c r="BE39" s="1102"/>
      <c r="BF39" s="1102"/>
      <c r="BG39" s="1102"/>
      <c r="BH39" s="1102"/>
      <c r="BI39" s="1102"/>
      <c r="BJ39" s="1102"/>
      <c r="BK39" s="1102"/>
      <c r="BL39" s="1102"/>
      <c r="BM39" s="1102"/>
      <c r="BN39" s="1102"/>
      <c r="BO39" s="1102"/>
      <c r="BP39" s="1102"/>
      <c r="BQ39" s="1102"/>
      <c r="BR39" s="1102"/>
      <c r="BS39" s="1102"/>
      <c r="BT39" s="1102"/>
      <c r="BU39" s="1102"/>
      <c r="BV39" s="1102"/>
      <c r="BW39" s="1102"/>
      <c r="BX39" s="1102"/>
      <c r="BY39" s="1102"/>
      <c r="BZ39" s="1102"/>
      <c r="CA39" s="1102"/>
      <c r="CB39" s="1102"/>
      <c r="CC39" s="1102"/>
      <c r="CD39" s="1102"/>
      <c r="CE39" s="1102"/>
      <c r="CF39" s="1102"/>
      <c r="CG39" s="1102"/>
      <c r="CH39" s="1102"/>
      <c r="CI39" s="1102"/>
      <c r="CJ39" s="1102"/>
      <c r="CK39" s="1102"/>
      <c r="CL39" s="1102"/>
      <c r="CM39" s="1102"/>
      <c r="CN39" s="1102"/>
      <c r="CO39" s="1102"/>
      <c r="CP39" s="1102"/>
      <c r="CQ39" s="1102"/>
      <c r="CR39" s="1102"/>
      <c r="CS39" s="1102"/>
      <c r="CT39" s="1102"/>
      <c r="CU39" s="1102"/>
      <c r="CV39" s="1102"/>
      <c r="CW39" s="1102"/>
      <c r="CX39" s="1102"/>
      <c r="CY39" s="1102"/>
      <c r="CZ39" s="1102"/>
      <c r="DA39" s="1102"/>
      <c r="DB39" s="1102"/>
      <c r="DC39" s="1102"/>
      <c r="DD39" s="1102"/>
      <c r="DE39" s="1102"/>
      <c r="DF39" s="1102"/>
      <c r="DG39" s="1102"/>
      <c r="DH39" s="1102"/>
      <c r="DI39" s="1102"/>
      <c r="DJ39" s="1102"/>
      <c r="DK39" s="1102"/>
      <c r="DL39" s="1102"/>
      <c r="DM39" s="1102"/>
      <c r="DN39" s="1102"/>
      <c r="DO39" s="1102"/>
      <c r="DP39" s="1102"/>
      <c r="DQ39" s="1102"/>
      <c r="DR39" s="1102"/>
      <c r="DS39" s="1102"/>
      <c r="DT39" s="1102"/>
      <c r="DU39" s="1102"/>
      <c r="DV39" s="1102"/>
      <c r="DW39" s="1102"/>
    </row>
    <row r="40" spans="2:127" ht="18" customHeight="1" x14ac:dyDescent="0.25">
      <c r="B40" s="1165" t="s">
        <v>732</v>
      </c>
      <c r="C40" s="1102"/>
      <c r="D40" s="1102"/>
      <c r="E40" s="1102"/>
      <c r="F40" s="1102"/>
      <c r="G40" s="1407"/>
      <c r="H40" s="1168"/>
      <c r="I40" s="1519"/>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2"/>
      <c r="AG40" s="1102"/>
      <c r="AH40" s="1102"/>
      <c r="AI40" s="1102"/>
      <c r="AJ40" s="1102"/>
      <c r="AK40" s="1102"/>
      <c r="AL40" s="1102"/>
      <c r="AM40" s="1102"/>
      <c r="AN40" s="1102"/>
      <c r="AO40" s="1102"/>
      <c r="AP40" s="1102"/>
      <c r="AQ40" s="1102"/>
      <c r="AR40" s="1102"/>
      <c r="AS40" s="1102"/>
      <c r="AT40" s="1102"/>
      <c r="AU40" s="1102"/>
      <c r="AV40" s="1102"/>
      <c r="AW40" s="1102"/>
      <c r="AX40" s="1102"/>
      <c r="AY40" s="1102"/>
      <c r="AZ40" s="1102"/>
      <c r="BA40" s="1102"/>
      <c r="BB40" s="1102"/>
      <c r="BC40" s="1102"/>
      <c r="BD40" s="1102"/>
      <c r="BE40" s="1102"/>
      <c r="BF40" s="1102"/>
      <c r="BG40" s="1102"/>
      <c r="BH40" s="1102"/>
      <c r="BI40" s="1102"/>
      <c r="BJ40" s="1102"/>
      <c r="BK40" s="1102"/>
      <c r="BL40" s="1102"/>
      <c r="BM40" s="1102"/>
      <c r="BN40" s="1102"/>
      <c r="BO40" s="1102"/>
      <c r="BP40" s="1102"/>
      <c r="BQ40" s="1102"/>
      <c r="BR40" s="1102"/>
      <c r="BS40" s="1102"/>
      <c r="BT40" s="1102"/>
      <c r="BU40" s="1102"/>
      <c r="BV40" s="1102"/>
      <c r="BW40" s="1102"/>
      <c r="BX40" s="1102"/>
      <c r="BY40" s="1102"/>
      <c r="BZ40" s="1102"/>
      <c r="CA40" s="1102"/>
      <c r="CB40" s="1102"/>
      <c r="CC40" s="1102"/>
      <c r="CD40" s="1102"/>
      <c r="CE40" s="1102"/>
      <c r="CF40" s="1102"/>
      <c r="CG40" s="1102"/>
      <c r="CH40" s="1102"/>
      <c r="CI40" s="1102"/>
      <c r="CJ40" s="1102"/>
      <c r="CK40" s="1102"/>
      <c r="CL40" s="1102"/>
      <c r="CM40" s="1102"/>
      <c r="CN40" s="1102"/>
      <c r="CO40" s="1102"/>
      <c r="CP40" s="1102"/>
      <c r="CQ40" s="1102"/>
      <c r="CR40" s="1102"/>
      <c r="CS40" s="1102"/>
      <c r="CT40" s="1102"/>
      <c r="CU40" s="1102"/>
      <c r="CV40" s="1102"/>
      <c r="CW40" s="1102"/>
      <c r="CX40" s="1102"/>
      <c r="CY40" s="1102"/>
      <c r="CZ40" s="1102"/>
      <c r="DA40" s="1102"/>
      <c r="DB40" s="1102"/>
      <c r="DC40" s="1102"/>
      <c r="DD40" s="1102"/>
      <c r="DE40" s="1102"/>
      <c r="DF40" s="1102"/>
      <c r="DG40" s="1102"/>
      <c r="DH40" s="1102"/>
      <c r="DI40" s="1102"/>
      <c r="DJ40" s="1102"/>
      <c r="DK40" s="1102"/>
      <c r="DL40" s="1102"/>
      <c r="DM40" s="1102"/>
      <c r="DN40" s="1102"/>
      <c r="DO40" s="1102"/>
      <c r="DP40" s="1102"/>
      <c r="DQ40" s="1102"/>
      <c r="DR40" s="1102"/>
      <c r="DS40" s="1102"/>
      <c r="DT40" s="1102"/>
      <c r="DU40" s="1102"/>
      <c r="DV40" s="1102"/>
      <c r="DW40" s="1102"/>
    </row>
    <row r="41" spans="2:127" ht="18" customHeight="1" x14ac:dyDescent="0.25">
      <c r="B41" s="1165" t="s">
        <v>733</v>
      </c>
      <c r="C41" s="1102"/>
      <c r="D41" s="1102"/>
      <c r="E41" s="1102"/>
      <c r="F41" s="1102"/>
      <c r="G41" s="1407"/>
      <c r="H41" s="1168"/>
      <c r="I41" s="1519"/>
      <c r="J41" s="1102"/>
      <c r="K41" s="1102"/>
      <c r="L41" s="1102"/>
      <c r="M41" s="1102"/>
      <c r="N41" s="1102"/>
      <c r="O41" s="1102"/>
      <c r="P41" s="1102"/>
      <c r="Q41" s="1102"/>
      <c r="R41" s="1102"/>
      <c r="S41" s="1102"/>
      <c r="T41" s="1102"/>
      <c r="U41" s="1102"/>
      <c r="V41" s="1102"/>
      <c r="W41" s="1102"/>
      <c r="X41" s="1102"/>
      <c r="Y41" s="1102"/>
      <c r="Z41" s="1102"/>
      <c r="AA41" s="1102"/>
      <c r="AB41" s="1102"/>
      <c r="AC41" s="1102"/>
      <c r="AD41" s="1102"/>
      <c r="AE41" s="1102"/>
      <c r="AF41" s="1102"/>
      <c r="AG41" s="1102"/>
      <c r="AH41" s="1102"/>
      <c r="AI41" s="1102"/>
      <c r="AJ41" s="1102"/>
      <c r="AK41" s="1102"/>
      <c r="AL41" s="1102"/>
      <c r="AM41" s="1102"/>
      <c r="AN41" s="1102"/>
      <c r="AO41" s="1102"/>
      <c r="AP41" s="1102"/>
      <c r="AQ41" s="1102"/>
      <c r="AR41" s="1102"/>
      <c r="AS41" s="1102"/>
      <c r="AT41" s="1102"/>
      <c r="AU41" s="1102"/>
      <c r="AV41" s="1102"/>
      <c r="AW41" s="1102"/>
      <c r="AX41" s="1102"/>
      <c r="AY41" s="1102"/>
      <c r="AZ41" s="1102"/>
      <c r="BA41" s="1102"/>
      <c r="BB41" s="1102"/>
      <c r="BC41" s="1102"/>
      <c r="BD41" s="1102"/>
      <c r="BE41" s="1102"/>
      <c r="BF41" s="1102"/>
      <c r="BG41" s="1102"/>
      <c r="BH41" s="1102"/>
      <c r="BI41" s="1102"/>
      <c r="BJ41" s="1102"/>
      <c r="BK41" s="1102"/>
      <c r="BL41" s="1102"/>
      <c r="BM41" s="1102"/>
      <c r="BN41" s="1102"/>
      <c r="BO41" s="1102"/>
      <c r="BP41" s="1102"/>
      <c r="BQ41" s="1102"/>
      <c r="BR41" s="1102"/>
      <c r="BS41" s="1102"/>
      <c r="BT41" s="1102"/>
      <c r="BU41" s="1102"/>
      <c r="BV41" s="1102"/>
      <c r="BW41" s="1102"/>
      <c r="BX41" s="1102"/>
      <c r="BY41" s="1102"/>
      <c r="BZ41" s="1102"/>
      <c r="CA41" s="1102"/>
      <c r="CB41" s="1102"/>
      <c r="CC41" s="1102"/>
      <c r="CD41" s="1102"/>
      <c r="CE41" s="1102"/>
      <c r="CF41" s="1102"/>
      <c r="CG41" s="1102"/>
      <c r="CH41" s="1102"/>
      <c r="CI41" s="1102"/>
      <c r="CJ41" s="1102"/>
      <c r="CK41" s="1102"/>
      <c r="CL41" s="1102"/>
      <c r="CM41" s="1102"/>
      <c r="CN41" s="1102"/>
      <c r="CO41" s="1102"/>
      <c r="CP41" s="1102"/>
      <c r="CQ41" s="1102"/>
      <c r="CR41" s="1102"/>
      <c r="CS41" s="1102"/>
      <c r="CT41" s="1102"/>
      <c r="CU41" s="1102"/>
      <c r="CV41" s="1102"/>
      <c r="CW41" s="1102"/>
      <c r="CX41" s="1102"/>
      <c r="CY41" s="1102"/>
      <c r="CZ41" s="1102"/>
      <c r="DA41" s="1102"/>
      <c r="DB41" s="1102"/>
      <c r="DC41" s="1102"/>
      <c r="DD41" s="1102"/>
      <c r="DE41" s="1102"/>
      <c r="DF41" s="1102"/>
      <c r="DG41" s="1102"/>
      <c r="DH41" s="1102"/>
      <c r="DI41" s="1102"/>
      <c r="DJ41" s="1102"/>
      <c r="DK41" s="1102"/>
      <c r="DL41" s="1102"/>
      <c r="DM41" s="1102"/>
      <c r="DN41" s="1102"/>
      <c r="DO41" s="1102"/>
      <c r="DP41" s="1102"/>
      <c r="DQ41" s="1102"/>
      <c r="DR41" s="1102"/>
      <c r="DS41" s="1102"/>
      <c r="DT41" s="1102"/>
      <c r="DU41" s="1102"/>
      <c r="DV41" s="1102"/>
      <c r="DW41" s="1102"/>
    </row>
    <row r="42" spans="2:127" ht="18" customHeight="1" thickBot="1" x14ac:dyDescent="0.3">
      <c r="B42" s="1174" t="s">
        <v>734</v>
      </c>
      <c r="C42" s="1175"/>
      <c r="D42" s="1175"/>
      <c r="E42" s="1175"/>
      <c r="F42" s="1175"/>
      <c r="G42" s="1408"/>
      <c r="H42" s="1176"/>
      <c r="I42" s="1525"/>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2"/>
      <c r="AL42" s="1102"/>
      <c r="AM42" s="1102"/>
      <c r="AN42" s="1102"/>
      <c r="AO42" s="1102"/>
      <c r="AP42" s="1102"/>
      <c r="AQ42" s="1102"/>
      <c r="AR42" s="1102"/>
      <c r="AS42" s="1102"/>
      <c r="AT42" s="1102"/>
      <c r="AU42" s="1102"/>
      <c r="AV42" s="1102"/>
      <c r="AW42" s="1102"/>
      <c r="AX42" s="1102"/>
      <c r="AY42" s="1102"/>
      <c r="AZ42" s="1102"/>
      <c r="BA42" s="1102"/>
      <c r="BB42" s="1102"/>
      <c r="BC42" s="1102"/>
      <c r="BD42" s="1102"/>
      <c r="BE42" s="1102"/>
      <c r="BF42" s="1102"/>
      <c r="BG42" s="1102"/>
      <c r="BH42" s="1102"/>
      <c r="BI42" s="1102"/>
      <c r="BJ42" s="1102"/>
      <c r="BK42" s="1102"/>
      <c r="BL42" s="1102"/>
      <c r="BM42" s="1102"/>
      <c r="BN42" s="1102"/>
      <c r="BO42" s="1102"/>
      <c r="BP42" s="1102"/>
      <c r="BQ42" s="1102"/>
      <c r="BR42" s="1102"/>
      <c r="BS42" s="1102"/>
      <c r="BT42" s="1102"/>
      <c r="BU42" s="1102"/>
      <c r="BV42" s="1102"/>
      <c r="BW42" s="1102"/>
      <c r="BX42" s="1102"/>
      <c r="BY42" s="1102"/>
      <c r="BZ42" s="1102"/>
      <c r="CA42" s="1102"/>
      <c r="CB42" s="1102"/>
      <c r="CC42" s="1102"/>
      <c r="CD42" s="1102"/>
      <c r="CE42" s="1102"/>
      <c r="CF42" s="1102"/>
      <c r="CG42" s="1102"/>
      <c r="CH42" s="1102"/>
      <c r="CI42" s="1102"/>
      <c r="CJ42" s="1102"/>
      <c r="CK42" s="1102"/>
      <c r="CL42" s="1102"/>
      <c r="CM42" s="1102"/>
      <c r="CN42" s="1102"/>
      <c r="CO42" s="1102"/>
      <c r="CP42" s="1102"/>
      <c r="CQ42" s="1102"/>
      <c r="CR42" s="1102"/>
      <c r="CS42" s="1102"/>
      <c r="CT42" s="1102"/>
      <c r="CU42" s="1102"/>
      <c r="CV42" s="1102"/>
      <c r="CW42" s="1102"/>
      <c r="CX42" s="1102"/>
      <c r="CY42" s="1102"/>
      <c r="CZ42" s="1102"/>
      <c r="DA42" s="1102"/>
      <c r="DB42" s="1102"/>
      <c r="DC42" s="1102"/>
      <c r="DD42" s="1102"/>
      <c r="DE42" s="1102"/>
      <c r="DF42" s="1102"/>
      <c r="DG42" s="1102"/>
      <c r="DH42" s="1102"/>
      <c r="DI42" s="1102"/>
      <c r="DJ42" s="1102"/>
      <c r="DK42" s="1102"/>
      <c r="DL42" s="1102"/>
      <c r="DM42" s="1102"/>
      <c r="DN42" s="1102"/>
      <c r="DO42" s="1102"/>
      <c r="DP42" s="1102"/>
      <c r="DQ42" s="1102"/>
      <c r="DR42" s="1102"/>
      <c r="DS42" s="1102"/>
      <c r="DT42" s="1102"/>
      <c r="DU42" s="1102"/>
      <c r="DV42" s="1102"/>
      <c r="DW42" s="1102"/>
    </row>
    <row r="43" spans="2:127" ht="14.25" x14ac:dyDescent="0.2">
      <c r="B43" s="1102"/>
      <c r="C43" s="1102"/>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c r="AD43" s="1102"/>
      <c r="AE43" s="1102"/>
      <c r="AF43" s="1102"/>
      <c r="AG43" s="1102"/>
      <c r="AH43" s="1102"/>
      <c r="AI43" s="1102"/>
      <c r="AJ43" s="1102"/>
      <c r="AK43" s="1102"/>
      <c r="AL43" s="1102"/>
      <c r="AM43" s="1102"/>
      <c r="AN43" s="1102"/>
      <c r="AO43" s="1102"/>
      <c r="AP43" s="1102"/>
      <c r="AQ43" s="1102"/>
      <c r="AR43" s="1102"/>
      <c r="AS43" s="1102"/>
      <c r="AT43" s="1102"/>
      <c r="AU43" s="1102"/>
      <c r="AV43" s="1102"/>
      <c r="AW43" s="1102"/>
      <c r="AX43" s="1102"/>
      <c r="AY43" s="1102"/>
      <c r="AZ43" s="1102"/>
      <c r="BA43" s="1102"/>
      <c r="BB43" s="1102"/>
      <c r="BC43" s="1102"/>
      <c r="BD43" s="1102"/>
      <c r="BE43" s="1102"/>
      <c r="BF43" s="1102"/>
      <c r="BG43" s="1102"/>
      <c r="BH43" s="1102"/>
      <c r="BI43" s="1102"/>
      <c r="BJ43" s="1102"/>
      <c r="BK43" s="1102"/>
      <c r="BL43" s="1102"/>
      <c r="BM43" s="1102"/>
      <c r="BN43" s="1102"/>
      <c r="BO43" s="1102"/>
      <c r="BP43" s="1102"/>
      <c r="BQ43" s="1102"/>
      <c r="BR43" s="1102"/>
      <c r="BS43" s="1102"/>
      <c r="BT43" s="1102"/>
      <c r="BU43" s="1102"/>
      <c r="BV43" s="1102"/>
      <c r="BW43" s="1102"/>
      <c r="BX43" s="1102"/>
      <c r="BY43" s="1102"/>
      <c r="BZ43" s="1102"/>
      <c r="CA43" s="1102"/>
      <c r="CB43" s="1102"/>
      <c r="CC43" s="1102"/>
      <c r="CD43" s="1102"/>
      <c r="CE43" s="1102"/>
      <c r="CF43" s="1102"/>
      <c r="CG43" s="1102"/>
      <c r="CH43" s="1102"/>
      <c r="CI43" s="1102"/>
      <c r="CJ43" s="1102"/>
      <c r="CK43" s="1102"/>
      <c r="CL43" s="1102"/>
      <c r="CM43" s="1102"/>
      <c r="CN43" s="1102"/>
      <c r="CO43" s="1102"/>
      <c r="CP43" s="1102"/>
      <c r="CQ43" s="1102"/>
      <c r="CR43" s="1102"/>
      <c r="CS43" s="1102"/>
      <c r="CT43" s="1102"/>
      <c r="CU43" s="1102"/>
      <c r="CV43" s="1102"/>
      <c r="CW43" s="1102"/>
      <c r="CX43" s="1102"/>
      <c r="CY43" s="1102"/>
      <c r="CZ43" s="1102"/>
      <c r="DA43" s="1102"/>
      <c r="DB43" s="1102"/>
      <c r="DC43" s="1102"/>
      <c r="DD43" s="1102"/>
      <c r="DE43" s="1102"/>
      <c r="DF43" s="1102"/>
      <c r="DG43" s="1102"/>
      <c r="DH43" s="1102"/>
      <c r="DI43" s="1102"/>
      <c r="DJ43" s="1102"/>
      <c r="DK43" s="1102"/>
      <c r="DL43" s="1102"/>
      <c r="DM43" s="1102"/>
      <c r="DN43" s="1102"/>
      <c r="DO43" s="1102"/>
      <c r="DP43" s="1102"/>
      <c r="DQ43" s="1102"/>
      <c r="DR43" s="1102"/>
      <c r="DS43" s="1102"/>
      <c r="DT43" s="1102"/>
      <c r="DU43" s="1102"/>
      <c r="DV43" s="1102"/>
      <c r="DW43" s="1102"/>
    </row>
    <row r="44" spans="2:127" ht="14.25" x14ac:dyDescent="0.2">
      <c r="B44" s="1102"/>
      <c r="C44" s="1102"/>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c r="AH44" s="1102"/>
      <c r="AI44" s="1102"/>
      <c r="AJ44" s="1102"/>
      <c r="AK44" s="1102"/>
      <c r="AL44" s="1102"/>
      <c r="AM44" s="1102"/>
      <c r="AN44" s="1102"/>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2"/>
      <c r="BU44" s="1102"/>
      <c r="BV44" s="1102"/>
      <c r="BW44" s="1102"/>
      <c r="BX44" s="1102"/>
      <c r="BY44" s="1102"/>
      <c r="BZ44" s="1102"/>
      <c r="CA44" s="1102"/>
      <c r="CB44" s="1102"/>
      <c r="CC44" s="1102"/>
      <c r="CD44" s="1102"/>
      <c r="CE44" s="1102"/>
      <c r="CF44" s="1102"/>
      <c r="CG44" s="1102"/>
      <c r="CH44" s="1102"/>
      <c r="CI44" s="1102"/>
      <c r="CJ44" s="1102"/>
      <c r="CK44" s="1102"/>
      <c r="CL44" s="1102"/>
      <c r="CM44" s="1102"/>
      <c r="CN44" s="1102"/>
      <c r="CO44" s="1102"/>
      <c r="CP44" s="1102"/>
      <c r="CQ44" s="1102"/>
      <c r="CR44" s="1102"/>
      <c r="CS44" s="1102"/>
      <c r="CT44" s="1102"/>
      <c r="CU44" s="1102"/>
      <c r="CV44" s="1102"/>
      <c r="CW44" s="1102"/>
      <c r="CX44" s="1102"/>
      <c r="CY44" s="1102"/>
      <c r="CZ44" s="1102"/>
      <c r="DA44" s="1102"/>
      <c r="DB44" s="1102"/>
      <c r="DC44" s="1102"/>
      <c r="DD44" s="1102"/>
      <c r="DE44" s="1102"/>
      <c r="DF44" s="1102"/>
      <c r="DG44" s="1102"/>
      <c r="DH44" s="1102"/>
      <c r="DI44" s="1102"/>
      <c r="DJ44" s="1102"/>
      <c r="DK44" s="1102"/>
      <c r="DL44" s="1102"/>
      <c r="DM44" s="1102"/>
      <c r="DN44" s="1102"/>
      <c r="DO44" s="1102"/>
      <c r="DP44" s="1102"/>
      <c r="DQ44" s="1102"/>
      <c r="DR44" s="1102"/>
      <c r="DS44" s="1102"/>
      <c r="DT44" s="1102"/>
      <c r="DU44" s="1102"/>
      <c r="DV44" s="1102"/>
      <c r="DW44" s="1102"/>
    </row>
    <row r="45" spans="2:127" ht="14.25" x14ac:dyDescent="0.2">
      <c r="B45" s="1102"/>
      <c r="C45" s="110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c r="AF45" s="1102"/>
      <c r="AG45" s="1102"/>
      <c r="AH45" s="1102"/>
      <c r="AI45" s="1102"/>
      <c r="AJ45" s="1102"/>
      <c r="AK45" s="1102"/>
      <c r="AL45" s="1102"/>
      <c r="AM45" s="1102"/>
      <c r="AN45" s="1102"/>
      <c r="AO45" s="1102"/>
      <c r="AP45" s="1102"/>
      <c r="AQ45" s="1102"/>
      <c r="AR45" s="1102"/>
      <c r="AS45" s="1102"/>
      <c r="AT45" s="1102"/>
      <c r="AU45" s="1102"/>
      <c r="AV45" s="1102"/>
      <c r="AW45" s="1102"/>
      <c r="AX45" s="1102"/>
      <c r="AY45" s="1102"/>
      <c r="AZ45" s="1102"/>
      <c r="BA45" s="1102"/>
      <c r="BB45" s="1102"/>
      <c r="BC45" s="1102"/>
      <c r="BD45" s="1102"/>
      <c r="BE45" s="1102"/>
      <c r="BF45" s="1102"/>
      <c r="BG45" s="1102"/>
      <c r="BH45" s="1102"/>
      <c r="BI45" s="1102"/>
      <c r="BJ45" s="1102"/>
      <c r="BK45" s="1102"/>
      <c r="BL45" s="1102"/>
      <c r="BM45" s="1102"/>
      <c r="BN45" s="1102"/>
      <c r="BO45" s="1102"/>
      <c r="BP45" s="1102"/>
      <c r="BQ45" s="1102"/>
      <c r="BR45" s="1102"/>
      <c r="BS45" s="1102"/>
      <c r="BT45" s="1102"/>
      <c r="BU45" s="1102"/>
      <c r="BV45" s="1102"/>
      <c r="BW45" s="1102"/>
      <c r="BX45" s="1102"/>
      <c r="BY45" s="1102"/>
      <c r="BZ45" s="1102"/>
      <c r="CA45" s="1102"/>
      <c r="CB45" s="1102"/>
      <c r="CC45" s="1102"/>
      <c r="CD45" s="1102"/>
      <c r="CE45" s="1102"/>
      <c r="CF45" s="1102"/>
      <c r="CG45" s="1102"/>
      <c r="CH45" s="1102"/>
      <c r="CI45" s="1102"/>
      <c r="CJ45" s="1102"/>
      <c r="CK45" s="1102"/>
      <c r="CL45" s="1102"/>
      <c r="CM45" s="1102"/>
      <c r="CN45" s="1102"/>
      <c r="CO45" s="1102"/>
      <c r="CP45" s="1102"/>
      <c r="CQ45" s="1102"/>
      <c r="CR45" s="1102"/>
      <c r="CS45" s="1102"/>
      <c r="CT45" s="1102"/>
      <c r="CU45" s="1102"/>
      <c r="CV45" s="1102"/>
      <c r="CW45" s="1102"/>
      <c r="CX45" s="1102"/>
      <c r="CY45" s="1102"/>
      <c r="CZ45" s="1102"/>
      <c r="DA45" s="1102"/>
      <c r="DB45" s="1102"/>
      <c r="DC45" s="1102"/>
      <c r="DD45" s="1102"/>
      <c r="DE45" s="1102"/>
      <c r="DF45" s="1102"/>
      <c r="DG45" s="1102"/>
      <c r="DH45" s="1102"/>
      <c r="DI45" s="1102"/>
      <c r="DJ45" s="1102"/>
      <c r="DK45" s="1102"/>
      <c r="DL45" s="1102"/>
      <c r="DM45" s="1102"/>
      <c r="DN45" s="1102"/>
      <c r="DO45" s="1102"/>
      <c r="DP45" s="1102"/>
      <c r="DQ45" s="1102"/>
      <c r="DR45" s="1102"/>
      <c r="DS45" s="1102"/>
      <c r="DT45" s="1102"/>
      <c r="DU45" s="1102"/>
      <c r="DV45" s="1102"/>
      <c r="DW45" s="1102"/>
    </row>
    <row r="46" spans="2:127" ht="14.25" x14ac:dyDescent="0.2">
      <c r="B46" s="1102"/>
      <c r="C46" s="1102"/>
      <c r="D46" s="1102"/>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2"/>
      <c r="AJ46" s="1102"/>
      <c r="AK46" s="1102"/>
      <c r="AL46" s="1102"/>
      <c r="AM46" s="1102"/>
      <c r="AN46" s="1102"/>
      <c r="AO46" s="1102"/>
      <c r="AP46" s="1102"/>
      <c r="AQ46" s="1102"/>
      <c r="AR46" s="1102"/>
      <c r="AS46" s="1102"/>
      <c r="AT46" s="1102"/>
      <c r="AU46" s="1102"/>
      <c r="AV46" s="1102"/>
      <c r="AW46" s="1102"/>
      <c r="AX46" s="1102"/>
      <c r="AY46" s="1102"/>
      <c r="AZ46" s="1102"/>
      <c r="BA46" s="1102"/>
      <c r="BB46" s="1102"/>
      <c r="BC46" s="1102"/>
      <c r="BD46" s="1102"/>
      <c r="BE46" s="1102"/>
      <c r="BF46" s="1102"/>
      <c r="BG46" s="1102"/>
      <c r="BH46" s="1102"/>
      <c r="BI46" s="1102"/>
      <c r="BJ46" s="1102"/>
      <c r="BK46" s="1102"/>
      <c r="BL46" s="1102"/>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c r="CH46" s="1102"/>
      <c r="CI46" s="1102"/>
      <c r="CJ46" s="1102"/>
      <c r="CK46" s="1102"/>
      <c r="CL46" s="1102"/>
      <c r="CM46" s="1102"/>
      <c r="CN46" s="1102"/>
      <c r="CO46" s="1102"/>
      <c r="CP46" s="1102"/>
      <c r="CQ46" s="1102"/>
      <c r="CR46" s="1102"/>
      <c r="CS46" s="1102"/>
      <c r="CT46" s="1102"/>
      <c r="CU46" s="1102"/>
      <c r="CV46" s="1102"/>
      <c r="CW46" s="1102"/>
      <c r="CX46" s="1102"/>
      <c r="CY46" s="1102"/>
      <c r="CZ46" s="1102"/>
      <c r="DA46" s="1102"/>
      <c r="DB46" s="1102"/>
      <c r="DC46" s="1102"/>
      <c r="DD46" s="1102"/>
      <c r="DE46" s="1102"/>
      <c r="DF46" s="1102"/>
      <c r="DG46" s="1102"/>
      <c r="DH46" s="1102"/>
      <c r="DI46" s="1102"/>
      <c r="DJ46" s="1102"/>
      <c r="DK46" s="1102"/>
      <c r="DL46" s="1102"/>
      <c r="DM46" s="1102"/>
      <c r="DN46" s="1102"/>
      <c r="DO46" s="1102"/>
      <c r="DP46" s="1102"/>
      <c r="DQ46" s="1102"/>
      <c r="DR46" s="1102"/>
      <c r="DS46" s="1102"/>
      <c r="DT46" s="1102"/>
      <c r="DU46" s="1102"/>
      <c r="DV46" s="1102"/>
      <c r="DW46" s="1102"/>
    </row>
    <row r="47" spans="2:127" ht="14.25" x14ac:dyDescent="0.2">
      <c r="B47" s="1102"/>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I47" s="1102"/>
      <c r="AJ47" s="1102"/>
      <c r="AK47" s="1102"/>
      <c r="AL47" s="1102"/>
      <c r="AM47" s="1102"/>
      <c r="AN47" s="1102"/>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2"/>
      <c r="DD47" s="1102"/>
      <c r="DE47" s="1102"/>
      <c r="DF47" s="1102"/>
      <c r="DG47" s="1102"/>
      <c r="DH47" s="1102"/>
      <c r="DI47" s="1102"/>
      <c r="DJ47" s="1102"/>
      <c r="DK47" s="1102"/>
      <c r="DL47" s="1102"/>
      <c r="DM47" s="1102"/>
      <c r="DN47" s="1102"/>
      <c r="DO47" s="1102"/>
      <c r="DP47" s="1102"/>
      <c r="DQ47" s="1102"/>
      <c r="DR47" s="1102"/>
      <c r="DS47" s="1102"/>
      <c r="DT47" s="1102"/>
      <c r="DU47" s="1102"/>
      <c r="DV47" s="1102"/>
      <c r="DW47" s="1102"/>
    </row>
    <row r="48" spans="2:127" ht="14.25" x14ac:dyDescent="0.2">
      <c r="B48" s="1102"/>
      <c r="C48" s="1102"/>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1102"/>
      <c r="AL48" s="1102"/>
      <c r="AM48" s="1102"/>
      <c r="AN48" s="1102"/>
      <c r="AO48" s="1102"/>
      <c r="AP48" s="1102"/>
      <c r="AQ48" s="1102"/>
      <c r="AR48" s="1102"/>
      <c r="AS48" s="1102"/>
      <c r="AT48" s="1102"/>
      <c r="AU48" s="1102"/>
      <c r="AV48" s="1102"/>
      <c r="AW48" s="1102"/>
      <c r="AX48" s="1102"/>
      <c r="AY48" s="1102"/>
      <c r="AZ48" s="1102"/>
      <c r="BA48" s="1102"/>
      <c r="BB48" s="1102"/>
      <c r="BC48" s="1102"/>
      <c r="BD48" s="1102"/>
      <c r="BE48" s="1102"/>
      <c r="BF48" s="1102"/>
      <c r="BG48" s="1102"/>
      <c r="BH48" s="1102"/>
      <c r="BI48" s="1102"/>
      <c r="BJ48" s="1102"/>
      <c r="BK48" s="1102"/>
      <c r="BL48" s="1102"/>
      <c r="BM48" s="1102"/>
      <c r="BN48" s="1102"/>
      <c r="BO48" s="1102"/>
      <c r="BP48" s="1102"/>
      <c r="BQ48" s="1102"/>
      <c r="BR48" s="1102"/>
      <c r="BS48" s="1102"/>
      <c r="BT48" s="1102"/>
      <c r="BU48" s="1102"/>
      <c r="BV48" s="1102"/>
      <c r="BW48" s="1102"/>
      <c r="BX48" s="1102"/>
      <c r="BY48" s="1102"/>
      <c r="BZ48" s="1102"/>
      <c r="CA48" s="1102"/>
      <c r="CB48" s="1102"/>
      <c r="CC48" s="1102"/>
      <c r="CD48" s="1102"/>
      <c r="CE48" s="1102"/>
      <c r="CF48" s="1102"/>
      <c r="CG48" s="1102"/>
      <c r="CH48" s="1102"/>
      <c r="CI48" s="1102"/>
      <c r="CJ48" s="1102"/>
      <c r="CK48" s="1102"/>
      <c r="CL48" s="1102"/>
      <c r="CM48" s="1102"/>
      <c r="CN48" s="1102"/>
      <c r="CO48" s="1102"/>
      <c r="CP48" s="1102"/>
      <c r="CQ48" s="1102"/>
      <c r="CR48" s="1102"/>
      <c r="CS48" s="1102"/>
      <c r="CT48" s="1102"/>
      <c r="CU48" s="1102"/>
      <c r="CV48" s="1102"/>
      <c r="CW48" s="1102"/>
      <c r="CX48" s="1102"/>
      <c r="CY48" s="1102"/>
      <c r="CZ48" s="1102"/>
      <c r="DA48" s="1102"/>
      <c r="DB48" s="1102"/>
      <c r="DC48" s="1102"/>
      <c r="DD48" s="1102"/>
      <c r="DE48" s="1102"/>
      <c r="DF48" s="1102"/>
      <c r="DG48" s="1102"/>
      <c r="DH48" s="1102"/>
      <c r="DI48" s="1102"/>
      <c r="DJ48" s="1102"/>
      <c r="DK48" s="1102"/>
      <c r="DL48" s="1102"/>
      <c r="DM48" s="1102"/>
      <c r="DN48" s="1102"/>
      <c r="DO48" s="1102"/>
      <c r="DP48" s="1102"/>
      <c r="DQ48" s="1102"/>
      <c r="DR48" s="1102"/>
      <c r="DS48" s="1102"/>
      <c r="DT48" s="1102"/>
      <c r="DU48" s="1102"/>
      <c r="DV48" s="1102"/>
      <c r="DW48" s="1102"/>
    </row>
    <row r="49" spans="2:127" ht="14.25" x14ac:dyDescent="0.2">
      <c r="B49" s="1102"/>
      <c r="C49" s="1102"/>
      <c r="D49" s="1102"/>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c r="AI49" s="1102"/>
      <c r="AJ49" s="1102"/>
      <c r="AK49" s="1102"/>
      <c r="AL49" s="1102"/>
      <c r="AM49" s="1102"/>
      <c r="AN49" s="1102"/>
      <c r="AO49" s="1102"/>
      <c r="AP49" s="1102"/>
      <c r="AQ49" s="1102"/>
      <c r="AR49" s="1102"/>
      <c r="AS49" s="1102"/>
      <c r="AT49" s="1102"/>
      <c r="AU49" s="1102"/>
      <c r="AV49" s="1102"/>
      <c r="AW49" s="1102"/>
      <c r="AX49" s="1102"/>
      <c r="AY49" s="1102"/>
      <c r="AZ49" s="1102"/>
      <c r="BA49" s="1102"/>
      <c r="BB49" s="1102"/>
      <c r="BC49" s="1102"/>
      <c r="BD49" s="1102"/>
      <c r="BE49" s="1102"/>
      <c r="BF49" s="1102"/>
      <c r="BG49" s="1102"/>
      <c r="BH49" s="1102"/>
      <c r="BI49" s="1102"/>
      <c r="BJ49" s="1102"/>
      <c r="BK49" s="1102"/>
      <c r="BL49" s="1102"/>
      <c r="BM49" s="1102"/>
      <c r="BN49" s="1102"/>
      <c r="BO49" s="1102"/>
      <c r="BP49" s="1102"/>
      <c r="BQ49" s="1102"/>
      <c r="BR49" s="1102"/>
      <c r="BS49" s="1102"/>
      <c r="BT49" s="1102"/>
      <c r="BU49" s="1102"/>
      <c r="BV49" s="1102"/>
      <c r="BW49" s="1102"/>
      <c r="BX49" s="1102"/>
      <c r="BY49" s="1102"/>
      <c r="BZ49" s="1102"/>
      <c r="CA49" s="1102"/>
      <c r="CB49" s="1102"/>
      <c r="CC49" s="1102"/>
      <c r="CD49" s="1102"/>
      <c r="CE49" s="1102"/>
      <c r="CF49" s="1102"/>
      <c r="CG49" s="1102"/>
      <c r="CH49" s="1102"/>
      <c r="CI49" s="1102"/>
      <c r="CJ49" s="1102"/>
      <c r="CK49" s="1102"/>
      <c r="CL49" s="1102"/>
      <c r="CM49" s="1102"/>
      <c r="CN49" s="1102"/>
      <c r="CO49" s="1102"/>
      <c r="CP49" s="1102"/>
      <c r="CQ49" s="1102"/>
      <c r="CR49" s="1102"/>
      <c r="CS49" s="1102"/>
      <c r="CT49" s="1102"/>
      <c r="CU49" s="1102"/>
      <c r="CV49" s="1102"/>
      <c r="CW49" s="1102"/>
      <c r="CX49" s="1102"/>
      <c r="CY49" s="1102"/>
      <c r="CZ49" s="1102"/>
      <c r="DA49" s="1102"/>
      <c r="DB49" s="1102"/>
      <c r="DC49" s="1102"/>
      <c r="DD49" s="1102"/>
      <c r="DE49" s="1102"/>
      <c r="DF49" s="1102"/>
      <c r="DG49" s="1102"/>
      <c r="DH49" s="1102"/>
      <c r="DI49" s="1102"/>
      <c r="DJ49" s="1102"/>
      <c r="DK49" s="1102"/>
      <c r="DL49" s="1102"/>
      <c r="DM49" s="1102"/>
      <c r="DN49" s="1102"/>
      <c r="DO49" s="1102"/>
      <c r="DP49" s="1102"/>
      <c r="DQ49" s="1102"/>
      <c r="DR49" s="1102"/>
      <c r="DS49" s="1102"/>
      <c r="DT49" s="1102"/>
      <c r="DU49" s="1102"/>
      <c r="DV49" s="1102"/>
      <c r="DW49" s="1102"/>
    </row>
    <row r="50" spans="2:127" ht="14.25" x14ac:dyDescent="0.2">
      <c r="B50" s="1102"/>
      <c r="C50" s="110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c r="AI50" s="1102"/>
      <c r="AJ50" s="1102"/>
      <c r="AK50" s="1102"/>
      <c r="AL50" s="1102"/>
      <c r="AM50" s="1102"/>
      <c r="AN50" s="1102"/>
      <c r="AO50" s="1102"/>
      <c r="AP50" s="1102"/>
      <c r="AQ50" s="1102"/>
      <c r="AR50" s="1102"/>
      <c r="AS50" s="1102"/>
      <c r="AT50" s="1102"/>
      <c r="AU50" s="1102"/>
      <c r="AV50" s="1102"/>
      <c r="AW50" s="1102"/>
      <c r="AX50" s="1102"/>
      <c r="AY50" s="1102"/>
      <c r="AZ50" s="1102"/>
      <c r="BA50" s="1102"/>
      <c r="BB50" s="1102"/>
      <c r="BC50" s="1102"/>
      <c r="BD50" s="1102"/>
      <c r="BE50" s="1102"/>
      <c r="BF50" s="1102"/>
      <c r="BG50" s="1102"/>
      <c r="BH50" s="1102"/>
      <c r="BI50" s="1102"/>
      <c r="BJ50" s="1102"/>
      <c r="BK50" s="1102"/>
      <c r="BL50" s="1102"/>
      <c r="BM50" s="1102"/>
      <c r="BN50" s="1102"/>
      <c r="BO50" s="1102"/>
      <c r="BP50" s="1102"/>
      <c r="BQ50" s="1102"/>
      <c r="BR50" s="1102"/>
      <c r="BS50" s="1102"/>
      <c r="BT50" s="1102"/>
      <c r="BU50" s="1102"/>
      <c r="BV50" s="1102"/>
      <c r="BW50" s="1102"/>
      <c r="BX50" s="1102"/>
      <c r="BY50" s="1102"/>
      <c r="BZ50" s="1102"/>
      <c r="CA50" s="1102"/>
      <c r="CB50" s="1102"/>
      <c r="CC50" s="1102"/>
      <c r="CD50" s="1102"/>
      <c r="CE50" s="1102"/>
      <c r="CF50" s="1102"/>
      <c r="CG50" s="1102"/>
      <c r="CH50" s="1102"/>
      <c r="CI50" s="1102"/>
      <c r="CJ50" s="1102"/>
      <c r="CK50" s="1102"/>
      <c r="CL50" s="1102"/>
      <c r="CM50" s="1102"/>
      <c r="CN50" s="1102"/>
      <c r="CO50" s="1102"/>
      <c r="CP50" s="1102"/>
      <c r="CQ50" s="1102"/>
      <c r="CR50" s="1102"/>
      <c r="CS50" s="1102"/>
      <c r="CT50" s="1102"/>
      <c r="CU50" s="1102"/>
      <c r="CV50" s="1102"/>
      <c r="CW50" s="1102"/>
      <c r="CX50" s="1102"/>
      <c r="CY50" s="1102"/>
      <c r="CZ50" s="1102"/>
      <c r="DA50" s="1102"/>
      <c r="DB50" s="1102"/>
      <c r="DC50" s="1102"/>
      <c r="DD50" s="1102"/>
      <c r="DE50" s="1102"/>
      <c r="DF50" s="1102"/>
      <c r="DG50" s="1102"/>
      <c r="DH50" s="1102"/>
      <c r="DI50" s="1102"/>
      <c r="DJ50" s="1102"/>
      <c r="DK50" s="1102"/>
      <c r="DL50" s="1102"/>
      <c r="DM50" s="1102"/>
      <c r="DN50" s="1102"/>
      <c r="DO50" s="1102"/>
      <c r="DP50" s="1102"/>
      <c r="DQ50" s="1102"/>
      <c r="DR50" s="1102"/>
      <c r="DS50" s="1102"/>
      <c r="DT50" s="1102"/>
      <c r="DU50" s="1102"/>
      <c r="DV50" s="1102"/>
      <c r="DW50" s="1102"/>
    </row>
    <row r="51" spans="2:127" ht="14.25" x14ac:dyDescent="0.2">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c r="AH51" s="1102"/>
      <c r="AI51" s="1102"/>
      <c r="AJ51" s="1102"/>
      <c r="AK51" s="1102"/>
      <c r="AL51" s="1102"/>
      <c r="AM51" s="1102"/>
      <c r="AN51" s="1102"/>
      <c r="AO51" s="1102"/>
      <c r="AP51" s="1102"/>
      <c r="AQ51" s="1102"/>
      <c r="AR51" s="1102"/>
      <c r="AS51" s="1102"/>
      <c r="AT51" s="1102"/>
      <c r="AU51" s="1102"/>
      <c r="AV51" s="1102"/>
      <c r="AW51" s="1102"/>
      <c r="AX51" s="1102"/>
      <c r="AY51" s="1102"/>
      <c r="AZ51" s="1102"/>
      <c r="BA51" s="1102"/>
      <c r="BB51" s="1102"/>
      <c r="BC51" s="1102"/>
      <c r="BD51" s="1102"/>
      <c r="BE51" s="1102"/>
      <c r="BF51" s="1102"/>
      <c r="BG51" s="1102"/>
      <c r="BH51" s="1102"/>
      <c r="BI51" s="1102"/>
      <c r="BJ51" s="1102"/>
      <c r="BK51" s="1102"/>
      <c r="BL51" s="1102"/>
      <c r="BM51" s="1102"/>
      <c r="BN51" s="1102"/>
      <c r="BO51" s="1102"/>
      <c r="BP51" s="1102"/>
      <c r="BQ51" s="1102"/>
      <c r="BR51" s="1102"/>
      <c r="BS51" s="1102"/>
      <c r="BT51" s="1102"/>
      <c r="BU51" s="1102"/>
      <c r="BV51" s="1102"/>
      <c r="BW51" s="1102"/>
      <c r="BX51" s="1102"/>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2"/>
      <c r="CW51" s="1102"/>
      <c r="CX51" s="1102"/>
      <c r="CY51" s="1102"/>
      <c r="CZ51" s="1102"/>
      <c r="DA51" s="1102"/>
      <c r="DB51" s="1102"/>
      <c r="DC51" s="1102"/>
      <c r="DD51" s="1102"/>
      <c r="DE51" s="1102"/>
      <c r="DF51" s="1102"/>
      <c r="DG51" s="1102"/>
      <c r="DH51" s="1102"/>
      <c r="DI51" s="1102"/>
      <c r="DJ51" s="1102"/>
      <c r="DK51" s="1102"/>
      <c r="DL51" s="1102"/>
      <c r="DM51" s="1102"/>
      <c r="DN51" s="1102"/>
      <c r="DO51" s="1102"/>
      <c r="DP51" s="1102"/>
      <c r="DQ51" s="1102"/>
      <c r="DR51" s="1102"/>
      <c r="DS51" s="1102"/>
      <c r="DT51" s="1102"/>
      <c r="DU51" s="1102"/>
      <c r="DV51" s="1102"/>
      <c r="DW51" s="1102"/>
    </row>
    <row r="52" spans="2:127" ht="14.25" x14ac:dyDescent="0.2">
      <c r="B52" s="1102"/>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c r="AI52" s="1102"/>
      <c r="AJ52" s="1102"/>
      <c r="AK52" s="1102"/>
      <c r="AL52" s="1102"/>
      <c r="AM52" s="1102"/>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c r="DD52" s="1102"/>
      <c r="DE52" s="1102"/>
      <c r="DF52" s="1102"/>
      <c r="DG52" s="1102"/>
      <c r="DH52" s="1102"/>
      <c r="DI52" s="1102"/>
      <c r="DJ52" s="1102"/>
      <c r="DK52" s="1102"/>
      <c r="DL52" s="1102"/>
      <c r="DM52" s="1102"/>
      <c r="DN52" s="1102"/>
      <c r="DO52" s="1102"/>
      <c r="DP52" s="1102"/>
      <c r="DQ52" s="1102"/>
      <c r="DR52" s="1102"/>
      <c r="DS52" s="1102"/>
      <c r="DT52" s="1102"/>
      <c r="DU52" s="1102"/>
      <c r="DV52" s="1102"/>
      <c r="DW52" s="1102"/>
    </row>
    <row r="53" spans="2:127" ht="14.25" x14ac:dyDescent="0.2">
      <c r="B53" s="1102"/>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c r="AH53" s="1102"/>
      <c r="AI53" s="1102"/>
      <c r="AJ53" s="1102"/>
      <c r="AK53" s="1102"/>
      <c r="AL53" s="1102"/>
      <c r="AM53" s="1102"/>
      <c r="AN53" s="1102"/>
      <c r="AO53" s="1102"/>
      <c r="AP53" s="1102"/>
      <c r="AQ53" s="1102"/>
      <c r="AR53" s="1102"/>
      <c r="AS53" s="1102"/>
      <c r="AT53" s="1102"/>
      <c r="AU53" s="1102"/>
      <c r="AV53" s="1102"/>
      <c r="AW53" s="1102"/>
      <c r="AX53" s="1102"/>
      <c r="AY53" s="1102"/>
      <c r="AZ53" s="1102"/>
      <c r="BA53" s="1102"/>
      <c r="BB53" s="1102"/>
      <c r="BC53" s="1102"/>
      <c r="BD53" s="1102"/>
      <c r="BE53" s="1102"/>
      <c r="BF53" s="1102"/>
      <c r="BG53" s="1102"/>
      <c r="BH53" s="1102"/>
      <c r="BI53" s="1102"/>
      <c r="BJ53" s="1102"/>
      <c r="BK53" s="1102"/>
      <c r="BL53" s="1102"/>
      <c r="BM53" s="1102"/>
      <c r="BN53" s="1102"/>
      <c r="BO53" s="1102"/>
      <c r="BP53" s="1102"/>
      <c r="BQ53" s="1102"/>
      <c r="BR53" s="1102"/>
      <c r="BS53" s="1102"/>
      <c r="BT53" s="1102"/>
      <c r="BU53" s="1102"/>
      <c r="BV53" s="1102"/>
      <c r="BW53" s="1102"/>
      <c r="BX53" s="1102"/>
      <c r="BY53" s="1102"/>
      <c r="BZ53" s="1102"/>
      <c r="CA53" s="1102"/>
      <c r="CB53" s="1102"/>
      <c r="CC53" s="1102"/>
      <c r="CD53" s="1102"/>
      <c r="CE53" s="1102"/>
      <c r="CF53" s="1102"/>
      <c r="CG53" s="1102"/>
      <c r="CH53" s="1102"/>
      <c r="CI53" s="1102"/>
      <c r="CJ53" s="1102"/>
      <c r="CK53" s="1102"/>
      <c r="CL53" s="1102"/>
      <c r="CM53" s="1102"/>
      <c r="CN53" s="1102"/>
      <c r="CO53" s="1102"/>
      <c r="CP53" s="1102"/>
      <c r="CQ53" s="1102"/>
      <c r="CR53" s="1102"/>
      <c r="CS53" s="1102"/>
      <c r="CT53" s="1102"/>
      <c r="CU53" s="1102"/>
      <c r="CV53" s="1102"/>
      <c r="CW53" s="1102"/>
      <c r="CX53" s="1102"/>
      <c r="CY53" s="1102"/>
      <c r="CZ53" s="1102"/>
      <c r="DA53" s="1102"/>
      <c r="DB53" s="1102"/>
      <c r="DC53" s="1102"/>
      <c r="DD53" s="1102"/>
      <c r="DE53" s="1102"/>
      <c r="DF53" s="1102"/>
      <c r="DG53" s="1102"/>
      <c r="DH53" s="1102"/>
      <c r="DI53" s="1102"/>
      <c r="DJ53" s="1102"/>
      <c r="DK53" s="1102"/>
      <c r="DL53" s="1102"/>
      <c r="DM53" s="1102"/>
      <c r="DN53" s="1102"/>
      <c r="DO53" s="1102"/>
      <c r="DP53" s="1102"/>
      <c r="DQ53" s="1102"/>
      <c r="DR53" s="1102"/>
      <c r="DS53" s="1102"/>
      <c r="DT53" s="1102"/>
      <c r="DU53" s="1102"/>
      <c r="DV53" s="1102"/>
      <c r="DW53" s="1102"/>
    </row>
    <row r="54" spans="2:127" ht="14.25" x14ac:dyDescent="0.2">
      <c r="B54" s="1102"/>
      <c r="C54" s="1102"/>
      <c r="D54" s="1102"/>
      <c r="E54" s="1102"/>
      <c r="F54" s="1102"/>
      <c r="G54" s="1102"/>
      <c r="H54" s="1102"/>
      <c r="I54" s="1102"/>
      <c r="J54" s="1102"/>
      <c r="K54" s="1102"/>
      <c r="L54" s="1102"/>
      <c r="M54" s="1102"/>
      <c r="N54" s="1102"/>
      <c r="O54" s="1102"/>
      <c r="P54" s="1102"/>
      <c r="Q54" s="1102"/>
      <c r="R54" s="1102"/>
      <c r="S54" s="1102"/>
      <c r="T54" s="1102"/>
      <c r="U54" s="1102"/>
      <c r="V54" s="1102"/>
      <c r="W54" s="1102"/>
      <c r="X54" s="1102"/>
      <c r="Y54" s="1102"/>
      <c r="Z54" s="1102"/>
      <c r="AA54" s="1102"/>
      <c r="AB54" s="1102"/>
      <c r="AC54" s="1102"/>
      <c r="AD54" s="1102"/>
      <c r="AE54" s="1102"/>
      <c r="AF54" s="1102"/>
      <c r="AG54" s="1102"/>
      <c r="AH54" s="1102"/>
      <c r="AI54" s="1102"/>
      <c r="AJ54" s="1102"/>
      <c r="AK54" s="1102"/>
      <c r="AL54" s="1102"/>
      <c r="AM54" s="1102"/>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c r="DD54" s="1102"/>
      <c r="DE54" s="1102"/>
      <c r="DF54" s="1102"/>
      <c r="DG54" s="1102"/>
      <c r="DH54" s="1102"/>
      <c r="DI54" s="1102"/>
      <c r="DJ54" s="1102"/>
      <c r="DK54" s="1102"/>
      <c r="DL54" s="1102"/>
      <c r="DM54" s="1102"/>
      <c r="DN54" s="1102"/>
      <c r="DO54" s="1102"/>
      <c r="DP54" s="1102"/>
      <c r="DQ54" s="1102"/>
      <c r="DR54" s="1102"/>
      <c r="DS54" s="1102"/>
      <c r="DT54" s="1102"/>
      <c r="DU54" s="1102"/>
      <c r="DV54" s="1102"/>
      <c r="DW54" s="1102"/>
    </row>
    <row r="55" spans="2:127" ht="14.25" x14ac:dyDescent="0.2">
      <c r="B55" s="1102"/>
      <c r="C55" s="1102"/>
      <c r="D55" s="1102"/>
      <c r="E55" s="1102"/>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s="1102"/>
      <c r="AG55" s="1102"/>
      <c r="AH55" s="1102"/>
      <c r="AI55" s="1102"/>
      <c r="AJ55" s="1102"/>
      <c r="AK55" s="1102"/>
      <c r="AL55" s="1102"/>
      <c r="AM55" s="1102"/>
      <c r="AN55" s="1102"/>
      <c r="AO55" s="1102"/>
      <c r="AP55" s="1102"/>
      <c r="AQ55" s="1102"/>
      <c r="AR55" s="1102"/>
      <c r="AS55" s="1102"/>
      <c r="AT55" s="1102"/>
      <c r="AU55" s="1102"/>
      <c r="AV55" s="1102"/>
      <c r="AW55" s="1102"/>
      <c r="AX55" s="1102"/>
      <c r="AY55" s="1102"/>
      <c r="AZ55" s="1102"/>
      <c r="BA55" s="1102"/>
      <c r="BB55" s="1102"/>
      <c r="BC55" s="1102"/>
      <c r="BD55" s="1102"/>
      <c r="BE55" s="1102"/>
      <c r="BF55" s="1102"/>
      <c r="BG55" s="1102"/>
      <c r="BH55" s="1102"/>
      <c r="BI55" s="1102"/>
      <c r="BJ55" s="1102"/>
      <c r="BK55" s="1102"/>
      <c r="BL55" s="1102"/>
      <c r="BM55" s="1102"/>
      <c r="BN55" s="1102"/>
      <c r="BO55" s="1102"/>
      <c r="BP55" s="1102"/>
      <c r="BQ55" s="1102"/>
      <c r="BR55" s="1102"/>
      <c r="BS55" s="1102"/>
      <c r="BT55" s="1102"/>
      <c r="BU55" s="1102"/>
      <c r="BV55" s="1102"/>
      <c r="BW55" s="1102"/>
      <c r="BX55" s="1102"/>
      <c r="BY55" s="1102"/>
      <c r="BZ55" s="1102"/>
      <c r="CA55" s="1102"/>
      <c r="CB55" s="1102"/>
      <c r="CC55" s="1102"/>
      <c r="CD55" s="1102"/>
      <c r="CE55" s="1102"/>
      <c r="CF55" s="1102"/>
      <c r="CG55" s="1102"/>
      <c r="CH55" s="1102"/>
      <c r="CI55" s="1102"/>
      <c r="CJ55" s="1102"/>
      <c r="CK55" s="1102"/>
      <c r="CL55" s="1102"/>
      <c r="CM55" s="1102"/>
      <c r="CN55" s="1102"/>
      <c r="CO55" s="1102"/>
      <c r="CP55" s="1102"/>
      <c r="CQ55" s="1102"/>
      <c r="CR55" s="1102"/>
      <c r="CS55" s="1102"/>
      <c r="CT55" s="1102"/>
      <c r="CU55" s="1102"/>
      <c r="CV55" s="1102"/>
      <c r="CW55" s="1102"/>
      <c r="CX55" s="1102"/>
      <c r="CY55" s="1102"/>
      <c r="CZ55" s="1102"/>
      <c r="DA55" s="1102"/>
      <c r="DB55" s="1102"/>
      <c r="DC55" s="1102"/>
      <c r="DD55" s="1102"/>
      <c r="DE55" s="1102"/>
      <c r="DF55" s="1102"/>
      <c r="DG55" s="1102"/>
      <c r="DH55" s="1102"/>
      <c r="DI55" s="1102"/>
      <c r="DJ55" s="1102"/>
      <c r="DK55" s="1102"/>
      <c r="DL55" s="1102"/>
      <c r="DM55" s="1102"/>
      <c r="DN55" s="1102"/>
      <c r="DO55" s="1102"/>
      <c r="DP55" s="1102"/>
      <c r="DQ55" s="1102"/>
      <c r="DR55" s="1102"/>
      <c r="DS55" s="1102"/>
      <c r="DT55" s="1102"/>
      <c r="DU55" s="1102"/>
      <c r="DV55" s="1102"/>
      <c r="DW55" s="1102"/>
    </row>
    <row r="56" spans="2:127" ht="14.25" x14ac:dyDescent="0.2">
      <c r="B56" s="1102"/>
      <c r="C56" s="1102"/>
      <c r="D56" s="1102"/>
      <c r="E56" s="1102"/>
      <c r="F56" s="1102"/>
      <c r="G56" s="1102"/>
      <c r="H56" s="1102"/>
      <c r="I56" s="1102"/>
      <c r="J56" s="1102"/>
      <c r="K56" s="1102"/>
      <c r="L56" s="1102"/>
      <c r="M56" s="1102"/>
      <c r="N56" s="1102"/>
      <c r="O56" s="1102"/>
      <c r="P56" s="1102"/>
      <c r="Q56" s="1102"/>
      <c r="R56" s="1102"/>
      <c r="S56" s="1102"/>
      <c r="T56" s="1102"/>
      <c r="U56" s="1102"/>
      <c r="V56" s="1102"/>
      <c r="W56" s="1102"/>
      <c r="X56" s="1102"/>
      <c r="Y56" s="1102"/>
      <c r="Z56" s="1102"/>
      <c r="AA56" s="1102"/>
      <c r="AB56" s="1102"/>
      <c r="AC56" s="1102"/>
      <c r="AD56" s="1102"/>
      <c r="AE56" s="1102"/>
      <c r="AF56" s="1102"/>
      <c r="AG56" s="1102"/>
      <c r="AH56" s="1102"/>
      <c r="AI56" s="1102"/>
      <c r="AJ56" s="1102"/>
      <c r="AK56" s="1102"/>
      <c r="AL56" s="1102"/>
      <c r="AM56" s="1102"/>
      <c r="AN56" s="1102"/>
      <c r="AO56" s="1102"/>
      <c r="AP56" s="1102"/>
      <c r="AQ56" s="1102"/>
      <c r="AR56" s="1102"/>
      <c r="AS56" s="1102"/>
      <c r="AT56" s="1102"/>
      <c r="AU56" s="1102"/>
      <c r="AV56" s="1102"/>
      <c r="AW56" s="1102"/>
      <c r="AX56" s="1102"/>
      <c r="AY56" s="1102"/>
      <c r="AZ56" s="1102"/>
      <c r="BA56" s="1102"/>
      <c r="BB56" s="1102"/>
      <c r="BC56" s="1102"/>
      <c r="BD56" s="1102"/>
      <c r="BE56" s="1102"/>
      <c r="BF56" s="1102"/>
      <c r="BG56" s="1102"/>
      <c r="BH56" s="1102"/>
      <c r="BI56" s="1102"/>
      <c r="BJ56" s="1102"/>
      <c r="BK56" s="1102"/>
      <c r="BL56" s="1102"/>
      <c r="BM56" s="1102"/>
      <c r="BN56" s="1102"/>
      <c r="BO56" s="1102"/>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c r="DD56" s="1102"/>
      <c r="DE56" s="1102"/>
      <c r="DF56" s="1102"/>
      <c r="DG56" s="1102"/>
      <c r="DH56" s="1102"/>
      <c r="DI56" s="1102"/>
      <c r="DJ56" s="1102"/>
      <c r="DK56" s="1102"/>
      <c r="DL56" s="1102"/>
      <c r="DM56" s="1102"/>
      <c r="DN56" s="1102"/>
      <c r="DO56" s="1102"/>
      <c r="DP56" s="1102"/>
      <c r="DQ56" s="1102"/>
      <c r="DR56" s="1102"/>
      <c r="DS56" s="1102"/>
      <c r="DT56" s="1102"/>
      <c r="DU56" s="1102"/>
      <c r="DV56" s="1102"/>
      <c r="DW56" s="1102"/>
    </row>
    <row r="57" spans="2:127" ht="14.25" x14ac:dyDescent="0.2">
      <c r="B57" s="1102"/>
      <c r="C57" s="1102"/>
      <c r="D57" s="1102"/>
      <c r="E57" s="1102"/>
      <c r="F57" s="1102"/>
      <c r="G57" s="1102"/>
      <c r="H57" s="1102"/>
      <c r="I57" s="1102"/>
      <c r="J57" s="1102"/>
      <c r="K57" s="1102"/>
      <c r="L57" s="1102"/>
      <c r="M57" s="1102"/>
      <c r="N57" s="1102"/>
      <c r="O57" s="1102"/>
      <c r="P57" s="1102"/>
      <c r="Q57" s="1102"/>
      <c r="R57" s="1102"/>
      <c r="S57" s="1102"/>
      <c r="T57" s="1102"/>
      <c r="U57" s="1102"/>
      <c r="V57" s="1102"/>
      <c r="W57" s="1102"/>
      <c r="X57" s="1102"/>
      <c r="Y57" s="1102"/>
      <c r="Z57" s="1102"/>
      <c r="AA57" s="1102"/>
      <c r="AB57" s="1102"/>
      <c r="AC57" s="1102"/>
      <c r="AD57" s="1102"/>
      <c r="AE57" s="1102"/>
      <c r="AF57" s="1102"/>
      <c r="AG57" s="1102"/>
      <c r="AH57" s="1102"/>
      <c r="AI57" s="1102"/>
      <c r="AJ57" s="1102"/>
      <c r="AK57" s="1102"/>
      <c r="AL57" s="1102"/>
      <c r="AM57" s="1102"/>
      <c r="AN57" s="1102"/>
      <c r="AO57" s="1102"/>
      <c r="AP57" s="1102"/>
      <c r="AQ57" s="1102"/>
      <c r="AR57" s="1102"/>
      <c r="AS57" s="1102"/>
      <c r="AT57" s="1102"/>
      <c r="AU57" s="1102"/>
      <c r="AV57" s="1102"/>
      <c r="AW57" s="1102"/>
      <c r="AX57" s="1102"/>
      <c r="AY57" s="1102"/>
      <c r="AZ57" s="1102"/>
      <c r="BA57" s="1102"/>
      <c r="BB57" s="1102"/>
      <c r="BC57" s="1102"/>
      <c r="BD57" s="1102"/>
      <c r="BE57" s="1102"/>
      <c r="BF57" s="1102"/>
      <c r="BG57" s="1102"/>
      <c r="BH57" s="1102"/>
      <c r="BI57" s="1102"/>
      <c r="BJ57" s="1102"/>
      <c r="BK57" s="1102"/>
      <c r="BL57" s="1102"/>
      <c r="BM57" s="1102"/>
      <c r="BN57" s="1102"/>
      <c r="BO57" s="1102"/>
      <c r="BP57" s="1102"/>
      <c r="BQ57" s="1102"/>
      <c r="BR57" s="1102"/>
      <c r="BS57" s="1102"/>
      <c r="BT57" s="1102"/>
      <c r="BU57" s="1102"/>
      <c r="BV57" s="1102"/>
      <c r="BW57" s="1102"/>
      <c r="BX57" s="1102"/>
      <c r="BY57" s="1102"/>
      <c r="BZ57" s="1102"/>
      <c r="CA57" s="1102"/>
      <c r="CB57" s="1102"/>
      <c r="CC57" s="1102"/>
      <c r="CD57" s="1102"/>
      <c r="CE57" s="1102"/>
      <c r="CF57" s="1102"/>
      <c r="CG57" s="1102"/>
      <c r="CH57" s="1102"/>
      <c r="CI57" s="1102"/>
      <c r="CJ57" s="1102"/>
      <c r="CK57" s="1102"/>
      <c r="CL57" s="1102"/>
      <c r="CM57" s="1102"/>
      <c r="CN57" s="1102"/>
      <c r="CO57" s="1102"/>
      <c r="CP57" s="1102"/>
      <c r="CQ57" s="1102"/>
      <c r="CR57" s="1102"/>
      <c r="CS57" s="1102"/>
      <c r="CT57" s="1102"/>
      <c r="CU57" s="1102"/>
      <c r="CV57" s="1102"/>
      <c r="CW57" s="1102"/>
      <c r="CX57" s="1102"/>
      <c r="CY57" s="1102"/>
      <c r="CZ57" s="1102"/>
      <c r="DA57" s="1102"/>
      <c r="DB57" s="1102"/>
      <c r="DC57" s="1102"/>
      <c r="DD57" s="1102"/>
      <c r="DE57" s="1102"/>
      <c r="DF57" s="1102"/>
      <c r="DG57" s="1102"/>
      <c r="DH57" s="1102"/>
      <c r="DI57" s="1102"/>
      <c r="DJ57" s="1102"/>
      <c r="DK57" s="1102"/>
      <c r="DL57" s="1102"/>
      <c r="DM57" s="1102"/>
      <c r="DN57" s="1102"/>
      <c r="DO57" s="1102"/>
      <c r="DP57" s="1102"/>
      <c r="DQ57" s="1102"/>
      <c r="DR57" s="1102"/>
      <c r="DS57" s="1102"/>
      <c r="DT57" s="1102"/>
      <c r="DU57" s="1102"/>
      <c r="DV57" s="1102"/>
      <c r="DW57" s="1102"/>
    </row>
    <row r="58" spans="2:127" ht="14.25" x14ac:dyDescent="0.2">
      <c r="B58" s="1102"/>
      <c r="C58" s="1102"/>
      <c r="D58" s="1102"/>
      <c r="E58" s="1102"/>
      <c r="F58" s="1102"/>
      <c r="G58" s="1102"/>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2"/>
      <c r="AL58" s="1102"/>
      <c r="AM58" s="1102"/>
      <c r="AN58" s="1102"/>
      <c r="AO58" s="1102"/>
      <c r="AP58" s="1102"/>
      <c r="AQ58" s="1102"/>
      <c r="AR58" s="1102"/>
      <c r="AS58" s="1102"/>
      <c r="AT58" s="1102"/>
      <c r="AU58" s="1102"/>
      <c r="AV58" s="1102"/>
      <c r="AW58" s="1102"/>
      <c r="AX58" s="1102"/>
      <c r="AY58" s="1102"/>
      <c r="AZ58" s="1102"/>
      <c r="BA58" s="1102"/>
      <c r="BB58" s="1102"/>
      <c r="BC58" s="1102"/>
      <c r="BD58" s="1102"/>
      <c r="BE58" s="1102"/>
      <c r="BF58" s="1102"/>
      <c r="BG58" s="1102"/>
      <c r="BH58" s="1102"/>
      <c r="BI58" s="1102"/>
      <c r="BJ58" s="1102"/>
      <c r="BK58" s="1102"/>
      <c r="BL58" s="1102"/>
      <c r="BM58" s="1102"/>
      <c r="BN58" s="1102"/>
      <c r="BO58" s="1102"/>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2"/>
      <c r="DE58" s="1102"/>
      <c r="DF58" s="1102"/>
      <c r="DG58" s="1102"/>
      <c r="DH58" s="1102"/>
      <c r="DI58" s="1102"/>
      <c r="DJ58" s="1102"/>
      <c r="DK58" s="1102"/>
      <c r="DL58" s="1102"/>
      <c r="DM58" s="1102"/>
      <c r="DN58" s="1102"/>
      <c r="DO58" s="1102"/>
      <c r="DP58" s="1102"/>
      <c r="DQ58" s="1102"/>
      <c r="DR58" s="1102"/>
      <c r="DS58" s="1102"/>
      <c r="DT58" s="1102"/>
      <c r="DU58" s="1102"/>
      <c r="DV58" s="1102"/>
      <c r="DW58" s="1102"/>
    </row>
    <row r="59" spans="2:127" ht="14.25" x14ac:dyDescent="0.2">
      <c r="B59" s="1102"/>
      <c r="C59" s="1102"/>
      <c r="D59" s="1102"/>
      <c r="E59" s="1102"/>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s="1102"/>
      <c r="AG59" s="1102"/>
      <c r="AH59" s="1102"/>
      <c r="AI59" s="1102"/>
      <c r="AJ59" s="1102"/>
      <c r="AK59" s="1102"/>
      <c r="AL59" s="1102"/>
      <c r="AM59" s="1102"/>
      <c r="AN59" s="1102"/>
      <c r="AO59" s="1102"/>
      <c r="AP59" s="1102"/>
      <c r="AQ59" s="1102"/>
      <c r="AR59" s="1102"/>
      <c r="AS59" s="1102"/>
      <c r="AT59" s="1102"/>
      <c r="AU59" s="1102"/>
      <c r="AV59" s="1102"/>
      <c r="AW59" s="1102"/>
      <c r="AX59" s="1102"/>
      <c r="AY59" s="1102"/>
      <c r="AZ59" s="1102"/>
      <c r="BA59" s="1102"/>
      <c r="BB59" s="1102"/>
      <c r="BC59" s="1102"/>
      <c r="BD59" s="1102"/>
      <c r="BE59" s="1102"/>
      <c r="BF59" s="1102"/>
      <c r="BG59" s="1102"/>
      <c r="BH59" s="1102"/>
      <c r="BI59" s="1102"/>
      <c r="BJ59" s="1102"/>
      <c r="BK59" s="1102"/>
      <c r="BL59" s="1102"/>
      <c r="BM59" s="1102"/>
      <c r="BN59" s="1102"/>
      <c r="BO59" s="1102"/>
      <c r="BP59" s="1102"/>
      <c r="BQ59" s="1102"/>
      <c r="BR59" s="1102"/>
      <c r="BS59" s="1102"/>
      <c r="BT59" s="1102"/>
      <c r="BU59" s="1102"/>
      <c r="BV59" s="1102"/>
      <c r="BW59" s="1102"/>
      <c r="BX59" s="1102"/>
      <c r="BY59" s="1102"/>
      <c r="BZ59" s="1102"/>
      <c r="CA59" s="1102"/>
      <c r="CB59" s="1102"/>
      <c r="CC59" s="1102"/>
      <c r="CD59" s="1102"/>
      <c r="CE59" s="1102"/>
      <c r="CF59" s="1102"/>
      <c r="CG59" s="1102"/>
      <c r="CH59" s="1102"/>
      <c r="CI59" s="1102"/>
      <c r="CJ59" s="1102"/>
      <c r="CK59" s="1102"/>
      <c r="CL59" s="1102"/>
      <c r="CM59" s="1102"/>
      <c r="CN59" s="1102"/>
      <c r="CO59" s="1102"/>
      <c r="CP59" s="1102"/>
      <c r="CQ59" s="1102"/>
      <c r="CR59" s="1102"/>
      <c r="CS59" s="1102"/>
      <c r="CT59" s="1102"/>
      <c r="CU59" s="1102"/>
      <c r="CV59" s="1102"/>
      <c r="CW59" s="1102"/>
      <c r="CX59" s="1102"/>
      <c r="CY59" s="1102"/>
      <c r="CZ59" s="1102"/>
      <c r="DA59" s="1102"/>
      <c r="DB59" s="1102"/>
      <c r="DC59" s="1102"/>
      <c r="DD59" s="1102"/>
      <c r="DE59" s="1102"/>
      <c r="DF59" s="1102"/>
      <c r="DG59" s="1102"/>
      <c r="DH59" s="1102"/>
      <c r="DI59" s="1102"/>
      <c r="DJ59" s="1102"/>
      <c r="DK59" s="1102"/>
      <c r="DL59" s="1102"/>
      <c r="DM59" s="1102"/>
      <c r="DN59" s="1102"/>
      <c r="DO59" s="1102"/>
      <c r="DP59" s="1102"/>
      <c r="DQ59" s="1102"/>
      <c r="DR59" s="1102"/>
      <c r="DS59" s="1102"/>
      <c r="DT59" s="1102"/>
      <c r="DU59" s="1102"/>
      <c r="DV59" s="1102"/>
      <c r="DW59" s="1102"/>
    </row>
    <row r="60" spans="2:127" ht="14.25" x14ac:dyDescent="0.2">
      <c r="B60" s="1102"/>
      <c r="C60" s="1102"/>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2"/>
      <c r="AG60" s="1102"/>
      <c r="AH60" s="1102"/>
      <c r="AI60" s="1102"/>
      <c r="AJ60" s="1102"/>
      <c r="AK60" s="1102"/>
      <c r="AL60" s="1102"/>
      <c r="AM60" s="1102"/>
      <c r="AN60" s="1102"/>
      <c r="AO60" s="1102"/>
      <c r="AP60" s="1102"/>
      <c r="AQ60" s="1102"/>
      <c r="AR60" s="1102"/>
      <c r="AS60" s="1102"/>
      <c r="AT60" s="1102"/>
      <c r="AU60" s="1102"/>
      <c r="AV60" s="1102"/>
      <c r="AW60" s="1102"/>
      <c r="AX60" s="1102"/>
      <c r="AY60" s="1102"/>
      <c r="AZ60" s="1102"/>
      <c r="BA60" s="1102"/>
      <c r="BB60" s="1102"/>
      <c r="BC60" s="1102"/>
      <c r="BD60" s="1102"/>
      <c r="BE60" s="1102"/>
      <c r="BF60" s="1102"/>
      <c r="BG60" s="1102"/>
      <c r="BH60" s="1102"/>
      <c r="BI60" s="1102"/>
      <c r="BJ60" s="1102"/>
      <c r="BK60" s="1102"/>
      <c r="BL60" s="1102"/>
      <c r="BM60" s="1102"/>
      <c r="BN60" s="1102"/>
      <c r="BO60" s="1102"/>
      <c r="BP60" s="1102"/>
      <c r="BQ60" s="1102"/>
      <c r="BR60" s="1102"/>
      <c r="BS60" s="1102"/>
      <c r="BT60" s="1102"/>
      <c r="BU60" s="1102"/>
      <c r="BV60" s="1102"/>
      <c r="BW60" s="1102"/>
      <c r="BX60" s="1102"/>
      <c r="BY60" s="1102"/>
      <c r="BZ60" s="1102"/>
      <c r="CA60" s="1102"/>
      <c r="CB60" s="1102"/>
      <c r="CC60" s="1102"/>
      <c r="CD60" s="1102"/>
      <c r="CE60" s="1102"/>
      <c r="CF60" s="1102"/>
      <c r="CG60" s="1102"/>
      <c r="CH60" s="1102"/>
      <c r="CI60" s="1102"/>
      <c r="CJ60" s="1102"/>
      <c r="CK60" s="1102"/>
      <c r="CL60" s="1102"/>
      <c r="CM60" s="1102"/>
      <c r="CN60" s="1102"/>
      <c r="CO60" s="1102"/>
      <c r="CP60" s="1102"/>
      <c r="CQ60" s="1102"/>
      <c r="CR60" s="1102"/>
      <c r="CS60" s="1102"/>
      <c r="CT60" s="1102"/>
      <c r="CU60" s="1102"/>
      <c r="CV60" s="1102"/>
      <c r="CW60" s="1102"/>
      <c r="CX60" s="1102"/>
      <c r="CY60" s="1102"/>
      <c r="CZ60" s="1102"/>
      <c r="DA60" s="1102"/>
      <c r="DB60" s="1102"/>
      <c r="DC60" s="1102"/>
      <c r="DD60" s="1102"/>
      <c r="DE60" s="1102"/>
      <c r="DF60" s="1102"/>
      <c r="DG60" s="1102"/>
      <c r="DH60" s="1102"/>
      <c r="DI60" s="1102"/>
      <c r="DJ60" s="1102"/>
      <c r="DK60" s="1102"/>
      <c r="DL60" s="1102"/>
      <c r="DM60" s="1102"/>
      <c r="DN60" s="1102"/>
      <c r="DO60" s="1102"/>
      <c r="DP60" s="1102"/>
      <c r="DQ60" s="1102"/>
      <c r="DR60" s="1102"/>
      <c r="DS60" s="1102"/>
      <c r="DT60" s="1102"/>
      <c r="DU60" s="1102"/>
      <c r="DV60" s="1102"/>
      <c r="DW60" s="1102"/>
    </row>
    <row r="61" spans="2:127" ht="14.25" x14ac:dyDescent="0.2">
      <c r="B61" s="1102"/>
      <c r="C61" s="1102"/>
      <c r="D61" s="1102"/>
      <c r="E61" s="1102"/>
      <c r="F61" s="1102"/>
      <c r="G61" s="1102"/>
      <c r="H61" s="1102"/>
      <c r="I61" s="1102"/>
      <c r="J61" s="1102"/>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s="1102"/>
      <c r="AG61" s="1102"/>
      <c r="AH61" s="1102"/>
      <c r="AI61" s="1102"/>
      <c r="AJ61" s="1102"/>
      <c r="AK61" s="1102"/>
      <c r="AL61" s="1102"/>
      <c r="AM61" s="1102"/>
      <c r="AN61" s="1102"/>
      <c r="AO61" s="1102"/>
      <c r="AP61" s="1102"/>
      <c r="AQ61" s="1102"/>
      <c r="AR61" s="1102"/>
      <c r="AS61" s="1102"/>
      <c r="AT61" s="1102"/>
      <c r="AU61" s="1102"/>
      <c r="AV61" s="1102"/>
      <c r="AW61" s="1102"/>
      <c r="AX61" s="1102"/>
      <c r="AY61" s="1102"/>
      <c r="AZ61" s="1102"/>
      <c r="BA61" s="1102"/>
      <c r="BB61" s="1102"/>
      <c r="BC61" s="1102"/>
      <c r="BD61" s="1102"/>
      <c r="BE61" s="1102"/>
      <c r="BF61" s="1102"/>
      <c r="BG61" s="1102"/>
      <c r="BH61" s="1102"/>
      <c r="BI61" s="1102"/>
      <c r="BJ61" s="1102"/>
      <c r="BK61" s="1102"/>
      <c r="BL61" s="1102"/>
      <c r="BM61" s="1102"/>
      <c r="BN61" s="1102"/>
      <c r="BO61" s="1102"/>
      <c r="BP61" s="1102"/>
      <c r="BQ61" s="1102"/>
      <c r="BR61" s="1102"/>
      <c r="BS61" s="1102"/>
      <c r="BT61" s="1102"/>
      <c r="BU61" s="1102"/>
      <c r="BV61" s="1102"/>
      <c r="BW61" s="1102"/>
      <c r="BX61" s="1102"/>
      <c r="BY61" s="1102"/>
      <c r="BZ61" s="1102"/>
      <c r="CA61" s="1102"/>
      <c r="CB61" s="1102"/>
      <c r="CC61" s="1102"/>
      <c r="CD61" s="1102"/>
      <c r="CE61" s="1102"/>
      <c r="CF61" s="1102"/>
      <c r="CG61" s="1102"/>
      <c r="CH61" s="1102"/>
      <c r="CI61" s="1102"/>
      <c r="CJ61" s="1102"/>
      <c r="CK61" s="1102"/>
      <c r="CL61" s="1102"/>
      <c r="CM61" s="1102"/>
      <c r="CN61" s="1102"/>
      <c r="CO61" s="1102"/>
      <c r="CP61" s="1102"/>
      <c r="CQ61" s="1102"/>
      <c r="CR61" s="1102"/>
      <c r="CS61" s="1102"/>
      <c r="CT61" s="1102"/>
      <c r="CU61" s="1102"/>
      <c r="CV61" s="1102"/>
      <c r="CW61" s="1102"/>
      <c r="CX61" s="1102"/>
      <c r="CY61" s="1102"/>
      <c r="CZ61" s="1102"/>
      <c r="DA61" s="1102"/>
      <c r="DB61" s="1102"/>
      <c r="DC61" s="1102"/>
      <c r="DD61" s="1102"/>
      <c r="DE61" s="1102"/>
      <c r="DF61" s="1102"/>
      <c r="DG61" s="1102"/>
      <c r="DH61" s="1102"/>
      <c r="DI61" s="1102"/>
      <c r="DJ61" s="1102"/>
      <c r="DK61" s="1102"/>
      <c r="DL61" s="1102"/>
      <c r="DM61" s="1102"/>
      <c r="DN61" s="1102"/>
      <c r="DO61" s="1102"/>
      <c r="DP61" s="1102"/>
      <c r="DQ61" s="1102"/>
      <c r="DR61" s="1102"/>
      <c r="DS61" s="1102"/>
      <c r="DT61" s="1102"/>
      <c r="DU61" s="1102"/>
      <c r="DV61" s="1102"/>
      <c r="DW61" s="1102"/>
    </row>
    <row r="62" spans="2:127" ht="14.25" x14ac:dyDescent="0.2">
      <c r="B62" s="1102"/>
      <c r="C62" s="1102"/>
      <c r="D62" s="1102"/>
      <c r="E62" s="1102"/>
      <c r="F62" s="1102"/>
      <c r="G62" s="1102"/>
      <c r="H62" s="1102"/>
      <c r="I62" s="1102"/>
      <c r="J62" s="1102"/>
      <c r="K62" s="1102"/>
      <c r="L62" s="1102"/>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c r="BB62" s="1102"/>
      <c r="BC62" s="1102"/>
      <c r="BD62" s="1102"/>
      <c r="BE62" s="1102"/>
      <c r="BF62" s="1102"/>
      <c r="BG62" s="1102"/>
      <c r="BH62" s="1102"/>
      <c r="BI62" s="1102"/>
      <c r="BJ62" s="1102"/>
      <c r="BK62" s="1102"/>
      <c r="BL62" s="1102"/>
      <c r="BM62" s="1102"/>
      <c r="BN62" s="1102"/>
      <c r="BO62" s="1102"/>
      <c r="BP62" s="1102"/>
      <c r="BQ62" s="1102"/>
      <c r="BR62" s="1102"/>
      <c r="BS62" s="1102"/>
      <c r="BT62" s="1102"/>
      <c r="BU62" s="1102"/>
      <c r="BV62" s="1102"/>
      <c r="BW62" s="1102"/>
      <c r="BX62" s="1102"/>
      <c r="BY62" s="1102"/>
      <c r="BZ62" s="1102"/>
      <c r="CA62" s="1102"/>
      <c r="CB62" s="1102"/>
      <c r="CC62" s="1102"/>
      <c r="CD62" s="1102"/>
      <c r="CE62" s="1102"/>
      <c r="CF62" s="1102"/>
      <c r="CG62" s="1102"/>
      <c r="CH62" s="1102"/>
      <c r="CI62" s="1102"/>
      <c r="CJ62" s="1102"/>
      <c r="CK62" s="1102"/>
      <c r="CL62" s="1102"/>
      <c r="CM62" s="1102"/>
      <c r="CN62" s="1102"/>
      <c r="CO62" s="1102"/>
      <c r="CP62" s="1102"/>
      <c r="CQ62" s="1102"/>
      <c r="CR62" s="1102"/>
      <c r="CS62" s="1102"/>
      <c r="CT62" s="1102"/>
      <c r="CU62" s="1102"/>
      <c r="CV62" s="1102"/>
      <c r="CW62" s="1102"/>
      <c r="CX62" s="1102"/>
      <c r="CY62" s="1102"/>
      <c r="CZ62" s="1102"/>
      <c r="DA62" s="1102"/>
      <c r="DB62" s="1102"/>
      <c r="DC62" s="1102"/>
      <c r="DD62" s="1102"/>
      <c r="DE62" s="1102"/>
      <c r="DF62" s="1102"/>
      <c r="DG62" s="1102"/>
      <c r="DH62" s="1102"/>
      <c r="DI62" s="1102"/>
      <c r="DJ62" s="1102"/>
      <c r="DK62" s="1102"/>
      <c r="DL62" s="1102"/>
      <c r="DM62" s="1102"/>
      <c r="DN62" s="1102"/>
      <c r="DO62" s="1102"/>
      <c r="DP62" s="1102"/>
      <c r="DQ62" s="1102"/>
      <c r="DR62" s="1102"/>
      <c r="DS62" s="1102"/>
      <c r="DT62" s="1102"/>
      <c r="DU62" s="1102"/>
      <c r="DV62" s="1102"/>
      <c r="DW62" s="1102"/>
    </row>
    <row r="63" spans="2:127" ht="14.25" x14ac:dyDescent="0.2">
      <c r="B63" s="1102"/>
      <c r="C63" s="1102"/>
      <c r="D63" s="1102"/>
      <c r="E63" s="1102"/>
      <c r="F63" s="1102"/>
      <c r="G63" s="1102"/>
      <c r="H63" s="1102"/>
      <c r="I63" s="1102"/>
      <c r="J63" s="1102"/>
      <c r="K63" s="1102"/>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2"/>
      <c r="AI63" s="1102"/>
      <c r="AJ63" s="1102"/>
      <c r="AK63" s="1102"/>
      <c r="AL63" s="1102"/>
      <c r="AM63" s="1102"/>
      <c r="AN63" s="1102"/>
      <c r="AO63" s="1102"/>
      <c r="AP63" s="1102"/>
      <c r="AQ63" s="1102"/>
      <c r="AR63" s="1102"/>
      <c r="AS63" s="1102"/>
      <c r="AT63" s="1102"/>
      <c r="AU63" s="1102"/>
      <c r="AV63" s="1102"/>
      <c r="AW63" s="1102"/>
      <c r="AX63" s="1102"/>
      <c r="AY63" s="1102"/>
      <c r="AZ63" s="1102"/>
      <c r="BA63" s="1102"/>
      <c r="BB63" s="1102"/>
      <c r="BC63" s="1102"/>
      <c r="BD63" s="1102"/>
      <c r="BE63" s="1102"/>
      <c r="BF63" s="1102"/>
      <c r="BG63" s="1102"/>
      <c r="BH63" s="1102"/>
      <c r="BI63" s="1102"/>
      <c r="BJ63" s="1102"/>
      <c r="BK63" s="1102"/>
      <c r="BL63" s="1102"/>
      <c r="BM63" s="1102"/>
      <c r="BN63" s="1102"/>
      <c r="BO63" s="1102"/>
      <c r="BP63" s="1102"/>
      <c r="BQ63" s="1102"/>
      <c r="BR63" s="1102"/>
      <c r="BS63" s="1102"/>
      <c r="BT63" s="1102"/>
      <c r="BU63" s="1102"/>
      <c r="BV63" s="1102"/>
      <c r="BW63" s="1102"/>
      <c r="BX63" s="1102"/>
      <c r="BY63" s="1102"/>
      <c r="BZ63" s="1102"/>
      <c r="CA63" s="1102"/>
      <c r="CB63" s="1102"/>
      <c r="CC63" s="1102"/>
      <c r="CD63" s="1102"/>
      <c r="CE63" s="1102"/>
      <c r="CF63" s="1102"/>
      <c r="CG63" s="1102"/>
      <c r="CH63" s="1102"/>
      <c r="CI63" s="1102"/>
      <c r="CJ63" s="1102"/>
      <c r="CK63" s="1102"/>
      <c r="CL63" s="1102"/>
      <c r="CM63" s="1102"/>
      <c r="CN63" s="1102"/>
      <c r="CO63" s="1102"/>
      <c r="CP63" s="1102"/>
      <c r="CQ63" s="1102"/>
      <c r="CR63" s="1102"/>
      <c r="CS63" s="1102"/>
      <c r="CT63" s="1102"/>
      <c r="CU63" s="1102"/>
      <c r="CV63" s="1102"/>
      <c r="CW63" s="1102"/>
      <c r="CX63" s="1102"/>
      <c r="CY63" s="1102"/>
      <c r="CZ63" s="1102"/>
      <c r="DA63" s="1102"/>
      <c r="DB63" s="1102"/>
      <c r="DC63" s="1102"/>
      <c r="DD63" s="1102"/>
      <c r="DE63" s="1102"/>
      <c r="DF63" s="1102"/>
      <c r="DG63" s="1102"/>
      <c r="DH63" s="1102"/>
      <c r="DI63" s="1102"/>
      <c r="DJ63" s="1102"/>
      <c r="DK63" s="1102"/>
      <c r="DL63" s="1102"/>
      <c r="DM63" s="1102"/>
      <c r="DN63" s="1102"/>
      <c r="DO63" s="1102"/>
      <c r="DP63" s="1102"/>
      <c r="DQ63" s="1102"/>
      <c r="DR63" s="1102"/>
      <c r="DS63" s="1102"/>
      <c r="DT63" s="1102"/>
      <c r="DU63" s="1102"/>
      <c r="DV63" s="1102"/>
      <c r="DW63" s="1102"/>
    </row>
    <row r="64" spans="2:127" ht="14.25" x14ac:dyDescent="0.2">
      <c r="B64" s="1102"/>
      <c r="C64" s="1102"/>
      <c r="D64" s="1102"/>
      <c r="E64" s="1102"/>
      <c r="F64" s="1102"/>
      <c r="G64" s="1102"/>
      <c r="H64" s="1102"/>
      <c r="I64" s="1102"/>
      <c r="J64" s="1102"/>
      <c r="K64" s="1102"/>
      <c r="L64" s="1102"/>
      <c r="M64" s="1102"/>
      <c r="N64" s="1102"/>
      <c r="O64" s="1102"/>
      <c r="P64" s="1102"/>
      <c r="Q64" s="1102"/>
      <c r="R64" s="1102"/>
      <c r="S64" s="1102"/>
      <c r="T64" s="1102"/>
      <c r="U64" s="1102"/>
      <c r="V64" s="1102"/>
      <c r="W64" s="1102"/>
      <c r="X64" s="1102"/>
      <c r="Y64" s="1102"/>
      <c r="Z64" s="1102"/>
      <c r="AA64" s="1102"/>
      <c r="AB64" s="1102"/>
      <c r="AC64" s="1102"/>
      <c r="AD64" s="1102"/>
      <c r="AE64" s="1102"/>
      <c r="AF64" s="1102"/>
      <c r="AG64" s="1102"/>
      <c r="AH64" s="1102"/>
      <c r="AI64" s="1102"/>
      <c r="AJ64" s="1102"/>
      <c r="AK64" s="1102"/>
      <c r="AL64" s="1102"/>
      <c r="AM64" s="1102"/>
      <c r="AN64" s="1102"/>
      <c r="AO64" s="1102"/>
      <c r="AP64" s="1102"/>
      <c r="AQ64" s="1102"/>
      <c r="AR64" s="1102"/>
      <c r="AS64" s="1102"/>
      <c r="AT64" s="1102"/>
      <c r="AU64" s="1102"/>
      <c r="AV64" s="1102"/>
      <c r="AW64" s="1102"/>
      <c r="AX64" s="1102"/>
      <c r="AY64" s="1102"/>
      <c r="AZ64" s="1102"/>
      <c r="BA64" s="1102"/>
      <c r="BB64" s="1102"/>
      <c r="BC64" s="1102"/>
      <c r="BD64" s="1102"/>
      <c r="BE64" s="1102"/>
      <c r="BF64" s="1102"/>
      <c r="BG64" s="1102"/>
      <c r="BH64" s="1102"/>
      <c r="BI64" s="1102"/>
      <c r="BJ64" s="1102"/>
      <c r="BK64" s="1102"/>
      <c r="BL64" s="1102"/>
      <c r="BM64" s="1102"/>
      <c r="BN64" s="1102"/>
      <c r="BO64" s="1102"/>
      <c r="BP64" s="1102"/>
      <c r="BQ64" s="1102"/>
      <c r="BR64" s="1102"/>
      <c r="BS64" s="1102"/>
      <c r="BT64" s="1102"/>
      <c r="BU64" s="1102"/>
      <c r="BV64" s="1102"/>
      <c r="BW64" s="1102"/>
      <c r="BX64" s="1102"/>
      <c r="BY64" s="1102"/>
      <c r="BZ64" s="1102"/>
      <c r="CA64" s="1102"/>
      <c r="CB64" s="1102"/>
      <c r="CC64" s="1102"/>
      <c r="CD64" s="1102"/>
      <c r="CE64" s="1102"/>
      <c r="CF64" s="1102"/>
      <c r="CG64" s="1102"/>
      <c r="CH64" s="1102"/>
      <c r="CI64" s="1102"/>
      <c r="CJ64" s="1102"/>
      <c r="CK64" s="1102"/>
      <c r="CL64" s="1102"/>
      <c r="CM64" s="1102"/>
      <c r="CN64" s="1102"/>
      <c r="CO64" s="1102"/>
      <c r="CP64" s="1102"/>
      <c r="CQ64" s="1102"/>
      <c r="CR64" s="1102"/>
      <c r="CS64" s="1102"/>
      <c r="CT64" s="1102"/>
      <c r="CU64" s="1102"/>
      <c r="CV64" s="1102"/>
      <c r="CW64" s="1102"/>
      <c r="CX64" s="1102"/>
      <c r="CY64" s="1102"/>
      <c r="CZ64" s="1102"/>
      <c r="DA64" s="1102"/>
      <c r="DB64" s="1102"/>
      <c r="DC64" s="1102"/>
      <c r="DD64" s="1102"/>
      <c r="DE64" s="1102"/>
      <c r="DF64" s="1102"/>
      <c r="DG64" s="1102"/>
      <c r="DH64" s="1102"/>
      <c r="DI64" s="1102"/>
      <c r="DJ64" s="1102"/>
      <c r="DK64" s="1102"/>
      <c r="DL64" s="1102"/>
      <c r="DM64" s="1102"/>
      <c r="DN64" s="1102"/>
      <c r="DO64" s="1102"/>
      <c r="DP64" s="1102"/>
      <c r="DQ64" s="1102"/>
      <c r="DR64" s="1102"/>
      <c r="DS64" s="1102"/>
      <c r="DT64" s="1102"/>
      <c r="DU64" s="1102"/>
      <c r="DV64" s="1102"/>
      <c r="DW64" s="1102"/>
    </row>
    <row r="65" spans="2:127" ht="14.25" x14ac:dyDescent="0.2">
      <c r="B65" s="1102"/>
      <c r="C65" s="1102"/>
      <c r="D65" s="1102"/>
      <c r="E65" s="1102"/>
      <c r="F65" s="1102"/>
      <c r="G65" s="1102"/>
      <c r="H65" s="1102"/>
      <c r="I65" s="1102"/>
      <c r="J65" s="1102"/>
      <c r="K65" s="1102"/>
      <c r="L65" s="1102"/>
      <c r="M65" s="1102"/>
      <c r="N65" s="1102"/>
      <c r="O65" s="1102"/>
      <c r="P65" s="1102"/>
      <c r="Q65" s="1102"/>
      <c r="R65" s="1102"/>
      <c r="S65" s="1102"/>
      <c r="T65" s="1102"/>
      <c r="U65" s="1102"/>
      <c r="V65" s="1102"/>
      <c r="W65" s="1102"/>
      <c r="X65" s="1102"/>
      <c r="Y65" s="1102"/>
      <c r="Z65" s="1102"/>
      <c r="AA65" s="1102"/>
      <c r="AB65" s="1102"/>
      <c r="AC65" s="1102"/>
      <c r="AD65" s="1102"/>
      <c r="AE65" s="1102"/>
      <c r="AF65" s="1102"/>
      <c r="AG65" s="1102"/>
      <c r="AH65" s="1102"/>
      <c r="AI65" s="1102"/>
      <c r="AJ65" s="1102"/>
      <c r="AK65" s="1102"/>
      <c r="AL65" s="1102"/>
      <c r="AM65" s="1102"/>
      <c r="AN65" s="1102"/>
      <c r="AO65" s="1102"/>
      <c r="AP65" s="1102"/>
      <c r="AQ65" s="1102"/>
      <c r="AR65" s="1102"/>
      <c r="AS65" s="1102"/>
      <c r="AT65" s="1102"/>
      <c r="AU65" s="1102"/>
      <c r="AV65" s="1102"/>
      <c r="AW65" s="1102"/>
      <c r="AX65" s="1102"/>
      <c r="AY65" s="1102"/>
      <c r="AZ65" s="1102"/>
      <c r="BA65" s="1102"/>
      <c r="BB65" s="1102"/>
      <c r="BC65" s="1102"/>
      <c r="BD65" s="1102"/>
      <c r="BE65" s="1102"/>
      <c r="BF65" s="1102"/>
      <c r="BG65" s="1102"/>
      <c r="BH65" s="1102"/>
      <c r="BI65" s="1102"/>
      <c r="BJ65" s="1102"/>
      <c r="BK65" s="1102"/>
      <c r="BL65" s="1102"/>
      <c r="BM65" s="1102"/>
      <c r="BN65" s="1102"/>
      <c r="BO65" s="1102"/>
      <c r="BP65" s="1102"/>
      <c r="BQ65" s="1102"/>
      <c r="BR65" s="1102"/>
      <c r="BS65" s="1102"/>
      <c r="BT65" s="1102"/>
      <c r="BU65" s="1102"/>
      <c r="BV65" s="1102"/>
      <c r="BW65" s="1102"/>
      <c r="BX65" s="1102"/>
      <c r="BY65" s="1102"/>
      <c r="BZ65" s="1102"/>
      <c r="CA65" s="1102"/>
      <c r="CB65" s="1102"/>
      <c r="CC65" s="1102"/>
      <c r="CD65" s="1102"/>
      <c r="CE65" s="1102"/>
      <c r="CF65" s="1102"/>
      <c r="CG65" s="1102"/>
      <c r="CH65" s="1102"/>
      <c r="CI65" s="1102"/>
      <c r="CJ65" s="1102"/>
      <c r="CK65" s="1102"/>
      <c r="CL65" s="1102"/>
      <c r="CM65" s="1102"/>
      <c r="CN65" s="1102"/>
      <c r="CO65" s="1102"/>
      <c r="CP65" s="1102"/>
      <c r="CQ65" s="1102"/>
      <c r="CR65" s="1102"/>
      <c r="CS65" s="1102"/>
      <c r="CT65" s="1102"/>
      <c r="CU65" s="1102"/>
      <c r="CV65" s="1102"/>
      <c r="CW65" s="1102"/>
      <c r="CX65" s="1102"/>
      <c r="CY65" s="1102"/>
      <c r="CZ65" s="1102"/>
      <c r="DA65" s="1102"/>
      <c r="DB65" s="1102"/>
      <c r="DC65" s="1102"/>
      <c r="DD65" s="1102"/>
      <c r="DE65" s="1102"/>
      <c r="DF65" s="1102"/>
      <c r="DG65" s="1102"/>
      <c r="DH65" s="1102"/>
      <c r="DI65" s="1102"/>
      <c r="DJ65" s="1102"/>
      <c r="DK65" s="1102"/>
      <c r="DL65" s="1102"/>
      <c r="DM65" s="1102"/>
      <c r="DN65" s="1102"/>
      <c r="DO65" s="1102"/>
      <c r="DP65" s="1102"/>
      <c r="DQ65" s="1102"/>
      <c r="DR65" s="1102"/>
      <c r="DS65" s="1102"/>
      <c r="DT65" s="1102"/>
      <c r="DU65" s="1102"/>
      <c r="DV65" s="1102"/>
      <c r="DW65" s="1102"/>
    </row>
    <row r="66" spans="2:127" ht="14.25" x14ac:dyDescent="0.2">
      <c r="B66" s="1102"/>
      <c r="C66" s="1102"/>
      <c r="D66" s="1102"/>
      <c r="E66" s="1102"/>
      <c r="F66" s="1102"/>
      <c r="G66" s="1102"/>
      <c r="H66" s="1102"/>
      <c r="I66" s="1102"/>
      <c r="J66" s="1102"/>
      <c r="K66" s="1102"/>
      <c r="L66" s="1102"/>
      <c r="M66" s="1102"/>
      <c r="N66" s="1102"/>
      <c r="O66" s="1102"/>
      <c r="P66" s="1102"/>
      <c r="Q66" s="1102"/>
      <c r="R66" s="1102"/>
      <c r="S66" s="1102"/>
      <c r="T66" s="1102"/>
      <c r="U66" s="1102"/>
      <c r="V66" s="1102"/>
      <c r="W66" s="1102"/>
      <c r="X66" s="1102"/>
      <c r="Y66" s="1102"/>
      <c r="Z66" s="1102"/>
      <c r="AA66" s="1102"/>
      <c r="AB66" s="1102"/>
      <c r="AC66" s="1102"/>
      <c r="AD66" s="1102"/>
      <c r="AE66" s="1102"/>
      <c r="AF66" s="1102"/>
      <c r="AG66" s="1102"/>
      <c r="AH66" s="1102"/>
      <c r="AI66" s="1102"/>
      <c r="AJ66" s="1102"/>
      <c r="AK66" s="1102"/>
      <c r="AL66" s="1102"/>
      <c r="AM66" s="1102"/>
      <c r="AN66" s="1102"/>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2"/>
      <c r="BR66" s="1102"/>
      <c r="BS66" s="1102"/>
      <c r="BT66" s="1102"/>
      <c r="BU66" s="1102"/>
      <c r="BV66" s="1102"/>
      <c r="BW66" s="1102"/>
      <c r="BX66" s="1102"/>
      <c r="BY66" s="1102"/>
      <c r="BZ66" s="1102"/>
      <c r="CA66" s="1102"/>
      <c r="CB66" s="1102"/>
      <c r="CC66" s="1102"/>
      <c r="CD66" s="1102"/>
      <c r="CE66" s="1102"/>
      <c r="CF66" s="1102"/>
      <c r="CG66" s="1102"/>
      <c r="CH66" s="1102"/>
      <c r="CI66" s="1102"/>
      <c r="CJ66" s="1102"/>
      <c r="CK66" s="1102"/>
      <c r="CL66" s="1102"/>
      <c r="CM66" s="1102"/>
      <c r="CN66" s="1102"/>
      <c r="CO66" s="1102"/>
      <c r="CP66" s="1102"/>
      <c r="CQ66" s="1102"/>
      <c r="CR66" s="1102"/>
      <c r="CS66" s="1102"/>
      <c r="CT66" s="1102"/>
      <c r="CU66" s="1102"/>
      <c r="CV66" s="1102"/>
      <c r="CW66" s="1102"/>
      <c r="CX66" s="1102"/>
      <c r="CY66" s="1102"/>
      <c r="CZ66" s="1102"/>
      <c r="DA66" s="1102"/>
      <c r="DB66" s="1102"/>
      <c r="DC66" s="1102"/>
      <c r="DD66" s="1102"/>
      <c r="DE66" s="1102"/>
      <c r="DF66" s="1102"/>
      <c r="DG66" s="1102"/>
      <c r="DH66" s="1102"/>
      <c r="DI66" s="1102"/>
      <c r="DJ66" s="1102"/>
      <c r="DK66" s="1102"/>
      <c r="DL66" s="1102"/>
      <c r="DM66" s="1102"/>
      <c r="DN66" s="1102"/>
      <c r="DO66" s="1102"/>
      <c r="DP66" s="1102"/>
      <c r="DQ66" s="1102"/>
      <c r="DR66" s="1102"/>
      <c r="DS66" s="1102"/>
      <c r="DT66" s="1102"/>
      <c r="DU66" s="1102"/>
      <c r="DV66" s="1102"/>
      <c r="DW66" s="1102"/>
    </row>
    <row r="67" spans="2:127" ht="14.25" x14ac:dyDescent="0.2">
      <c r="B67" s="1102"/>
      <c r="C67" s="1102"/>
      <c r="D67" s="1102"/>
      <c r="E67" s="1102"/>
      <c r="F67" s="1102"/>
      <c r="G67" s="1102"/>
      <c r="H67" s="1102"/>
      <c r="I67" s="1102"/>
      <c r="J67" s="1102"/>
      <c r="K67" s="1102"/>
      <c r="L67" s="1102"/>
      <c r="M67" s="1102"/>
      <c r="N67" s="1102"/>
      <c r="O67" s="1102"/>
      <c r="P67" s="1102"/>
      <c r="Q67" s="1102"/>
      <c r="R67" s="1102"/>
      <c r="S67" s="1102"/>
      <c r="T67" s="1102"/>
      <c r="U67" s="1102"/>
      <c r="V67" s="1102"/>
      <c r="W67" s="1102"/>
      <c r="X67" s="1102"/>
      <c r="Y67" s="1102"/>
      <c r="Z67" s="1102"/>
      <c r="AA67" s="1102"/>
      <c r="AB67" s="1102"/>
      <c r="AC67" s="1102"/>
      <c r="AD67" s="1102"/>
      <c r="AE67" s="1102"/>
      <c r="AF67" s="1102"/>
      <c r="AG67" s="1102"/>
      <c r="AH67" s="1102"/>
      <c r="AI67" s="1102"/>
      <c r="AJ67" s="1102"/>
      <c r="AK67" s="1102"/>
      <c r="AL67" s="1102"/>
      <c r="AM67" s="1102"/>
      <c r="AN67" s="1102"/>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102"/>
      <c r="BY67" s="1102"/>
      <c r="BZ67" s="1102"/>
      <c r="CA67" s="1102"/>
      <c r="CB67" s="1102"/>
      <c r="CC67" s="1102"/>
      <c r="CD67" s="1102"/>
      <c r="CE67" s="1102"/>
      <c r="CF67" s="1102"/>
      <c r="CG67" s="1102"/>
      <c r="CH67" s="1102"/>
      <c r="CI67" s="1102"/>
      <c r="CJ67" s="1102"/>
      <c r="CK67" s="1102"/>
      <c r="CL67" s="1102"/>
      <c r="CM67" s="1102"/>
      <c r="CN67" s="1102"/>
      <c r="CO67" s="1102"/>
      <c r="CP67" s="1102"/>
      <c r="CQ67" s="1102"/>
      <c r="CR67" s="1102"/>
      <c r="CS67" s="1102"/>
      <c r="CT67" s="1102"/>
      <c r="CU67" s="1102"/>
      <c r="CV67" s="1102"/>
      <c r="CW67" s="1102"/>
      <c r="CX67" s="1102"/>
      <c r="CY67" s="1102"/>
      <c r="CZ67" s="1102"/>
      <c r="DA67" s="1102"/>
      <c r="DB67" s="1102"/>
      <c r="DC67" s="1102"/>
      <c r="DD67" s="1102"/>
      <c r="DE67" s="1102"/>
      <c r="DF67" s="1102"/>
      <c r="DG67" s="1102"/>
      <c r="DH67" s="1102"/>
      <c r="DI67" s="1102"/>
      <c r="DJ67" s="1102"/>
      <c r="DK67" s="1102"/>
      <c r="DL67" s="1102"/>
      <c r="DM67" s="1102"/>
      <c r="DN67" s="1102"/>
      <c r="DO67" s="1102"/>
      <c r="DP67" s="1102"/>
      <c r="DQ67" s="1102"/>
      <c r="DR67" s="1102"/>
      <c r="DS67" s="1102"/>
      <c r="DT67" s="1102"/>
      <c r="DU67" s="1102"/>
      <c r="DV67" s="1102"/>
      <c r="DW67" s="1102"/>
    </row>
    <row r="68" spans="2:127" ht="14.25" x14ac:dyDescent="0.2">
      <c r="B68" s="1102"/>
      <c r="C68" s="1102"/>
      <c r="D68" s="1102"/>
      <c r="E68" s="1102"/>
      <c r="F68" s="1102"/>
      <c r="G68" s="1102"/>
      <c r="H68" s="1102"/>
      <c r="I68" s="1102"/>
      <c r="J68" s="1102"/>
      <c r="K68" s="1102"/>
      <c r="L68" s="1102"/>
      <c r="M68" s="1102"/>
      <c r="N68" s="1102"/>
      <c r="O68" s="1102"/>
      <c r="P68" s="1102"/>
      <c r="Q68" s="1102"/>
      <c r="R68" s="1102"/>
      <c r="S68" s="1102"/>
      <c r="T68" s="1102"/>
      <c r="U68" s="1102"/>
      <c r="V68" s="1102"/>
      <c r="W68" s="1102"/>
      <c r="X68" s="1102"/>
      <c r="Y68" s="1102"/>
      <c r="Z68" s="1102"/>
      <c r="AA68" s="1102"/>
      <c r="AB68" s="1102"/>
      <c r="AC68" s="1102"/>
      <c r="AD68" s="1102"/>
      <c r="AE68" s="1102"/>
      <c r="AF68" s="1102"/>
      <c r="AG68" s="1102"/>
      <c r="AH68" s="1102"/>
      <c r="AI68" s="1102"/>
      <c r="AJ68" s="1102"/>
      <c r="AK68" s="1102"/>
      <c r="AL68" s="1102"/>
      <c r="AM68" s="1102"/>
      <c r="AN68" s="1102"/>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2"/>
      <c r="BU68" s="1102"/>
      <c r="BV68" s="1102"/>
      <c r="BW68" s="1102"/>
      <c r="BX68" s="1102"/>
      <c r="BY68" s="1102"/>
      <c r="BZ68" s="1102"/>
      <c r="CA68" s="1102"/>
      <c r="CB68" s="1102"/>
      <c r="CC68" s="1102"/>
      <c r="CD68" s="1102"/>
      <c r="CE68" s="1102"/>
      <c r="CF68" s="1102"/>
      <c r="CG68" s="1102"/>
      <c r="CH68" s="1102"/>
      <c r="CI68" s="1102"/>
      <c r="CJ68" s="1102"/>
      <c r="CK68" s="1102"/>
      <c r="CL68" s="1102"/>
      <c r="CM68" s="1102"/>
      <c r="CN68" s="1102"/>
      <c r="CO68" s="1102"/>
      <c r="CP68" s="1102"/>
      <c r="CQ68" s="1102"/>
      <c r="CR68" s="1102"/>
      <c r="CS68" s="1102"/>
      <c r="CT68" s="1102"/>
      <c r="CU68" s="1102"/>
      <c r="CV68" s="1102"/>
      <c r="CW68" s="1102"/>
      <c r="CX68" s="1102"/>
      <c r="CY68" s="1102"/>
      <c r="CZ68" s="1102"/>
      <c r="DA68" s="1102"/>
      <c r="DB68" s="1102"/>
      <c r="DC68" s="1102"/>
      <c r="DD68" s="1102"/>
      <c r="DE68" s="1102"/>
      <c r="DF68" s="1102"/>
      <c r="DG68" s="1102"/>
      <c r="DH68" s="1102"/>
      <c r="DI68" s="1102"/>
      <c r="DJ68" s="1102"/>
      <c r="DK68" s="1102"/>
      <c r="DL68" s="1102"/>
      <c r="DM68" s="1102"/>
      <c r="DN68" s="1102"/>
      <c r="DO68" s="1102"/>
      <c r="DP68" s="1102"/>
      <c r="DQ68" s="1102"/>
      <c r="DR68" s="1102"/>
      <c r="DS68" s="1102"/>
      <c r="DT68" s="1102"/>
      <c r="DU68" s="1102"/>
      <c r="DV68" s="1102"/>
      <c r="DW68" s="1102"/>
    </row>
    <row r="69" spans="2:127" ht="14.25" x14ac:dyDescent="0.2">
      <c r="B69" s="1102"/>
      <c r="C69" s="1102"/>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c r="AB69" s="1102"/>
      <c r="AC69" s="1102"/>
      <c r="AD69" s="1102"/>
      <c r="AE69" s="1102"/>
      <c r="AF69" s="1102"/>
      <c r="AG69" s="1102"/>
      <c r="AH69" s="1102"/>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2"/>
      <c r="DD69" s="1102"/>
      <c r="DE69" s="1102"/>
      <c r="DF69" s="1102"/>
      <c r="DG69" s="1102"/>
      <c r="DH69" s="1102"/>
      <c r="DI69" s="1102"/>
      <c r="DJ69" s="1102"/>
      <c r="DK69" s="1102"/>
      <c r="DL69" s="1102"/>
      <c r="DM69" s="1102"/>
      <c r="DN69" s="1102"/>
      <c r="DO69" s="1102"/>
      <c r="DP69" s="1102"/>
      <c r="DQ69" s="1102"/>
      <c r="DR69" s="1102"/>
      <c r="DS69" s="1102"/>
      <c r="DT69" s="1102"/>
      <c r="DU69" s="1102"/>
      <c r="DV69" s="1102"/>
      <c r="DW69" s="1102"/>
    </row>
    <row r="70" spans="2:127" ht="14.25" x14ac:dyDescent="0.2">
      <c r="B70" s="1102"/>
      <c r="C70" s="1102"/>
      <c r="D70" s="1102"/>
      <c r="E70" s="1102"/>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2"/>
      <c r="BD70" s="1102"/>
      <c r="BE70" s="1102"/>
      <c r="BF70" s="1102"/>
      <c r="BG70" s="1102"/>
      <c r="BH70" s="1102"/>
      <c r="BI70" s="1102"/>
      <c r="BJ70" s="1102"/>
      <c r="BK70" s="1102"/>
      <c r="BL70" s="1102"/>
      <c r="BM70" s="1102"/>
      <c r="BN70" s="1102"/>
      <c r="BO70" s="1102"/>
      <c r="BP70" s="1102"/>
      <c r="BQ70" s="1102"/>
      <c r="BR70" s="1102"/>
      <c r="BS70" s="1102"/>
      <c r="BT70" s="1102"/>
      <c r="BU70" s="1102"/>
      <c r="BV70" s="1102"/>
      <c r="BW70" s="1102"/>
      <c r="BX70" s="1102"/>
      <c r="BY70" s="1102"/>
      <c r="BZ70" s="1102"/>
      <c r="CA70" s="1102"/>
      <c r="CB70" s="1102"/>
      <c r="CC70" s="1102"/>
      <c r="CD70" s="1102"/>
      <c r="CE70" s="1102"/>
      <c r="CF70" s="1102"/>
      <c r="CG70" s="1102"/>
      <c r="CH70" s="1102"/>
      <c r="CI70" s="1102"/>
      <c r="CJ70" s="1102"/>
      <c r="CK70" s="1102"/>
      <c r="CL70" s="1102"/>
      <c r="CM70" s="1102"/>
      <c r="CN70" s="1102"/>
      <c r="CO70" s="1102"/>
      <c r="CP70" s="1102"/>
      <c r="CQ70" s="1102"/>
      <c r="CR70" s="1102"/>
      <c r="CS70" s="1102"/>
      <c r="CT70" s="1102"/>
      <c r="CU70" s="1102"/>
      <c r="CV70" s="1102"/>
      <c r="CW70" s="1102"/>
      <c r="CX70" s="1102"/>
      <c r="CY70" s="1102"/>
      <c r="CZ70" s="1102"/>
      <c r="DA70" s="1102"/>
      <c r="DB70" s="1102"/>
      <c r="DC70" s="1102"/>
      <c r="DD70" s="1102"/>
      <c r="DE70" s="1102"/>
      <c r="DF70" s="1102"/>
      <c r="DG70" s="1102"/>
      <c r="DH70" s="1102"/>
      <c r="DI70" s="1102"/>
      <c r="DJ70" s="1102"/>
      <c r="DK70" s="1102"/>
      <c r="DL70" s="1102"/>
      <c r="DM70" s="1102"/>
      <c r="DN70" s="1102"/>
      <c r="DO70" s="1102"/>
      <c r="DP70" s="1102"/>
      <c r="DQ70" s="1102"/>
      <c r="DR70" s="1102"/>
      <c r="DS70" s="1102"/>
      <c r="DT70" s="1102"/>
      <c r="DU70" s="1102"/>
      <c r="DV70" s="1102"/>
      <c r="DW70" s="1102"/>
    </row>
    <row r="71" spans="2:127" ht="14.25" x14ac:dyDescent="0.2">
      <c r="B71" s="1102"/>
      <c r="C71" s="1102"/>
      <c r="D71" s="1102"/>
      <c r="E71" s="1102"/>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2"/>
      <c r="BD71" s="1102"/>
      <c r="BE71" s="1102"/>
      <c r="BF71" s="1102"/>
      <c r="BG71" s="1102"/>
      <c r="BH71" s="1102"/>
      <c r="BI71" s="1102"/>
      <c r="BJ71" s="1102"/>
      <c r="BK71" s="1102"/>
      <c r="BL71" s="1102"/>
      <c r="BM71" s="1102"/>
      <c r="BN71" s="1102"/>
      <c r="BO71" s="1102"/>
      <c r="BP71" s="1102"/>
      <c r="BQ71" s="1102"/>
      <c r="BR71" s="1102"/>
      <c r="BS71" s="1102"/>
      <c r="BT71" s="1102"/>
      <c r="BU71" s="1102"/>
      <c r="BV71" s="1102"/>
      <c r="BW71" s="1102"/>
      <c r="BX71" s="1102"/>
      <c r="BY71" s="1102"/>
      <c r="BZ71" s="1102"/>
      <c r="CA71" s="1102"/>
      <c r="CB71" s="1102"/>
      <c r="CC71" s="1102"/>
      <c r="CD71" s="1102"/>
      <c r="CE71" s="1102"/>
      <c r="CF71" s="1102"/>
      <c r="CG71" s="1102"/>
      <c r="CH71" s="1102"/>
      <c r="CI71" s="1102"/>
      <c r="CJ71" s="1102"/>
      <c r="CK71" s="1102"/>
      <c r="CL71" s="1102"/>
      <c r="CM71" s="1102"/>
      <c r="CN71" s="1102"/>
      <c r="CO71" s="1102"/>
      <c r="CP71" s="1102"/>
      <c r="CQ71" s="1102"/>
      <c r="CR71" s="1102"/>
      <c r="CS71" s="1102"/>
      <c r="CT71" s="1102"/>
      <c r="CU71" s="1102"/>
      <c r="CV71" s="1102"/>
      <c r="CW71" s="1102"/>
      <c r="CX71" s="1102"/>
      <c r="CY71" s="1102"/>
      <c r="CZ71" s="1102"/>
      <c r="DA71" s="1102"/>
      <c r="DB71" s="1102"/>
      <c r="DC71" s="1102"/>
      <c r="DD71" s="1102"/>
      <c r="DE71" s="1102"/>
      <c r="DF71" s="1102"/>
      <c r="DG71" s="1102"/>
      <c r="DH71" s="1102"/>
      <c r="DI71" s="1102"/>
      <c r="DJ71" s="1102"/>
      <c r="DK71" s="1102"/>
      <c r="DL71" s="1102"/>
      <c r="DM71" s="1102"/>
      <c r="DN71" s="1102"/>
      <c r="DO71" s="1102"/>
      <c r="DP71" s="1102"/>
      <c r="DQ71" s="1102"/>
      <c r="DR71" s="1102"/>
      <c r="DS71" s="1102"/>
      <c r="DT71" s="1102"/>
      <c r="DU71" s="1102"/>
      <c r="DV71" s="1102"/>
      <c r="DW71" s="1102"/>
    </row>
    <row r="72" spans="2:127" ht="14.25" x14ac:dyDescent="0.2">
      <c r="B72" s="1102"/>
      <c r="C72" s="1102"/>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2"/>
      <c r="BD72" s="1102"/>
      <c r="BE72" s="1102"/>
      <c r="BF72" s="1102"/>
      <c r="BG72" s="1102"/>
      <c r="BH72" s="1102"/>
      <c r="BI72" s="1102"/>
      <c r="BJ72" s="1102"/>
      <c r="BK72" s="1102"/>
      <c r="BL72" s="1102"/>
      <c r="BM72" s="1102"/>
      <c r="BN72" s="1102"/>
      <c r="BO72" s="1102"/>
      <c r="BP72" s="1102"/>
      <c r="BQ72" s="1102"/>
      <c r="BR72" s="1102"/>
      <c r="BS72" s="1102"/>
      <c r="BT72" s="1102"/>
      <c r="BU72" s="1102"/>
      <c r="BV72" s="1102"/>
      <c r="BW72" s="1102"/>
      <c r="BX72" s="1102"/>
      <c r="BY72" s="1102"/>
      <c r="BZ72" s="1102"/>
      <c r="CA72" s="1102"/>
      <c r="CB72" s="1102"/>
      <c r="CC72" s="1102"/>
      <c r="CD72" s="1102"/>
      <c r="CE72" s="1102"/>
      <c r="CF72" s="1102"/>
      <c r="CG72" s="1102"/>
      <c r="CH72" s="1102"/>
      <c r="CI72" s="1102"/>
      <c r="CJ72" s="1102"/>
      <c r="CK72" s="1102"/>
      <c r="CL72" s="1102"/>
      <c r="CM72" s="1102"/>
      <c r="CN72" s="1102"/>
      <c r="CO72" s="1102"/>
      <c r="CP72" s="1102"/>
      <c r="CQ72" s="1102"/>
      <c r="CR72" s="1102"/>
      <c r="CS72" s="1102"/>
      <c r="CT72" s="1102"/>
      <c r="CU72" s="1102"/>
      <c r="CV72" s="1102"/>
      <c r="CW72" s="1102"/>
      <c r="CX72" s="1102"/>
      <c r="CY72" s="1102"/>
      <c r="CZ72" s="1102"/>
      <c r="DA72" s="1102"/>
      <c r="DB72" s="1102"/>
      <c r="DC72" s="1102"/>
      <c r="DD72" s="1102"/>
      <c r="DE72" s="1102"/>
      <c r="DF72" s="1102"/>
      <c r="DG72" s="1102"/>
      <c r="DH72" s="1102"/>
      <c r="DI72" s="1102"/>
      <c r="DJ72" s="1102"/>
      <c r="DK72" s="1102"/>
      <c r="DL72" s="1102"/>
      <c r="DM72" s="1102"/>
      <c r="DN72" s="1102"/>
      <c r="DO72" s="1102"/>
      <c r="DP72" s="1102"/>
      <c r="DQ72" s="1102"/>
      <c r="DR72" s="1102"/>
      <c r="DS72" s="1102"/>
      <c r="DT72" s="1102"/>
      <c r="DU72" s="1102"/>
      <c r="DV72" s="1102"/>
      <c r="DW72" s="1102"/>
    </row>
    <row r="73" spans="2:127" ht="14.25" x14ac:dyDescent="0.2">
      <c r="B73" s="1102"/>
      <c r="C73" s="1102"/>
      <c r="D73" s="1102"/>
      <c r="E73" s="1102"/>
      <c r="F73" s="1102"/>
      <c r="G73" s="1102"/>
      <c r="H73" s="1102"/>
      <c r="I73" s="1102"/>
      <c r="J73" s="1102"/>
      <c r="K73" s="1102"/>
      <c r="L73" s="1102"/>
      <c r="M73" s="1102"/>
      <c r="N73" s="1102"/>
      <c r="O73" s="1102"/>
      <c r="P73" s="1102"/>
      <c r="Q73" s="1102"/>
      <c r="R73" s="1102"/>
      <c r="S73" s="1102"/>
      <c r="T73" s="1102"/>
      <c r="U73" s="1102"/>
      <c r="V73" s="1102"/>
      <c r="W73" s="1102"/>
      <c r="X73" s="1102"/>
      <c r="Y73" s="1102"/>
      <c r="Z73" s="1102"/>
      <c r="AA73" s="1102"/>
      <c r="AB73" s="1102"/>
      <c r="AC73" s="1102"/>
      <c r="AD73" s="1102"/>
      <c r="AE73" s="1102"/>
      <c r="AF73" s="1102"/>
      <c r="AG73" s="1102"/>
      <c r="AH73" s="1102"/>
      <c r="AI73" s="1102"/>
      <c r="AJ73" s="1102"/>
      <c r="AK73" s="1102"/>
      <c r="AL73" s="1102"/>
      <c r="AM73" s="1102"/>
      <c r="AN73" s="1102"/>
      <c r="AO73" s="1102"/>
      <c r="AP73" s="1102"/>
      <c r="AQ73" s="1102"/>
      <c r="AR73" s="1102"/>
      <c r="AS73" s="1102"/>
      <c r="AT73" s="1102"/>
      <c r="AU73" s="1102"/>
      <c r="AV73" s="1102"/>
      <c r="AW73" s="1102"/>
      <c r="AX73" s="1102"/>
      <c r="AY73" s="1102"/>
      <c r="AZ73" s="1102"/>
      <c r="BA73" s="1102"/>
      <c r="BB73" s="1102"/>
      <c r="BC73" s="1102"/>
      <c r="BD73" s="1102"/>
      <c r="BE73" s="1102"/>
      <c r="BF73" s="1102"/>
      <c r="BG73" s="1102"/>
      <c r="BH73" s="1102"/>
      <c r="BI73" s="1102"/>
      <c r="BJ73" s="1102"/>
      <c r="BK73" s="1102"/>
      <c r="BL73" s="1102"/>
      <c r="BM73" s="1102"/>
      <c r="BN73" s="1102"/>
      <c r="BO73" s="1102"/>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c r="DD73" s="1102"/>
      <c r="DE73" s="1102"/>
      <c r="DF73" s="1102"/>
      <c r="DG73" s="1102"/>
      <c r="DH73" s="1102"/>
      <c r="DI73" s="1102"/>
      <c r="DJ73" s="1102"/>
      <c r="DK73" s="1102"/>
      <c r="DL73" s="1102"/>
      <c r="DM73" s="1102"/>
      <c r="DN73" s="1102"/>
      <c r="DO73" s="1102"/>
      <c r="DP73" s="1102"/>
      <c r="DQ73" s="1102"/>
      <c r="DR73" s="1102"/>
      <c r="DS73" s="1102"/>
      <c r="DT73" s="1102"/>
      <c r="DU73" s="1102"/>
      <c r="DV73" s="1102"/>
      <c r="DW73" s="1102"/>
    </row>
    <row r="74" spans="2:127" ht="14.25" x14ac:dyDescent="0.2">
      <c r="B74" s="1102"/>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1102"/>
      <c r="AB74" s="1102"/>
      <c r="AC74" s="1102"/>
      <c r="AD74" s="1102"/>
      <c r="AE74" s="1102"/>
      <c r="AF74" s="1102"/>
      <c r="AG74" s="1102"/>
      <c r="AH74" s="1102"/>
      <c r="AI74" s="1102"/>
      <c r="AJ74" s="1102"/>
      <c r="AK74" s="1102"/>
      <c r="AL74" s="1102"/>
      <c r="AM74" s="1102"/>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c r="DD74" s="1102"/>
      <c r="DE74" s="1102"/>
      <c r="DF74" s="1102"/>
      <c r="DG74" s="1102"/>
      <c r="DH74" s="1102"/>
      <c r="DI74" s="1102"/>
      <c r="DJ74" s="1102"/>
      <c r="DK74" s="1102"/>
      <c r="DL74" s="1102"/>
      <c r="DM74" s="1102"/>
      <c r="DN74" s="1102"/>
      <c r="DO74" s="1102"/>
      <c r="DP74" s="1102"/>
      <c r="DQ74" s="1102"/>
      <c r="DR74" s="1102"/>
      <c r="DS74" s="1102"/>
      <c r="DT74" s="1102"/>
      <c r="DU74" s="1102"/>
      <c r="DV74" s="1102"/>
      <c r="DW74" s="1102"/>
    </row>
    <row r="75" spans="2:127" ht="14.25" x14ac:dyDescent="0.2">
      <c r="B75" s="1102"/>
      <c r="C75" s="1102"/>
      <c r="D75" s="1102"/>
      <c r="E75" s="1102"/>
      <c r="F75" s="1102"/>
      <c r="G75" s="1102"/>
      <c r="H75" s="1102"/>
      <c r="I75" s="1102"/>
      <c r="J75" s="1102"/>
      <c r="K75" s="1102"/>
      <c r="L75" s="1102"/>
      <c r="M75" s="1102"/>
      <c r="N75" s="1102"/>
      <c r="O75" s="1102"/>
      <c r="P75" s="1102"/>
      <c r="Q75" s="1102"/>
      <c r="R75" s="1102"/>
      <c r="S75" s="1102"/>
      <c r="T75" s="1102"/>
      <c r="U75" s="1102"/>
      <c r="V75" s="1102"/>
      <c r="W75" s="1102"/>
      <c r="X75" s="1102"/>
      <c r="Y75" s="1102"/>
      <c r="Z75" s="1102"/>
      <c r="AA75" s="1102"/>
      <c r="AB75" s="1102"/>
      <c r="AC75" s="1102"/>
      <c r="AD75" s="1102"/>
      <c r="AE75" s="1102"/>
      <c r="AF75" s="1102"/>
      <c r="AG75" s="1102"/>
      <c r="AH75" s="1102"/>
      <c r="AI75" s="1102"/>
      <c r="AJ75" s="1102"/>
      <c r="AK75" s="1102"/>
      <c r="AL75" s="1102"/>
      <c r="AM75" s="1102"/>
      <c r="AN75" s="1102"/>
      <c r="AO75" s="1102"/>
      <c r="AP75" s="1102"/>
      <c r="AQ75" s="1102"/>
      <c r="AR75" s="1102"/>
      <c r="AS75" s="1102"/>
      <c r="AT75" s="1102"/>
      <c r="AU75" s="1102"/>
      <c r="AV75" s="1102"/>
      <c r="AW75" s="1102"/>
      <c r="AX75" s="1102"/>
      <c r="AY75" s="1102"/>
      <c r="AZ75" s="1102"/>
      <c r="BA75" s="1102"/>
      <c r="BB75" s="1102"/>
      <c r="BC75" s="1102"/>
      <c r="BD75" s="1102"/>
      <c r="BE75" s="1102"/>
      <c r="BF75" s="1102"/>
      <c r="BG75" s="1102"/>
      <c r="BH75" s="1102"/>
      <c r="BI75" s="1102"/>
      <c r="BJ75" s="1102"/>
      <c r="BK75" s="1102"/>
      <c r="BL75" s="1102"/>
      <c r="BM75" s="1102"/>
      <c r="BN75" s="1102"/>
      <c r="BO75" s="1102"/>
      <c r="BP75" s="1102"/>
      <c r="BQ75" s="1102"/>
      <c r="BR75" s="1102"/>
      <c r="BS75" s="1102"/>
      <c r="BT75" s="1102"/>
      <c r="BU75" s="1102"/>
      <c r="BV75" s="1102"/>
      <c r="BW75" s="1102"/>
      <c r="BX75" s="1102"/>
      <c r="BY75" s="1102"/>
      <c r="BZ75" s="1102"/>
      <c r="CA75" s="1102"/>
      <c r="CB75" s="1102"/>
      <c r="CC75" s="1102"/>
      <c r="CD75" s="1102"/>
      <c r="CE75" s="1102"/>
      <c r="CF75" s="1102"/>
      <c r="CG75" s="1102"/>
      <c r="CH75" s="1102"/>
      <c r="CI75" s="1102"/>
      <c r="CJ75" s="1102"/>
      <c r="CK75" s="1102"/>
      <c r="CL75" s="1102"/>
      <c r="CM75" s="1102"/>
      <c r="CN75" s="1102"/>
      <c r="CO75" s="1102"/>
      <c r="CP75" s="1102"/>
      <c r="CQ75" s="1102"/>
      <c r="CR75" s="1102"/>
      <c r="CS75" s="1102"/>
      <c r="CT75" s="1102"/>
      <c r="CU75" s="1102"/>
      <c r="CV75" s="1102"/>
      <c r="CW75" s="1102"/>
      <c r="CX75" s="1102"/>
      <c r="CY75" s="1102"/>
      <c r="CZ75" s="1102"/>
      <c r="DA75" s="1102"/>
      <c r="DB75" s="1102"/>
      <c r="DC75" s="1102"/>
      <c r="DD75" s="1102"/>
      <c r="DE75" s="1102"/>
      <c r="DF75" s="1102"/>
      <c r="DG75" s="1102"/>
      <c r="DH75" s="1102"/>
      <c r="DI75" s="1102"/>
      <c r="DJ75" s="1102"/>
      <c r="DK75" s="1102"/>
      <c r="DL75" s="1102"/>
      <c r="DM75" s="1102"/>
      <c r="DN75" s="1102"/>
      <c r="DO75" s="1102"/>
      <c r="DP75" s="1102"/>
      <c r="DQ75" s="1102"/>
      <c r="DR75" s="1102"/>
      <c r="DS75" s="1102"/>
      <c r="DT75" s="1102"/>
      <c r="DU75" s="1102"/>
      <c r="DV75" s="1102"/>
      <c r="DW75" s="1102"/>
    </row>
    <row r="76" spans="2:127" ht="14.25" x14ac:dyDescent="0.2">
      <c r="B76" s="1102"/>
      <c r="C76" s="1102"/>
      <c r="D76" s="1102"/>
      <c r="E76" s="1102"/>
      <c r="F76" s="1102"/>
      <c r="G76" s="1102"/>
      <c r="H76" s="1102"/>
      <c r="I76" s="1102"/>
      <c r="J76" s="1102"/>
      <c r="K76" s="1102"/>
      <c r="L76" s="1102"/>
      <c r="M76" s="1102"/>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2"/>
      <c r="AK76" s="1102"/>
      <c r="AL76" s="1102"/>
      <c r="AM76" s="1102"/>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c r="DD76" s="1102"/>
      <c r="DE76" s="1102"/>
      <c r="DF76" s="1102"/>
      <c r="DG76" s="1102"/>
      <c r="DH76" s="1102"/>
      <c r="DI76" s="1102"/>
      <c r="DJ76" s="1102"/>
      <c r="DK76" s="1102"/>
      <c r="DL76" s="1102"/>
      <c r="DM76" s="1102"/>
      <c r="DN76" s="1102"/>
      <c r="DO76" s="1102"/>
      <c r="DP76" s="1102"/>
      <c r="DQ76" s="1102"/>
      <c r="DR76" s="1102"/>
      <c r="DS76" s="1102"/>
      <c r="DT76" s="1102"/>
      <c r="DU76" s="1102"/>
      <c r="DV76" s="1102"/>
      <c r="DW76" s="1102"/>
    </row>
    <row r="77" spans="2:127" ht="14.25" x14ac:dyDescent="0.2">
      <c r="B77" s="1102"/>
      <c r="C77" s="1102"/>
      <c r="D77" s="1102"/>
      <c r="E77" s="1102"/>
      <c r="F77" s="1102"/>
      <c r="G77" s="1102"/>
      <c r="H77" s="1102"/>
      <c r="I77" s="1102"/>
      <c r="J77" s="1102"/>
      <c r="K77" s="1102"/>
      <c r="L77" s="1102"/>
      <c r="M77" s="1102"/>
      <c r="N77" s="1102"/>
      <c r="O77" s="1102"/>
      <c r="P77" s="1102"/>
      <c r="Q77" s="1102"/>
      <c r="R77" s="1102"/>
      <c r="S77" s="1102"/>
      <c r="T77" s="1102"/>
      <c r="U77" s="1102"/>
      <c r="V77" s="1102"/>
      <c r="W77" s="1102"/>
      <c r="X77" s="1102"/>
      <c r="Y77" s="1102"/>
      <c r="Z77" s="1102"/>
      <c r="AA77" s="1102"/>
      <c r="AB77" s="1102"/>
      <c r="AC77" s="1102"/>
      <c r="AD77" s="1102"/>
      <c r="AE77" s="1102"/>
      <c r="AF77" s="1102"/>
      <c r="AG77" s="1102"/>
      <c r="AH77" s="1102"/>
      <c r="AI77" s="1102"/>
      <c r="AJ77" s="1102"/>
      <c r="AK77" s="1102"/>
      <c r="AL77" s="1102"/>
      <c r="AM77" s="1102"/>
      <c r="AN77" s="1102"/>
      <c r="AO77" s="1102"/>
      <c r="AP77" s="1102"/>
      <c r="AQ77" s="1102"/>
      <c r="AR77" s="1102"/>
      <c r="AS77" s="1102"/>
      <c r="AT77" s="1102"/>
      <c r="AU77" s="1102"/>
      <c r="AV77" s="1102"/>
      <c r="AW77" s="1102"/>
      <c r="AX77" s="1102"/>
      <c r="AY77" s="1102"/>
      <c r="AZ77" s="1102"/>
      <c r="BA77" s="1102"/>
      <c r="BB77" s="1102"/>
      <c r="BC77" s="1102"/>
      <c r="BD77" s="1102"/>
      <c r="BE77" s="1102"/>
      <c r="BF77" s="1102"/>
      <c r="BG77" s="1102"/>
      <c r="BH77" s="1102"/>
      <c r="BI77" s="1102"/>
      <c r="BJ77" s="1102"/>
      <c r="BK77" s="1102"/>
      <c r="BL77" s="1102"/>
      <c r="BM77" s="1102"/>
      <c r="BN77" s="1102"/>
      <c r="BO77" s="1102"/>
      <c r="BP77" s="1102"/>
      <c r="BQ77" s="1102"/>
      <c r="BR77" s="1102"/>
      <c r="BS77" s="1102"/>
      <c r="BT77" s="1102"/>
      <c r="BU77" s="1102"/>
      <c r="BV77" s="1102"/>
      <c r="BW77" s="1102"/>
      <c r="BX77" s="1102"/>
      <c r="BY77" s="1102"/>
      <c r="BZ77" s="1102"/>
      <c r="CA77" s="1102"/>
      <c r="CB77" s="1102"/>
      <c r="CC77" s="1102"/>
      <c r="CD77" s="1102"/>
      <c r="CE77" s="1102"/>
      <c r="CF77" s="1102"/>
      <c r="CG77" s="1102"/>
      <c r="CH77" s="1102"/>
      <c r="CI77" s="1102"/>
      <c r="CJ77" s="1102"/>
      <c r="CK77" s="1102"/>
      <c r="CL77" s="1102"/>
      <c r="CM77" s="1102"/>
      <c r="CN77" s="1102"/>
      <c r="CO77" s="1102"/>
      <c r="CP77" s="1102"/>
      <c r="CQ77" s="1102"/>
      <c r="CR77" s="1102"/>
      <c r="CS77" s="1102"/>
      <c r="CT77" s="1102"/>
      <c r="CU77" s="1102"/>
      <c r="CV77" s="1102"/>
      <c r="CW77" s="1102"/>
      <c r="CX77" s="1102"/>
      <c r="CY77" s="1102"/>
      <c r="CZ77" s="1102"/>
      <c r="DA77" s="1102"/>
      <c r="DB77" s="1102"/>
      <c r="DC77" s="1102"/>
      <c r="DD77" s="1102"/>
      <c r="DE77" s="1102"/>
      <c r="DF77" s="1102"/>
      <c r="DG77" s="1102"/>
      <c r="DH77" s="1102"/>
      <c r="DI77" s="1102"/>
      <c r="DJ77" s="1102"/>
      <c r="DK77" s="1102"/>
      <c r="DL77" s="1102"/>
      <c r="DM77" s="1102"/>
      <c r="DN77" s="1102"/>
      <c r="DO77" s="1102"/>
      <c r="DP77" s="1102"/>
      <c r="DQ77" s="1102"/>
      <c r="DR77" s="1102"/>
      <c r="DS77" s="1102"/>
      <c r="DT77" s="1102"/>
      <c r="DU77" s="1102"/>
      <c r="DV77" s="1102"/>
      <c r="DW77" s="1102"/>
    </row>
    <row r="78" spans="2:127" ht="14.25" x14ac:dyDescent="0.2">
      <c r="B78" s="1102"/>
      <c r="C78" s="1102"/>
      <c r="D78" s="1102"/>
      <c r="E78" s="1102"/>
      <c r="F78" s="1102"/>
      <c r="G78" s="1102"/>
      <c r="H78" s="1102"/>
      <c r="I78" s="1102"/>
      <c r="J78" s="1102"/>
      <c r="K78" s="1102"/>
      <c r="L78" s="1102"/>
      <c r="M78" s="1102"/>
      <c r="N78" s="1102"/>
      <c r="O78" s="1102"/>
      <c r="P78" s="1102"/>
      <c r="Q78" s="1102"/>
      <c r="R78" s="1102"/>
      <c r="S78" s="1102"/>
      <c r="T78" s="1102"/>
      <c r="U78" s="1102"/>
      <c r="V78" s="1102"/>
      <c r="W78" s="1102"/>
      <c r="X78" s="1102"/>
      <c r="Y78" s="1102"/>
      <c r="Z78" s="1102"/>
      <c r="AA78" s="1102"/>
      <c r="AB78" s="1102"/>
      <c r="AC78" s="1102"/>
      <c r="AD78" s="1102"/>
      <c r="AE78" s="1102"/>
      <c r="AF78" s="1102"/>
      <c r="AG78" s="1102"/>
      <c r="AH78" s="1102"/>
      <c r="AI78" s="1102"/>
      <c r="AJ78" s="1102"/>
      <c r="AK78" s="1102"/>
      <c r="AL78" s="1102"/>
      <c r="AM78" s="1102"/>
      <c r="AN78" s="1102"/>
      <c r="AO78" s="1102"/>
      <c r="AP78" s="1102"/>
      <c r="AQ78" s="1102"/>
      <c r="AR78" s="1102"/>
      <c r="AS78" s="1102"/>
      <c r="AT78" s="1102"/>
      <c r="AU78" s="1102"/>
      <c r="AV78" s="1102"/>
      <c r="AW78" s="1102"/>
      <c r="AX78" s="1102"/>
      <c r="AY78" s="1102"/>
      <c r="AZ78" s="1102"/>
      <c r="BA78" s="1102"/>
      <c r="BB78" s="1102"/>
      <c r="BC78" s="1102"/>
      <c r="BD78" s="1102"/>
      <c r="BE78" s="1102"/>
      <c r="BF78" s="1102"/>
      <c r="BG78" s="1102"/>
      <c r="BH78" s="1102"/>
      <c r="BI78" s="1102"/>
      <c r="BJ78" s="1102"/>
      <c r="BK78" s="1102"/>
      <c r="BL78" s="1102"/>
      <c r="BM78" s="1102"/>
      <c r="BN78" s="1102"/>
      <c r="BO78" s="1102"/>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c r="DD78" s="1102"/>
      <c r="DE78" s="1102"/>
      <c r="DF78" s="1102"/>
      <c r="DG78" s="1102"/>
      <c r="DH78" s="1102"/>
      <c r="DI78" s="1102"/>
      <c r="DJ78" s="1102"/>
      <c r="DK78" s="1102"/>
      <c r="DL78" s="1102"/>
      <c r="DM78" s="1102"/>
      <c r="DN78" s="1102"/>
      <c r="DO78" s="1102"/>
      <c r="DP78" s="1102"/>
      <c r="DQ78" s="1102"/>
      <c r="DR78" s="1102"/>
      <c r="DS78" s="1102"/>
      <c r="DT78" s="1102"/>
      <c r="DU78" s="1102"/>
      <c r="DV78" s="1102"/>
      <c r="DW78" s="1102"/>
    </row>
    <row r="79" spans="2:127" ht="14.25" x14ac:dyDescent="0.2">
      <c r="B79" s="1102"/>
      <c r="C79" s="1102"/>
      <c r="D79" s="1102"/>
      <c r="E79" s="1102"/>
      <c r="F79" s="1102"/>
      <c r="G79" s="1102"/>
      <c r="H79" s="1102"/>
      <c r="I79" s="1102"/>
      <c r="J79" s="1102"/>
      <c r="K79" s="1102"/>
      <c r="L79" s="1102"/>
      <c r="M79" s="1102"/>
      <c r="N79" s="1102"/>
      <c r="O79" s="1102"/>
      <c r="P79" s="1102"/>
      <c r="Q79" s="1102"/>
      <c r="R79" s="1102"/>
      <c r="S79" s="1102"/>
      <c r="T79" s="1102"/>
      <c r="U79" s="1102"/>
      <c r="V79" s="1102"/>
      <c r="W79" s="1102"/>
      <c r="X79" s="1102"/>
      <c r="Y79" s="1102"/>
      <c r="Z79" s="1102"/>
      <c r="AA79" s="1102"/>
      <c r="AB79" s="1102"/>
      <c r="AC79" s="1102"/>
      <c r="AD79" s="1102"/>
      <c r="AE79" s="1102"/>
      <c r="AF79" s="1102"/>
      <c r="AG79" s="1102"/>
      <c r="AH79" s="1102"/>
      <c r="AI79" s="1102"/>
      <c r="AJ79" s="1102"/>
      <c r="AK79" s="1102"/>
      <c r="AL79" s="1102"/>
      <c r="AM79" s="1102"/>
      <c r="AN79" s="1102"/>
      <c r="AO79" s="1102"/>
      <c r="AP79" s="1102"/>
      <c r="AQ79" s="1102"/>
      <c r="AR79" s="1102"/>
      <c r="AS79" s="1102"/>
      <c r="AT79" s="1102"/>
      <c r="AU79" s="1102"/>
      <c r="AV79" s="1102"/>
      <c r="AW79" s="1102"/>
      <c r="AX79" s="1102"/>
      <c r="AY79" s="1102"/>
      <c r="AZ79" s="1102"/>
      <c r="BA79" s="1102"/>
      <c r="BB79" s="1102"/>
      <c r="BC79" s="1102"/>
      <c r="BD79" s="1102"/>
      <c r="BE79" s="1102"/>
      <c r="BF79" s="1102"/>
      <c r="BG79" s="1102"/>
      <c r="BH79" s="1102"/>
      <c r="BI79" s="1102"/>
      <c r="BJ79" s="1102"/>
      <c r="BK79" s="1102"/>
      <c r="BL79" s="1102"/>
      <c r="BM79" s="1102"/>
      <c r="BN79" s="1102"/>
      <c r="BO79" s="1102"/>
      <c r="BP79" s="1102"/>
      <c r="BQ79" s="1102"/>
      <c r="BR79" s="1102"/>
      <c r="BS79" s="1102"/>
      <c r="BT79" s="1102"/>
      <c r="BU79" s="1102"/>
      <c r="BV79" s="1102"/>
      <c r="BW79" s="1102"/>
      <c r="BX79" s="1102"/>
      <c r="BY79" s="1102"/>
      <c r="BZ79" s="1102"/>
      <c r="CA79" s="1102"/>
      <c r="CB79" s="1102"/>
      <c r="CC79" s="1102"/>
      <c r="CD79" s="1102"/>
      <c r="CE79" s="1102"/>
      <c r="CF79" s="1102"/>
      <c r="CG79" s="1102"/>
      <c r="CH79" s="1102"/>
      <c r="CI79" s="1102"/>
      <c r="CJ79" s="1102"/>
      <c r="CK79" s="1102"/>
      <c r="CL79" s="1102"/>
      <c r="CM79" s="1102"/>
      <c r="CN79" s="1102"/>
      <c r="CO79" s="1102"/>
      <c r="CP79" s="1102"/>
      <c r="CQ79" s="1102"/>
      <c r="CR79" s="1102"/>
      <c r="CS79" s="1102"/>
      <c r="CT79" s="1102"/>
      <c r="CU79" s="1102"/>
      <c r="CV79" s="1102"/>
      <c r="CW79" s="1102"/>
      <c r="CX79" s="1102"/>
      <c r="CY79" s="1102"/>
      <c r="CZ79" s="1102"/>
      <c r="DA79" s="1102"/>
      <c r="DB79" s="1102"/>
      <c r="DC79" s="1102"/>
      <c r="DD79" s="1102"/>
      <c r="DE79" s="1102"/>
      <c r="DF79" s="1102"/>
      <c r="DG79" s="1102"/>
      <c r="DH79" s="1102"/>
      <c r="DI79" s="1102"/>
      <c r="DJ79" s="1102"/>
      <c r="DK79" s="1102"/>
      <c r="DL79" s="1102"/>
      <c r="DM79" s="1102"/>
      <c r="DN79" s="1102"/>
      <c r="DO79" s="1102"/>
      <c r="DP79" s="1102"/>
      <c r="DQ79" s="1102"/>
      <c r="DR79" s="1102"/>
      <c r="DS79" s="1102"/>
      <c r="DT79" s="1102"/>
      <c r="DU79" s="1102"/>
      <c r="DV79" s="1102"/>
      <c r="DW79" s="1102"/>
    </row>
    <row r="80" spans="2:127" ht="14.25" x14ac:dyDescent="0.2">
      <c r="B80" s="1102"/>
      <c r="C80" s="1102"/>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1102"/>
      <c r="Z80" s="1102"/>
      <c r="AA80" s="1102"/>
      <c r="AB80" s="1102"/>
      <c r="AC80" s="1102"/>
      <c r="AD80" s="1102"/>
      <c r="AE80" s="1102"/>
      <c r="AF80" s="1102"/>
      <c r="AG80" s="1102"/>
      <c r="AH80" s="1102"/>
      <c r="AI80" s="1102"/>
      <c r="AJ80" s="1102"/>
      <c r="AK80" s="1102"/>
      <c r="AL80" s="1102"/>
      <c r="AM80" s="1102"/>
      <c r="AN80" s="1102"/>
      <c r="AO80" s="1102"/>
      <c r="AP80" s="1102"/>
      <c r="AQ80" s="1102"/>
      <c r="AR80" s="1102"/>
      <c r="AS80" s="1102"/>
      <c r="AT80" s="1102"/>
      <c r="AU80" s="1102"/>
      <c r="AV80" s="1102"/>
      <c r="AW80" s="1102"/>
      <c r="AX80" s="1102"/>
      <c r="AY80" s="1102"/>
      <c r="AZ80" s="1102"/>
      <c r="BA80" s="1102"/>
      <c r="BB80" s="1102"/>
      <c r="BC80" s="1102"/>
      <c r="BD80" s="1102"/>
      <c r="BE80" s="1102"/>
      <c r="BF80" s="1102"/>
      <c r="BG80" s="1102"/>
      <c r="BH80" s="1102"/>
      <c r="BI80" s="1102"/>
      <c r="BJ80" s="1102"/>
      <c r="BK80" s="1102"/>
      <c r="BL80" s="1102"/>
      <c r="BM80" s="1102"/>
      <c r="BN80" s="1102"/>
      <c r="BO80" s="1102"/>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c r="DD80" s="1102"/>
      <c r="DE80" s="1102"/>
      <c r="DF80" s="1102"/>
      <c r="DG80" s="1102"/>
      <c r="DH80" s="1102"/>
      <c r="DI80" s="1102"/>
      <c r="DJ80" s="1102"/>
      <c r="DK80" s="1102"/>
      <c r="DL80" s="1102"/>
      <c r="DM80" s="1102"/>
      <c r="DN80" s="1102"/>
      <c r="DO80" s="1102"/>
      <c r="DP80" s="1102"/>
      <c r="DQ80" s="1102"/>
      <c r="DR80" s="1102"/>
      <c r="DS80" s="1102"/>
      <c r="DT80" s="1102"/>
      <c r="DU80" s="1102"/>
      <c r="DV80" s="1102"/>
      <c r="DW80" s="1102"/>
    </row>
    <row r="81" spans="2:127" ht="14.25" x14ac:dyDescent="0.2">
      <c r="B81" s="1102"/>
      <c r="C81" s="1102"/>
      <c r="D81" s="1102"/>
      <c r="E81" s="1102"/>
      <c r="F81" s="1102"/>
      <c r="G81" s="1102"/>
      <c r="H81" s="1102"/>
      <c r="I81" s="1102"/>
      <c r="J81" s="1102"/>
      <c r="K81" s="1102"/>
      <c r="L81" s="1102"/>
      <c r="M81" s="1102"/>
      <c r="N81" s="1102"/>
      <c r="O81" s="1102"/>
      <c r="P81" s="1102"/>
      <c r="Q81" s="1102"/>
      <c r="R81" s="1102"/>
      <c r="S81" s="1102"/>
      <c r="T81" s="1102"/>
      <c r="U81" s="1102"/>
      <c r="V81" s="1102"/>
      <c r="W81" s="1102"/>
      <c r="X81" s="1102"/>
      <c r="Y81" s="1102"/>
      <c r="Z81" s="1102"/>
      <c r="AA81" s="1102"/>
      <c r="AB81" s="1102"/>
      <c r="AC81" s="1102"/>
      <c r="AD81" s="1102"/>
      <c r="AE81" s="1102"/>
      <c r="AF81" s="1102"/>
      <c r="AG81" s="1102"/>
      <c r="AH81" s="1102"/>
      <c r="AI81" s="1102"/>
      <c r="AJ81" s="1102"/>
      <c r="AK81" s="1102"/>
      <c r="AL81" s="1102"/>
      <c r="AM81" s="1102"/>
      <c r="AN81" s="1102"/>
      <c r="AO81" s="1102"/>
      <c r="AP81" s="1102"/>
      <c r="AQ81" s="1102"/>
      <c r="AR81" s="1102"/>
      <c r="AS81" s="1102"/>
      <c r="AT81" s="1102"/>
      <c r="AU81" s="1102"/>
      <c r="AV81" s="1102"/>
      <c r="AW81" s="1102"/>
      <c r="AX81" s="1102"/>
      <c r="AY81" s="1102"/>
      <c r="AZ81" s="1102"/>
      <c r="BA81" s="1102"/>
      <c r="BB81" s="1102"/>
      <c r="BC81" s="1102"/>
      <c r="BD81" s="1102"/>
      <c r="BE81" s="1102"/>
      <c r="BF81" s="1102"/>
      <c r="BG81" s="1102"/>
      <c r="BH81" s="1102"/>
      <c r="BI81" s="1102"/>
      <c r="BJ81" s="1102"/>
      <c r="BK81" s="1102"/>
      <c r="BL81" s="1102"/>
      <c r="BM81" s="1102"/>
      <c r="BN81" s="1102"/>
      <c r="BO81" s="1102"/>
      <c r="BP81" s="1102"/>
      <c r="BQ81" s="1102"/>
      <c r="BR81" s="1102"/>
      <c r="BS81" s="1102"/>
      <c r="BT81" s="1102"/>
      <c r="BU81" s="1102"/>
      <c r="BV81" s="1102"/>
      <c r="BW81" s="1102"/>
      <c r="BX81" s="1102"/>
      <c r="BY81" s="1102"/>
      <c r="BZ81" s="1102"/>
      <c r="CA81" s="1102"/>
      <c r="CB81" s="1102"/>
      <c r="CC81" s="1102"/>
      <c r="CD81" s="1102"/>
      <c r="CE81" s="1102"/>
      <c r="CF81" s="1102"/>
      <c r="CG81" s="1102"/>
      <c r="CH81" s="1102"/>
      <c r="CI81" s="1102"/>
      <c r="CJ81" s="1102"/>
      <c r="CK81" s="1102"/>
      <c r="CL81" s="1102"/>
      <c r="CM81" s="1102"/>
      <c r="CN81" s="1102"/>
      <c r="CO81" s="1102"/>
      <c r="CP81" s="1102"/>
      <c r="CQ81" s="1102"/>
      <c r="CR81" s="1102"/>
      <c r="CS81" s="1102"/>
      <c r="CT81" s="1102"/>
      <c r="CU81" s="1102"/>
      <c r="CV81" s="1102"/>
      <c r="CW81" s="1102"/>
      <c r="CX81" s="1102"/>
      <c r="CY81" s="1102"/>
      <c r="CZ81" s="1102"/>
      <c r="DA81" s="1102"/>
      <c r="DB81" s="1102"/>
      <c r="DC81" s="1102"/>
      <c r="DD81" s="1102"/>
      <c r="DE81" s="1102"/>
      <c r="DF81" s="1102"/>
      <c r="DG81" s="1102"/>
      <c r="DH81" s="1102"/>
      <c r="DI81" s="1102"/>
      <c r="DJ81" s="1102"/>
      <c r="DK81" s="1102"/>
      <c r="DL81" s="1102"/>
      <c r="DM81" s="1102"/>
      <c r="DN81" s="1102"/>
      <c r="DO81" s="1102"/>
      <c r="DP81" s="1102"/>
      <c r="DQ81" s="1102"/>
      <c r="DR81" s="1102"/>
      <c r="DS81" s="1102"/>
      <c r="DT81" s="1102"/>
      <c r="DU81" s="1102"/>
      <c r="DV81" s="1102"/>
      <c r="DW81" s="1102"/>
    </row>
    <row r="82" spans="2:127" ht="14.25" x14ac:dyDescent="0.2">
      <c r="B82" s="1102"/>
      <c r="C82" s="1102"/>
      <c r="D82" s="1102"/>
      <c r="E82" s="1102"/>
      <c r="F82" s="1102"/>
      <c r="G82" s="1102"/>
      <c r="H82" s="1102"/>
      <c r="I82" s="1102"/>
      <c r="J82" s="1102"/>
      <c r="K82" s="1102"/>
      <c r="L82" s="1102"/>
      <c r="M82" s="1102"/>
      <c r="N82" s="1102"/>
      <c r="O82" s="1102"/>
      <c r="P82" s="1102"/>
      <c r="Q82" s="1102"/>
      <c r="R82" s="1102"/>
      <c r="S82" s="1102"/>
      <c r="T82" s="1102"/>
      <c r="U82" s="1102"/>
      <c r="V82" s="1102"/>
      <c r="W82" s="1102"/>
      <c r="X82" s="1102"/>
      <c r="Y82" s="1102"/>
      <c r="Z82" s="1102"/>
      <c r="AA82" s="1102"/>
      <c r="AB82" s="1102"/>
      <c r="AC82" s="1102"/>
      <c r="AD82" s="1102"/>
      <c r="AE82" s="1102"/>
      <c r="AF82" s="1102"/>
      <c r="AG82" s="1102"/>
      <c r="AH82" s="1102"/>
      <c r="AI82" s="1102"/>
      <c r="AJ82" s="1102"/>
      <c r="AK82" s="1102"/>
      <c r="AL82" s="1102"/>
      <c r="AM82" s="1102"/>
      <c r="AN82" s="1102"/>
      <c r="AO82" s="1102"/>
      <c r="AP82" s="1102"/>
      <c r="AQ82" s="1102"/>
      <c r="AR82" s="1102"/>
      <c r="AS82" s="1102"/>
      <c r="AT82" s="1102"/>
      <c r="AU82" s="1102"/>
      <c r="AV82" s="1102"/>
      <c r="AW82" s="1102"/>
      <c r="AX82" s="1102"/>
      <c r="AY82" s="1102"/>
      <c r="AZ82" s="1102"/>
      <c r="BA82" s="1102"/>
      <c r="BB82" s="1102"/>
      <c r="BC82" s="1102"/>
      <c r="BD82" s="1102"/>
      <c r="BE82" s="1102"/>
      <c r="BF82" s="1102"/>
      <c r="BG82" s="1102"/>
      <c r="BH82" s="1102"/>
      <c r="BI82" s="1102"/>
      <c r="BJ82" s="1102"/>
      <c r="BK82" s="1102"/>
      <c r="BL82" s="1102"/>
      <c r="BM82" s="1102"/>
      <c r="BN82" s="1102"/>
      <c r="BO82" s="1102"/>
      <c r="BP82" s="1102"/>
      <c r="BQ82" s="1102"/>
      <c r="BR82" s="1102"/>
      <c r="BS82" s="1102"/>
      <c r="BT82" s="1102"/>
      <c r="BU82" s="1102"/>
      <c r="BV82" s="1102"/>
      <c r="BW82" s="1102"/>
      <c r="BX82" s="1102"/>
      <c r="BY82" s="1102"/>
      <c r="BZ82" s="1102"/>
      <c r="CA82" s="1102"/>
      <c r="CB82" s="1102"/>
      <c r="CC82" s="1102"/>
      <c r="CD82" s="1102"/>
      <c r="CE82" s="1102"/>
      <c r="CF82" s="1102"/>
      <c r="CG82" s="1102"/>
      <c r="CH82" s="1102"/>
      <c r="CI82" s="1102"/>
      <c r="CJ82" s="1102"/>
      <c r="CK82" s="1102"/>
      <c r="CL82" s="1102"/>
      <c r="CM82" s="1102"/>
      <c r="CN82" s="1102"/>
      <c r="CO82" s="1102"/>
      <c r="CP82" s="1102"/>
      <c r="CQ82" s="1102"/>
      <c r="CR82" s="1102"/>
      <c r="CS82" s="1102"/>
      <c r="CT82" s="1102"/>
      <c r="CU82" s="1102"/>
      <c r="CV82" s="1102"/>
      <c r="CW82" s="1102"/>
      <c r="CX82" s="1102"/>
      <c r="CY82" s="1102"/>
      <c r="CZ82" s="1102"/>
      <c r="DA82" s="1102"/>
      <c r="DB82" s="1102"/>
      <c r="DC82" s="1102"/>
      <c r="DD82" s="1102"/>
      <c r="DE82" s="1102"/>
      <c r="DF82" s="1102"/>
      <c r="DG82" s="1102"/>
      <c r="DH82" s="1102"/>
      <c r="DI82" s="1102"/>
      <c r="DJ82" s="1102"/>
      <c r="DK82" s="1102"/>
      <c r="DL82" s="1102"/>
      <c r="DM82" s="1102"/>
      <c r="DN82" s="1102"/>
      <c r="DO82" s="1102"/>
      <c r="DP82" s="1102"/>
      <c r="DQ82" s="1102"/>
      <c r="DR82" s="1102"/>
      <c r="DS82" s="1102"/>
      <c r="DT82" s="1102"/>
      <c r="DU82" s="1102"/>
      <c r="DV82" s="1102"/>
      <c r="DW82" s="1102"/>
    </row>
    <row r="83" spans="2:127" ht="14.25" x14ac:dyDescent="0.2">
      <c r="B83" s="1102"/>
      <c r="C83" s="1102"/>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c r="AK83" s="1102"/>
      <c r="AL83" s="1102"/>
      <c r="AM83" s="1102"/>
      <c r="AN83" s="1102"/>
      <c r="AO83" s="1102"/>
      <c r="AP83" s="1102"/>
      <c r="AQ83" s="1102"/>
      <c r="AR83" s="1102"/>
      <c r="AS83" s="1102"/>
      <c r="AT83" s="1102"/>
      <c r="AU83" s="1102"/>
      <c r="AV83" s="1102"/>
      <c r="AW83" s="1102"/>
      <c r="AX83" s="1102"/>
      <c r="AY83" s="1102"/>
      <c r="AZ83" s="1102"/>
      <c r="BA83" s="1102"/>
      <c r="BB83" s="1102"/>
      <c r="BC83" s="1102"/>
      <c r="BD83" s="1102"/>
      <c r="BE83" s="1102"/>
      <c r="BF83" s="1102"/>
      <c r="BG83" s="1102"/>
      <c r="BH83" s="1102"/>
      <c r="BI83" s="1102"/>
      <c r="BJ83" s="1102"/>
      <c r="BK83" s="1102"/>
      <c r="BL83" s="1102"/>
      <c r="BM83" s="1102"/>
      <c r="BN83" s="1102"/>
      <c r="BO83" s="1102"/>
      <c r="BP83" s="1102"/>
      <c r="BQ83" s="1102"/>
      <c r="BR83" s="1102"/>
      <c r="BS83" s="1102"/>
      <c r="BT83" s="1102"/>
      <c r="BU83" s="1102"/>
      <c r="BV83" s="1102"/>
      <c r="BW83" s="1102"/>
      <c r="BX83" s="1102"/>
      <c r="BY83" s="1102"/>
      <c r="BZ83" s="1102"/>
      <c r="CA83" s="1102"/>
      <c r="CB83" s="1102"/>
      <c r="CC83" s="1102"/>
      <c r="CD83" s="1102"/>
      <c r="CE83" s="1102"/>
      <c r="CF83" s="1102"/>
      <c r="CG83" s="1102"/>
      <c r="CH83" s="1102"/>
      <c r="CI83" s="1102"/>
      <c r="CJ83" s="1102"/>
      <c r="CK83" s="1102"/>
      <c r="CL83" s="1102"/>
      <c r="CM83" s="1102"/>
      <c r="CN83" s="1102"/>
      <c r="CO83" s="1102"/>
      <c r="CP83" s="1102"/>
      <c r="CQ83" s="1102"/>
      <c r="CR83" s="1102"/>
      <c r="CS83" s="1102"/>
      <c r="CT83" s="1102"/>
      <c r="CU83" s="1102"/>
      <c r="CV83" s="1102"/>
      <c r="CW83" s="1102"/>
      <c r="CX83" s="1102"/>
      <c r="CY83" s="1102"/>
      <c r="CZ83" s="1102"/>
      <c r="DA83" s="1102"/>
      <c r="DB83" s="1102"/>
      <c r="DC83" s="1102"/>
      <c r="DD83" s="1102"/>
      <c r="DE83" s="1102"/>
      <c r="DF83" s="1102"/>
      <c r="DG83" s="1102"/>
      <c r="DH83" s="1102"/>
      <c r="DI83" s="1102"/>
      <c r="DJ83" s="1102"/>
      <c r="DK83" s="1102"/>
      <c r="DL83" s="1102"/>
      <c r="DM83" s="1102"/>
      <c r="DN83" s="1102"/>
      <c r="DO83" s="1102"/>
      <c r="DP83" s="1102"/>
      <c r="DQ83" s="1102"/>
      <c r="DR83" s="1102"/>
      <c r="DS83" s="1102"/>
      <c r="DT83" s="1102"/>
      <c r="DU83" s="1102"/>
      <c r="DV83" s="1102"/>
      <c r="DW83" s="1102"/>
    </row>
    <row r="84" spans="2:127" ht="14.25" x14ac:dyDescent="0.2">
      <c r="B84" s="1102"/>
      <c r="C84" s="1102"/>
      <c r="D84" s="1102"/>
      <c r="E84" s="1102"/>
      <c r="F84" s="1102"/>
      <c r="G84" s="1102"/>
      <c r="H84" s="1102"/>
      <c r="I84" s="1102"/>
      <c r="J84" s="1102"/>
      <c r="K84" s="1102"/>
      <c r="L84" s="1102"/>
      <c r="M84" s="1102"/>
      <c r="N84" s="1102"/>
      <c r="O84" s="1102"/>
      <c r="P84" s="1102"/>
      <c r="Q84" s="1102"/>
      <c r="R84" s="1102"/>
      <c r="S84" s="1102"/>
      <c r="T84" s="1102"/>
      <c r="U84" s="1102"/>
      <c r="V84" s="1102"/>
      <c r="W84" s="1102"/>
      <c r="X84" s="1102"/>
      <c r="Y84" s="1102"/>
      <c r="Z84" s="1102"/>
      <c r="AA84" s="1102"/>
      <c r="AB84" s="1102"/>
      <c r="AC84" s="1102"/>
      <c r="AD84" s="1102"/>
      <c r="AE84" s="1102"/>
      <c r="AF84" s="1102"/>
      <c r="AG84" s="1102"/>
      <c r="AH84" s="1102"/>
      <c r="AI84" s="1102"/>
      <c r="AJ84" s="1102"/>
      <c r="AK84" s="1102"/>
      <c r="AL84" s="1102"/>
      <c r="AM84" s="1102"/>
      <c r="AN84" s="1102"/>
      <c r="AO84" s="1102"/>
      <c r="AP84" s="1102"/>
      <c r="AQ84" s="1102"/>
      <c r="AR84" s="1102"/>
      <c r="AS84" s="1102"/>
      <c r="AT84" s="1102"/>
      <c r="AU84" s="1102"/>
      <c r="AV84" s="1102"/>
      <c r="AW84" s="1102"/>
      <c r="AX84" s="1102"/>
      <c r="AY84" s="1102"/>
      <c r="AZ84" s="1102"/>
      <c r="BA84" s="1102"/>
      <c r="BB84" s="1102"/>
      <c r="BC84" s="1102"/>
      <c r="BD84" s="1102"/>
      <c r="BE84" s="1102"/>
      <c r="BF84" s="1102"/>
      <c r="BG84" s="1102"/>
      <c r="BH84" s="1102"/>
      <c r="BI84" s="1102"/>
      <c r="BJ84" s="1102"/>
      <c r="BK84" s="1102"/>
      <c r="BL84" s="1102"/>
      <c r="BM84" s="1102"/>
      <c r="BN84" s="1102"/>
      <c r="BO84" s="1102"/>
      <c r="BP84" s="1102"/>
      <c r="BQ84" s="1102"/>
      <c r="BR84" s="1102"/>
      <c r="BS84" s="1102"/>
      <c r="BT84" s="1102"/>
      <c r="BU84" s="1102"/>
      <c r="BV84" s="1102"/>
      <c r="BW84" s="1102"/>
      <c r="BX84" s="1102"/>
      <c r="BY84" s="1102"/>
      <c r="BZ84" s="1102"/>
      <c r="CA84" s="1102"/>
      <c r="CB84" s="1102"/>
      <c r="CC84" s="1102"/>
      <c r="CD84" s="1102"/>
      <c r="CE84" s="1102"/>
      <c r="CF84" s="1102"/>
      <c r="CG84" s="1102"/>
      <c r="CH84" s="1102"/>
      <c r="CI84" s="1102"/>
      <c r="CJ84" s="1102"/>
      <c r="CK84" s="1102"/>
      <c r="CL84" s="1102"/>
      <c r="CM84" s="1102"/>
      <c r="CN84" s="1102"/>
      <c r="CO84" s="1102"/>
      <c r="CP84" s="1102"/>
      <c r="CQ84" s="1102"/>
      <c r="CR84" s="1102"/>
      <c r="CS84" s="1102"/>
      <c r="CT84" s="1102"/>
      <c r="CU84" s="1102"/>
      <c r="CV84" s="1102"/>
      <c r="CW84" s="1102"/>
      <c r="CX84" s="1102"/>
      <c r="CY84" s="1102"/>
      <c r="CZ84" s="1102"/>
      <c r="DA84" s="1102"/>
      <c r="DB84" s="1102"/>
      <c r="DC84" s="1102"/>
      <c r="DD84" s="1102"/>
      <c r="DE84" s="1102"/>
      <c r="DF84" s="1102"/>
      <c r="DG84" s="1102"/>
      <c r="DH84" s="1102"/>
      <c r="DI84" s="1102"/>
      <c r="DJ84" s="1102"/>
      <c r="DK84" s="1102"/>
      <c r="DL84" s="1102"/>
      <c r="DM84" s="1102"/>
      <c r="DN84" s="1102"/>
      <c r="DO84" s="1102"/>
      <c r="DP84" s="1102"/>
      <c r="DQ84" s="1102"/>
      <c r="DR84" s="1102"/>
      <c r="DS84" s="1102"/>
      <c r="DT84" s="1102"/>
      <c r="DU84" s="1102"/>
      <c r="DV84" s="1102"/>
      <c r="DW84" s="1102"/>
    </row>
    <row r="85" spans="2:127" ht="14.25" x14ac:dyDescent="0.2">
      <c r="B85" s="1102"/>
      <c r="C85" s="1102"/>
      <c r="D85" s="1102"/>
      <c r="E85" s="1102"/>
      <c r="F85" s="1102"/>
      <c r="G85" s="1102"/>
      <c r="H85" s="1102"/>
      <c r="I85" s="1102"/>
      <c r="J85" s="1102"/>
      <c r="K85" s="1102"/>
      <c r="L85" s="1102"/>
      <c r="M85" s="1102"/>
      <c r="N85" s="1102"/>
      <c r="O85" s="1102"/>
      <c r="P85" s="1102"/>
      <c r="Q85" s="1102"/>
      <c r="R85" s="1102"/>
      <c r="S85" s="1102"/>
      <c r="T85" s="1102"/>
      <c r="U85" s="1102"/>
      <c r="V85" s="1102"/>
      <c r="W85" s="1102"/>
      <c r="X85" s="1102"/>
      <c r="Y85" s="1102"/>
      <c r="Z85" s="1102"/>
      <c r="AA85" s="1102"/>
      <c r="AB85" s="1102"/>
      <c r="AC85" s="1102"/>
      <c r="AD85" s="1102"/>
      <c r="AE85" s="1102"/>
      <c r="AF85" s="1102"/>
      <c r="AG85" s="1102"/>
      <c r="AH85" s="1102"/>
      <c r="AI85" s="1102"/>
      <c r="AJ85" s="1102"/>
      <c r="AK85" s="1102"/>
      <c r="AL85" s="1102"/>
      <c r="AM85" s="1102"/>
      <c r="AN85" s="1102"/>
      <c r="AO85" s="1102"/>
      <c r="AP85" s="1102"/>
      <c r="AQ85" s="1102"/>
      <c r="AR85" s="1102"/>
      <c r="AS85" s="1102"/>
      <c r="AT85" s="1102"/>
      <c r="AU85" s="1102"/>
      <c r="AV85" s="1102"/>
      <c r="AW85" s="1102"/>
      <c r="AX85" s="1102"/>
      <c r="AY85" s="1102"/>
      <c r="AZ85" s="1102"/>
      <c r="BA85" s="1102"/>
      <c r="BB85" s="1102"/>
      <c r="BC85" s="1102"/>
      <c r="BD85" s="1102"/>
      <c r="BE85" s="1102"/>
      <c r="BF85" s="1102"/>
      <c r="BG85" s="1102"/>
      <c r="BH85" s="1102"/>
      <c r="BI85" s="1102"/>
      <c r="BJ85" s="1102"/>
      <c r="BK85" s="1102"/>
      <c r="BL85" s="1102"/>
      <c r="BM85" s="1102"/>
      <c r="BN85" s="1102"/>
      <c r="BO85" s="1102"/>
      <c r="BP85" s="1102"/>
      <c r="BQ85" s="1102"/>
      <c r="BR85" s="1102"/>
      <c r="BS85" s="1102"/>
      <c r="BT85" s="1102"/>
      <c r="BU85" s="1102"/>
      <c r="BV85" s="1102"/>
      <c r="BW85" s="1102"/>
      <c r="BX85" s="1102"/>
      <c r="BY85" s="1102"/>
      <c r="BZ85" s="1102"/>
      <c r="CA85" s="1102"/>
      <c r="CB85" s="1102"/>
      <c r="CC85" s="1102"/>
      <c r="CD85" s="1102"/>
      <c r="CE85" s="1102"/>
      <c r="CF85" s="1102"/>
      <c r="CG85" s="1102"/>
      <c r="CH85" s="1102"/>
      <c r="CI85" s="1102"/>
      <c r="CJ85" s="1102"/>
      <c r="CK85" s="1102"/>
      <c r="CL85" s="1102"/>
      <c r="CM85" s="1102"/>
      <c r="CN85" s="1102"/>
      <c r="CO85" s="1102"/>
      <c r="CP85" s="1102"/>
      <c r="CQ85" s="1102"/>
      <c r="CR85" s="1102"/>
      <c r="CS85" s="1102"/>
      <c r="CT85" s="1102"/>
      <c r="CU85" s="1102"/>
      <c r="CV85" s="1102"/>
      <c r="CW85" s="1102"/>
      <c r="CX85" s="1102"/>
      <c r="CY85" s="1102"/>
      <c r="CZ85" s="1102"/>
      <c r="DA85" s="1102"/>
      <c r="DB85" s="1102"/>
      <c r="DC85" s="1102"/>
      <c r="DD85" s="1102"/>
      <c r="DE85" s="1102"/>
      <c r="DF85" s="1102"/>
      <c r="DG85" s="1102"/>
      <c r="DH85" s="1102"/>
      <c r="DI85" s="1102"/>
      <c r="DJ85" s="1102"/>
      <c r="DK85" s="1102"/>
      <c r="DL85" s="1102"/>
      <c r="DM85" s="1102"/>
      <c r="DN85" s="1102"/>
      <c r="DO85" s="1102"/>
      <c r="DP85" s="1102"/>
      <c r="DQ85" s="1102"/>
      <c r="DR85" s="1102"/>
      <c r="DS85" s="1102"/>
      <c r="DT85" s="1102"/>
      <c r="DU85" s="1102"/>
      <c r="DV85" s="1102"/>
      <c r="DW85" s="1102"/>
    </row>
    <row r="86" spans="2:127" ht="14.25" x14ac:dyDescent="0.2">
      <c r="B86" s="1102"/>
      <c r="C86" s="1102"/>
      <c r="D86" s="1102"/>
      <c r="E86" s="1102"/>
      <c r="F86" s="1102"/>
      <c r="G86" s="1102"/>
      <c r="H86" s="1102"/>
      <c r="I86" s="1102"/>
      <c r="J86" s="1102"/>
      <c r="K86" s="1102"/>
      <c r="L86" s="1102"/>
      <c r="M86" s="1102"/>
      <c r="N86" s="1102"/>
      <c r="O86" s="1102"/>
      <c r="P86" s="1102"/>
      <c r="Q86" s="1102"/>
      <c r="R86" s="1102"/>
      <c r="S86" s="1102"/>
      <c r="T86" s="1102"/>
      <c r="U86" s="1102"/>
      <c r="V86" s="1102"/>
      <c r="W86" s="1102"/>
      <c r="X86" s="1102"/>
      <c r="Y86" s="1102"/>
      <c r="Z86" s="1102"/>
      <c r="AA86" s="1102"/>
      <c r="AB86" s="1102"/>
      <c r="AC86" s="1102"/>
      <c r="AD86" s="1102"/>
      <c r="AE86" s="1102"/>
      <c r="AF86" s="1102"/>
      <c r="AG86" s="1102"/>
      <c r="AH86" s="1102"/>
      <c r="AI86" s="1102"/>
      <c r="AJ86" s="1102"/>
      <c r="AK86" s="1102"/>
      <c r="AL86" s="1102"/>
      <c r="AM86" s="1102"/>
      <c r="AN86" s="1102"/>
      <c r="AO86" s="1102"/>
      <c r="AP86" s="1102"/>
      <c r="AQ86" s="1102"/>
      <c r="AR86" s="1102"/>
      <c r="AS86" s="1102"/>
      <c r="AT86" s="1102"/>
      <c r="AU86" s="1102"/>
      <c r="AV86" s="1102"/>
      <c r="AW86" s="1102"/>
      <c r="AX86" s="1102"/>
      <c r="AY86" s="1102"/>
      <c r="AZ86" s="1102"/>
      <c r="BA86" s="1102"/>
      <c r="BB86" s="1102"/>
      <c r="BC86" s="1102"/>
      <c r="BD86" s="1102"/>
      <c r="BE86" s="1102"/>
      <c r="BF86" s="1102"/>
      <c r="BG86" s="1102"/>
      <c r="BH86" s="1102"/>
      <c r="BI86" s="1102"/>
      <c r="BJ86" s="1102"/>
      <c r="BK86" s="1102"/>
      <c r="BL86" s="1102"/>
      <c r="BM86" s="1102"/>
      <c r="BN86" s="1102"/>
      <c r="BO86" s="1102"/>
      <c r="BP86" s="1102"/>
      <c r="BQ86" s="1102"/>
      <c r="BR86" s="1102"/>
      <c r="BS86" s="1102"/>
      <c r="BT86" s="1102"/>
      <c r="BU86" s="1102"/>
      <c r="BV86" s="1102"/>
      <c r="BW86" s="1102"/>
      <c r="BX86" s="1102"/>
      <c r="BY86" s="1102"/>
      <c r="BZ86" s="1102"/>
      <c r="CA86" s="1102"/>
      <c r="CB86" s="1102"/>
      <c r="CC86" s="1102"/>
      <c r="CD86" s="1102"/>
      <c r="CE86" s="1102"/>
      <c r="CF86" s="1102"/>
      <c r="CG86" s="1102"/>
      <c r="CH86" s="1102"/>
      <c r="CI86" s="1102"/>
      <c r="CJ86" s="1102"/>
      <c r="CK86" s="1102"/>
      <c r="CL86" s="1102"/>
      <c r="CM86" s="1102"/>
      <c r="CN86" s="1102"/>
      <c r="CO86" s="1102"/>
      <c r="CP86" s="1102"/>
      <c r="CQ86" s="1102"/>
      <c r="CR86" s="1102"/>
      <c r="CS86" s="1102"/>
      <c r="CT86" s="1102"/>
      <c r="CU86" s="1102"/>
      <c r="CV86" s="1102"/>
      <c r="CW86" s="1102"/>
      <c r="CX86" s="1102"/>
      <c r="CY86" s="1102"/>
      <c r="CZ86" s="1102"/>
      <c r="DA86" s="1102"/>
      <c r="DB86" s="1102"/>
      <c r="DC86" s="1102"/>
      <c r="DD86" s="1102"/>
      <c r="DE86" s="1102"/>
      <c r="DF86" s="1102"/>
      <c r="DG86" s="1102"/>
      <c r="DH86" s="1102"/>
      <c r="DI86" s="1102"/>
      <c r="DJ86" s="1102"/>
      <c r="DK86" s="1102"/>
      <c r="DL86" s="1102"/>
      <c r="DM86" s="1102"/>
      <c r="DN86" s="1102"/>
      <c r="DO86" s="1102"/>
      <c r="DP86" s="1102"/>
      <c r="DQ86" s="1102"/>
      <c r="DR86" s="1102"/>
      <c r="DS86" s="1102"/>
      <c r="DT86" s="1102"/>
      <c r="DU86" s="1102"/>
      <c r="DV86" s="1102"/>
      <c r="DW86" s="1102"/>
    </row>
    <row r="87" spans="2:127" ht="14.25" x14ac:dyDescent="0.2">
      <c r="B87" s="1102"/>
      <c r="C87" s="1102"/>
      <c r="D87" s="1102"/>
      <c r="E87" s="1102"/>
      <c r="F87" s="1102"/>
      <c r="G87" s="1102"/>
      <c r="H87" s="1102"/>
      <c r="I87" s="1102"/>
      <c r="J87" s="1102"/>
      <c r="K87" s="1102"/>
      <c r="L87" s="1102"/>
      <c r="M87" s="1102"/>
      <c r="N87" s="1102"/>
      <c r="O87" s="1102"/>
      <c r="P87" s="1102"/>
      <c r="Q87" s="1102"/>
      <c r="R87" s="1102"/>
      <c r="S87" s="1102"/>
      <c r="T87" s="1102"/>
      <c r="U87" s="1102"/>
      <c r="V87" s="1102"/>
      <c r="W87" s="1102"/>
      <c r="X87" s="1102"/>
      <c r="Y87" s="1102"/>
      <c r="Z87" s="1102"/>
      <c r="AA87" s="1102"/>
      <c r="AB87" s="1102"/>
      <c r="AC87" s="1102"/>
      <c r="AD87" s="1102"/>
      <c r="AE87" s="1102"/>
      <c r="AF87" s="1102"/>
      <c r="AG87" s="1102"/>
      <c r="AH87" s="1102"/>
      <c r="AI87" s="1102"/>
      <c r="AJ87" s="1102"/>
      <c r="AK87" s="1102"/>
      <c r="AL87" s="1102"/>
      <c r="AM87" s="1102"/>
      <c r="AN87" s="1102"/>
      <c r="AO87" s="1102"/>
      <c r="AP87" s="1102"/>
      <c r="AQ87" s="1102"/>
      <c r="AR87" s="1102"/>
      <c r="AS87" s="1102"/>
      <c r="AT87" s="1102"/>
      <c r="AU87" s="1102"/>
      <c r="AV87" s="1102"/>
      <c r="AW87" s="1102"/>
      <c r="AX87" s="1102"/>
      <c r="AY87" s="1102"/>
      <c r="AZ87" s="1102"/>
      <c r="BA87" s="1102"/>
      <c r="BB87" s="1102"/>
      <c r="BC87" s="1102"/>
      <c r="BD87" s="1102"/>
      <c r="BE87" s="1102"/>
      <c r="BF87" s="1102"/>
      <c r="BG87" s="1102"/>
      <c r="BH87" s="1102"/>
      <c r="BI87" s="1102"/>
      <c r="BJ87" s="1102"/>
      <c r="BK87" s="1102"/>
      <c r="BL87" s="1102"/>
      <c r="BM87" s="1102"/>
      <c r="BN87" s="1102"/>
      <c r="BO87" s="1102"/>
      <c r="BP87" s="1102"/>
      <c r="BQ87" s="1102"/>
      <c r="BR87" s="1102"/>
      <c r="BS87" s="1102"/>
      <c r="BT87" s="1102"/>
      <c r="BU87" s="1102"/>
      <c r="BV87" s="1102"/>
      <c r="BW87" s="1102"/>
      <c r="BX87" s="1102"/>
      <c r="BY87" s="1102"/>
      <c r="BZ87" s="1102"/>
      <c r="CA87" s="1102"/>
      <c r="CB87" s="1102"/>
      <c r="CC87" s="1102"/>
      <c r="CD87" s="1102"/>
      <c r="CE87" s="1102"/>
      <c r="CF87" s="1102"/>
      <c r="CG87" s="1102"/>
      <c r="CH87" s="1102"/>
      <c r="CI87" s="1102"/>
      <c r="CJ87" s="1102"/>
      <c r="CK87" s="1102"/>
      <c r="CL87" s="1102"/>
      <c r="CM87" s="1102"/>
      <c r="CN87" s="1102"/>
      <c r="CO87" s="1102"/>
      <c r="CP87" s="1102"/>
      <c r="CQ87" s="1102"/>
      <c r="CR87" s="1102"/>
      <c r="CS87" s="1102"/>
      <c r="CT87" s="1102"/>
      <c r="CU87" s="1102"/>
      <c r="CV87" s="1102"/>
      <c r="CW87" s="1102"/>
      <c r="CX87" s="1102"/>
      <c r="CY87" s="1102"/>
      <c r="CZ87" s="1102"/>
      <c r="DA87" s="1102"/>
      <c r="DB87" s="1102"/>
      <c r="DC87" s="1102"/>
      <c r="DD87" s="1102"/>
      <c r="DE87" s="1102"/>
      <c r="DF87" s="1102"/>
      <c r="DG87" s="1102"/>
      <c r="DH87" s="1102"/>
      <c r="DI87" s="1102"/>
      <c r="DJ87" s="1102"/>
      <c r="DK87" s="1102"/>
      <c r="DL87" s="1102"/>
      <c r="DM87" s="1102"/>
      <c r="DN87" s="1102"/>
      <c r="DO87" s="1102"/>
      <c r="DP87" s="1102"/>
      <c r="DQ87" s="1102"/>
      <c r="DR87" s="1102"/>
      <c r="DS87" s="1102"/>
      <c r="DT87" s="1102"/>
      <c r="DU87" s="1102"/>
      <c r="DV87" s="1102"/>
      <c r="DW87" s="1102"/>
    </row>
    <row r="88" spans="2:127" ht="14.25" x14ac:dyDescent="0.2">
      <c r="B88" s="1102"/>
      <c r="C88" s="1102"/>
      <c r="D88" s="1102"/>
      <c r="E88" s="1102"/>
      <c r="F88" s="1102"/>
      <c r="G88" s="1102"/>
      <c r="H88" s="1102"/>
      <c r="I88" s="1102"/>
      <c r="J88" s="1102"/>
      <c r="K88" s="1102"/>
      <c r="L88" s="1102"/>
      <c r="M88" s="1102"/>
      <c r="N88" s="1102"/>
      <c r="O88" s="1102"/>
      <c r="P88" s="1102"/>
      <c r="Q88" s="1102"/>
      <c r="R88" s="1102"/>
      <c r="S88" s="1102"/>
      <c r="T88" s="1102"/>
      <c r="U88" s="1102"/>
      <c r="V88" s="1102"/>
      <c r="W88" s="1102"/>
      <c r="X88" s="1102"/>
      <c r="Y88" s="1102"/>
      <c r="Z88" s="1102"/>
      <c r="AA88" s="1102"/>
      <c r="AB88" s="1102"/>
      <c r="AC88" s="1102"/>
      <c r="AD88" s="1102"/>
      <c r="AE88" s="1102"/>
      <c r="AF88" s="1102"/>
      <c r="AG88" s="1102"/>
      <c r="AH88" s="1102"/>
      <c r="AI88" s="1102"/>
      <c r="AJ88" s="1102"/>
      <c r="AK88" s="1102"/>
      <c r="AL88" s="1102"/>
      <c r="AM88" s="1102"/>
      <c r="AN88" s="1102"/>
      <c r="AO88" s="1102"/>
      <c r="AP88" s="1102"/>
      <c r="AQ88" s="1102"/>
      <c r="AR88" s="1102"/>
      <c r="AS88" s="1102"/>
      <c r="AT88" s="1102"/>
      <c r="AU88" s="1102"/>
      <c r="AV88" s="1102"/>
      <c r="AW88" s="1102"/>
      <c r="AX88" s="1102"/>
      <c r="AY88" s="1102"/>
      <c r="AZ88" s="1102"/>
      <c r="BA88" s="1102"/>
      <c r="BB88" s="1102"/>
      <c r="BC88" s="1102"/>
      <c r="BD88" s="1102"/>
      <c r="BE88" s="1102"/>
      <c r="BF88" s="1102"/>
      <c r="BG88" s="1102"/>
      <c r="BH88" s="1102"/>
      <c r="BI88" s="1102"/>
      <c r="BJ88" s="1102"/>
      <c r="BK88" s="1102"/>
      <c r="BL88" s="1102"/>
      <c r="BM88" s="1102"/>
      <c r="BN88" s="1102"/>
      <c r="BO88" s="1102"/>
      <c r="BP88" s="1102"/>
      <c r="BQ88" s="1102"/>
      <c r="BR88" s="1102"/>
      <c r="BS88" s="1102"/>
      <c r="BT88" s="1102"/>
      <c r="BU88" s="1102"/>
      <c r="BV88" s="1102"/>
      <c r="BW88" s="1102"/>
      <c r="BX88" s="1102"/>
      <c r="BY88" s="1102"/>
      <c r="BZ88" s="1102"/>
      <c r="CA88" s="1102"/>
      <c r="CB88" s="1102"/>
      <c r="CC88" s="1102"/>
      <c r="CD88" s="1102"/>
      <c r="CE88" s="1102"/>
      <c r="CF88" s="1102"/>
      <c r="CG88" s="1102"/>
      <c r="CH88" s="1102"/>
      <c r="CI88" s="1102"/>
      <c r="CJ88" s="1102"/>
      <c r="CK88" s="1102"/>
      <c r="CL88" s="1102"/>
      <c r="CM88" s="1102"/>
      <c r="CN88" s="1102"/>
      <c r="CO88" s="1102"/>
      <c r="CP88" s="1102"/>
      <c r="CQ88" s="1102"/>
      <c r="CR88" s="1102"/>
      <c r="CS88" s="1102"/>
      <c r="CT88" s="1102"/>
      <c r="CU88" s="1102"/>
      <c r="CV88" s="1102"/>
      <c r="CW88" s="1102"/>
      <c r="CX88" s="1102"/>
      <c r="CY88" s="1102"/>
      <c r="CZ88" s="1102"/>
      <c r="DA88" s="1102"/>
      <c r="DB88" s="1102"/>
      <c r="DC88" s="1102"/>
      <c r="DD88" s="1102"/>
      <c r="DE88" s="1102"/>
      <c r="DF88" s="1102"/>
      <c r="DG88" s="1102"/>
      <c r="DH88" s="1102"/>
      <c r="DI88" s="1102"/>
      <c r="DJ88" s="1102"/>
      <c r="DK88" s="1102"/>
      <c r="DL88" s="1102"/>
      <c r="DM88" s="1102"/>
      <c r="DN88" s="1102"/>
      <c r="DO88" s="1102"/>
      <c r="DP88" s="1102"/>
      <c r="DQ88" s="1102"/>
      <c r="DR88" s="1102"/>
      <c r="DS88" s="1102"/>
      <c r="DT88" s="1102"/>
      <c r="DU88" s="1102"/>
      <c r="DV88" s="1102"/>
      <c r="DW88" s="1102"/>
    </row>
    <row r="89" spans="2:127" ht="14.25" x14ac:dyDescent="0.2">
      <c r="B89" s="1102"/>
      <c r="C89" s="1102"/>
      <c r="D89" s="1102"/>
      <c r="E89" s="1102"/>
      <c r="F89" s="1102"/>
      <c r="G89" s="1102"/>
      <c r="H89" s="1102"/>
      <c r="I89" s="1102"/>
      <c r="J89" s="1102"/>
      <c r="K89" s="1102"/>
      <c r="L89" s="1102"/>
      <c r="M89" s="1102"/>
      <c r="N89" s="1102"/>
      <c r="O89" s="1102"/>
      <c r="P89" s="1102"/>
      <c r="Q89" s="1102"/>
      <c r="R89" s="1102"/>
      <c r="S89" s="1102"/>
      <c r="T89" s="1102"/>
      <c r="U89" s="1102"/>
      <c r="V89" s="1102"/>
      <c r="W89" s="1102"/>
      <c r="X89" s="1102"/>
      <c r="Y89" s="1102"/>
      <c r="Z89" s="1102"/>
      <c r="AA89" s="1102"/>
      <c r="AB89" s="1102"/>
      <c r="AC89" s="1102"/>
      <c r="AD89" s="1102"/>
      <c r="AE89" s="1102"/>
      <c r="AF89" s="1102"/>
      <c r="AG89" s="1102"/>
      <c r="AH89" s="1102"/>
      <c r="AI89" s="1102"/>
      <c r="AJ89" s="1102"/>
      <c r="AK89" s="1102"/>
      <c r="AL89" s="1102"/>
      <c r="AM89" s="1102"/>
      <c r="AN89" s="1102"/>
      <c r="AO89" s="1102"/>
      <c r="AP89" s="1102"/>
      <c r="AQ89" s="1102"/>
      <c r="AR89" s="1102"/>
      <c r="AS89" s="1102"/>
      <c r="AT89" s="1102"/>
      <c r="AU89" s="1102"/>
      <c r="AV89" s="1102"/>
      <c r="AW89" s="1102"/>
      <c r="AX89" s="1102"/>
      <c r="AY89" s="1102"/>
      <c r="AZ89" s="1102"/>
      <c r="BA89" s="1102"/>
      <c r="BB89" s="1102"/>
      <c r="BC89" s="1102"/>
      <c r="BD89" s="1102"/>
      <c r="BE89" s="1102"/>
      <c r="BF89" s="1102"/>
      <c r="BG89" s="1102"/>
      <c r="BH89" s="1102"/>
      <c r="BI89" s="1102"/>
      <c r="BJ89" s="1102"/>
      <c r="BK89" s="1102"/>
      <c r="BL89" s="1102"/>
      <c r="BM89" s="1102"/>
      <c r="BN89" s="1102"/>
      <c r="BO89" s="1102"/>
      <c r="BP89" s="1102"/>
      <c r="BQ89" s="1102"/>
      <c r="BR89" s="1102"/>
      <c r="BS89" s="1102"/>
      <c r="BT89" s="1102"/>
      <c r="BU89" s="1102"/>
      <c r="BV89" s="1102"/>
      <c r="BW89" s="1102"/>
      <c r="BX89" s="1102"/>
      <c r="BY89" s="1102"/>
      <c r="BZ89" s="1102"/>
      <c r="CA89" s="1102"/>
      <c r="CB89" s="1102"/>
      <c r="CC89" s="1102"/>
      <c r="CD89" s="1102"/>
      <c r="CE89" s="1102"/>
      <c r="CF89" s="1102"/>
      <c r="CG89" s="1102"/>
      <c r="CH89" s="1102"/>
      <c r="CI89" s="1102"/>
      <c r="CJ89" s="1102"/>
      <c r="CK89" s="1102"/>
      <c r="CL89" s="1102"/>
      <c r="CM89" s="1102"/>
      <c r="CN89" s="1102"/>
      <c r="CO89" s="1102"/>
      <c r="CP89" s="1102"/>
      <c r="CQ89" s="1102"/>
      <c r="CR89" s="1102"/>
      <c r="CS89" s="1102"/>
      <c r="CT89" s="1102"/>
      <c r="CU89" s="1102"/>
      <c r="CV89" s="1102"/>
      <c r="CW89" s="1102"/>
      <c r="CX89" s="1102"/>
      <c r="CY89" s="1102"/>
      <c r="CZ89" s="1102"/>
      <c r="DA89" s="1102"/>
      <c r="DB89" s="1102"/>
      <c r="DC89" s="1102"/>
      <c r="DD89" s="1102"/>
      <c r="DE89" s="1102"/>
      <c r="DF89" s="1102"/>
      <c r="DG89" s="1102"/>
      <c r="DH89" s="1102"/>
      <c r="DI89" s="1102"/>
      <c r="DJ89" s="1102"/>
      <c r="DK89" s="1102"/>
      <c r="DL89" s="1102"/>
      <c r="DM89" s="1102"/>
      <c r="DN89" s="1102"/>
      <c r="DO89" s="1102"/>
      <c r="DP89" s="1102"/>
      <c r="DQ89" s="1102"/>
      <c r="DR89" s="1102"/>
      <c r="DS89" s="1102"/>
      <c r="DT89" s="1102"/>
      <c r="DU89" s="1102"/>
      <c r="DV89" s="1102"/>
      <c r="DW89" s="1102"/>
    </row>
    <row r="90" spans="2:127" ht="14.25" x14ac:dyDescent="0.2">
      <c r="B90" s="1102"/>
      <c r="C90" s="1102"/>
      <c r="D90" s="1102"/>
      <c r="E90" s="1102"/>
      <c r="F90" s="1102"/>
      <c r="G90" s="1102"/>
      <c r="H90" s="1102"/>
      <c r="I90" s="1102"/>
      <c r="J90" s="1102"/>
      <c r="K90" s="1102"/>
      <c r="L90" s="1102"/>
      <c r="M90" s="1102"/>
      <c r="N90" s="1102"/>
      <c r="O90" s="1102"/>
      <c r="P90" s="1102"/>
      <c r="Q90" s="1102"/>
      <c r="R90" s="1102"/>
      <c r="S90" s="1102"/>
      <c r="T90" s="1102"/>
      <c r="U90" s="1102"/>
      <c r="V90" s="1102"/>
      <c r="W90" s="1102"/>
      <c r="X90" s="1102"/>
      <c r="Y90" s="1102"/>
      <c r="Z90" s="1102"/>
      <c r="AA90" s="1102"/>
      <c r="AB90" s="1102"/>
      <c r="AC90" s="1102"/>
      <c r="AD90" s="1102"/>
      <c r="AE90" s="1102"/>
      <c r="AF90" s="1102"/>
      <c r="AG90" s="1102"/>
      <c r="AH90" s="1102"/>
      <c r="AI90" s="1102"/>
      <c r="AJ90" s="1102"/>
      <c r="AK90" s="1102"/>
      <c r="AL90" s="1102"/>
      <c r="AM90" s="1102"/>
      <c r="AN90" s="1102"/>
      <c r="AO90" s="1102"/>
      <c r="AP90" s="1102"/>
      <c r="AQ90" s="1102"/>
      <c r="AR90" s="1102"/>
      <c r="AS90" s="1102"/>
      <c r="AT90" s="1102"/>
      <c r="AU90" s="1102"/>
      <c r="AV90" s="1102"/>
      <c r="AW90" s="1102"/>
      <c r="AX90" s="1102"/>
      <c r="AY90" s="1102"/>
      <c r="AZ90" s="1102"/>
      <c r="BA90" s="1102"/>
      <c r="BB90" s="1102"/>
      <c r="BC90" s="1102"/>
      <c r="BD90" s="1102"/>
      <c r="BE90" s="1102"/>
      <c r="BF90" s="1102"/>
      <c r="BG90" s="1102"/>
      <c r="BH90" s="1102"/>
      <c r="BI90" s="1102"/>
      <c r="BJ90" s="1102"/>
      <c r="BK90" s="1102"/>
      <c r="BL90" s="1102"/>
      <c r="BM90" s="1102"/>
      <c r="BN90" s="1102"/>
      <c r="BO90" s="1102"/>
      <c r="BP90" s="1102"/>
      <c r="BQ90" s="1102"/>
      <c r="BR90" s="1102"/>
      <c r="BS90" s="1102"/>
      <c r="BT90" s="1102"/>
      <c r="BU90" s="1102"/>
      <c r="BV90" s="1102"/>
      <c r="BW90" s="1102"/>
      <c r="BX90" s="1102"/>
      <c r="BY90" s="1102"/>
      <c r="BZ90" s="1102"/>
      <c r="CA90" s="1102"/>
      <c r="CB90" s="1102"/>
      <c r="CC90" s="1102"/>
      <c r="CD90" s="1102"/>
      <c r="CE90" s="1102"/>
      <c r="CF90" s="1102"/>
      <c r="CG90" s="1102"/>
      <c r="CH90" s="1102"/>
      <c r="CI90" s="1102"/>
      <c r="CJ90" s="1102"/>
      <c r="CK90" s="1102"/>
      <c r="CL90" s="1102"/>
      <c r="CM90" s="1102"/>
      <c r="CN90" s="1102"/>
      <c r="CO90" s="1102"/>
      <c r="CP90" s="1102"/>
      <c r="CQ90" s="1102"/>
      <c r="CR90" s="1102"/>
      <c r="CS90" s="1102"/>
      <c r="CT90" s="1102"/>
      <c r="CU90" s="1102"/>
      <c r="CV90" s="1102"/>
      <c r="CW90" s="1102"/>
      <c r="CX90" s="1102"/>
      <c r="CY90" s="1102"/>
      <c r="CZ90" s="1102"/>
      <c r="DA90" s="1102"/>
      <c r="DB90" s="1102"/>
      <c r="DC90" s="1102"/>
      <c r="DD90" s="1102"/>
      <c r="DE90" s="1102"/>
      <c r="DF90" s="1102"/>
      <c r="DG90" s="1102"/>
      <c r="DH90" s="1102"/>
      <c r="DI90" s="1102"/>
      <c r="DJ90" s="1102"/>
      <c r="DK90" s="1102"/>
      <c r="DL90" s="1102"/>
      <c r="DM90" s="1102"/>
      <c r="DN90" s="1102"/>
      <c r="DO90" s="1102"/>
      <c r="DP90" s="1102"/>
      <c r="DQ90" s="1102"/>
      <c r="DR90" s="1102"/>
      <c r="DS90" s="1102"/>
      <c r="DT90" s="1102"/>
      <c r="DU90" s="1102"/>
      <c r="DV90" s="1102"/>
      <c r="DW90" s="1102"/>
    </row>
    <row r="91" spans="2:127" ht="14.25" x14ac:dyDescent="0.2">
      <c r="B91" s="1102"/>
      <c r="C91" s="1102"/>
      <c r="D91" s="1102"/>
      <c r="E91" s="1102"/>
      <c r="F91" s="1102"/>
      <c r="G91" s="1102"/>
      <c r="H91" s="1102"/>
      <c r="I91" s="1102"/>
      <c r="J91" s="1102"/>
      <c r="K91" s="1102"/>
      <c r="L91" s="1102"/>
      <c r="M91" s="1102"/>
      <c r="N91" s="1102"/>
      <c r="O91" s="1102"/>
      <c r="P91" s="1102"/>
      <c r="Q91" s="1102"/>
      <c r="R91" s="1102"/>
      <c r="S91" s="1102"/>
      <c r="T91" s="1102"/>
      <c r="U91" s="1102"/>
      <c r="V91" s="1102"/>
      <c r="W91" s="1102"/>
      <c r="X91" s="1102"/>
      <c r="Y91" s="1102"/>
      <c r="Z91" s="1102"/>
      <c r="AA91" s="1102"/>
      <c r="AB91" s="1102"/>
      <c r="AC91" s="1102"/>
      <c r="AD91" s="1102"/>
      <c r="AE91" s="1102"/>
      <c r="AF91" s="1102"/>
      <c r="AG91" s="1102"/>
      <c r="AH91" s="1102"/>
      <c r="AI91" s="1102"/>
      <c r="AJ91" s="1102"/>
      <c r="AK91" s="1102"/>
      <c r="AL91" s="1102"/>
      <c r="AM91" s="1102"/>
      <c r="AN91" s="1102"/>
      <c r="AO91" s="1102"/>
      <c r="AP91" s="1102"/>
      <c r="AQ91" s="1102"/>
      <c r="AR91" s="1102"/>
      <c r="AS91" s="1102"/>
      <c r="AT91" s="1102"/>
      <c r="AU91" s="1102"/>
      <c r="AV91" s="1102"/>
      <c r="AW91" s="1102"/>
      <c r="AX91" s="1102"/>
      <c r="AY91" s="1102"/>
      <c r="AZ91" s="1102"/>
      <c r="BA91" s="1102"/>
      <c r="BB91" s="1102"/>
      <c r="BC91" s="1102"/>
      <c r="BD91" s="1102"/>
      <c r="BE91" s="1102"/>
      <c r="BF91" s="1102"/>
      <c r="BG91" s="1102"/>
      <c r="BH91" s="1102"/>
      <c r="BI91" s="1102"/>
      <c r="BJ91" s="1102"/>
      <c r="BK91" s="1102"/>
      <c r="BL91" s="1102"/>
      <c r="BM91" s="1102"/>
      <c r="BN91" s="1102"/>
      <c r="BO91" s="1102"/>
      <c r="BP91" s="1102"/>
      <c r="BQ91" s="1102"/>
      <c r="BR91" s="1102"/>
      <c r="BS91" s="1102"/>
      <c r="BT91" s="1102"/>
      <c r="BU91" s="1102"/>
      <c r="BV91" s="1102"/>
      <c r="BW91" s="1102"/>
      <c r="BX91" s="1102"/>
      <c r="BY91" s="1102"/>
      <c r="BZ91" s="1102"/>
      <c r="CA91" s="1102"/>
      <c r="CB91" s="1102"/>
      <c r="CC91" s="1102"/>
      <c r="CD91" s="1102"/>
      <c r="CE91" s="1102"/>
      <c r="CF91" s="1102"/>
      <c r="CG91" s="1102"/>
      <c r="CH91" s="1102"/>
      <c r="CI91" s="1102"/>
      <c r="CJ91" s="1102"/>
      <c r="CK91" s="1102"/>
      <c r="CL91" s="1102"/>
      <c r="CM91" s="1102"/>
      <c r="CN91" s="1102"/>
      <c r="CO91" s="1102"/>
      <c r="CP91" s="1102"/>
      <c r="CQ91" s="1102"/>
      <c r="CR91" s="1102"/>
      <c r="CS91" s="1102"/>
      <c r="CT91" s="1102"/>
      <c r="CU91" s="1102"/>
      <c r="CV91" s="1102"/>
      <c r="CW91" s="1102"/>
      <c r="CX91" s="1102"/>
      <c r="CY91" s="1102"/>
      <c r="CZ91" s="1102"/>
      <c r="DA91" s="1102"/>
      <c r="DB91" s="1102"/>
      <c r="DC91" s="1102"/>
      <c r="DD91" s="1102"/>
      <c r="DE91" s="1102"/>
      <c r="DF91" s="1102"/>
      <c r="DG91" s="1102"/>
      <c r="DH91" s="1102"/>
      <c r="DI91" s="1102"/>
      <c r="DJ91" s="1102"/>
      <c r="DK91" s="1102"/>
      <c r="DL91" s="1102"/>
      <c r="DM91" s="1102"/>
      <c r="DN91" s="1102"/>
      <c r="DO91" s="1102"/>
      <c r="DP91" s="1102"/>
      <c r="DQ91" s="1102"/>
      <c r="DR91" s="1102"/>
      <c r="DS91" s="1102"/>
      <c r="DT91" s="1102"/>
      <c r="DU91" s="1102"/>
      <c r="DV91" s="1102"/>
      <c r="DW91" s="1102"/>
    </row>
    <row r="92" spans="2:127" ht="14.25" x14ac:dyDescent="0.2">
      <c r="B92" s="1102"/>
      <c r="C92" s="1102"/>
      <c r="D92" s="1102"/>
      <c r="E92" s="1102"/>
      <c r="F92" s="1102"/>
      <c r="G92" s="1102"/>
      <c r="H92" s="1102"/>
      <c r="I92" s="1102"/>
      <c r="J92" s="1102"/>
      <c r="K92" s="1102"/>
      <c r="L92" s="1102"/>
      <c r="M92" s="1102"/>
      <c r="N92" s="1102"/>
      <c r="O92" s="1102"/>
      <c r="P92" s="1102"/>
      <c r="Q92" s="1102"/>
      <c r="R92" s="1102"/>
      <c r="S92" s="1102"/>
      <c r="T92" s="1102"/>
      <c r="U92" s="1102"/>
      <c r="V92" s="1102"/>
      <c r="W92" s="1102"/>
      <c r="X92" s="1102"/>
      <c r="Y92" s="1102"/>
      <c r="Z92" s="1102"/>
      <c r="AA92" s="1102"/>
      <c r="AB92" s="1102"/>
      <c r="AC92" s="1102"/>
      <c r="AD92" s="1102"/>
      <c r="AE92" s="1102"/>
      <c r="AF92" s="1102"/>
      <c r="AG92" s="1102"/>
      <c r="AH92" s="1102"/>
      <c r="AI92" s="1102"/>
      <c r="AJ92" s="1102"/>
      <c r="AK92" s="1102"/>
      <c r="AL92" s="1102"/>
      <c r="AM92" s="1102"/>
      <c r="AN92" s="1102"/>
      <c r="AO92" s="1102"/>
      <c r="AP92" s="1102"/>
      <c r="AQ92" s="1102"/>
      <c r="AR92" s="1102"/>
      <c r="AS92" s="1102"/>
      <c r="AT92" s="1102"/>
      <c r="AU92" s="1102"/>
      <c r="AV92" s="1102"/>
      <c r="AW92" s="1102"/>
      <c r="AX92" s="1102"/>
      <c r="AY92" s="1102"/>
      <c r="AZ92" s="1102"/>
      <c r="BA92" s="1102"/>
      <c r="BB92" s="1102"/>
      <c r="BC92" s="1102"/>
      <c r="BD92" s="1102"/>
      <c r="BE92" s="1102"/>
      <c r="BF92" s="1102"/>
      <c r="BG92" s="1102"/>
      <c r="BH92" s="1102"/>
      <c r="BI92" s="1102"/>
      <c r="BJ92" s="1102"/>
      <c r="BK92" s="1102"/>
      <c r="BL92" s="1102"/>
      <c r="BM92" s="1102"/>
      <c r="BN92" s="1102"/>
      <c r="BO92" s="1102"/>
      <c r="BP92" s="1102"/>
      <c r="BQ92" s="1102"/>
      <c r="BR92" s="1102"/>
      <c r="BS92" s="1102"/>
      <c r="BT92" s="1102"/>
      <c r="BU92" s="1102"/>
      <c r="BV92" s="1102"/>
      <c r="BW92" s="1102"/>
      <c r="BX92" s="1102"/>
      <c r="BY92" s="1102"/>
      <c r="BZ92" s="1102"/>
      <c r="CA92" s="1102"/>
      <c r="CB92" s="1102"/>
      <c r="CC92" s="1102"/>
      <c r="CD92" s="1102"/>
      <c r="CE92" s="1102"/>
      <c r="CF92" s="1102"/>
      <c r="CG92" s="1102"/>
      <c r="CH92" s="1102"/>
      <c r="CI92" s="1102"/>
      <c r="CJ92" s="1102"/>
      <c r="CK92" s="1102"/>
      <c r="CL92" s="1102"/>
      <c r="CM92" s="1102"/>
      <c r="CN92" s="1102"/>
      <c r="CO92" s="1102"/>
      <c r="CP92" s="1102"/>
      <c r="CQ92" s="1102"/>
      <c r="CR92" s="1102"/>
      <c r="CS92" s="1102"/>
      <c r="CT92" s="1102"/>
      <c r="CU92" s="1102"/>
      <c r="CV92" s="1102"/>
      <c r="CW92" s="1102"/>
      <c r="CX92" s="1102"/>
      <c r="CY92" s="1102"/>
      <c r="CZ92" s="1102"/>
      <c r="DA92" s="1102"/>
      <c r="DB92" s="1102"/>
      <c r="DC92" s="1102"/>
      <c r="DD92" s="1102"/>
      <c r="DE92" s="1102"/>
      <c r="DF92" s="1102"/>
      <c r="DG92" s="1102"/>
      <c r="DH92" s="1102"/>
      <c r="DI92" s="1102"/>
      <c r="DJ92" s="1102"/>
      <c r="DK92" s="1102"/>
      <c r="DL92" s="1102"/>
      <c r="DM92" s="1102"/>
      <c r="DN92" s="1102"/>
      <c r="DO92" s="1102"/>
      <c r="DP92" s="1102"/>
      <c r="DQ92" s="1102"/>
      <c r="DR92" s="1102"/>
      <c r="DS92" s="1102"/>
      <c r="DT92" s="1102"/>
      <c r="DU92" s="1102"/>
      <c r="DV92" s="1102"/>
      <c r="DW92" s="1102"/>
    </row>
    <row r="93" spans="2:127" ht="14.25" x14ac:dyDescent="0.2">
      <c r="B93" s="1102"/>
      <c r="C93" s="1102"/>
      <c r="D93" s="1102"/>
      <c r="E93" s="1102"/>
      <c r="F93" s="1102"/>
      <c r="G93" s="1102"/>
      <c r="H93" s="1102"/>
      <c r="I93" s="1102"/>
      <c r="J93" s="1102"/>
      <c r="K93" s="1102"/>
      <c r="L93" s="1102"/>
      <c r="M93" s="1102"/>
      <c r="N93" s="1102"/>
      <c r="O93" s="1102"/>
      <c r="P93" s="1102"/>
      <c r="Q93" s="1102"/>
      <c r="R93" s="1102"/>
      <c r="S93" s="1102"/>
      <c r="T93" s="1102"/>
      <c r="U93" s="1102"/>
      <c r="V93" s="1102"/>
      <c r="W93" s="1102"/>
      <c r="X93" s="1102"/>
      <c r="Y93" s="1102"/>
      <c r="Z93" s="1102"/>
      <c r="AA93" s="1102"/>
      <c r="AB93" s="1102"/>
      <c r="AC93" s="1102"/>
      <c r="AD93" s="1102"/>
      <c r="AE93" s="1102"/>
      <c r="AF93" s="1102"/>
      <c r="AG93" s="1102"/>
      <c r="AH93" s="1102"/>
      <c r="AI93" s="1102"/>
      <c r="AJ93" s="1102"/>
      <c r="AK93" s="1102"/>
      <c r="AL93" s="1102"/>
      <c r="AM93" s="1102"/>
      <c r="AN93" s="1102"/>
      <c r="AO93" s="1102"/>
      <c r="AP93" s="1102"/>
      <c r="AQ93" s="1102"/>
      <c r="AR93" s="1102"/>
      <c r="AS93" s="1102"/>
      <c r="AT93" s="1102"/>
      <c r="AU93" s="1102"/>
      <c r="AV93" s="1102"/>
      <c r="AW93" s="1102"/>
      <c r="AX93" s="1102"/>
      <c r="AY93" s="1102"/>
      <c r="AZ93" s="1102"/>
      <c r="BA93" s="1102"/>
      <c r="BB93" s="1102"/>
      <c r="BC93" s="1102"/>
      <c r="BD93" s="1102"/>
      <c r="BE93" s="1102"/>
      <c r="BF93" s="1102"/>
      <c r="BG93" s="1102"/>
      <c r="BH93" s="1102"/>
      <c r="BI93" s="1102"/>
      <c r="BJ93" s="1102"/>
      <c r="BK93" s="1102"/>
      <c r="BL93" s="1102"/>
      <c r="BM93" s="1102"/>
      <c r="BN93" s="1102"/>
      <c r="BO93" s="1102"/>
      <c r="BP93" s="1102"/>
      <c r="BQ93" s="1102"/>
      <c r="BR93" s="1102"/>
      <c r="BS93" s="1102"/>
      <c r="BT93" s="1102"/>
      <c r="BU93" s="1102"/>
      <c r="BV93" s="1102"/>
      <c r="BW93" s="1102"/>
      <c r="BX93" s="1102"/>
      <c r="BY93" s="1102"/>
      <c r="BZ93" s="1102"/>
      <c r="CA93" s="1102"/>
      <c r="CB93" s="1102"/>
      <c r="CC93" s="1102"/>
      <c r="CD93" s="1102"/>
      <c r="CE93" s="1102"/>
      <c r="CF93" s="1102"/>
      <c r="CG93" s="1102"/>
      <c r="CH93" s="1102"/>
      <c r="CI93" s="1102"/>
      <c r="CJ93" s="1102"/>
      <c r="CK93" s="1102"/>
      <c r="CL93" s="1102"/>
      <c r="CM93" s="1102"/>
      <c r="CN93" s="1102"/>
      <c r="CO93" s="1102"/>
      <c r="CP93" s="1102"/>
      <c r="CQ93" s="1102"/>
      <c r="CR93" s="1102"/>
      <c r="CS93" s="1102"/>
      <c r="CT93" s="1102"/>
      <c r="CU93" s="1102"/>
      <c r="CV93" s="1102"/>
      <c r="CW93" s="1102"/>
      <c r="CX93" s="1102"/>
      <c r="CY93" s="1102"/>
      <c r="CZ93" s="1102"/>
      <c r="DA93" s="1102"/>
      <c r="DB93" s="1102"/>
      <c r="DC93" s="1102"/>
      <c r="DD93" s="1102"/>
      <c r="DE93" s="1102"/>
      <c r="DF93" s="1102"/>
      <c r="DG93" s="1102"/>
      <c r="DH93" s="1102"/>
      <c r="DI93" s="1102"/>
      <c r="DJ93" s="1102"/>
      <c r="DK93" s="1102"/>
      <c r="DL93" s="1102"/>
      <c r="DM93" s="1102"/>
      <c r="DN93" s="1102"/>
      <c r="DO93" s="1102"/>
      <c r="DP93" s="1102"/>
      <c r="DQ93" s="1102"/>
      <c r="DR93" s="1102"/>
      <c r="DS93" s="1102"/>
      <c r="DT93" s="1102"/>
      <c r="DU93" s="1102"/>
      <c r="DV93" s="1102"/>
      <c r="DW93" s="1102"/>
    </row>
    <row r="94" spans="2:127" ht="14.25" x14ac:dyDescent="0.2">
      <c r="B94" s="1102"/>
      <c r="C94" s="1102"/>
      <c r="D94" s="1102"/>
      <c r="E94" s="1102"/>
      <c r="F94" s="1102"/>
      <c r="G94" s="1102"/>
      <c r="H94" s="1102"/>
      <c r="I94" s="1102"/>
      <c r="J94" s="1102"/>
      <c r="K94" s="1102"/>
      <c r="L94" s="1102"/>
      <c r="M94" s="1102"/>
      <c r="N94" s="1102"/>
      <c r="O94" s="1102"/>
      <c r="P94" s="1102"/>
      <c r="Q94" s="1102"/>
      <c r="R94" s="1102"/>
      <c r="S94" s="1102"/>
      <c r="T94" s="1102"/>
      <c r="U94" s="1102"/>
      <c r="V94" s="1102"/>
      <c r="W94" s="1102"/>
      <c r="X94" s="1102"/>
      <c r="Y94" s="1102"/>
      <c r="Z94" s="1102"/>
      <c r="AA94" s="1102"/>
      <c r="AB94" s="1102"/>
      <c r="AC94" s="1102"/>
      <c r="AD94" s="1102"/>
      <c r="AE94" s="1102"/>
      <c r="AF94" s="1102"/>
      <c r="AG94" s="1102"/>
      <c r="AH94" s="1102"/>
      <c r="AI94" s="1102"/>
      <c r="AJ94" s="1102"/>
      <c r="AK94" s="1102"/>
      <c r="AL94" s="1102"/>
      <c r="AM94" s="1102"/>
      <c r="AN94" s="1102"/>
      <c r="AO94" s="1102"/>
      <c r="AP94" s="1102"/>
      <c r="AQ94" s="1102"/>
      <c r="AR94" s="1102"/>
      <c r="AS94" s="1102"/>
      <c r="AT94" s="1102"/>
      <c r="AU94" s="1102"/>
      <c r="AV94" s="1102"/>
      <c r="AW94" s="1102"/>
      <c r="AX94" s="1102"/>
      <c r="AY94" s="1102"/>
      <c r="AZ94" s="1102"/>
      <c r="BA94" s="1102"/>
      <c r="BB94" s="1102"/>
      <c r="BC94" s="1102"/>
      <c r="BD94" s="1102"/>
      <c r="BE94" s="1102"/>
      <c r="BF94" s="1102"/>
      <c r="BG94" s="1102"/>
      <c r="BH94" s="1102"/>
      <c r="BI94" s="1102"/>
      <c r="BJ94" s="1102"/>
      <c r="BK94" s="1102"/>
      <c r="BL94" s="1102"/>
      <c r="BM94" s="1102"/>
      <c r="BN94" s="1102"/>
      <c r="BO94" s="1102"/>
      <c r="BP94" s="1102"/>
      <c r="BQ94" s="1102"/>
      <c r="BR94" s="1102"/>
      <c r="BS94" s="1102"/>
      <c r="BT94" s="1102"/>
      <c r="BU94" s="1102"/>
      <c r="BV94" s="1102"/>
      <c r="BW94" s="1102"/>
      <c r="BX94" s="1102"/>
      <c r="BY94" s="1102"/>
      <c r="BZ94" s="1102"/>
      <c r="CA94" s="1102"/>
      <c r="CB94" s="1102"/>
      <c r="CC94" s="1102"/>
      <c r="CD94" s="1102"/>
      <c r="CE94" s="1102"/>
      <c r="CF94" s="1102"/>
      <c r="CG94" s="1102"/>
      <c r="CH94" s="1102"/>
      <c r="CI94" s="1102"/>
      <c r="CJ94" s="1102"/>
      <c r="CK94" s="1102"/>
      <c r="CL94" s="1102"/>
      <c r="CM94" s="1102"/>
      <c r="CN94" s="1102"/>
      <c r="CO94" s="1102"/>
      <c r="CP94" s="1102"/>
      <c r="CQ94" s="1102"/>
      <c r="CR94" s="1102"/>
      <c r="CS94" s="1102"/>
      <c r="CT94" s="1102"/>
      <c r="CU94" s="1102"/>
      <c r="CV94" s="1102"/>
      <c r="CW94" s="1102"/>
      <c r="CX94" s="1102"/>
      <c r="CY94" s="1102"/>
      <c r="CZ94" s="1102"/>
      <c r="DA94" s="1102"/>
      <c r="DB94" s="1102"/>
      <c r="DC94" s="1102"/>
      <c r="DD94" s="1102"/>
      <c r="DE94" s="1102"/>
      <c r="DF94" s="1102"/>
      <c r="DG94" s="1102"/>
      <c r="DH94" s="1102"/>
      <c r="DI94" s="1102"/>
      <c r="DJ94" s="1102"/>
      <c r="DK94" s="1102"/>
      <c r="DL94" s="1102"/>
      <c r="DM94" s="1102"/>
      <c r="DN94" s="1102"/>
      <c r="DO94" s="1102"/>
      <c r="DP94" s="1102"/>
      <c r="DQ94" s="1102"/>
      <c r="DR94" s="1102"/>
      <c r="DS94" s="1102"/>
      <c r="DT94" s="1102"/>
      <c r="DU94" s="1102"/>
      <c r="DV94" s="1102"/>
      <c r="DW94" s="1102"/>
    </row>
    <row r="95" spans="2:127" ht="14.25" x14ac:dyDescent="0.2">
      <c r="B95" s="1102"/>
      <c r="C95" s="1102"/>
      <c r="D95" s="1102"/>
      <c r="E95" s="1102"/>
      <c r="F95" s="1102"/>
      <c r="G95" s="1102"/>
      <c r="H95" s="1102"/>
      <c r="I95" s="1102"/>
      <c r="J95" s="1102"/>
      <c r="K95" s="1102"/>
      <c r="L95" s="1102"/>
      <c r="M95" s="1102"/>
      <c r="N95" s="1102"/>
      <c r="O95" s="1102"/>
      <c r="P95" s="1102"/>
      <c r="Q95" s="1102"/>
      <c r="R95" s="1102"/>
      <c r="S95" s="1102"/>
      <c r="T95" s="1102"/>
      <c r="U95" s="1102"/>
      <c r="V95" s="1102"/>
      <c r="W95" s="1102"/>
      <c r="X95" s="1102"/>
      <c r="Y95" s="1102"/>
      <c r="Z95" s="1102"/>
      <c r="AA95" s="1102"/>
      <c r="AB95" s="1102"/>
      <c r="AC95" s="1102"/>
      <c r="AD95" s="1102"/>
      <c r="AE95" s="1102"/>
      <c r="AF95" s="1102"/>
      <c r="AG95" s="1102"/>
      <c r="AH95" s="1102"/>
      <c r="AI95" s="1102"/>
      <c r="AJ95" s="1102"/>
      <c r="AK95" s="1102"/>
      <c r="AL95" s="1102"/>
      <c r="AM95" s="1102"/>
      <c r="AN95" s="1102"/>
      <c r="AO95" s="1102"/>
      <c r="AP95" s="1102"/>
      <c r="AQ95" s="1102"/>
      <c r="AR95" s="1102"/>
      <c r="AS95" s="1102"/>
      <c r="AT95" s="1102"/>
      <c r="AU95" s="1102"/>
      <c r="AV95" s="1102"/>
      <c r="AW95" s="1102"/>
      <c r="AX95" s="1102"/>
      <c r="AY95" s="1102"/>
      <c r="AZ95" s="1102"/>
      <c r="BA95" s="1102"/>
      <c r="BB95" s="1102"/>
      <c r="BC95" s="1102"/>
      <c r="BD95" s="1102"/>
      <c r="BE95" s="1102"/>
      <c r="BF95" s="1102"/>
      <c r="BG95" s="1102"/>
      <c r="BH95" s="1102"/>
      <c r="BI95" s="1102"/>
      <c r="BJ95" s="1102"/>
      <c r="BK95" s="1102"/>
      <c r="BL95" s="1102"/>
      <c r="BM95" s="1102"/>
      <c r="BN95" s="1102"/>
      <c r="BO95" s="1102"/>
      <c r="BP95" s="1102"/>
      <c r="BQ95" s="1102"/>
      <c r="BR95" s="1102"/>
      <c r="BS95" s="1102"/>
      <c r="BT95" s="1102"/>
      <c r="BU95" s="1102"/>
      <c r="BV95" s="1102"/>
      <c r="BW95" s="1102"/>
      <c r="BX95" s="1102"/>
      <c r="BY95" s="1102"/>
      <c r="BZ95" s="1102"/>
      <c r="CA95" s="1102"/>
      <c r="CB95" s="1102"/>
      <c r="CC95" s="1102"/>
      <c r="CD95" s="1102"/>
      <c r="CE95" s="1102"/>
      <c r="CF95" s="1102"/>
      <c r="CG95" s="1102"/>
      <c r="CH95" s="1102"/>
      <c r="CI95" s="1102"/>
      <c r="CJ95" s="1102"/>
      <c r="CK95" s="1102"/>
      <c r="CL95" s="1102"/>
      <c r="CM95" s="1102"/>
      <c r="CN95" s="1102"/>
      <c r="CO95" s="1102"/>
      <c r="CP95" s="1102"/>
      <c r="CQ95" s="1102"/>
      <c r="CR95" s="1102"/>
      <c r="CS95" s="1102"/>
      <c r="CT95" s="1102"/>
      <c r="CU95" s="1102"/>
      <c r="CV95" s="1102"/>
      <c r="CW95" s="1102"/>
      <c r="CX95" s="1102"/>
      <c r="CY95" s="1102"/>
      <c r="CZ95" s="1102"/>
      <c r="DA95" s="1102"/>
      <c r="DB95" s="1102"/>
      <c r="DC95" s="1102"/>
      <c r="DD95" s="1102"/>
      <c r="DE95" s="1102"/>
      <c r="DF95" s="1102"/>
      <c r="DG95" s="1102"/>
      <c r="DH95" s="1102"/>
      <c r="DI95" s="1102"/>
      <c r="DJ95" s="1102"/>
      <c r="DK95" s="1102"/>
      <c r="DL95" s="1102"/>
      <c r="DM95" s="1102"/>
      <c r="DN95" s="1102"/>
      <c r="DO95" s="1102"/>
      <c r="DP95" s="1102"/>
      <c r="DQ95" s="1102"/>
      <c r="DR95" s="1102"/>
      <c r="DS95" s="1102"/>
      <c r="DT95" s="1102"/>
      <c r="DU95" s="1102"/>
      <c r="DV95" s="1102"/>
      <c r="DW95" s="1102"/>
    </row>
    <row r="96" spans="2:127" ht="14.25" x14ac:dyDescent="0.2">
      <c r="B96" s="1102"/>
      <c r="C96" s="1102"/>
      <c r="D96" s="1102"/>
      <c r="E96" s="1102"/>
      <c r="F96" s="1102"/>
      <c r="G96" s="1102"/>
      <c r="H96" s="1102"/>
      <c r="I96" s="1102"/>
      <c r="J96" s="1102"/>
      <c r="K96" s="1102"/>
      <c r="L96" s="1102"/>
      <c r="M96" s="1102"/>
      <c r="N96" s="1102"/>
      <c r="O96" s="1102"/>
      <c r="P96" s="1102"/>
      <c r="Q96" s="1102"/>
      <c r="R96" s="1102"/>
      <c r="S96" s="1102"/>
      <c r="T96" s="1102"/>
      <c r="U96" s="1102"/>
      <c r="V96" s="1102"/>
      <c r="W96" s="1102"/>
      <c r="X96" s="1102"/>
      <c r="Y96" s="1102"/>
      <c r="Z96" s="1102"/>
      <c r="AA96" s="1102"/>
      <c r="AB96" s="1102"/>
      <c r="AC96" s="1102"/>
      <c r="AD96" s="1102"/>
      <c r="AE96" s="1102"/>
      <c r="AF96" s="1102"/>
      <c r="AG96" s="1102"/>
      <c r="AH96" s="1102"/>
      <c r="AI96" s="1102"/>
      <c r="AJ96" s="1102"/>
      <c r="AK96" s="1102"/>
      <c r="AL96" s="1102"/>
      <c r="AM96" s="1102"/>
      <c r="AN96" s="1102"/>
      <c r="AO96" s="1102"/>
      <c r="AP96" s="1102"/>
      <c r="AQ96" s="1102"/>
      <c r="AR96" s="1102"/>
      <c r="AS96" s="1102"/>
      <c r="AT96" s="1102"/>
      <c r="AU96" s="1102"/>
      <c r="AV96" s="1102"/>
      <c r="AW96" s="1102"/>
      <c r="AX96" s="1102"/>
      <c r="AY96" s="1102"/>
      <c r="AZ96" s="1102"/>
      <c r="BA96" s="1102"/>
      <c r="BB96" s="1102"/>
      <c r="BC96" s="1102"/>
      <c r="BD96" s="1102"/>
      <c r="BE96" s="1102"/>
      <c r="BF96" s="1102"/>
      <c r="BG96" s="1102"/>
      <c r="BH96" s="1102"/>
      <c r="BI96" s="1102"/>
      <c r="BJ96" s="1102"/>
      <c r="BK96" s="1102"/>
      <c r="BL96" s="1102"/>
      <c r="BM96" s="1102"/>
      <c r="BN96" s="1102"/>
      <c r="BO96" s="1102"/>
      <c r="BP96" s="1102"/>
      <c r="BQ96" s="1102"/>
      <c r="BR96" s="1102"/>
      <c r="BS96" s="1102"/>
      <c r="BT96" s="1102"/>
      <c r="BU96" s="1102"/>
      <c r="BV96" s="1102"/>
      <c r="BW96" s="1102"/>
      <c r="BX96" s="1102"/>
      <c r="BY96" s="1102"/>
      <c r="BZ96" s="1102"/>
      <c r="CA96" s="1102"/>
      <c r="CB96" s="1102"/>
      <c r="CC96" s="1102"/>
      <c r="CD96" s="1102"/>
      <c r="CE96" s="1102"/>
      <c r="CF96" s="1102"/>
      <c r="CG96" s="1102"/>
      <c r="CH96" s="1102"/>
      <c r="CI96" s="1102"/>
      <c r="CJ96" s="1102"/>
      <c r="CK96" s="1102"/>
      <c r="CL96" s="1102"/>
      <c r="CM96" s="1102"/>
      <c r="CN96" s="1102"/>
      <c r="CO96" s="1102"/>
      <c r="CP96" s="1102"/>
      <c r="CQ96" s="1102"/>
      <c r="CR96" s="1102"/>
      <c r="CS96" s="1102"/>
      <c r="CT96" s="1102"/>
      <c r="CU96" s="1102"/>
      <c r="CV96" s="1102"/>
      <c r="CW96" s="1102"/>
      <c r="CX96" s="1102"/>
      <c r="CY96" s="1102"/>
      <c r="CZ96" s="1102"/>
      <c r="DA96" s="1102"/>
      <c r="DB96" s="1102"/>
      <c r="DC96" s="1102"/>
      <c r="DD96" s="1102"/>
      <c r="DE96" s="1102"/>
      <c r="DF96" s="1102"/>
      <c r="DG96" s="1102"/>
      <c r="DH96" s="1102"/>
      <c r="DI96" s="1102"/>
      <c r="DJ96" s="1102"/>
      <c r="DK96" s="1102"/>
      <c r="DL96" s="1102"/>
      <c r="DM96" s="1102"/>
      <c r="DN96" s="1102"/>
      <c r="DO96" s="1102"/>
      <c r="DP96" s="1102"/>
      <c r="DQ96" s="1102"/>
      <c r="DR96" s="1102"/>
      <c r="DS96" s="1102"/>
      <c r="DT96" s="1102"/>
      <c r="DU96" s="1102"/>
      <c r="DV96" s="1102"/>
      <c r="DW96" s="1102"/>
    </row>
    <row r="97" spans="2:127" ht="14.25" x14ac:dyDescent="0.2">
      <c r="B97" s="1102"/>
      <c r="C97" s="1102"/>
      <c r="D97" s="1102"/>
      <c r="E97" s="1102"/>
      <c r="F97" s="1102"/>
      <c r="G97" s="1102"/>
      <c r="H97" s="1102"/>
      <c r="I97" s="1102"/>
      <c r="J97" s="1102"/>
      <c r="K97" s="1102"/>
      <c r="L97" s="1102"/>
      <c r="M97" s="1102"/>
      <c r="N97" s="1102"/>
      <c r="O97" s="1102"/>
      <c r="P97" s="1102"/>
      <c r="Q97" s="1102"/>
      <c r="R97" s="1102"/>
      <c r="S97" s="1102"/>
      <c r="T97" s="1102"/>
      <c r="U97" s="1102"/>
      <c r="V97" s="1102"/>
      <c r="W97" s="1102"/>
      <c r="X97" s="1102"/>
      <c r="Y97" s="1102"/>
      <c r="Z97" s="1102"/>
      <c r="AA97" s="1102"/>
      <c r="AB97" s="1102"/>
      <c r="AC97" s="1102"/>
      <c r="AD97" s="1102"/>
      <c r="AE97" s="1102"/>
      <c r="AF97" s="1102"/>
      <c r="AG97" s="1102"/>
      <c r="AH97" s="1102"/>
      <c r="AI97" s="1102"/>
      <c r="AJ97" s="1102"/>
      <c r="AK97" s="1102"/>
      <c r="AL97" s="1102"/>
      <c r="AM97" s="1102"/>
      <c r="AN97" s="1102"/>
      <c r="AO97" s="1102"/>
      <c r="AP97" s="1102"/>
      <c r="AQ97" s="1102"/>
      <c r="AR97" s="1102"/>
      <c r="AS97" s="1102"/>
      <c r="AT97" s="1102"/>
      <c r="AU97" s="1102"/>
      <c r="AV97" s="1102"/>
      <c r="AW97" s="1102"/>
      <c r="AX97" s="1102"/>
      <c r="AY97" s="1102"/>
      <c r="AZ97" s="1102"/>
      <c r="BA97" s="1102"/>
      <c r="BB97" s="1102"/>
      <c r="BC97" s="1102"/>
      <c r="BD97" s="1102"/>
      <c r="BE97" s="1102"/>
      <c r="BF97" s="1102"/>
      <c r="BG97" s="1102"/>
      <c r="BH97" s="1102"/>
      <c r="BI97" s="1102"/>
      <c r="BJ97" s="1102"/>
      <c r="BK97" s="1102"/>
      <c r="BL97" s="1102"/>
      <c r="BM97" s="1102"/>
      <c r="BN97" s="1102"/>
      <c r="BO97" s="1102"/>
      <c r="BP97" s="1102"/>
      <c r="BQ97" s="1102"/>
      <c r="BR97" s="1102"/>
      <c r="BS97" s="1102"/>
      <c r="BT97" s="1102"/>
      <c r="BU97" s="1102"/>
      <c r="BV97" s="1102"/>
      <c r="BW97" s="1102"/>
      <c r="BX97" s="1102"/>
      <c r="BY97" s="1102"/>
      <c r="BZ97" s="1102"/>
      <c r="CA97" s="1102"/>
      <c r="CB97" s="1102"/>
      <c r="CC97" s="1102"/>
      <c r="CD97" s="1102"/>
      <c r="CE97" s="1102"/>
      <c r="CF97" s="1102"/>
      <c r="CG97" s="1102"/>
      <c r="CH97" s="1102"/>
      <c r="CI97" s="1102"/>
      <c r="CJ97" s="1102"/>
      <c r="CK97" s="1102"/>
      <c r="CL97" s="1102"/>
      <c r="CM97" s="1102"/>
      <c r="CN97" s="1102"/>
      <c r="CO97" s="1102"/>
      <c r="CP97" s="1102"/>
      <c r="CQ97" s="1102"/>
      <c r="CR97" s="1102"/>
      <c r="CS97" s="1102"/>
      <c r="CT97" s="1102"/>
      <c r="CU97" s="1102"/>
      <c r="CV97" s="1102"/>
      <c r="CW97" s="1102"/>
      <c r="CX97" s="1102"/>
      <c r="CY97" s="1102"/>
      <c r="CZ97" s="1102"/>
      <c r="DA97" s="1102"/>
      <c r="DB97" s="1102"/>
      <c r="DC97" s="1102"/>
      <c r="DD97" s="1102"/>
      <c r="DE97" s="1102"/>
      <c r="DF97" s="1102"/>
      <c r="DG97" s="1102"/>
      <c r="DH97" s="1102"/>
      <c r="DI97" s="1102"/>
      <c r="DJ97" s="1102"/>
      <c r="DK97" s="1102"/>
      <c r="DL97" s="1102"/>
      <c r="DM97" s="1102"/>
      <c r="DN97" s="1102"/>
      <c r="DO97" s="1102"/>
      <c r="DP97" s="1102"/>
      <c r="DQ97" s="1102"/>
      <c r="DR97" s="1102"/>
      <c r="DS97" s="1102"/>
      <c r="DT97" s="1102"/>
      <c r="DU97" s="1102"/>
      <c r="DV97" s="1102"/>
      <c r="DW97" s="1102"/>
    </row>
    <row r="98" spans="2:127" ht="14.25" x14ac:dyDescent="0.2">
      <c r="B98" s="1102"/>
      <c r="C98" s="1102"/>
      <c r="D98" s="1102"/>
      <c r="E98" s="1102"/>
      <c r="F98" s="1102"/>
      <c r="G98" s="1102"/>
      <c r="H98" s="1102"/>
      <c r="I98" s="1102"/>
      <c r="J98" s="1102"/>
      <c r="K98" s="1102"/>
      <c r="L98" s="1102"/>
      <c r="M98" s="1102"/>
      <c r="N98" s="1102"/>
      <c r="O98" s="1102"/>
      <c r="P98" s="1102"/>
      <c r="Q98" s="1102"/>
      <c r="R98" s="1102"/>
      <c r="S98" s="1102"/>
      <c r="T98" s="1102"/>
      <c r="U98" s="1102"/>
      <c r="V98" s="1102"/>
      <c r="W98" s="1102"/>
      <c r="X98" s="1102"/>
      <c r="Y98" s="1102"/>
      <c r="Z98" s="1102"/>
      <c r="AA98" s="1102"/>
      <c r="AB98" s="1102"/>
      <c r="AC98" s="1102"/>
      <c r="AD98" s="1102"/>
      <c r="AE98" s="1102"/>
      <c r="AF98" s="1102"/>
      <c r="AG98" s="1102"/>
      <c r="AH98" s="1102"/>
      <c r="AI98" s="1102"/>
      <c r="AJ98" s="1102"/>
      <c r="AK98" s="1102"/>
      <c r="AL98" s="1102"/>
      <c r="AM98" s="1102"/>
      <c r="AN98" s="1102"/>
      <c r="AO98" s="1102"/>
      <c r="AP98" s="1102"/>
      <c r="AQ98" s="1102"/>
      <c r="AR98" s="1102"/>
      <c r="AS98" s="1102"/>
      <c r="AT98" s="1102"/>
      <c r="AU98" s="1102"/>
      <c r="AV98" s="1102"/>
      <c r="AW98" s="1102"/>
      <c r="AX98" s="1102"/>
      <c r="AY98" s="1102"/>
      <c r="AZ98" s="1102"/>
      <c r="BA98" s="1102"/>
      <c r="BB98" s="1102"/>
      <c r="BC98" s="1102"/>
      <c r="BD98" s="1102"/>
      <c r="BE98" s="1102"/>
      <c r="BF98" s="1102"/>
      <c r="BG98" s="1102"/>
      <c r="BH98" s="1102"/>
      <c r="BI98" s="1102"/>
      <c r="BJ98" s="1102"/>
      <c r="BK98" s="1102"/>
      <c r="BL98" s="1102"/>
      <c r="BM98" s="1102"/>
      <c r="BN98" s="1102"/>
      <c r="BO98" s="1102"/>
      <c r="BP98" s="1102"/>
      <c r="BQ98" s="1102"/>
      <c r="BR98" s="1102"/>
      <c r="BS98" s="1102"/>
      <c r="BT98" s="1102"/>
      <c r="BU98" s="1102"/>
      <c r="BV98" s="1102"/>
      <c r="BW98" s="1102"/>
      <c r="BX98" s="1102"/>
      <c r="BY98" s="1102"/>
      <c r="BZ98" s="1102"/>
      <c r="CA98" s="1102"/>
      <c r="CB98" s="1102"/>
      <c r="CC98" s="1102"/>
      <c r="CD98" s="1102"/>
      <c r="CE98" s="1102"/>
      <c r="CF98" s="1102"/>
      <c r="CG98" s="1102"/>
      <c r="CH98" s="1102"/>
      <c r="CI98" s="1102"/>
      <c r="CJ98" s="1102"/>
      <c r="CK98" s="1102"/>
      <c r="CL98" s="1102"/>
      <c r="CM98" s="1102"/>
      <c r="CN98" s="1102"/>
      <c r="CO98" s="1102"/>
      <c r="CP98" s="1102"/>
      <c r="CQ98" s="1102"/>
      <c r="CR98" s="1102"/>
      <c r="CS98" s="1102"/>
      <c r="CT98" s="1102"/>
      <c r="CU98" s="1102"/>
      <c r="CV98" s="1102"/>
      <c r="CW98" s="1102"/>
      <c r="CX98" s="1102"/>
      <c r="CY98" s="1102"/>
      <c r="CZ98" s="1102"/>
      <c r="DA98" s="1102"/>
      <c r="DB98" s="1102"/>
      <c r="DC98" s="1102"/>
      <c r="DD98" s="1102"/>
      <c r="DE98" s="1102"/>
      <c r="DF98" s="1102"/>
      <c r="DG98" s="1102"/>
      <c r="DH98" s="1102"/>
      <c r="DI98" s="1102"/>
      <c r="DJ98" s="1102"/>
      <c r="DK98" s="1102"/>
      <c r="DL98" s="1102"/>
      <c r="DM98" s="1102"/>
      <c r="DN98" s="1102"/>
      <c r="DO98" s="1102"/>
      <c r="DP98" s="1102"/>
      <c r="DQ98" s="1102"/>
      <c r="DR98" s="1102"/>
      <c r="DS98" s="1102"/>
      <c r="DT98" s="1102"/>
      <c r="DU98" s="1102"/>
      <c r="DV98" s="1102"/>
      <c r="DW98" s="1102"/>
    </row>
    <row r="99" spans="2:127" ht="14.25" x14ac:dyDescent="0.2">
      <c r="B99" s="1102"/>
      <c r="C99" s="1102"/>
      <c r="D99" s="1102"/>
      <c r="E99" s="1102"/>
      <c r="F99" s="1102"/>
      <c r="G99" s="1102"/>
      <c r="H99" s="1102"/>
      <c r="I99" s="1102"/>
      <c r="J99" s="1102"/>
      <c r="K99" s="1102"/>
      <c r="L99" s="1102"/>
      <c r="M99" s="1102"/>
      <c r="N99" s="1102"/>
      <c r="O99" s="1102"/>
      <c r="P99" s="1102"/>
      <c r="Q99" s="1102"/>
      <c r="R99" s="1102"/>
      <c r="S99" s="1102"/>
      <c r="T99" s="1102"/>
      <c r="U99" s="1102"/>
      <c r="V99" s="1102"/>
      <c r="W99" s="1102"/>
      <c r="X99" s="1102"/>
      <c r="Y99" s="1102"/>
      <c r="Z99" s="1102"/>
      <c r="AA99" s="1102"/>
      <c r="AB99" s="1102"/>
      <c r="AC99" s="1102"/>
      <c r="AD99" s="1102"/>
      <c r="AE99" s="1102"/>
      <c r="AF99" s="1102"/>
      <c r="AG99" s="1102"/>
      <c r="AH99" s="1102"/>
      <c r="AI99" s="1102"/>
      <c r="AJ99" s="1102"/>
      <c r="AK99" s="1102"/>
      <c r="AL99" s="1102"/>
      <c r="AM99" s="1102"/>
      <c r="AN99" s="1102"/>
      <c r="AO99" s="1102"/>
      <c r="AP99" s="1102"/>
      <c r="AQ99" s="1102"/>
      <c r="AR99" s="1102"/>
      <c r="AS99" s="1102"/>
      <c r="AT99" s="1102"/>
      <c r="AU99" s="1102"/>
      <c r="AV99" s="1102"/>
      <c r="AW99" s="1102"/>
      <c r="AX99" s="1102"/>
      <c r="AY99" s="1102"/>
      <c r="AZ99" s="1102"/>
      <c r="BA99" s="1102"/>
      <c r="BB99" s="1102"/>
      <c r="BC99" s="1102"/>
      <c r="BD99" s="1102"/>
      <c r="BE99" s="1102"/>
      <c r="BF99" s="1102"/>
      <c r="BG99" s="1102"/>
      <c r="BH99" s="1102"/>
      <c r="BI99" s="1102"/>
      <c r="BJ99" s="1102"/>
      <c r="BK99" s="1102"/>
      <c r="BL99" s="1102"/>
      <c r="BM99" s="1102"/>
      <c r="BN99" s="1102"/>
      <c r="BO99" s="1102"/>
      <c r="BP99" s="1102"/>
      <c r="BQ99" s="1102"/>
      <c r="BR99" s="1102"/>
      <c r="BS99" s="1102"/>
      <c r="BT99" s="1102"/>
      <c r="BU99" s="1102"/>
      <c r="BV99" s="1102"/>
      <c r="BW99" s="1102"/>
      <c r="BX99" s="1102"/>
      <c r="BY99" s="1102"/>
      <c r="BZ99" s="1102"/>
      <c r="CA99" s="1102"/>
      <c r="CB99" s="1102"/>
      <c r="CC99" s="1102"/>
      <c r="CD99" s="1102"/>
      <c r="CE99" s="1102"/>
      <c r="CF99" s="1102"/>
      <c r="CG99" s="1102"/>
      <c r="CH99" s="1102"/>
      <c r="CI99" s="1102"/>
      <c r="CJ99" s="1102"/>
      <c r="CK99" s="1102"/>
      <c r="CL99" s="1102"/>
      <c r="CM99" s="1102"/>
      <c r="CN99" s="1102"/>
      <c r="CO99" s="1102"/>
      <c r="CP99" s="1102"/>
      <c r="CQ99" s="1102"/>
      <c r="CR99" s="1102"/>
      <c r="CS99" s="1102"/>
      <c r="CT99" s="1102"/>
      <c r="CU99" s="1102"/>
      <c r="CV99" s="1102"/>
      <c r="CW99" s="1102"/>
      <c r="CX99" s="1102"/>
      <c r="CY99" s="1102"/>
      <c r="CZ99" s="1102"/>
      <c r="DA99" s="1102"/>
      <c r="DB99" s="1102"/>
      <c r="DC99" s="1102"/>
      <c r="DD99" s="1102"/>
      <c r="DE99" s="1102"/>
      <c r="DF99" s="1102"/>
      <c r="DG99" s="1102"/>
      <c r="DH99" s="1102"/>
      <c r="DI99" s="1102"/>
      <c r="DJ99" s="1102"/>
      <c r="DK99" s="1102"/>
      <c r="DL99" s="1102"/>
      <c r="DM99" s="1102"/>
      <c r="DN99" s="1102"/>
      <c r="DO99" s="1102"/>
      <c r="DP99" s="1102"/>
      <c r="DQ99" s="1102"/>
      <c r="DR99" s="1102"/>
      <c r="DS99" s="1102"/>
      <c r="DT99" s="1102"/>
      <c r="DU99" s="1102"/>
      <c r="DV99" s="1102"/>
      <c r="DW99" s="1102"/>
    </row>
    <row r="100" spans="2:127" ht="14.25" x14ac:dyDescent="0.2">
      <c r="B100" s="1102"/>
      <c r="C100" s="1102"/>
      <c r="D100" s="1102"/>
      <c r="E100" s="1102"/>
      <c r="F100" s="1102"/>
      <c r="G100" s="1102"/>
      <c r="H100" s="1102"/>
      <c r="I100" s="1102"/>
      <c r="J100" s="1102"/>
      <c r="K100" s="1102"/>
      <c r="L100" s="1102"/>
      <c r="M100" s="1102"/>
      <c r="N100" s="1102"/>
      <c r="O100" s="1102"/>
      <c r="P100" s="1102"/>
      <c r="Q100" s="1102"/>
      <c r="R100" s="1102"/>
      <c r="S100" s="1102"/>
      <c r="T100" s="1102"/>
      <c r="U100" s="1102"/>
      <c r="V100" s="1102"/>
      <c r="W100" s="1102"/>
      <c r="X100" s="1102"/>
      <c r="Y100" s="1102"/>
      <c r="Z100" s="1102"/>
      <c r="AA100" s="1102"/>
      <c r="AB100" s="1102"/>
      <c r="AC100" s="1102"/>
      <c r="AD100" s="1102"/>
      <c r="AE100" s="1102"/>
      <c r="AF100" s="1102"/>
      <c r="AG100" s="1102"/>
      <c r="AH100" s="1102"/>
      <c r="AI100" s="1102"/>
      <c r="AJ100" s="1102"/>
      <c r="AK100" s="1102"/>
      <c r="AL100" s="1102"/>
      <c r="AM100" s="1102"/>
      <c r="AN100" s="1102"/>
      <c r="AO100" s="1102"/>
      <c r="AP100" s="1102"/>
      <c r="AQ100" s="1102"/>
      <c r="AR100" s="1102"/>
      <c r="AS100" s="1102"/>
      <c r="AT100" s="1102"/>
      <c r="AU100" s="1102"/>
      <c r="AV100" s="1102"/>
      <c r="AW100" s="1102"/>
      <c r="AX100" s="1102"/>
      <c r="AY100" s="1102"/>
      <c r="AZ100" s="1102"/>
      <c r="BA100" s="1102"/>
      <c r="BB100" s="1102"/>
      <c r="BC100" s="1102"/>
      <c r="BD100" s="1102"/>
      <c r="BE100" s="1102"/>
      <c r="BF100" s="1102"/>
      <c r="BG100" s="1102"/>
      <c r="BH100" s="1102"/>
      <c r="BI100" s="1102"/>
      <c r="BJ100" s="1102"/>
      <c r="BK100" s="1102"/>
      <c r="BL100" s="1102"/>
      <c r="BM100" s="1102"/>
      <c r="BN100" s="1102"/>
      <c r="BO100" s="1102"/>
      <c r="BP100" s="1102"/>
      <c r="BQ100" s="1102"/>
      <c r="BR100" s="1102"/>
      <c r="BS100" s="1102"/>
      <c r="BT100" s="1102"/>
      <c r="BU100" s="1102"/>
      <c r="BV100" s="1102"/>
      <c r="BW100" s="1102"/>
      <c r="BX100" s="1102"/>
      <c r="BY100" s="1102"/>
      <c r="BZ100" s="1102"/>
      <c r="CA100" s="1102"/>
      <c r="CB100" s="1102"/>
      <c r="CC100" s="1102"/>
      <c r="CD100" s="1102"/>
      <c r="CE100" s="1102"/>
      <c r="CF100" s="1102"/>
      <c r="CG100" s="1102"/>
      <c r="CH100" s="1102"/>
      <c r="CI100" s="1102"/>
      <c r="CJ100" s="1102"/>
      <c r="CK100" s="1102"/>
      <c r="CL100" s="1102"/>
      <c r="CM100" s="1102"/>
      <c r="CN100" s="1102"/>
      <c r="CO100" s="1102"/>
      <c r="CP100" s="1102"/>
      <c r="CQ100" s="1102"/>
      <c r="CR100" s="1102"/>
      <c r="CS100" s="1102"/>
      <c r="CT100" s="1102"/>
      <c r="CU100" s="1102"/>
      <c r="CV100" s="1102"/>
      <c r="CW100" s="1102"/>
      <c r="CX100" s="1102"/>
      <c r="CY100" s="1102"/>
      <c r="CZ100" s="1102"/>
      <c r="DA100" s="1102"/>
      <c r="DB100" s="1102"/>
      <c r="DC100" s="1102"/>
      <c r="DD100" s="1102"/>
      <c r="DE100" s="1102"/>
      <c r="DF100" s="1102"/>
      <c r="DG100" s="1102"/>
      <c r="DH100" s="1102"/>
      <c r="DI100" s="1102"/>
      <c r="DJ100" s="1102"/>
      <c r="DK100" s="1102"/>
      <c r="DL100" s="1102"/>
      <c r="DM100" s="1102"/>
      <c r="DN100" s="1102"/>
      <c r="DO100" s="1102"/>
      <c r="DP100" s="1102"/>
      <c r="DQ100" s="1102"/>
      <c r="DR100" s="1102"/>
      <c r="DS100" s="1102"/>
      <c r="DT100" s="1102"/>
      <c r="DU100" s="1102"/>
      <c r="DV100" s="1102"/>
      <c r="DW100" s="1102"/>
    </row>
    <row r="101" spans="2:127" ht="14.25" x14ac:dyDescent="0.2">
      <c r="B101" s="1102"/>
      <c r="C101" s="1102"/>
      <c r="D101" s="1102"/>
      <c r="E101" s="1102"/>
      <c r="F101" s="1102"/>
      <c r="G101" s="1102"/>
      <c r="H101" s="1102"/>
      <c r="I101" s="1102"/>
      <c r="J101" s="1102"/>
      <c r="K101" s="1102"/>
      <c r="L101" s="1102"/>
      <c r="M101" s="1102"/>
      <c r="N101" s="1102"/>
      <c r="O101" s="1102"/>
      <c r="P101" s="1102"/>
      <c r="Q101" s="1102"/>
      <c r="R101" s="1102"/>
      <c r="S101" s="1102"/>
      <c r="T101" s="1102"/>
      <c r="U101" s="1102"/>
      <c r="V101" s="1102"/>
      <c r="W101" s="1102"/>
      <c r="X101" s="1102"/>
      <c r="Y101" s="1102"/>
      <c r="Z101" s="1102"/>
      <c r="AA101" s="1102"/>
      <c r="AB101" s="1102"/>
      <c r="AC101" s="1102"/>
      <c r="AD101" s="1102"/>
      <c r="AE101" s="1102"/>
      <c r="AF101" s="1102"/>
      <c r="AG101" s="1102"/>
      <c r="AH101" s="1102"/>
      <c r="AI101" s="1102"/>
      <c r="AJ101" s="1102"/>
      <c r="AK101" s="1102"/>
      <c r="AL101" s="1102"/>
      <c r="AM101" s="1102"/>
      <c r="AN101" s="1102"/>
      <c r="AO101" s="1102"/>
      <c r="AP101" s="1102"/>
      <c r="AQ101" s="1102"/>
      <c r="AR101" s="1102"/>
      <c r="AS101" s="1102"/>
      <c r="AT101" s="1102"/>
      <c r="AU101" s="1102"/>
      <c r="AV101" s="1102"/>
      <c r="AW101" s="1102"/>
      <c r="AX101" s="1102"/>
      <c r="AY101" s="1102"/>
      <c r="AZ101" s="1102"/>
      <c r="BA101" s="1102"/>
      <c r="BB101" s="1102"/>
      <c r="BC101" s="1102"/>
      <c r="BD101" s="1102"/>
      <c r="BE101" s="1102"/>
      <c r="BF101" s="1102"/>
      <c r="BG101" s="1102"/>
      <c r="BH101" s="1102"/>
      <c r="BI101" s="1102"/>
      <c r="BJ101" s="1102"/>
      <c r="BK101" s="1102"/>
      <c r="BL101" s="1102"/>
      <c r="BM101" s="1102"/>
      <c r="BN101" s="1102"/>
      <c r="BO101" s="1102"/>
      <c r="BP101" s="1102"/>
      <c r="BQ101" s="1102"/>
      <c r="BR101" s="1102"/>
      <c r="BS101" s="1102"/>
      <c r="BT101" s="1102"/>
      <c r="BU101" s="1102"/>
      <c r="BV101" s="1102"/>
      <c r="BW101" s="1102"/>
      <c r="BX101" s="1102"/>
      <c r="BY101" s="1102"/>
      <c r="BZ101" s="1102"/>
      <c r="CA101" s="1102"/>
      <c r="CB101" s="1102"/>
      <c r="CC101" s="1102"/>
      <c r="CD101" s="1102"/>
      <c r="CE101" s="1102"/>
      <c r="CF101" s="1102"/>
      <c r="CG101" s="1102"/>
      <c r="CH101" s="1102"/>
      <c r="CI101" s="1102"/>
      <c r="CJ101" s="1102"/>
      <c r="CK101" s="1102"/>
      <c r="CL101" s="1102"/>
      <c r="CM101" s="1102"/>
      <c r="CN101" s="1102"/>
      <c r="CO101" s="1102"/>
      <c r="CP101" s="1102"/>
      <c r="CQ101" s="1102"/>
      <c r="CR101" s="1102"/>
      <c r="CS101" s="1102"/>
      <c r="CT101" s="1102"/>
      <c r="CU101" s="1102"/>
      <c r="CV101" s="1102"/>
      <c r="CW101" s="1102"/>
      <c r="CX101" s="1102"/>
      <c r="CY101" s="1102"/>
      <c r="CZ101" s="1102"/>
      <c r="DA101" s="1102"/>
      <c r="DB101" s="1102"/>
      <c r="DC101" s="1102"/>
      <c r="DD101" s="1102"/>
      <c r="DE101" s="1102"/>
      <c r="DF101" s="1102"/>
      <c r="DG101" s="1102"/>
      <c r="DH101" s="1102"/>
      <c r="DI101" s="1102"/>
      <c r="DJ101" s="1102"/>
      <c r="DK101" s="1102"/>
      <c r="DL101" s="1102"/>
      <c r="DM101" s="1102"/>
      <c r="DN101" s="1102"/>
      <c r="DO101" s="1102"/>
      <c r="DP101" s="1102"/>
      <c r="DQ101" s="1102"/>
      <c r="DR101" s="1102"/>
      <c r="DS101" s="1102"/>
      <c r="DT101" s="1102"/>
      <c r="DU101" s="1102"/>
      <c r="DV101" s="1102"/>
      <c r="DW101" s="1102"/>
    </row>
    <row r="102" spans="2:127" ht="14.25" x14ac:dyDescent="0.2">
      <c r="B102" s="1102"/>
      <c r="C102" s="1102"/>
      <c r="D102" s="1102"/>
      <c r="E102" s="1102"/>
      <c r="F102" s="1102"/>
      <c r="G102" s="1102"/>
      <c r="H102" s="1102"/>
      <c r="I102" s="1102"/>
      <c r="J102" s="1102"/>
      <c r="K102" s="1102"/>
      <c r="L102" s="1102"/>
      <c r="M102" s="1102"/>
      <c r="N102" s="1102"/>
      <c r="O102" s="1102"/>
      <c r="P102" s="1102"/>
      <c r="Q102" s="1102"/>
      <c r="R102" s="1102"/>
      <c r="S102" s="1102"/>
      <c r="T102" s="1102"/>
      <c r="U102" s="1102"/>
      <c r="V102" s="1102"/>
      <c r="W102" s="1102"/>
      <c r="X102" s="1102"/>
      <c r="Y102" s="1102"/>
      <c r="Z102" s="1102"/>
      <c r="AA102" s="1102"/>
      <c r="AB102" s="1102"/>
      <c r="AC102" s="1102"/>
      <c r="AD102" s="1102"/>
      <c r="AE102" s="1102"/>
      <c r="AF102" s="1102"/>
      <c r="AG102" s="1102"/>
      <c r="AH102" s="1102"/>
      <c r="AI102" s="1102"/>
      <c r="AJ102" s="1102"/>
      <c r="AK102" s="1102"/>
      <c r="AL102" s="1102"/>
      <c r="AM102" s="1102"/>
      <c r="AN102" s="1102"/>
      <c r="AO102" s="1102"/>
      <c r="AP102" s="1102"/>
      <c r="AQ102" s="1102"/>
      <c r="AR102" s="1102"/>
      <c r="AS102" s="1102"/>
      <c r="AT102" s="1102"/>
      <c r="AU102" s="1102"/>
      <c r="AV102" s="1102"/>
      <c r="AW102" s="1102"/>
      <c r="AX102" s="1102"/>
      <c r="AY102" s="1102"/>
      <c r="AZ102" s="1102"/>
      <c r="BA102" s="1102"/>
      <c r="BB102" s="1102"/>
      <c r="BC102" s="1102"/>
      <c r="BD102" s="1102"/>
      <c r="BE102" s="1102"/>
      <c r="BF102" s="1102"/>
      <c r="BG102" s="1102"/>
      <c r="BH102" s="1102"/>
      <c r="BI102" s="1102"/>
      <c r="BJ102" s="1102"/>
      <c r="BK102" s="1102"/>
      <c r="BL102" s="1102"/>
      <c r="BM102" s="1102"/>
      <c r="BN102" s="1102"/>
      <c r="BO102" s="1102"/>
      <c r="BP102" s="1102"/>
      <c r="BQ102" s="1102"/>
      <c r="BR102" s="1102"/>
      <c r="BS102" s="1102"/>
      <c r="BT102" s="1102"/>
      <c r="BU102" s="1102"/>
      <c r="BV102" s="1102"/>
      <c r="BW102" s="1102"/>
      <c r="BX102" s="1102"/>
      <c r="BY102" s="1102"/>
      <c r="BZ102" s="1102"/>
      <c r="CA102" s="1102"/>
      <c r="CB102" s="1102"/>
      <c r="CC102" s="1102"/>
      <c r="CD102" s="1102"/>
      <c r="CE102" s="1102"/>
      <c r="CF102" s="1102"/>
      <c r="CG102" s="1102"/>
      <c r="CH102" s="1102"/>
      <c r="CI102" s="1102"/>
      <c r="CJ102" s="1102"/>
      <c r="CK102" s="1102"/>
      <c r="CL102" s="1102"/>
      <c r="CM102" s="1102"/>
      <c r="CN102" s="1102"/>
      <c r="CO102" s="1102"/>
      <c r="CP102" s="1102"/>
      <c r="CQ102" s="1102"/>
      <c r="CR102" s="1102"/>
      <c r="CS102" s="1102"/>
      <c r="CT102" s="1102"/>
      <c r="CU102" s="1102"/>
      <c r="CV102" s="1102"/>
      <c r="CW102" s="1102"/>
      <c r="CX102" s="1102"/>
      <c r="CY102" s="1102"/>
      <c r="CZ102" s="1102"/>
      <c r="DA102" s="1102"/>
      <c r="DB102" s="1102"/>
      <c r="DC102" s="1102"/>
      <c r="DD102" s="1102"/>
      <c r="DE102" s="1102"/>
      <c r="DF102" s="1102"/>
      <c r="DG102" s="1102"/>
      <c r="DH102" s="1102"/>
      <c r="DI102" s="1102"/>
      <c r="DJ102" s="1102"/>
      <c r="DK102" s="1102"/>
      <c r="DL102" s="1102"/>
      <c r="DM102" s="1102"/>
      <c r="DN102" s="1102"/>
      <c r="DO102" s="1102"/>
      <c r="DP102" s="1102"/>
      <c r="DQ102" s="1102"/>
      <c r="DR102" s="1102"/>
      <c r="DS102" s="1102"/>
      <c r="DT102" s="1102"/>
      <c r="DU102" s="1102"/>
      <c r="DV102" s="1102"/>
      <c r="DW102" s="1102"/>
    </row>
    <row r="103" spans="2:127" ht="14.25" x14ac:dyDescent="0.2">
      <c r="B103" s="1102"/>
      <c r="C103" s="1102"/>
      <c r="D103" s="1102"/>
      <c r="E103" s="1102"/>
      <c r="F103" s="1102"/>
      <c r="G103" s="1102"/>
      <c r="H103" s="1102"/>
      <c r="I103" s="1102"/>
      <c r="J103" s="1102"/>
      <c r="K103" s="1102"/>
      <c r="L103" s="1102"/>
      <c r="M103" s="1102"/>
      <c r="N103" s="1102"/>
      <c r="O103" s="1102"/>
      <c r="P103" s="1102"/>
      <c r="Q103" s="1102"/>
      <c r="R103" s="1102"/>
      <c r="S103" s="1102"/>
      <c r="T103" s="1102"/>
      <c r="U103" s="1102"/>
      <c r="V103" s="1102"/>
      <c r="W103" s="1102"/>
      <c r="X103" s="1102"/>
      <c r="Y103" s="1102"/>
      <c r="Z103" s="1102"/>
      <c r="AA103" s="1102"/>
      <c r="AB103" s="1102"/>
      <c r="AC103" s="1102"/>
      <c r="AD103" s="1102"/>
      <c r="AE103" s="1102"/>
      <c r="AF103" s="1102"/>
      <c r="AG103" s="1102"/>
      <c r="AH103" s="1102"/>
      <c r="AI103" s="1102"/>
      <c r="AJ103" s="1102"/>
      <c r="AK103" s="1102"/>
      <c r="AL103" s="1102"/>
      <c r="AM103" s="1102"/>
      <c r="AN103" s="1102"/>
      <c r="AO103" s="1102"/>
      <c r="AP103" s="1102"/>
      <c r="AQ103" s="1102"/>
      <c r="AR103" s="1102"/>
      <c r="AS103" s="1102"/>
      <c r="AT103" s="1102"/>
      <c r="AU103" s="1102"/>
      <c r="AV103" s="1102"/>
      <c r="AW103" s="1102"/>
      <c r="AX103" s="1102"/>
      <c r="AY103" s="1102"/>
      <c r="AZ103" s="1102"/>
      <c r="BA103" s="1102"/>
      <c r="BB103" s="1102"/>
      <c r="BC103" s="1102"/>
      <c r="BD103" s="1102"/>
      <c r="BE103" s="1102"/>
      <c r="BF103" s="1102"/>
      <c r="BG103" s="1102"/>
      <c r="BH103" s="1102"/>
      <c r="BI103" s="1102"/>
      <c r="BJ103" s="1102"/>
      <c r="BK103" s="1102"/>
      <c r="BL103" s="1102"/>
      <c r="BM103" s="1102"/>
      <c r="BN103" s="1102"/>
      <c r="BO103" s="1102"/>
      <c r="BP103" s="1102"/>
      <c r="BQ103" s="1102"/>
      <c r="BR103" s="1102"/>
      <c r="BS103" s="1102"/>
      <c r="BT103" s="1102"/>
      <c r="BU103" s="1102"/>
      <c r="BV103" s="1102"/>
      <c r="BW103" s="1102"/>
      <c r="BX103" s="1102"/>
      <c r="BY103" s="1102"/>
      <c r="BZ103" s="1102"/>
      <c r="CA103" s="1102"/>
      <c r="CB103" s="1102"/>
      <c r="CC103" s="1102"/>
      <c r="CD103" s="1102"/>
      <c r="CE103" s="1102"/>
      <c r="CF103" s="1102"/>
      <c r="CG103" s="1102"/>
      <c r="CH103" s="1102"/>
      <c r="CI103" s="1102"/>
      <c r="CJ103" s="1102"/>
      <c r="CK103" s="1102"/>
      <c r="CL103" s="1102"/>
      <c r="CM103" s="1102"/>
      <c r="CN103" s="1102"/>
      <c r="CO103" s="1102"/>
      <c r="CP103" s="1102"/>
      <c r="CQ103" s="1102"/>
      <c r="CR103" s="1102"/>
      <c r="CS103" s="1102"/>
      <c r="CT103" s="1102"/>
      <c r="CU103" s="1102"/>
      <c r="CV103" s="1102"/>
      <c r="CW103" s="1102"/>
      <c r="CX103" s="1102"/>
      <c r="CY103" s="1102"/>
      <c r="CZ103" s="1102"/>
      <c r="DA103" s="1102"/>
      <c r="DB103" s="1102"/>
      <c r="DC103" s="1102"/>
      <c r="DD103" s="1102"/>
      <c r="DE103" s="1102"/>
      <c r="DF103" s="1102"/>
      <c r="DG103" s="1102"/>
      <c r="DH103" s="1102"/>
      <c r="DI103" s="1102"/>
      <c r="DJ103" s="1102"/>
      <c r="DK103" s="1102"/>
      <c r="DL103" s="1102"/>
      <c r="DM103" s="1102"/>
      <c r="DN103" s="1102"/>
      <c r="DO103" s="1102"/>
      <c r="DP103" s="1102"/>
      <c r="DQ103" s="1102"/>
      <c r="DR103" s="1102"/>
      <c r="DS103" s="1102"/>
      <c r="DT103" s="1102"/>
      <c r="DU103" s="1102"/>
      <c r="DV103" s="1102"/>
      <c r="DW103" s="1102"/>
    </row>
    <row r="104" spans="2:127" ht="14.25" x14ac:dyDescent="0.2">
      <c r="B104" s="1102"/>
      <c r="C104" s="1102"/>
      <c r="D104" s="1102"/>
      <c r="E104" s="1102"/>
      <c r="F104" s="1102"/>
      <c r="G104" s="1102"/>
      <c r="H104" s="1102"/>
      <c r="I104" s="1102"/>
      <c r="J104" s="1102"/>
      <c r="K104" s="1102"/>
      <c r="L104" s="1102"/>
      <c r="M104" s="1102"/>
      <c r="N104" s="1102"/>
      <c r="O104" s="1102"/>
      <c r="P104" s="1102"/>
      <c r="Q104" s="1102"/>
      <c r="R104" s="1102"/>
      <c r="S104" s="1102"/>
      <c r="T104" s="1102"/>
      <c r="U104" s="1102"/>
      <c r="V104" s="1102"/>
      <c r="W104" s="1102"/>
      <c r="X104" s="1102"/>
      <c r="Y104" s="1102"/>
      <c r="Z104" s="1102"/>
      <c r="AA104" s="1102"/>
      <c r="AB104" s="1102"/>
      <c r="AC104" s="1102"/>
      <c r="AD104" s="1102"/>
      <c r="AE104" s="1102"/>
      <c r="AF104" s="1102"/>
      <c r="AG104" s="1102"/>
      <c r="AH104" s="1102"/>
      <c r="AI104" s="1102"/>
      <c r="AJ104" s="1102"/>
      <c r="AK104" s="1102"/>
      <c r="AL104" s="1102"/>
      <c r="AM104" s="1102"/>
      <c r="AN104" s="1102"/>
      <c r="AO104" s="1102"/>
      <c r="AP104" s="1102"/>
      <c r="AQ104" s="1102"/>
      <c r="AR104" s="1102"/>
      <c r="AS104" s="1102"/>
      <c r="AT104" s="1102"/>
      <c r="AU104" s="1102"/>
      <c r="AV104" s="1102"/>
      <c r="AW104" s="1102"/>
      <c r="AX104" s="1102"/>
      <c r="AY104" s="1102"/>
      <c r="AZ104" s="1102"/>
      <c r="BA104" s="1102"/>
      <c r="BB104" s="1102"/>
      <c r="BC104" s="1102"/>
      <c r="BD104" s="1102"/>
      <c r="BE104" s="1102"/>
      <c r="BF104" s="1102"/>
      <c r="BG104" s="1102"/>
      <c r="BH104" s="1102"/>
      <c r="BI104" s="1102"/>
      <c r="BJ104" s="1102"/>
      <c r="BK104" s="1102"/>
      <c r="BL104" s="1102"/>
      <c r="BM104" s="1102"/>
      <c r="BN104" s="1102"/>
      <c r="BO104" s="1102"/>
      <c r="BP104" s="1102"/>
      <c r="BQ104" s="1102"/>
      <c r="BR104" s="1102"/>
      <c r="BS104" s="1102"/>
      <c r="BT104" s="1102"/>
      <c r="BU104" s="1102"/>
      <c r="BV104" s="1102"/>
      <c r="BW104" s="1102"/>
      <c r="BX104" s="1102"/>
      <c r="BY104" s="1102"/>
      <c r="BZ104" s="1102"/>
      <c r="CA104" s="1102"/>
      <c r="CB104" s="1102"/>
      <c r="CC104" s="1102"/>
      <c r="CD104" s="1102"/>
      <c r="CE104" s="1102"/>
      <c r="CF104" s="1102"/>
      <c r="CG104" s="1102"/>
      <c r="CH104" s="1102"/>
      <c r="CI104" s="1102"/>
      <c r="CJ104" s="1102"/>
      <c r="CK104" s="1102"/>
      <c r="CL104" s="1102"/>
      <c r="CM104" s="1102"/>
      <c r="CN104" s="1102"/>
      <c r="CO104" s="1102"/>
      <c r="CP104" s="1102"/>
      <c r="CQ104" s="1102"/>
      <c r="CR104" s="1102"/>
      <c r="CS104" s="1102"/>
      <c r="CT104" s="1102"/>
      <c r="CU104" s="1102"/>
      <c r="CV104" s="1102"/>
      <c r="CW104" s="1102"/>
      <c r="CX104" s="1102"/>
      <c r="CY104" s="1102"/>
      <c r="CZ104" s="1102"/>
      <c r="DA104" s="1102"/>
      <c r="DB104" s="1102"/>
      <c r="DC104" s="1102"/>
      <c r="DD104" s="1102"/>
      <c r="DE104" s="1102"/>
      <c r="DF104" s="1102"/>
      <c r="DG104" s="1102"/>
      <c r="DH104" s="1102"/>
      <c r="DI104" s="1102"/>
      <c r="DJ104" s="1102"/>
      <c r="DK104" s="1102"/>
      <c r="DL104" s="1102"/>
      <c r="DM104" s="1102"/>
      <c r="DN104" s="1102"/>
      <c r="DO104" s="1102"/>
      <c r="DP104" s="1102"/>
      <c r="DQ104" s="1102"/>
      <c r="DR104" s="1102"/>
      <c r="DS104" s="1102"/>
      <c r="DT104" s="1102"/>
      <c r="DU104" s="1102"/>
      <c r="DV104" s="1102"/>
      <c r="DW104" s="1102"/>
    </row>
    <row r="105" spans="2:127" ht="14.25" x14ac:dyDescent="0.2">
      <c r="B105" s="1102"/>
      <c r="C105" s="1102"/>
      <c r="D105" s="1102"/>
      <c r="E105" s="1102"/>
      <c r="F105" s="1102"/>
      <c r="G105" s="1102"/>
      <c r="H105" s="1102"/>
      <c r="I105" s="1102"/>
      <c r="J105" s="1102"/>
      <c r="K105" s="1102"/>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1102"/>
      <c r="AF105" s="1102"/>
      <c r="AG105" s="1102"/>
      <c r="AH105" s="1102"/>
      <c r="AI105" s="1102"/>
      <c r="AJ105" s="1102"/>
      <c r="AK105" s="1102"/>
      <c r="AL105" s="1102"/>
      <c r="AM105" s="1102"/>
      <c r="AN105" s="1102"/>
      <c r="AO105" s="1102"/>
      <c r="AP105" s="1102"/>
      <c r="AQ105" s="1102"/>
      <c r="AR105" s="1102"/>
      <c r="AS105" s="1102"/>
      <c r="AT105" s="1102"/>
      <c r="AU105" s="1102"/>
      <c r="AV105" s="1102"/>
      <c r="AW105" s="1102"/>
      <c r="AX105" s="1102"/>
      <c r="AY105" s="1102"/>
      <c r="AZ105" s="1102"/>
      <c r="BA105" s="1102"/>
      <c r="BB105" s="1102"/>
      <c r="BC105" s="1102"/>
      <c r="BD105" s="1102"/>
      <c r="BE105" s="1102"/>
      <c r="BF105" s="1102"/>
      <c r="BG105" s="1102"/>
      <c r="BH105" s="1102"/>
      <c r="BI105" s="1102"/>
      <c r="BJ105" s="1102"/>
      <c r="BK105" s="1102"/>
      <c r="BL105" s="1102"/>
      <c r="BM105" s="1102"/>
      <c r="BN105" s="1102"/>
      <c r="BO105" s="1102"/>
      <c r="BP105" s="1102"/>
      <c r="BQ105" s="1102"/>
      <c r="BR105" s="1102"/>
      <c r="BS105" s="1102"/>
      <c r="BT105" s="1102"/>
      <c r="BU105" s="1102"/>
      <c r="BV105" s="1102"/>
      <c r="BW105" s="1102"/>
      <c r="BX105" s="1102"/>
      <c r="BY105" s="1102"/>
      <c r="BZ105" s="1102"/>
      <c r="CA105" s="1102"/>
      <c r="CB105" s="1102"/>
      <c r="CC105" s="1102"/>
      <c r="CD105" s="1102"/>
      <c r="CE105" s="1102"/>
      <c r="CF105" s="1102"/>
      <c r="CG105" s="1102"/>
      <c r="CH105" s="1102"/>
      <c r="CI105" s="1102"/>
      <c r="CJ105" s="1102"/>
      <c r="CK105" s="1102"/>
      <c r="CL105" s="1102"/>
      <c r="CM105" s="1102"/>
      <c r="CN105" s="1102"/>
      <c r="CO105" s="1102"/>
      <c r="CP105" s="1102"/>
      <c r="CQ105" s="1102"/>
      <c r="CR105" s="1102"/>
      <c r="CS105" s="1102"/>
      <c r="CT105" s="1102"/>
      <c r="CU105" s="1102"/>
      <c r="CV105" s="1102"/>
      <c r="CW105" s="1102"/>
      <c r="CX105" s="1102"/>
      <c r="CY105" s="1102"/>
      <c r="CZ105" s="1102"/>
      <c r="DA105" s="1102"/>
      <c r="DB105" s="1102"/>
      <c r="DC105" s="1102"/>
      <c r="DD105" s="1102"/>
      <c r="DE105" s="1102"/>
      <c r="DF105" s="1102"/>
      <c r="DG105" s="1102"/>
      <c r="DH105" s="1102"/>
      <c r="DI105" s="1102"/>
      <c r="DJ105" s="1102"/>
      <c r="DK105" s="1102"/>
      <c r="DL105" s="1102"/>
      <c r="DM105" s="1102"/>
      <c r="DN105" s="1102"/>
      <c r="DO105" s="1102"/>
      <c r="DP105" s="1102"/>
      <c r="DQ105" s="1102"/>
      <c r="DR105" s="1102"/>
      <c r="DS105" s="1102"/>
      <c r="DT105" s="1102"/>
      <c r="DU105" s="1102"/>
      <c r="DV105" s="1102"/>
      <c r="DW105" s="1102"/>
    </row>
    <row r="106" spans="2:127" ht="14.25" x14ac:dyDescent="0.2">
      <c r="B106" s="1102"/>
      <c r="C106" s="1102"/>
      <c r="D106" s="1102"/>
      <c r="E106" s="1102"/>
      <c r="F106" s="1102"/>
      <c r="G106" s="1102"/>
      <c r="H106" s="1102"/>
      <c r="I106" s="1102"/>
      <c r="J106" s="1102"/>
      <c r="K106" s="1102"/>
      <c r="L106" s="1102"/>
      <c r="M106" s="1102"/>
      <c r="N106" s="1102"/>
      <c r="O106" s="1102"/>
      <c r="P106" s="1102"/>
      <c r="Q106" s="1102"/>
      <c r="R106" s="1102"/>
      <c r="S106" s="1102"/>
      <c r="T106" s="1102"/>
      <c r="U106" s="1102"/>
      <c r="V106" s="1102"/>
      <c r="W106" s="1102"/>
      <c r="X106" s="1102"/>
      <c r="Y106" s="1102"/>
      <c r="Z106" s="1102"/>
      <c r="AA106" s="1102"/>
      <c r="AB106" s="1102"/>
      <c r="AC106" s="1102"/>
      <c r="AD106" s="1102"/>
      <c r="AE106" s="1102"/>
      <c r="AF106" s="1102"/>
      <c r="AG106" s="1102"/>
      <c r="AH106" s="1102"/>
      <c r="AI106" s="1102"/>
      <c r="AJ106" s="1102"/>
      <c r="AK106" s="1102"/>
      <c r="AL106" s="1102"/>
      <c r="AM106" s="1102"/>
      <c r="AN106" s="1102"/>
      <c r="AO106" s="1102"/>
      <c r="AP106" s="1102"/>
      <c r="AQ106" s="1102"/>
      <c r="AR106" s="1102"/>
      <c r="AS106" s="1102"/>
      <c r="AT106" s="1102"/>
      <c r="AU106" s="1102"/>
      <c r="AV106" s="1102"/>
      <c r="AW106" s="1102"/>
      <c r="AX106" s="1102"/>
      <c r="AY106" s="1102"/>
      <c r="AZ106" s="1102"/>
      <c r="BA106" s="1102"/>
      <c r="BB106" s="1102"/>
      <c r="BC106" s="1102"/>
      <c r="BD106" s="1102"/>
      <c r="BE106" s="1102"/>
      <c r="BF106" s="1102"/>
      <c r="BG106" s="1102"/>
      <c r="BH106" s="1102"/>
      <c r="BI106" s="1102"/>
      <c r="BJ106" s="1102"/>
      <c r="BK106" s="1102"/>
      <c r="BL106" s="1102"/>
      <c r="BM106" s="1102"/>
      <c r="BN106" s="1102"/>
      <c r="BO106" s="1102"/>
      <c r="BP106" s="1102"/>
      <c r="BQ106" s="1102"/>
      <c r="BR106" s="1102"/>
      <c r="BS106" s="1102"/>
      <c r="BT106" s="1102"/>
      <c r="BU106" s="1102"/>
      <c r="BV106" s="1102"/>
      <c r="BW106" s="1102"/>
      <c r="BX106" s="1102"/>
      <c r="BY106" s="1102"/>
      <c r="BZ106" s="1102"/>
      <c r="CA106" s="1102"/>
      <c r="CB106" s="1102"/>
      <c r="CC106" s="1102"/>
      <c r="CD106" s="1102"/>
      <c r="CE106" s="1102"/>
      <c r="CF106" s="1102"/>
      <c r="CG106" s="1102"/>
      <c r="CH106" s="1102"/>
      <c r="CI106" s="1102"/>
      <c r="CJ106" s="1102"/>
      <c r="CK106" s="1102"/>
      <c r="CL106" s="1102"/>
      <c r="CM106" s="1102"/>
      <c r="CN106" s="1102"/>
      <c r="CO106" s="1102"/>
      <c r="CP106" s="1102"/>
      <c r="CQ106" s="1102"/>
      <c r="CR106" s="1102"/>
      <c r="CS106" s="1102"/>
      <c r="CT106" s="1102"/>
      <c r="CU106" s="1102"/>
      <c r="CV106" s="1102"/>
      <c r="CW106" s="1102"/>
      <c r="CX106" s="1102"/>
      <c r="CY106" s="1102"/>
      <c r="CZ106" s="1102"/>
      <c r="DA106" s="1102"/>
      <c r="DB106" s="1102"/>
      <c r="DC106" s="1102"/>
      <c r="DD106" s="1102"/>
      <c r="DE106" s="1102"/>
      <c r="DF106" s="1102"/>
      <c r="DG106" s="1102"/>
      <c r="DH106" s="1102"/>
      <c r="DI106" s="1102"/>
      <c r="DJ106" s="1102"/>
      <c r="DK106" s="1102"/>
      <c r="DL106" s="1102"/>
      <c r="DM106" s="1102"/>
      <c r="DN106" s="1102"/>
      <c r="DO106" s="1102"/>
      <c r="DP106" s="1102"/>
      <c r="DQ106" s="1102"/>
      <c r="DR106" s="1102"/>
      <c r="DS106" s="1102"/>
      <c r="DT106" s="1102"/>
      <c r="DU106" s="1102"/>
      <c r="DV106" s="1102"/>
      <c r="DW106" s="1102"/>
    </row>
    <row r="107" spans="2:127" ht="14.25" x14ac:dyDescent="0.2">
      <c r="B107" s="1102"/>
      <c r="C107" s="1102"/>
      <c r="D107" s="1102"/>
      <c r="E107" s="1102"/>
      <c r="F107" s="1102"/>
      <c r="G107" s="1102"/>
      <c r="H107" s="1102"/>
      <c r="I107" s="1102"/>
      <c r="J107" s="1102"/>
      <c r="K107" s="1102"/>
      <c r="L107" s="1102"/>
      <c r="M107" s="1102"/>
      <c r="N107" s="1102"/>
      <c r="O107" s="1102"/>
      <c r="P107" s="1102"/>
      <c r="Q107" s="1102"/>
      <c r="R107" s="1102"/>
      <c r="S107" s="1102"/>
      <c r="T107" s="1102"/>
      <c r="U107" s="1102"/>
      <c r="V107" s="1102"/>
      <c r="W107" s="1102"/>
      <c r="X107" s="1102"/>
      <c r="Y107" s="1102"/>
      <c r="Z107" s="1102"/>
      <c r="AA107" s="1102"/>
      <c r="AB107" s="1102"/>
      <c r="AC107" s="1102"/>
      <c r="AD107" s="1102"/>
      <c r="AE107" s="1102"/>
      <c r="AF107" s="1102"/>
      <c r="AG107" s="1102"/>
      <c r="AH107" s="1102"/>
      <c r="AI107" s="1102"/>
      <c r="AJ107" s="1102"/>
      <c r="AK107" s="1102"/>
      <c r="AL107" s="1102"/>
      <c r="AM107" s="1102"/>
      <c r="AN107" s="1102"/>
      <c r="AO107" s="1102"/>
      <c r="AP107" s="1102"/>
      <c r="AQ107" s="1102"/>
      <c r="AR107" s="1102"/>
      <c r="AS107" s="1102"/>
      <c r="AT107" s="1102"/>
      <c r="AU107" s="1102"/>
      <c r="AV107" s="1102"/>
      <c r="AW107" s="1102"/>
      <c r="AX107" s="1102"/>
      <c r="AY107" s="1102"/>
      <c r="AZ107" s="1102"/>
      <c r="BA107" s="1102"/>
      <c r="BB107" s="1102"/>
      <c r="BC107" s="1102"/>
      <c r="BD107" s="1102"/>
      <c r="BE107" s="1102"/>
      <c r="BF107" s="1102"/>
      <c r="BG107" s="1102"/>
      <c r="BH107" s="1102"/>
      <c r="BI107" s="1102"/>
      <c r="BJ107" s="1102"/>
      <c r="BK107" s="1102"/>
      <c r="BL107" s="1102"/>
      <c r="BM107" s="1102"/>
      <c r="BN107" s="1102"/>
      <c r="BO107" s="1102"/>
      <c r="BP107" s="1102"/>
      <c r="BQ107" s="1102"/>
      <c r="BR107" s="1102"/>
      <c r="BS107" s="1102"/>
      <c r="BT107" s="1102"/>
      <c r="BU107" s="1102"/>
      <c r="BV107" s="1102"/>
      <c r="BW107" s="1102"/>
      <c r="BX107" s="1102"/>
      <c r="BY107" s="1102"/>
      <c r="BZ107" s="1102"/>
      <c r="CA107" s="1102"/>
      <c r="CB107" s="1102"/>
      <c r="CC107" s="1102"/>
      <c r="CD107" s="1102"/>
      <c r="CE107" s="1102"/>
      <c r="CF107" s="1102"/>
      <c r="CG107" s="1102"/>
      <c r="CH107" s="1102"/>
      <c r="CI107" s="1102"/>
      <c r="CJ107" s="1102"/>
      <c r="CK107" s="1102"/>
      <c r="CL107" s="1102"/>
      <c r="CM107" s="1102"/>
      <c r="CN107" s="1102"/>
      <c r="CO107" s="1102"/>
      <c r="CP107" s="1102"/>
      <c r="CQ107" s="1102"/>
      <c r="CR107" s="1102"/>
      <c r="CS107" s="1102"/>
      <c r="CT107" s="1102"/>
      <c r="CU107" s="1102"/>
      <c r="CV107" s="1102"/>
      <c r="CW107" s="1102"/>
      <c r="CX107" s="1102"/>
      <c r="CY107" s="1102"/>
      <c r="CZ107" s="1102"/>
      <c r="DA107" s="1102"/>
      <c r="DB107" s="1102"/>
      <c r="DC107" s="1102"/>
      <c r="DD107" s="1102"/>
      <c r="DE107" s="1102"/>
      <c r="DF107" s="1102"/>
      <c r="DG107" s="1102"/>
      <c r="DH107" s="1102"/>
      <c r="DI107" s="1102"/>
      <c r="DJ107" s="1102"/>
      <c r="DK107" s="1102"/>
      <c r="DL107" s="1102"/>
      <c r="DM107" s="1102"/>
      <c r="DN107" s="1102"/>
      <c r="DO107" s="1102"/>
      <c r="DP107" s="1102"/>
      <c r="DQ107" s="1102"/>
      <c r="DR107" s="1102"/>
      <c r="DS107" s="1102"/>
      <c r="DT107" s="1102"/>
      <c r="DU107" s="1102"/>
      <c r="DV107" s="1102"/>
      <c r="DW107" s="1102"/>
    </row>
    <row r="108" spans="2:127" ht="14.25" x14ac:dyDescent="0.2">
      <c r="B108" s="1102"/>
      <c r="C108" s="1102"/>
      <c r="D108" s="1102"/>
      <c r="E108" s="1102"/>
      <c r="F108" s="1102"/>
      <c r="G108" s="1102"/>
      <c r="H108" s="1102"/>
      <c r="I108" s="1102"/>
      <c r="J108" s="1102"/>
      <c r="K108" s="1102"/>
      <c r="L108" s="1102"/>
      <c r="M108" s="1102"/>
      <c r="N108" s="1102"/>
      <c r="O108" s="1102"/>
      <c r="P108" s="1102"/>
      <c r="Q108" s="1102"/>
      <c r="R108" s="1102"/>
      <c r="S108" s="1102"/>
      <c r="T108" s="1102"/>
      <c r="U108" s="1102"/>
      <c r="V108" s="1102"/>
      <c r="W108" s="1102"/>
      <c r="X108" s="1102"/>
      <c r="Y108" s="1102"/>
      <c r="Z108" s="1102"/>
      <c r="AA108" s="1102"/>
      <c r="AB108" s="1102"/>
      <c r="AC108" s="1102"/>
      <c r="AD108" s="1102"/>
      <c r="AE108" s="1102"/>
      <c r="AF108" s="1102"/>
      <c r="AG108" s="1102"/>
      <c r="AH108" s="1102"/>
      <c r="AI108" s="1102"/>
      <c r="AJ108" s="1102"/>
      <c r="AK108" s="1102"/>
      <c r="AL108" s="1102"/>
      <c r="AM108" s="1102"/>
      <c r="AN108" s="1102"/>
      <c r="AO108" s="1102"/>
      <c r="AP108" s="1102"/>
      <c r="AQ108" s="1102"/>
      <c r="AR108" s="1102"/>
      <c r="AS108" s="1102"/>
      <c r="AT108" s="1102"/>
      <c r="AU108" s="1102"/>
      <c r="AV108" s="1102"/>
      <c r="AW108" s="1102"/>
      <c r="AX108" s="1102"/>
      <c r="AY108" s="1102"/>
      <c r="AZ108" s="1102"/>
      <c r="BA108" s="1102"/>
      <c r="BB108" s="1102"/>
      <c r="BC108" s="1102"/>
      <c r="BD108" s="1102"/>
      <c r="BE108" s="1102"/>
      <c r="BF108" s="1102"/>
      <c r="BG108" s="1102"/>
      <c r="BH108" s="1102"/>
      <c r="BI108" s="1102"/>
      <c r="BJ108" s="1102"/>
      <c r="BK108" s="1102"/>
      <c r="BL108" s="1102"/>
      <c r="BM108" s="1102"/>
      <c r="BN108" s="1102"/>
      <c r="BO108" s="1102"/>
      <c r="BP108" s="1102"/>
      <c r="BQ108" s="1102"/>
      <c r="BR108" s="1102"/>
      <c r="BS108" s="1102"/>
      <c r="BT108" s="1102"/>
      <c r="BU108" s="1102"/>
      <c r="BV108" s="1102"/>
      <c r="BW108" s="1102"/>
      <c r="BX108" s="1102"/>
      <c r="BY108" s="1102"/>
      <c r="BZ108" s="1102"/>
      <c r="CA108" s="1102"/>
      <c r="CB108" s="1102"/>
      <c r="CC108" s="1102"/>
      <c r="CD108" s="1102"/>
      <c r="CE108" s="1102"/>
      <c r="CF108" s="1102"/>
      <c r="CG108" s="1102"/>
      <c r="CH108" s="1102"/>
      <c r="CI108" s="1102"/>
      <c r="CJ108" s="1102"/>
      <c r="CK108" s="1102"/>
      <c r="CL108" s="1102"/>
      <c r="CM108" s="1102"/>
      <c r="CN108" s="1102"/>
      <c r="CO108" s="1102"/>
      <c r="CP108" s="1102"/>
      <c r="CQ108" s="1102"/>
      <c r="CR108" s="1102"/>
      <c r="CS108" s="1102"/>
      <c r="CT108" s="1102"/>
      <c r="CU108" s="1102"/>
      <c r="CV108" s="1102"/>
      <c r="CW108" s="1102"/>
      <c r="CX108" s="1102"/>
      <c r="CY108" s="1102"/>
      <c r="CZ108" s="1102"/>
      <c r="DA108" s="1102"/>
      <c r="DB108" s="1102"/>
      <c r="DC108" s="1102"/>
      <c r="DD108" s="1102"/>
      <c r="DE108" s="1102"/>
      <c r="DF108" s="1102"/>
      <c r="DG108" s="1102"/>
      <c r="DH108" s="1102"/>
      <c r="DI108" s="1102"/>
      <c r="DJ108" s="1102"/>
      <c r="DK108" s="1102"/>
      <c r="DL108" s="1102"/>
      <c r="DM108" s="1102"/>
      <c r="DN108" s="1102"/>
      <c r="DO108" s="1102"/>
      <c r="DP108" s="1102"/>
      <c r="DQ108" s="1102"/>
      <c r="DR108" s="1102"/>
      <c r="DS108" s="1102"/>
      <c r="DT108" s="1102"/>
      <c r="DU108" s="1102"/>
      <c r="DV108" s="1102"/>
      <c r="DW108" s="1102"/>
    </row>
    <row r="109" spans="2:127" ht="14.25" x14ac:dyDescent="0.2">
      <c r="B109" s="1102"/>
      <c r="C109" s="1102"/>
      <c r="D109" s="1102"/>
      <c r="E109" s="1102"/>
      <c r="F109" s="1102"/>
      <c r="G109" s="1102"/>
      <c r="H109" s="1102"/>
      <c r="I109" s="1102"/>
      <c r="J109" s="1102"/>
      <c r="K109" s="1102"/>
      <c r="L109" s="1102"/>
      <c r="M109" s="1102"/>
      <c r="N109" s="1102"/>
      <c r="O109" s="1102"/>
      <c r="P109" s="1102"/>
      <c r="Q109" s="1102"/>
      <c r="R109" s="1102"/>
      <c r="S109" s="1102"/>
      <c r="T109" s="1102"/>
      <c r="U109" s="1102"/>
      <c r="V109" s="1102"/>
      <c r="W109" s="1102"/>
      <c r="X109" s="1102"/>
      <c r="Y109" s="1102"/>
      <c r="Z109" s="1102"/>
      <c r="AA109" s="1102"/>
      <c r="AB109" s="1102"/>
      <c r="AC109" s="1102"/>
      <c r="AD109" s="1102"/>
      <c r="AE109" s="1102"/>
      <c r="AF109" s="1102"/>
      <c r="AG109" s="1102"/>
      <c r="AH109" s="1102"/>
      <c r="AI109" s="1102"/>
      <c r="AJ109" s="1102"/>
      <c r="AK109" s="1102"/>
      <c r="AL109" s="1102"/>
      <c r="AM109" s="1102"/>
      <c r="AN109" s="1102"/>
      <c r="AO109" s="1102"/>
      <c r="AP109" s="1102"/>
      <c r="AQ109" s="1102"/>
      <c r="AR109" s="1102"/>
      <c r="AS109" s="1102"/>
      <c r="AT109" s="1102"/>
      <c r="AU109" s="1102"/>
      <c r="AV109" s="1102"/>
      <c r="AW109" s="1102"/>
      <c r="AX109" s="1102"/>
      <c r="AY109" s="1102"/>
      <c r="AZ109" s="1102"/>
      <c r="BA109" s="1102"/>
      <c r="BB109" s="1102"/>
      <c r="BC109" s="1102"/>
      <c r="BD109" s="1102"/>
      <c r="BE109" s="1102"/>
      <c r="BF109" s="1102"/>
      <c r="BG109" s="1102"/>
      <c r="BH109" s="1102"/>
      <c r="BI109" s="1102"/>
      <c r="BJ109" s="1102"/>
      <c r="BK109" s="1102"/>
      <c r="BL109" s="1102"/>
      <c r="BM109" s="1102"/>
      <c r="BN109" s="1102"/>
      <c r="BO109" s="1102"/>
      <c r="BP109" s="1102"/>
      <c r="BQ109" s="1102"/>
      <c r="BR109" s="1102"/>
      <c r="BS109" s="1102"/>
      <c r="BT109" s="1102"/>
      <c r="BU109" s="1102"/>
      <c r="BV109" s="1102"/>
      <c r="BW109" s="1102"/>
      <c r="BX109" s="1102"/>
      <c r="BY109" s="1102"/>
      <c r="BZ109" s="1102"/>
      <c r="CA109" s="1102"/>
      <c r="CB109" s="1102"/>
      <c r="CC109" s="1102"/>
      <c r="CD109" s="1102"/>
      <c r="CE109" s="1102"/>
      <c r="CF109" s="1102"/>
      <c r="CG109" s="1102"/>
      <c r="CH109" s="1102"/>
      <c r="CI109" s="1102"/>
      <c r="CJ109" s="1102"/>
      <c r="CK109" s="1102"/>
      <c r="CL109" s="1102"/>
      <c r="CM109" s="1102"/>
      <c r="CN109" s="1102"/>
      <c r="CO109" s="1102"/>
      <c r="CP109" s="1102"/>
      <c r="CQ109" s="1102"/>
      <c r="CR109" s="1102"/>
      <c r="CS109" s="1102"/>
      <c r="CT109" s="1102"/>
      <c r="CU109" s="1102"/>
      <c r="CV109" s="1102"/>
      <c r="CW109" s="1102"/>
      <c r="CX109" s="1102"/>
      <c r="CY109" s="1102"/>
      <c r="CZ109" s="1102"/>
      <c r="DA109" s="1102"/>
      <c r="DB109" s="1102"/>
      <c r="DC109" s="1102"/>
      <c r="DD109" s="1102"/>
      <c r="DE109" s="1102"/>
      <c r="DF109" s="1102"/>
      <c r="DG109" s="1102"/>
      <c r="DH109" s="1102"/>
      <c r="DI109" s="1102"/>
      <c r="DJ109" s="1102"/>
      <c r="DK109" s="1102"/>
      <c r="DL109" s="1102"/>
      <c r="DM109" s="1102"/>
      <c r="DN109" s="1102"/>
      <c r="DO109" s="1102"/>
      <c r="DP109" s="1102"/>
      <c r="DQ109" s="1102"/>
      <c r="DR109" s="1102"/>
      <c r="DS109" s="1102"/>
      <c r="DT109" s="1102"/>
      <c r="DU109" s="1102"/>
      <c r="DV109" s="1102"/>
      <c r="DW109" s="1102"/>
    </row>
    <row r="110" spans="2:127" ht="14.25" x14ac:dyDescent="0.2">
      <c r="B110" s="1102"/>
      <c r="C110" s="1102"/>
      <c r="D110" s="1102"/>
      <c r="E110" s="1102"/>
      <c r="F110" s="1102"/>
      <c r="G110" s="1102"/>
      <c r="H110" s="1102"/>
      <c r="I110" s="1102"/>
      <c r="J110" s="1102"/>
      <c r="K110" s="1102"/>
      <c r="L110" s="1102"/>
      <c r="M110" s="1102"/>
      <c r="N110" s="1102"/>
      <c r="O110" s="1102"/>
      <c r="P110" s="1102"/>
      <c r="Q110" s="1102"/>
      <c r="R110" s="1102"/>
      <c r="S110" s="1102"/>
      <c r="T110" s="1102"/>
      <c r="U110" s="1102"/>
      <c r="V110" s="1102"/>
      <c r="W110" s="1102"/>
      <c r="X110" s="1102"/>
      <c r="Y110" s="1102"/>
      <c r="Z110" s="1102"/>
      <c r="AA110" s="1102"/>
      <c r="AB110" s="1102"/>
      <c r="AC110" s="1102"/>
      <c r="AD110" s="1102"/>
      <c r="AE110" s="1102"/>
      <c r="AF110" s="1102"/>
      <c r="AG110" s="1102"/>
      <c r="AH110" s="1102"/>
      <c r="AI110" s="1102"/>
      <c r="AJ110" s="1102"/>
      <c r="AK110" s="1102"/>
      <c r="AL110" s="1102"/>
      <c r="AM110" s="1102"/>
      <c r="AN110" s="1102"/>
      <c r="AO110" s="1102"/>
      <c r="AP110" s="1102"/>
      <c r="AQ110" s="1102"/>
      <c r="AR110" s="1102"/>
      <c r="AS110" s="1102"/>
      <c r="AT110" s="1102"/>
      <c r="AU110" s="1102"/>
      <c r="AV110" s="1102"/>
      <c r="AW110" s="1102"/>
      <c r="AX110" s="1102"/>
      <c r="AY110" s="1102"/>
      <c r="AZ110" s="1102"/>
      <c r="BA110" s="1102"/>
      <c r="BB110" s="1102"/>
      <c r="BC110" s="1102"/>
      <c r="BD110" s="1102"/>
      <c r="BE110" s="1102"/>
      <c r="BF110" s="1102"/>
      <c r="BG110" s="1102"/>
      <c r="BH110" s="1102"/>
      <c r="BI110" s="1102"/>
      <c r="BJ110" s="1102"/>
      <c r="BK110" s="1102"/>
      <c r="BL110" s="1102"/>
      <c r="BM110" s="1102"/>
      <c r="BN110" s="1102"/>
      <c r="BO110" s="1102"/>
      <c r="BP110" s="1102"/>
      <c r="BQ110" s="1102"/>
      <c r="BR110" s="1102"/>
      <c r="BS110" s="1102"/>
      <c r="BT110" s="1102"/>
      <c r="BU110" s="1102"/>
      <c r="BV110" s="1102"/>
      <c r="BW110" s="1102"/>
      <c r="BX110" s="1102"/>
      <c r="BY110" s="1102"/>
      <c r="BZ110" s="1102"/>
      <c r="CA110" s="1102"/>
      <c r="CB110" s="1102"/>
      <c r="CC110" s="1102"/>
      <c r="CD110" s="1102"/>
      <c r="CE110" s="1102"/>
      <c r="CF110" s="1102"/>
      <c r="CG110" s="1102"/>
      <c r="CH110" s="1102"/>
      <c r="CI110" s="1102"/>
      <c r="CJ110" s="1102"/>
      <c r="CK110" s="1102"/>
      <c r="CL110" s="1102"/>
      <c r="CM110" s="1102"/>
      <c r="CN110" s="1102"/>
      <c r="CO110" s="1102"/>
      <c r="CP110" s="1102"/>
      <c r="CQ110" s="1102"/>
      <c r="CR110" s="1102"/>
      <c r="CS110" s="1102"/>
      <c r="CT110" s="1102"/>
      <c r="CU110" s="1102"/>
      <c r="CV110" s="1102"/>
      <c r="CW110" s="1102"/>
      <c r="CX110" s="1102"/>
      <c r="CY110" s="1102"/>
      <c r="CZ110" s="1102"/>
      <c r="DA110" s="1102"/>
      <c r="DB110" s="1102"/>
      <c r="DC110" s="1102"/>
      <c r="DD110" s="1102"/>
      <c r="DE110" s="1102"/>
      <c r="DF110" s="1102"/>
      <c r="DG110" s="1102"/>
      <c r="DH110" s="1102"/>
      <c r="DI110" s="1102"/>
      <c r="DJ110" s="1102"/>
      <c r="DK110" s="1102"/>
      <c r="DL110" s="1102"/>
      <c r="DM110" s="1102"/>
      <c r="DN110" s="1102"/>
      <c r="DO110" s="1102"/>
      <c r="DP110" s="1102"/>
      <c r="DQ110" s="1102"/>
      <c r="DR110" s="1102"/>
      <c r="DS110" s="1102"/>
      <c r="DT110" s="1102"/>
      <c r="DU110" s="1102"/>
      <c r="DV110" s="1102"/>
      <c r="DW110" s="1102"/>
    </row>
    <row r="111" spans="2:127" ht="14.25" x14ac:dyDescent="0.2">
      <c r="B111" s="1102"/>
      <c r="C111" s="1102"/>
      <c r="D111" s="1102"/>
      <c r="E111" s="1102"/>
      <c r="F111" s="1102"/>
      <c r="G111" s="1102"/>
      <c r="H111" s="1102"/>
      <c r="I111" s="1102"/>
      <c r="J111" s="1102"/>
      <c r="K111" s="1102"/>
      <c r="L111" s="1102"/>
      <c r="M111" s="1102"/>
      <c r="N111" s="1102"/>
      <c r="O111" s="1102"/>
      <c r="P111" s="1102"/>
      <c r="Q111" s="1102"/>
      <c r="R111" s="1102"/>
      <c r="S111" s="1102"/>
      <c r="T111" s="1102"/>
      <c r="U111" s="1102"/>
      <c r="V111" s="1102"/>
      <c r="W111" s="1102"/>
      <c r="X111" s="1102"/>
      <c r="Y111" s="1102"/>
      <c r="Z111" s="1102"/>
      <c r="AA111" s="1102"/>
      <c r="AB111" s="1102"/>
      <c r="AC111" s="1102"/>
      <c r="AD111" s="1102"/>
      <c r="AE111" s="1102"/>
      <c r="AF111" s="1102"/>
      <c r="AG111" s="1102"/>
      <c r="AH111" s="1102"/>
      <c r="AI111" s="1102"/>
      <c r="AJ111" s="1102"/>
      <c r="AK111" s="1102"/>
      <c r="AL111" s="1102"/>
      <c r="AM111" s="1102"/>
      <c r="AN111" s="1102"/>
      <c r="AO111" s="1102"/>
      <c r="AP111" s="1102"/>
      <c r="AQ111" s="1102"/>
      <c r="AR111" s="1102"/>
      <c r="AS111" s="1102"/>
      <c r="AT111" s="1102"/>
      <c r="AU111" s="1102"/>
      <c r="AV111" s="1102"/>
      <c r="AW111" s="1102"/>
      <c r="AX111" s="1102"/>
      <c r="AY111" s="1102"/>
      <c r="AZ111" s="1102"/>
      <c r="BA111" s="1102"/>
      <c r="BB111" s="1102"/>
      <c r="BC111" s="1102"/>
      <c r="BD111" s="1102"/>
      <c r="BE111" s="1102"/>
      <c r="BF111" s="1102"/>
      <c r="BG111" s="1102"/>
      <c r="BH111" s="1102"/>
      <c r="BI111" s="1102"/>
      <c r="BJ111" s="1102"/>
      <c r="BK111" s="1102"/>
      <c r="BL111" s="1102"/>
      <c r="BM111" s="1102"/>
      <c r="BN111" s="1102"/>
      <c r="BO111" s="1102"/>
      <c r="BP111" s="1102"/>
      <c r="BQ111" s="1102"/>
      <c r="BR111" s="1102"/>
      <c r="BS111" s="1102"/>
      <c r="BT111" s="1102"/>
      <c r="BU111" s="1102"/>
      <c r="BV111" s="1102"/>
      <c r="BW111" s="1102"/>
      <c r="BX111" s="1102"/>
      <c r="BY111" s="1102"/>
      <c r="BZ111" s="1102"/>
      <c r="CA111" s="1102"/>
      <c r="CB111" s="1102"/>
      <c r="CC111" s="1102"/>
      <c r="CD111" s="1102"/>
      <c r="CE111" s="1102"/>
      <c r="CF111" s="1102"/>
      <c r="CG111" s="1102"/>
      <c r="CH111" s="1102"/>
      <c r="CI111" s="1102"/>
      <c r="CJ111" s="1102"/>
      <c r="CK111" s="1102"/>
      <c r="CL111" s="1102"/>
      <c r="CM111" s="1102"/>
      <c r="CN111" s="1102"/>
      <c r="CO111" s="1102"/>
      <c r="CP111" s="1102"/>
      <c r="CQ111" s="1102"/>
      <c r="CR111" s="1102"/>
      <c r="CS111" s="1102"/>
      <c r="CT111" s="1102"/>
      <c r="CU111" s="1102"/>
      <c r="CV111" s="1102"/>
      <c r="CW111" s="1102"/>
      <c r="CX111" s="1102"/>
      <c r="CY111" s="1102"/>
      <c r="CZ111" s="1102"/>
      <c r="DA111" s="1102"/>
      <c r="DB111" s="1102"/>
      <c r="DC111" s="1102"/>
      <c r="DD111" s="1102"/>
      <c r="DE111" s="1102"/>
      <c r="DF111" s="1102"/>
      <c r="DG111" s="1102"/>
      <c r="DH111" s="1102"/>
      <c r="DI111" s="1102"/>
      <c r="DJ111" s="1102"/>
      <c r="DK111" s="1102"/>
      <c r="DL111" s="1102"/>
      <c r="DM111" s="1102"/>
      <c r="DN111" s="1102"/>
      <c r="DO111" s="1102"/>
      <c r="DP111" s="1102"/>
      <c r="DQ111" s="1102"/>
      <c r="DR111" s="1102"/>
      <c r="DS111" s="1102"/>
      <c r="DT111" s="1102"/>
      <c r="DU111" s="1102"/>
      <c r="DV111" s="1102"/>
      <c r="DW111" s="1102"/>
    </row>
    <row r="112" spans="2:127" ht="14.25" x14ac:dyDescent="0.2">
      <c r="B112" s="1102"/>
      <c r="C112" s="1102"/>
      <c r="D112" s="1102"/>
      <c r="E112" s="1102"/>
      <c r="F112" s="1102"/>
      <c r="G112" s="1102"/>
      <c r="H112" s="1102"/>
      <c r="I112" s="1102"/>
      <c r="J112" s="1102"/>
      <c r="K112" s="1102"/>
      <c r="L112" s="1102"/>
      <c r="M112" s="1102"/>
      <c r="N112" s="1102"/>
      <c r="O112" s="1102"/>
      <c r="P112" s="1102"/>
      <c r="Q112" s="1102"/>
      <c r="R112" s="1102"/>
      <c r="S112" s="1102"/>
      <c r="T112" s="1102"/>
      <c r="U112" s="1102"/>
      <c r="V112" s="1102"/>
      <c r="W112" s="1102"/>
      <c r="X112" s="1102"/>
      <c r="Y112" s="1102"/>
      <c r="Z112" s="1102"/>
      <c r="AA112" s="1102"/>
      <c r="AB112" s="1102"/>
      <c r="AC112" s="1102"/>
      <c r="AD112" s="1102"/>
      <c r="AE112" s="1102"/>
      <c r="AF112" s="1102"/>
      <c r="AG112" s="1102"/>
      <c r="AH112" s="1102"/>
      <c r="AI112" s="1102"/>
      <c r="AJ112" s="1102"/>
      <c r="AK112" s="1102"/>
      <c r="AL112" s="1102"/>
      <c r="AM112" s="1102"/>
      <c r="AN112" s="1102"/>
      <c r="AO112" s="1102"/>
      <c r="AP112" s="1102"/>
      <c r="AQ112" s="1102"/>
      <c r="AR112" s="1102"/>
      <c r="AS112" s="1102"/>
      <c r="AT112" s="1102"/>
      <c r="AU112" s="1102"/>
      <c r="AV112" s="1102"/>
      <c r="AW112" s="1102"/>
      <c r="AX112" s="1102"/>
      <c r="AY112" s="1102"/>
      <c r="AZ112" s="1102"/>
      <c r="BA112" s="1102"/>
      <c r="BB112" s="1102"/>
      <c r="BC112" s="1102"/>
      <c r="BD112" s="1102"/>
      <c r="BE112" s="1102"/>
      <c r="BF112" s="1102"/>
      <c r="BG112" s="1102"/>
      <c r="BH112" s="1102"/>
      <c r="BI112" s="1102"/>
      <c r="BJ112" s="1102"/>
      <c r="BK112" s="1102"/>
      <c r="BL112" s="1102"/>
      <c r="BM112" s="1102"/>
      <c r="BN112" s="1102"/>
      <c r="BO112" s="1102"/>
      <c r="BP112" s="1102"/>
      <c r="BQ112" s="1102"/>
      <c r="BR112" s="1102"/>
      <c r="BS112" s="1102"/>
      <c r="BT112" s="1102"/>
      <c r="BU112" s="1102"/>
      <c r="BV112" s="1102"/>
      <c r="BW112" s="1102"/>
      <c r="BX112" s="1102"/>
      <c r="BY112" s="1102"/>
      <c r="BZ112" s="1102"/>
      <c r="CA112" s="1102"/>
      <c r="CB112" s="1102"/>
      <c r="CC112" s="1102"/>
      <c r="CD112" s="1102"/>
      <c r="CE112" s="1102"/>
      <c r="CF112" s="1102"/>
      <c r="CG112" s="1102"/>
      <c r="CH112" s="1102"/>
      <c r="CI112" s="1102"/>
      <c r="CJ112" s="1102"/>
      <c r="CK112" s="1102"/>
      <c r="CL112" s="1102"/>
      <c r="CM112" s="1102"/>
      <c r="CN112" s="1102"/>
      <c r="CO112" s="1102"/>
      <c r="CP112" s="1102"/>
      <c r="CQ112" s="1102"/>
      <c r="CR112" s="1102"/>
      <c r="CS112" s="1102"/>
      <c r="CT112" s="1102"/>
      <c r="CU112" s="1102"/>
      <c r="CV112" s="1102"/>
      <c r="CW112" s="1102"/>
      <c r="CX112" s="1102"/>
      <c r="CY112" s="1102"/>
      <c r="CZ112" s="1102"/>
      <c r="DA112" s="1102"/>
      <c r="DB112" s="1102"/>
      <c r="DC112" s="1102"/>
      <c r="DD112" s="1102"/>
      <c r="DE112" s="1102"/>
      <c r="DF112" s="1102"/>
      <c r="DG112" s="1102"/>
      <c r="DH112" s="1102"/>
      <c r="DI112" s="1102"/>
      <c r="DJ112" s="1102"/>
      <c r="DK112" s="1102"/>
      <c r="DL112" s="1102"/>
      <c r="DM112" s="1102"/>
      <c r="DN112" s="1102"/>
      <c r="DO112" s="1102"/>
      <c r="DP112" s="1102"/>
      <c r="DQ112" s="1102"/>
      <c r="DR112" s="1102"/>
      <c r="DS112" s="1102"/>
      <c r="DT112" s="1102"/>
      <c r="DU112" s="1102"/>
      <c r="DV112" s="1102"/>
      <c r="DW112" s="1102"/>
    </row>
    <row r="113" spans="2:127" ht="14.25" x14ac:dyDescent="0.2">
      <c r="B113" s="1102"/>
      <c r="C113" s="1102"/>
      <c r="D113" s="1102"/>
      <c r="E113" s="1102"/>
      <c r="F113" s="1102"/>
      <c r="G113" s="1102"/>
      <c r="H113" s="1102"/>
      <c r="I113" s="1102"/>
      <c r="J113" s="1102"/>
      <c r="K113" s="1102"/>
      <c r="L113" s="1102"/>
      <c r="M113" s="1102"/>
      <c r="N113" s="1102"/>
      <c r="O113" s="1102"/>
      <c r="P113" s="1102"/>
      <c r="Q113" s="1102"/>
      <c r="R113" s="1102"/>
      <c r="S113" s="1102"/>
      <c r="T113" s="1102"/>
      <c r="U113" s="1102"/>
      <c r="V113" s="1102"/>
      <c r="W113" s="1102"/>
      <c r="X113" s="1102"/>
      <c r="Y113" s="1102"/>
      <c r="Z113" s="1102"/>
      <c r="AA113" s="1102"/>
      <c r="AB113" s="1102"/>
      <c r="AC113" s="1102"/>
      <c r="AD113" s="1102"/>
      <c r="AE113" s="1102"/>
      <c r="AF113" s="1102"/>
      <c r="AG113" s="1102"/>
      <c r="AH113" s="1102"/>
      <c r="AI113" s="1102"/>
      <c r="AJ113" s="1102"/>
      <c r="AK113" s="1102"/>
      <c r="AL113" s="1102"/>
      <c r="AM113" s="1102"/>
      <c r="AN113" s="1102"/>
      <c r="AO113" s="1102"/>
      <c r="AP113" s="1102"/>
      <c r="AQ113" s="1102"/>
      <c r="AR113" s="1102"/>
      <c r="AS113" s="1102"/>
      <c r="AT113" s="1102"/>
      <c r="AU113" s="1102"/>
      <c r="AV113" s="1102"/>
      <c r="AW113" s="1102"/>
      <c r="AX113" s="1102"/>
      <c r="AY113" s="1102"/>
      <c r="AZ113" s="1102"/>
      <c r="BA113" s="1102"/>
      <c r="BB113" s="1102"/>
      <c r="BC113" s="1102"/>
      <c r="BD113" s="1102"/>
      <c r="BE113" s="1102"/>
      <c r="BF113" s="1102"/>
      <c r="BG113" s="1102"/>
      <c r="BH113" s="1102"/>
      <c r="BI113" s="1102"/>
      <c r="BJ113" s="1102"/>
      <c r="BK113" s="1102"/>
      <c r="BL113" s="1102"/>
      <c r="BM113" s="1102"/>
      <c r="BN113" s="1102"/>
      <c r="BO113" s="1102"/>
      <c r="BP113" s="1102"/>
      <c r="BQ113" s="1102"/>
      <c r="BR113" s="1102"/>
      <c r="BS113" s="1102"/>
      <c r="BT113" s="1102"/>
      <c r="BU113" s="1102"/>
      <c r="BV113" s="1102"/>
      <c r="BW113" s="1102"/>
      <c r="BX113" s="1102"/>
      <c r="BY113" s="1102"/>
      <c r="BZ113" s="1102"/>
      <c r="CA113" s="1102"/>
      <c r="CB113" s="1102"/>
      <c r="CC113" s="1102"/>
      <c r="CD113" s="1102"/>
      <c r="CE113" s="1102"/>
      <c r="CF113" s="1102"/>
      <c r="CG113" s="1102"/>
      <c r="CH113" s="1102"/>
      <c r="CI113" s="1102"/>
      <c r="CJ113" s="1102"/>
      <c r="CK113" s="1102"/>
      <c r="CL113" s="1102"/>
      <c r="CM113" s="1102"/>
      <c r="CN113" s="1102"/>
      <c r="CO113" s="1102"/>
      <c r="CP113" s="1102"/>
      <c r="CQ113" s="1102"/>
      <c r="CR113" s="1102"/>
      <c r="CS113" s="1102"/>
      <c r="CT113" s="1102"/>
      <c r="CU113" s="1102"/>
      <c r="CV113" s="1102"/>
      <c r="CW113" s="1102"/>
      <c r="CX113" s="1102"/>
      <c r="CY113" s="1102"/>
      <c r="CZ113" s="1102"/>
      <c r="DA113" s="1102"/>
      <c r="DB113" s="1102"/>
      <c r="DC113" s="1102"/>
      <c r="DD113" s="1102"/>
      <c r="DE113" s="1102"/>
      <c r="DF113" s="1102"/>
      <c r="DG113" s="1102"/>
      <c r="DH113" s="1102"/>
      <c r="DI113" s="1102"/>
      <c r="DJ113" s="1102"/>
      <c r="DK113" s="1102"/>
      <c r="DL113" s="1102"/>
      <c r="DM113" s="1102"/>
      <c r="DN113" s="1102"/>
      <c r="DO113" s="1102"/>
      <c r="DP113" s="1102"/>
      <c r="DQ113" s="1102"/>
      <c r="DR113" s="1102"/>
      <c r="DS113" s="1102"/>
      <c r="DT113" s="1102"/>
      <c r="DU113" s="1102"/>
      <c r="DV113" s="1102"/>
      <c r="DW113" s="1102"/>
    </row>
    <row r="114" spans="2:127" ht="14.25" x14ac:dyDescent="0.2">
      <c r="B114" s="1102"/>
      <c r="C114" s="1102"/>
      <c r="D114" s="1102"/>
      <c r="E114" s="1102"/>
      <c r="F114" s="1102"/>
      <c r="G114" s="1102"/>
      <c r="H114" s="1102"/>
      <c r="I114" s="1102"/>
      <c r="J114" s="1102"/>
      <c r="K114" s="1102"/>
      <c r="L114" s="1102"/>
      <c r="M114" s="1102"/>
      <c r="N114" s="1102"/>
      <c r="O114" s="1102"/>
      <c r="P114" s="1102"/>
      <c r="Q114" s="1102"/>
      <c r="R114" s="1102"/>
      <c r="S114" s="1102"/>
      <c r="T114" s="1102"/>
      <c r="U114" s="1102"/>
      <c r="V114" s="1102"/>
      <c r="W114" s="1102"/>
      <c r="X114" s="1102"/>
      <c r="Y114" s="1102"/>
      <c r="Z114" s="1102"/>
      <c r="AA114" s="1102"/>
      <c r="AB114" s="1102"/>
      <c r="AC114" s="1102"/>
      <c r="AD114" s="1102"/>
      <c r="AE114" s="1102"/>
      <c r="AF114" s="1102"/>
      <c r="AG114" s="1102"/>
      <c r="AH114" s="1102"/>
      <c r="AI114" s="1102"/>
      <c r="AJ114" s="1102"/>
      <c r="AK114" s="1102"/>
      <c r="AL114" s="1102"/>
      <c r="AM114" s="1102"/>
      <c r="AN114" s="1102"/>
      <c r="AO114" s="1102"/>
      <c r="AP114" s="1102"/>
      <c r="AQ114" s="1102"/>
      <c r="AR114" s="1102"/>
      <c r="AS114" s="1102"/>
      <c r="AT114" s="1102"/>
      <c r="AU114" s="1102"/>
      <c r="AV114" s="1102"/>
      <c r="AW114" s="1102"/>
      <c r="AX114" s="1102"/>
      <c r="AY114" s="1102"/>
      <c r="AZ114" s="1102"/>
      <c r="BA114" s="1102"/>
      <c r="BB114" s="1102"/>
      <c r="BC114" s="1102"/>
      <c r="BD114" s="1102"/>
      <c r="BE114" s="1102"/>
      <c r="BF114" s="1102"/>
      <c r="BG114" s="1102"/>
      <c r="BH114" s="1102"/>
      <c r="BI114" s="1102"/>
      <c r="BJ114" s="1102"/>
      <c r="BK114" s="1102"/>
      <c r="BL114" s="1102"/>
      <c r="BM114" s="1102"/>
      <c r="BN114" s="1102"/>
      <c r="BO114" s="1102"/>
      <c r="BP114" s="1102"/>
      <c r="BQ114" s="1102"/>
      <c r="BR114" s="1102"/>
      <c r="BS114" s="1102"/>
      <c r="BT114" s="1102"/>
      <c r="BU114" s="1102"/>
      <c r="BV114" s="1102"/>
      <c r="BW114" s="1102"/>
      <c r="BX114" s="1102"/>
      <c r="BY114" s="1102"/>
      <c r="BZ114" s="1102"/>
      <c r="CA114" s="1102"/>
      <c r="CB114" s="1102"/>
      <c r="CC114" s="1102"/>
      <c r="CD114" s="1102"/>
      <c r="CE114" s="1102"/>
      <c r="CF114" s="1102"/>
      <c r="CG114" s="1102"/>
      <c r="CH114" s="1102"/>
      <c r="CI114" s="1102"/>
      <c r="CJ114" s="1102"/>
      <c r="CK114" s="1102"/>
      <c r="CL114" s="1102"/>
      <c r="CM114" s="1102"/>
      <c r="CN114" s="1102"/>
      <c r="CO114" s="1102"/>
      <c r="CP114" s="1102"/>
      <c r="CQ114" s="1102"/>
      <c r="CR114" s="1102"/>
      <c r="CS114" s="1102"/>
      <c r="CT114" s="1102"/>
      <c r="CU114" s="1102"/>
      <c r="CV114" s="1102"/>
      <c r="CW114" s="1102"/>
      <c r="CX114" s="1102"/>
      <c r="CY114" s="1102"/>
      <c r="CZ114" s="1102"/>
      <c r="DA114" s="1102"/>
      <c r="DB114" s="1102"/>
      <c r="DC114" s="1102"/>
      <c r="DD114" s="1102"/>
      <c r="DE114" s="1102"/>
      <c r="DF114" s="1102"/>
      <c r="DG114" s="1102"/>
      <c r="DH114" s="1102"/>
      <c r="DI114" s="1102"/>
      <c r="DJ114" s="1102"/>
      <c r="DK114" s="1102"/>
      <c r="DL114" s="1102"/>
      <c r="DM114" s="1102"/>
      <c r="DN114" s="1102"/>
      <c r="DO114" s="1102"/>
      <c r="DP114" s="1102"/>
      <c r="DQ114" s="1102"/>
      <c r="DR114" s="1102"/>
      <c r="DS114" s="1102"/>
      <c r="DT114" s="1102"/>
      <c r="DU114" s="1102"/>
      <c r="DV114" s="1102"/>
      <c r="DW114" s="1102"/>
    </row>
    <row r="115" spans="2:127" ht="14.25" x14ac:dyDescent="0.2">
      <c r="B115" s="1102"/>
      <c r="C115" s="1102"/>
      <c r="D115" s="1102"/>
      <c r="E115" s="1102"/>
      <c r="F115" s="1102"/>
      <c r="G115" s="1102"/>
      <c r="H115" s="1102"/>
      <c r="I115" s="1102"/>
      <c r="J115" s="1102"/>
      <c r="K115" s="1102"/>
      <c r="L115" s="1102"/>
      <c r="M115" s="1102"/>
      <c r="N115" s="1102"/>
      <c r="O115" s="1102"/>
      <c r="P115" s="1102"/>
      <c r="Q115" s="1102"/>
      <c r="R115" s="1102"/>
      <c r="S115" s="1102"/>
      <c r="T115" s="1102"/>
      <c r="U115" s="1102"/>
      <c r="V115" s="1102"/>
      <c r="W115" s="1102"/>
      <c r="X115" s="1102"/>
      <c r="Y115" s="1102"/>
      <c r="Z115" s="1102"/>
      <c r="AA115" s="1102"/>
      <c r="AB115" s="1102"/>
      <c r="AC115" s="1102"/>
      <c r="AD115" s="1102"/>
      <c r="AE115" s="1102"/>
      <c r="AF115" s="1102"/>
      <c r="AG115" s="1102"/>
      <c r="AH115" s="1102"/>
      <c r="AI115" s="1102"/>
      <c r="AJ115" s="1102"/>
      <c r="AK115" s="1102"/>
      <c r="AL115" s="1102"/>
      <c r="AM115" s="1102"/>
      <c r="AN115" s="1102"/>
      <c r="AO115" s="1102"/>
      <c r="AP115" s="1102"/>
      <c r="AQ115" s="1102"/>
      <c r="AR115" s="1102"/>
      <c r="AS115" s="1102"/>
      <c r="AT115" s="1102"/>
      <c r="AU115" s="1102"/>
      <c r="AV115" s="1102"/>
      <c r="AW115" s="1102"/>
      <c r="AX115" s="1102"/>
      <c r="AY115" s="1102"/>
      <c r="AZ115" s="1102"/>
      <c r="BA115" s="1102"/>
      <c r="BB115" s="1102"/>
      <c r="BC115" s="1102"/>
      <c r="BD115" s="1102"/>
      <c r="BE115" s="1102"/>
      <c r="BF115" s="1102"/>
      <c r="BG115" s="1102"/>
      <c r="BH115" s="1102"/>
      <c r="BI115" s="1102"/>
      <c r="BJ115" s="1102"/>
      <c r="BK115" s="1102"/>
      <c r="BL115" s="1102"/>
      <c r="BM115" s="1102"/>
      <c r="BN115" s="1102"/>
      <c r="BO115" s="1102"/>
      <c r="BP115" s="1102"/>
      <c r="BQ115" s="1102"/>
      <c r="BR115" s="1102"/>
      <c r="BS115" s="1102"/>
      <c r="BT115" s="1102"/>
      <c r="BU115" s="1102"/>
      <c r="BV115" s="1102"/>
      <c r="BW115" s="1102"/>
      <c r="BX115" s="1102"/>
      <c r="BY115" s="1102"/>
      <c r="BZ115" s="1102"/>
      <c r="CA115" s="1102"/>
      <c r="CB115" s="1102"/>
      <c r="CC115" s="1102"/>
      <c r="CD115" s="1102"/>
      <c r="CE115" s="1102"/>
      <c r="CF115" s="1102"/>
      <c r="CG115" s="1102"/>
      <c r="CH115" s="1102"/>
      <c r="CI115" s="1102"/>
      <c r="CJ115" s="1102"/>
      <c r="CK115" s="1102"/>
      <c r="CL115" s="1102"/>
      <c r="CM115" s="1102"/>
      <c r="CN115" s="1102"/>
      <c r="CO115" s="1102"/>
      <c r="CP115" s="1102"/>
      <c r="CQ115" s="1102"/>
      <c r="CR115" s="1102"/>
      <c r="CS115" s="1102"/>
      <c r="CT115" s="1102"/>
      <c r="CU115" s="1102"/>
      <c r="CV115" s="1102"/>
      <c r="CW115" s="1102"/>
      <c r="CX115" s="1102"/>
      <c r="CY115" s="1102"/>
      <c r="CZ115" s="1102"/>
      <c r="DA115" s="1102"/>
      <c r="DB115" s="1102"/>
      <c r="DC115" s="1102"/>
      <c r="DD115" s="1102"/>
      <c r="DE115" s="1102"/>
      <c r="DF115" s="1102"/>
      <c r="DG115" s="1102"/>
      <c r="DH115" s="1102"/>
      <c r="DI115" s="1102"/>
      <c r="DJ115" s="1102"/>
      <c r="DK115" s="1102"/>
      <c r="DL115" s="1102"/>
      <c r="DM115" s="1102"/>
      <c r="DN115" s="1102"/>
      <c r="DO115" s="1102"/>
      <c r="DP115" s="1102"/>
      <c r="DQ115" s="1102"/>
      <c r="DR115" s="1102"/>
      <c r="DS115" s="1102"/>
      <c r="DT115" s="1102"/>
      <c r="DU115" s="1102"/>
      <c r="DV115" s="1102"/>
      <c r="DW115" s="1102"/>
    </row>
    <row r="116" spans="2:127" ht="14.25" x14ac:dyDescent="0.2">
      <c r="B116" s="1102"/>
      <c r="C116" s="1102"/>
      <c r="D116" s="1102"/>
      <c r="E116" s="1102"/>
      <c r="F116" s="1102"/>
      <c r="G116" s="1102"/>
      <c r="H116" s="1102"/>
      <c r="I116" s="1102"/>
      <c r="J116" s="1102"/>
      <c r="K116" s="1102"/>
      <c r="L116" s="1102"/>
      <c r="M116" s="1102"/>
      <c r="N116" s="1102"/>
      <c r="O116" s="1102"/>
      <c r="P116" s="1102"/>
      <c r="Q116" s="1102"/>
      <c r="R116" s="1102"/>
      <c r="S116" s="1102"/>
      <c r="T116" s="1102"/>
      <c r="U116" s="1102"/>
      <c r="V116" s="1102"/>
      <c r="W116" s="1102"/>
      <c r="X116" s="1102"/>
      <c r="Y116" s="1102"/>
      <c r="Z116" s="1102"/>
      <c r="AA116" s="1102"/>
      <c r="AB116" s="1102"/>
      <c r="AC116" s="1102"/>
      <c r="AD116" s="1102"/>
      <c r="AE116" s="1102"/>
      <c r="AF116" s="1102"/>
      <c r="AG116" s="1102"/>
      <c r="AH116" s="1102"/>
      <c r="AI116" s="1102"/>
      <c r="AJ116" s="1102"/>
      <c r="AK116" s="1102"/>
      <c r="AL116" s="1102"/>
      <c r="AM116" s="1102"/>
      <c r="AN116" s="1102"/>
      <c r="AO116" s="1102"/>
      <c r="AP116" s="1102"/>
      <c r="AQ116" s="1102"/>
      <c r="AR116" s="1102"/>
      <c r="AS116" s="1102"/>
      <c r="AT116" s="1102"/>
      <c r="AU116" s="1102"/>
      <c r="AV116" s="1102"/>
      <c r="AW116" s="1102"/>
      <c r="AX116" s="1102"/>
      <c r="AY116" s="1102"/>
      <c r="AZ116" s="1102"/>
      <c r="BA116" s="1102"/>
      <c r="BB116" s="1102"/>
      <c r="BC116" s="1102"/>
      <c r="BD116" s="1102"/>
      <c r="BE116" s="1102"/>
      <c r="BF116" s="1102"/>
      <c r="BG116" s="1102"/>
      <c r="BH116" s="1102"/>
      <c r="BI116" s="1102"/>
      <c r="BJ116" s="1102"/>
      <c r="BK116" s="1102"/>
      <c r="BL116" s="1102"/>
      <c r="BM116" s="1102"/>
      <c r="BN116" s="1102"/>
      <c r="BO116" s="1102"/>
      <c r="BP116" s="1102"/>
      <c r="BQ116" s="1102"/>
      <c r="BR116" s="1102"/>
      <c r="BS116" s="1102"/>
      <c r="BT116" s="1102"/>
      <c r="BU116" s="1102"/>
      <c r="BV116" s="1102"/>
      <c r="BW116" s="1102"/>
      <c r="BX116" s="1102"/>
      <c r="BY116" s="1102"/>
      <c r="BZ116" s="1102"/>
      <c r="CA116" s="1102"/>
      <c r="CB116" s="1102"/>
      <c r="CC116" s="1102"/>
      <c r="CD116" s="1102"/>
      <c r="CE116" s="1102"/>
      <c r="CF116" s="1102"/>
      <c r="CG116" s="1102"/>
      <c r="CH116" s="1102"/>
      <c r="CI116" s="1102"/>
      <c r="CJ116" s="1102"/>
      <c r="CK116" s="1102"/>
      <c r="CL116" s="1102"/>
      <c r="CM116" s="1102"/>
      <c r="CN116" s="1102"/>
      <c r="CO116" s="1102"/>
      <c r="CP116" s="1102"/>
      <c r="CQ116" s="1102"/>
      <c r="CR116" s="1102"/>
      <c r="CS116" s="1102"/>
      <c r="CT116" s="1102"/>
      <c r="CU116" s="1102"/>
      <c r="CV116" s="1102"/>
      <c r="CW116" s="1102"/>
      <c r="CX116" s="1102"/>
      <c r="CY116" s="1102"/>
      <c r="CZ116" s="1102"/>
      <c r="DA116" s="1102"/>
      <c r="DB116" s="1102"/>
      <c r="DC116" s="1102"/>
      <c r="DD116" s="1102"/>
      <c r="DE116" s="1102"/>
      <c r="DF116" s="1102"/>
      <c r="DG116" s="1102"/>
      <c r="DH116" s="1102"/>
      <c r="DI116" s="1102"/>
      <c r="DJ116" s="1102"/>
      <c r="DK116" s="1102"/>
      <c r="DL116" s="1102"/>
      <c r="DM116" s="1102"/>
      <c r="DN116" s="1102"/>
      <c r="DO116" s="1102"/>
      <c r="DP116" s="1102"/>
      <c r="DQ116" s="1102"/>
      <c r="DR116" s="1102"/>
      <c r="DS116" s="1102"/>
      <c r="DT116" s="1102"/>
      <c r="DU116" s="1102"/>
      <c r="DV116" s="1102"/>
      <c r="DW116" s="1102"/>
    </row>
    <row r="117" spans="2:127" ht="14.25" x14ac:dyDescent="0.2">
      <c r="B117" s="1102"/>
      <c r="C117" s="1102"/>
      <c r="D117" s="1102"/>
      <c r="E117" s="1102"/>
      <c r="F117" s="1102"/>
      <c r="G117" s="1102"/>
      <c r="H117" s="1102"/>
      <c r="I117" s="1102"/>
      <c r="J117" s="1102"/>
      <c r="K117" s="1102"/>
      <c r="L117" s="1102"/>
      <c r="M117" s="1102"/>
      <c r="N117" s="1102"/>
      <c r="O117" s="1102"/>
      <c r="P117" s="1102"/>
      <c r="Q117" s="1102"/>
      <c r="R117" s="1102"/>
      <c r="S117" s="1102"/>
      <c r="T117" s="1102"/>
      <c r="U117" s="1102"/>
      <c r="V117" s="1102"/>
      <c r="W117" s="1102"/>
      <c r="X117" s="1102"/>
      <c r="Y117" s="1102"/>
      <c r="Z117" s="1102"/>
      <c r="AA117" s="1102"/>
      <c r="AB117" s="1102"/>
      <c r="AC117" s="1102"/>
      <c r="AD117" s="1102"/>
      <c r="AE117" s="1102"/>
      <c r="AF117" s="1102"/>
      <c r="AG117" s="1102"/>
      <c r="AH117" s="1102"/>
      <c r="AI117" s="1102"/>
      <c r="AJ117" s="1102"/>
      <c r="AK117" s="1102"/>
      <c r="AL117" s="1102"/>
      <c r="AM117" s="1102"/>
      <c r="AN117" s="1102"/>
      <c r="AO117" s="1102"/>
      <c r="AP117" s="1102"/>
      <c r="AQ117" s="1102"/>
      <c r="AR117" s="1102"/>
      <c r="AS117" s="1102"/>
      <c r="AT117" s="1102"/>
      <c r="AU117" s="1102"/>
      <c r="AV117" s="1102"/>
      <c r="AW117" s="1102"/>
      <c r="AX117" s="1102"/>
      <c r="AY117" s="1102"/>
      <c r="AZ117" s="1102"/>
      <c r="BA117" s="1102"/>
      <c r="BB117" s="1102"/>
      <c r="BC117" s="1102"/>
      <c r="BD117" s="1102"/>
      <c r="BE117" s="1102"/>
      <c r="BF117" s="1102"/>
      <c r="BG117" s="1102"/>
      <c r="BH117" s="1102"/>
      <c r="BI117" s="1102"/>
      <c r="BJ117" s="1102"/>
      <c r="BK117" s="1102"/>
      <c r="BL117" s="1102"/>
      <c r="BM117" s="1102"/>
      <c r="BN117" s="1102"/>
      <c r="BO117" s="1102"/>
      <c r="BP117" s="1102"/>
      <c r="BQ117" s="1102"/>
      <c r="BR117" s="1102"/>
      <c r="BS117" s="1102"/>
      <c r="BT117" s="1102"/>
      <c r="BU117" s="1102"/>
      <c r="BV117" s="1102"/>
      <c r="BW117" s="1102"/>
      <c r="BX117" s="1102"/>
      <c r="BY117" s="1102"/>
      <c r="BZ117" s="1102"/>
      <c r="CA117" s="1102"/>
      <c r="CB117" s="1102"/>
      <c r="CC117" s="1102"/>
      <c r="CD117" s="1102"/>
      <c r="CE117" s="1102"/>
      <c r="CF117" s="1102"/>
      <c r="CG117" s="1102"/>
      <c r="CH117" s="1102"/>
      <c r="CI117" s="1102"/>
      <c r="CJ117" s="1102"/>
      <c r="CK117" s="1102"/>
      <c r="CL117" s="1102"/>
      <c r="CM117" s="1102"/>
      <c r="CN117" s="1102"/>
      <c r="CO117" s="1102"/>
      <c r="CP117" s="1102"/>
      <c r="CQ117" s="1102"/>
      <c r="CR117" s="1102"/>
      <c r="CS117" s="1102"/>
      <c r="CT117" s="1102"/>
      <c r="CU117" s="1102"/>
      <c r="CV117" s="1102"/>
      <c r="CW117" s="1102"/>
      <c r="CX117" s="1102"/>
      <c r="CY117" s="1102"/>
      <c r="CZ117" s="1102"/>
      <c r="DA117" s="1102"/>
      <c r="DB117" s="1102"/>
      <c r="DC117" s="1102"/>
      <c r="DD117" s="1102"/>
      <c r="DE117" s="1102"/>
      <c r="DF117" s="1102"/>
      <c r="DG117" s="1102"/>
      <c r="DH117" s="1102"/>
      <c r="DI117" s="1102"/>
      <c r="DJ117" s="1102"/>
      <c r="DK117" s="1102"/>
      <c r="DL117" s="1102"/>
      <c r="DM117" s="1102"/>
      <c r="DN117" s="1102"/>
      <c r="DO117" s="1102"/>
      <c r="DP117" s="1102"/>
      <c r="DQ117" s="1102"/>
      <c r="DR117" s="1102"/>
      <c r="DS117" s="1102"/>
      <c r="DT117" s="1102"/>
      <c r="DU117" s="1102"/>
      <c r="DV117" s="1102"/>
      <c r="DW117" s="1102"/>
    </row>
    <row r="118" spans="2:127" ht="14.25" x14ac:dyDescent="0.2">
      <c r="B118" s="1102"/>
      <c r="C118" s="1102"/>
      <c r="D118" s="1102"/>
      <c r="E118" s="1102"/>
      <c r="F118" s="1102"/>
      <c r="G118" s="1102"/>
      <c r="H118" s="1102"/>
      <c r="I118" s="1102"/>
      <c r="J118" s="1102"/>
      <c r="K118" s="1102"/>
      <c r="L118" s="1102"/>
      <c r="M118" s="1102"/>
      <c r="N118" s="1102"/>
      <c r="O118" s="1102"/>
      <c r="P118" s="1102"/>
      <c r="Q118" s="1102"/>
      <c r="R118" s="1102"/>
      <c r="S118" s="1102"/>
      <c r="T118" s="1102"/>
      <c r="U118" s="1102"/>
      <c r="V118" s="1102"/>
      <c r="W118" s="1102"/>
      <c r="X118" s="1102"/>
      <c r="Y118" s="1102"/>
      <c r="Z118" s="1102"/>
      <c r="AA118" s="1102"/>
      <c r="AB118" s="1102"/>
      <c r="AC118" s="1102"/>
      <c r="AD118" s="1102"/>
      <c r="AE118" s="1102"/>
      <c r="AF118" s="1102"/>
      <c r="AG118" s="1102"/>
      <c r="AH118" s="1102"/>
      <c r="AI118" s="1102"/>
      <c r="AJ118" s="1102"/>
      <c r="AK118" s="1102"/>
      <c r="AL118" s="1102"/>
      <c r="AM118" s="1102"/>
      <c r="AN118" s="1102"/>
      <c r="AO118" s="1102"/>
      <c r="AP118" s="1102"/>
      <c r="AQ118" s="1102"/>
      <c r="AR118" s="1102"/>
      <c r="AS118" s="1102"/>
      <c r="AT118" s="1102"/>
      <c r="AU118" s="1102"/>
      <c r="AV118" s="1102"/>
      <c r="AW118" s="1102"/>
      <c r="AX118" s="1102"/>
      <c r="AY118" s="1102"/>
      <c r="AZ118" s="1102"/>
      <c r="BA118" s="1102"/>
      <c r="BB118" s="1102"/>
      <c r="BC118" s="1102"/>
      <c r="BD118" s="1102"/>
      <c r="BE118" s="1102"/>
      <c r="BF118" s="1102"/>
      <c r="BG118" s="1102"/>
      <c r="BH118" s="1102"/>
      <c r="BI118" s="1102"/>
      <c r="BJ118" s="1102"/>
      <c r="BK118" s="1102"/>
      <c r="BL118" s="1102"/>
      <c r="BM118" s="1102"/>
      <c r="BN118" s="1102"/>
      <c r="BO118" s="1102"/>
      <c r="BP118" s="1102"/>
      <c r="BQ118" s="1102"/>
      <c r="BR118" s="1102"/>
      <c r="BS118" s="1102"/>
      <c r="BT118" s="1102"/>
      <c r="BU118" s="1102"/>
      <c r="BV118" s="1102"/>
      <c r="BW118" s="1102"/>
      <c r="BX118" s="1102"/>
      <c r="BY118" s="1102"/>
      <c r="BZ118" s="1102"/>
      <c r="CA118" s="1102"/>
      <c r="CB118" s="1102"/>
      <c r="CC118" s="1102"/>
      <c r="CD118" s="1102"/>
      <c r="CE118" s="1102"/>
      <c r="CF118" s="1102"/>
      <c r="CG118" s="1102"/>
      <c r="CH118" s="1102"/>
      <c r="CI118" s="1102"/>
      <c r="CJ118" s="1102"/>
      <c r="CK118" s="1102"/>
      <c r="CL118" s="1102"/>
      <c r="CM118" s="1102"/>
      <c r="CN118" s="1102"/>
      <c r="CO118" s="1102"/>
      <c r="CP118" s="1102"/>
      <c r="CQ118" s="1102"/>
      <c r="CR118" s="1102"/>
      <c r="CS118" s="1102"/>
      <c r="CT118" s="1102"/>
      <c r="CU118" s="1102"/>
      <c r="CV118" s="1102"/>
      <c r="CW118" s="1102"/>
      <c r="CX118" s="1102"/>
      <c r="CY118" s="1102"/>
      <c r="CZ118" s="1102"/>
      <c r="DA118" s="1102"/>
      <c r="DB118" s="1102"/>
      <c r="DC118" s="1102"/>
      <c r="DD118" s="1102"/>
      <c r="DE118" s="1102"/>
      <c r="DF118" s="1102"/>
      <c r="DG118" s="1102"/>
      <c r="DH118" s="1102"/>
      <c r="DI118" s="1102"/>
      <c r="DJ118" s="1102"/>
      <c r="DK118" s="1102"/>
      <c r="DL118" s="1102"/>
      <c r="DM118" s="1102"/>
      <c r="DN118" s="1102"/>
      <c r="DO118" s="1102"/>
      <c r="DP118" s="1102"/>
      <c r="DQ118" s="1102"/>
      <c r="DR118" s="1102"/>
      <c r="DS118" s="1102"/>
      <c r="DT118" s="1102"/>
      <c r="DU118" s="1102"/>
      <c r="DV118" s="1102"/>
      <c r="DW118" s="1102"/>
    </row>
    <row r="119" spans="2:127" ht="14.25" x14ac:dyDescent="0.2">
      <c r="B119" s="1102"/>
      <c r="C119" s="1102"/>
      <c r="D119" s="1102"/>
      <c r="E119" s="1102"/>
      <c r="F119" s="1102"/>
      <c r="G119" s="1102"/>
      <c r="H119" s="1102"/>
      <c r="I119" s="1102"/>
      <c r="J119" s="1102"/>
      <c r="K119" s="1102"/>
      <c r="L119" s="1102"/>
      <c r="M119" s="1102"/>
      <c r="N119" s="1102"/>
      <c r="O119" s="1102"/>
      <c r="P119" s="1102"/>
      <c r="Q119" s="1102"/>
      <c r="R119" s="1102"/>
      <c r="S119" s="1102"/>
      <c r="T119" s="1102"/>
      <c r="U119" s="1102"/>
      <c r="V119" s="1102"/>
      <c r="W119" s="1102"/>
      <c r="X119" s="1102"/>
      <c r="Y119" s="1102"/>
      <c r="Z119" s="1102"/>
      <c r="AA119" s="1102"/>
      <c r="AB119" s="1102"/>
      <c r="AC119" s="1102"/>
      <c r="AD119" s="1102"/>
      <c r="AE119" s="1102"/>
      <c r="AF119" s="1102"/>
      <c r="AG119" s="1102"/>
      <c r="AH119" s="1102"/>
      <c r="AI119" s="1102"/>
      <c r="AJ119" s="1102"/>
      <c r="AK119" s="1102"/>
      <c r="AL119" s="1102"/>
      <c r="AM119" s="1102"/>
      <c r="AN119" s="1102"/>
      <c r="AO119" s="1102"/>
      <c r="AP119" s="1102"/>
      <c r="AQ119" s="1102"/>
      <c r="AR119" s="1102"/>
      <c r="AS119" s="1102"/>
      <c r="AT119" s="1102"/>
      <c r="AU119" s="1102"/>
      <c r="AV119" s="1102"/>
      <c r="AW119" s="1102"/>
      <c r="AX119" s="1102"/>
      <c r="AY119" s="1102"/>
      <c r="AZ119" s="1102"/>
      <c r="BA119" s="1102"/>
      <c r="BB119" s="1102"/>
      <c r="BC119" s="1102"/>
      <c r="BD119" s="1102"/>
      <c r="BE119" s="1102"/>
      <c r="BF119" s="1102"/>
      <c r="BG119" s="1102"/>
      <c r="BH119" s="1102"/>
      <c r="BI119" s="1102"/>
      <c r="BJ119" s="1102"/>
      <c r="BK119" s="1102"/>
      <c r="BL119" s="1102"/>
      <c r="BM119" s="1102"/>
      <c r="BN119" s="1102"/>
      <c r="BO119" s="1102"/>
      <c r="BP119" s="1102"/>
      <c r="BQ119" s="1102"/>
      <c r="BR119" s="1102"/>
      <c r="BS119" s="1102"/>
      <c r="BT119" s="1102"/>
      <c r="BU119" s="1102"/>
      <c r="BV119" s="1102"/>
      <c r="BW119" s="1102"/>
      <c r="BX119" s="1102"/>
      <c r="BY119" s="1102"/>
      <c r="BZ119" s="1102"/>
      <c r="CA119" s="1102"/>
      <c r="CB119" s="1102"/>
      <c r="CC119" s="1102"/>
      <c r="CD119" s="1102"/>
      <c r="CE119" s="1102"/>
      <c r="CF119" s="1102"/>
      <c r="CG119" s="1102"/>
      <c r="CH119" s="1102"/>
      <c r="CI119" s="1102"/>
      <c r="CJ119" s="1102"/>
      <c r="CK119" s="1102"/>
      <c r="CL119" s="1102"/>
      <c r="CM119" s="1102"/>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2"/>
      <c r="DG119" s="1102"/>
      <c r="DH119" s="1102"/>
      <c r="DI119" s="1102"/>
      <c r="DJ119" s="1102"/>
      <c r="DK119" s="1102"/>
      <c r="DL119" s="1102"/>
      <c r="DM119" s="1102"/>
      <c r="DN119" s="1102"/>
      <c r="DO119" s="1102"/>
      <c r="DP119" s="1102"/>
      <c r="DQ119" s="1102"/>
      <c r="DR119" s="1102"/>
      <c r="DS119" s="1102"/>
      <c r="DT119" s="1102"/>
      <c r="DU119" s="1102"/>
      <c r="DV119" s="1102"/>
      <c r="DW119" s="1102"/>
    </row>
    <row r="120" spans="2:127" ht="14.25" x14ac:dyDescent="0.2">
      <c r="B120" s="1102"/>
      <c r="C120" s="1102"/>
      <c r="D120" s="1102"/>
      <c r="E120" s="1102"/>
      <c r="F120" s="1102"/>
      <c r="G120" s="1102"/>
      <c r="H120" s="1102"/>
      <c r="I120" s="1102"/>
      <c r="J120" s="1102"/>
      <c r="K120" s="1102"/>
      <c r="L120" s="1102"/>
      <c r="M120" s="1102"/>
      <c r="N120" s="1102"/>
      <c r="O120" s="1102"/>
      <c r="P120" s="1102"/>
      <c r="Q120" s="1102"/>
      <c r="R120" s="1102"/>
      <c r="S120" s="1102"/>
      <c r="T120" s="1102"/>
      <c r="U120" s="1102"/>
      <c r="V120" s="1102"/>
      <c r="W120" s="1102"/>
      <c r="X120" s="1102"/>
      <c r="Y120" s="1102"/>
      <c r="Z120" s="1102"/>
      <c r="AA120" s="1102"/>
      <c r="AB120" s="1102"/>
      <c r="AC120" s="1102"/>
      <c r="AD120" s="1102"/>
      <c r="AE120" s="1102"/>
      <c r="AF120" s="1102"/>
      <c r="AG120" s="1102"/>
      <c r="AH120" s="1102"/>
      <c r="AI120" s="1102"/>
      <c r="AJ120" s="1102"/>
      <c r="AK120" s="1102"/>
      <c r="AL120" s="1102"/>
      <c r="AM120" s="1102"/>
      <c r="AN120" s="1102"/>
      <c r="AO120" s="1102"/>
      <c r="AP120" s="1102"/>
      <c r="AQ120" s="1102"/>
      <c r="AR120" s="1102"/>
      <c r="AS120" s="1102"/>
      <c r="AT120" s="1102"/>
      <c r="AU120" s="1102"/>
      <c r="AV120" s="1102"/>
      <c r="AW120" s="1102"/>
      <c r="AX120" s="1102"/>
      <c r="AY120" s="1102"/>
      <c r="AZ120" s="1102"/>
      <c r="BA120" s="1102"/>
      <c r="BB120" s="1102"/>
      <c r="BC120" s="1102"/>
      <c r="BD120" s="1102"/>
      <c r="BE120" s="1102"/>
      <c r="BF120" s="1102"/>
      <c r="BG120" s="1102"/>
      <c r="BH120" s="1102"/>
      <c r="BI120" s="1102"/>
      <c r="BJ120" s="1102"/>
      <c r="BK120" s="1102"/>
      <c r="BL120" s="1102"/>
      <c r="BM120" s="1102"/>
      <c r="BN120" s="1102"/>
      <c r="BO120" s="1102"/>
      <c r="BP120" s="1102"/>
      <c r="BQ120" s="1102"/>
      <c r="BR120" s="1102"/>
      <c r="BS120" s="1102"/>
      <c r="BT120" s="1102"/>
      <c r="BU120" s="1102"/>
      <c r="BV120" s="1102"/>
      <c r="BW120" s="1102"/>
      <c r="BX120" s="1102"/>
      <c r="BY120" s="1102"/>
      <c r="BZ120" s="1102"/>
      <c r="CA120" s="1102"/>
      <c r="CB120" s="1102"/>
      <c r="CC120" s="1102"/>
      <c r="CD120" s="1102"/>
      <c r="CE120" s="1102"/>
      <c r="CF120" s="1102"/>
      <c r="CG120" s="1102"/>
      <c r="CH120" s="1102"/>
      <c r="CI120" s="1102"/>
      <c r="CJ120" s="1102"/>
      <c r="CK120" s="1102"/>
      <c r="CL120" s="1102"/>
      <c r="CM120" s="1102"/>
      <c r="CN120" s="1102"/>
      <c r="CO120" s="1102"/>
      <c r="CP120" s="1102"/>
      <c r="CQ120" s="1102"/>
      <c r="CR120" s="1102"/>
      <c r="CS120" s="1102"/>
      <c r="CT120" s="1102"/>
      <c r="CU120" s="1102"/>
      <c r="CV120" s="1102"/>
      <c r="CW120" s="1102"/>
      <c r="CX120" s="1102"/>
      <c r="CY120" s="1102"/>
      <c r="CZ120" s="1102"/>
      <c r="DA120" s="1102"/>
      <c r="DB120" s="1102"/>
      <c r="DC120" s="1102"/>
      <c r="DD120" s="1102"/>
      <c r="DE120" s="1102"/>
      <c r="DF120" s="1102"/>
      <c r="DG120" s="1102"/>
      <c r="DH120" s="1102"/>
      <c r="DI120" s="1102"/>
      <c r="DJ120" s="1102"/>
      <c r="DK120" s="1102"/>
      <c r="DL120" s="1102"/>
      <c r="DM120" s="1102"/>
      <c r="DN120" s="1102"/>
      <c r="DO120" s="1102"/>
      <c r="DP120" s="1102"/>
      <c r="DQ120" s="1102"/>
      <c r="DR120" s="1102"/>
      <c r="DS120" s="1102"/>
      <c r="DT120" s="1102"/>
      <c r="DU120" s="1102"/>
      <c r="DV120" s="1102"/>
      <c r="DW120" s="1102"/>
    </row>
    <row r="121" spans="2:127" ht="14.25" x14ac:dyDescent="0.2">
      <c r="B121" s="1102"/>
      <c r="C121" s="1102"/>
      <c r="D121" s="1102"/>
      <c r="E121" s="1102"/>
      <c r="F121" s="1102"/>
      <c r="G121" s="1102"/>
      <c r="H121" s="1102"/>
      <c r="I121" s="1102"/>
      <c r="J121" s="1102"/>
      <c r="K121" s="1102"/>
      <c r="L121" s="1102"/>
      <c r="M121" s="1102"/>
      <c r="N121" s="1102"/>
      <c r="O121" s="1102"/>
      <c r="P121" s="1102"/>
      <c r="Q121" s="1102"/>
      <c r="R121" s="1102"/>
      <c r="S121" s="1102"/>
      <c r="T121" s="1102"/>
      <c r="U121" s="1102"/>
      <c r="V121" s="1102"/>
      <c r="W121" s="1102"/>
      <c r="X121" s="1102"/>
      <c r="Y121" s="1102"/>
      <c r="Z121" s="1102"/>
      <c r="AA121" s="1102"/>
      <c r="AB121" s="1102"/>
      <c r="AC121" s="1102"/>
      <c r="AD121" s="1102"/>
      <c r="AE121" s="1102"/>
      <c r="AF121" s="1102"/>
      <c r="AG121" s="1102"/>
      <c r="AH121" s="1102"/>
      <c r="AI121" s="1102"/>
      <c r="AJ121" s="1102"/>
      <c r="AK121" s="1102"/>
      <c r="AL121" s="1102"/>
      <c r="AM121" s="1102"/>
      <c r="AN121" s="1102"/>
      <c r="AO121" s="1102"/>
      <c r="AP121" s="1102"/>
      <c r="AQ121" s="1102"/>
      <c r="AR121" s="1102"/>
      <c r="AS121" s="1102"/>
      <c r="AT121" s="1102"/>
      <c r="AU121" s="1102"/>
      <c r="AV121" s="1102"/>
      <c r="AW121" s="1102"/>
      <c r="AX121" s="1102"/>
      <c r="AY121" s="1102"/>
      <c r="AZ121" s="1102"/>
      <c r="BA121" s="1102"/>
      <c r="BB121" s="1102"/>
      <c r="BC121" s="1102"/>
      <c r="BD121" s="1102"/>
      <c r="BE121" s="1102"/>
      <c r="BF121" s="1102"/>
      <c r="BG121" s="1102"/>
      <c r="BH121" s="1102"/>
      <c r="BI121" s="1102"/>
      <c r="BJ121" s="1102"/>
      <c r="BK121" s="1102"/>
      <c r="BL121" s="1102"/>
      <c r="BM121" s="1102"/>
      <c r="BN121" s="1102"/>
      <c r="BO121" s="1102"/>
      <c r="BP121" s="1102"/>
      <c r="BQ121" s="1102"/>
      <c r="BR121" s="1102"/>
      <c r="BS121" s="1102"/>
      <c r="BT121" s="1102"/>
      <c r="BU121" s="1102"/>
      <c r="BV121" s="1102"/>
      <c r="BW121" s="1102"/>
      <c r="BX121" s="1102"/>
      <c r="BY121" s="1102"/>
      <c r="BZ121" s="1102"/>
      <c r="CA121" s="1102"/>
      <c r="CB121" s="1102"/>
      <c r="CC121" s="1102"/>
      <c r="CD121" s="1102"/>
      <c r="CE121" s="1102"/>
      <c r="CF121" s="1102"/>
      <c r="CG121" s="1102"/>
      <c r="CH121" s="1102"/>
      <c r="CI121" s="1102"/>
      <c r="CJ121" s="1102"/>
      <c r="CK121" s="1102"/>
      <c r="CL121" s="1102"/>
      <c r="CM121" s="1102"/>
      <c r="CN121" s="1102"/>
      <c r="CO121" s="1102"/>
      <c r="CP121" s="1102"/>
      <c r="CQ121" s="1102"/>
      <c r="CR121" s="1102"/>
      <c r="CS121" s="1102"/>
      <c r="CT121" s="1102"/>
      <c r="CU121" s="1102"/>
      <c r="CV121" s="1102"/>
      <c r="CW121" s="1102"/>
      <c r="CX121" s="1102"/>
      <c r="CY121" s="1102"/>
      <c r="CZ121" s="1102"/>
      <c r="DA121" s="1102"/>
      <c r="DB121" s="1102"/>
      <c r="DC121" s="1102"/>
      <c r="DD121" s="1102"/>
      <c r="DE121" s="1102"/>
      <c r="DF121" s="1102"/>
      <c r="DG121" s="1102"/>
      <c r="DH121" s="1102"/>
      <c r="DI121" s="1102"/>
      <c r="DJ121" s="1102"/>
      <c r="DK121" s="1102"/>
      <c r="DL121" s="1102"/>
      <c r="DM121" s="1102"/>
      <c r="DN121" s="1102"/>
      <c r="DO121" s="1102"/>
      <c r="DP121" s="1102"/>
      <c r="DQ121" s="1102"/>
      <c r="DR121" s="1102"/>
      <c r="DS121" s="1102"/>
      <c r="DT121" s="1102"/>
      <c r="DU121" s="1102"/>
      <c r="DV121" s="1102"/>
      <c r="DW121" s="1102"/>
    </row>
    <row r="122" spans="2:127" ht="14.25" x14ac:dyDescent="0.2">
      <c r="B122" s="1102"/>
      <c r="C122" s="1102"/>
      <c r="D122" s="1102"/>
      <c r="E122" s="1102"/>
      <c r="F122" s="1102"/>
      <c r="G122" s="1102"/>
      <c r="H122" s="1102"/>
      <c r="I122" s="1102"/>
      <c r="J122" s="1102"/>
      <c r="K122" s="1102"/>
      <c r="L122" s="1102"/>
      <c r="M122" s="1102"/>
      <c r="N122" s="1102"/>
      <c r="O122" s="1102"/>
      <c r="P122" s="1102"/>
      <c r="Q122" s="1102"/>
      <c r="R122" s="1102"/>
      <c r="S122" s="1102"/>
      <c r="T122" s="1102"/>
      <c r="U122" s="1102"/>
      <c r="V122" s="1102"/>
      <c r="W122" s="1102"/>
      <c r="X122" s="1102"/>
      <c r="Y122" s="1102"/>
      <c r="Z122" s="1102"/>
      <c r="AA122" s="1102"/>
      <c r="AB122" s="1102"/>
      <c r="AC122" s="1102"/>
      <c r="AD122" s="1102"/>
      <c r="AE122" s="1102"/>
      <c r="AF122" s="1102"/>
      <c r="AG122" s="1102"/>
      <c r="AH122" s="1102"/>
      <c r="AI122" s="1102"/>
      <c r="AJ122" s="1102"/>
      <c r="AK122" s="1102"/>
      <c r="AL122" s="1102"/>
      <c r="AM122" s="1102"/>
      <c r="AN122" s="1102"/>
      <c r="AO122" s="1102"/>
      <c r="AP122" s="1102"/>
      <c r="AQ122" s="1102"/>
      <c r="AR122" s="1102"/>
      <c r="AS122" s="1102"/>
      <c r="AT122" s="1102"/>
      <c r="AU122" s="1102"/>
      <c r="AV122" s="1102"/>
      <c r="AW122" s="1102"/>
      <c r="AX122" s="1102"/>
      <c r="AY122" s="1102"/>
      <c r="AZ122" s="1102"/>
      <c r="BA122" s="1102"/>
      <c r="BB122" s="1102"/>
      <c r="BC122" s="1102"/>
      <c r="BD122" s="1102"/>
      <c r="BE122" s="1102"/>
      <c r="BF122" s="1102"/>
      <c r="BG122" s="1102"/>
      <c r="BH122" s="1102"/>
      <c r="BI122" s="1102"/>
      <c r="BJ122" s="1102"/>
      <c r="BK122" s="1102"/>
      <c r="BL122" s="1102"/>
      <c r="BM122" s="1102"/>
      <c r="BN122" s="1102"/>
      <c r="BO122" s="1102"/>
      <c r="BP122" s="1102"/>
      <c r="BQ122" s="1102"/>
      <c r="BR122" s="1102"/>
      <c r="BS122" s="1102"/>
      <c r="BT122" s="1102"/>
      <c r="BU122" s="1102"/>
      <c r="BV122" s="1102"/>
      <c r="BW122" s="1102"/>
      <c r="BX122" s="1102"/>
      <c r="BY122" s="1102"/>
      <c r="BZ122" s="1102"/>
      <c r="CA122" s="1102"/>
      <c r="CB122" s="1102"/>
      <c r="CC122" s="1102"/>
      <c r="CD122" s="1102"/>
      <c r="CE122" s="1102"/>
      <c r="CF122" s="1102"/>
      <c r="CG122" s="1102"/>
      <c r="CH122" s="1102"/>
      <c r="CI122" s="1102"/>
      <c r="CJ122" s="1102"/>
      <c r="CK122" s="1102"/>
      <c r="CL122" s="1102"/>
      <c r="CM122" s="1102"/>
      <c r="CN122" s="1102"/>
      <c r="CO122" s="1102"/>
      <c r="CP122" s="1102"/>
      <c r="CQ122" s="1102"/>
      <c r="CR122" s="1102"/>
      <c r="CS122" s="1102"/>
      <c r="CT122" s="1102"/>
      <c r="CU122" s="1102"/>
      <c r="CV122" s="1102"/>
      <c r="CW122" s="1102"/>
      <c r="CX122" s="1102"/>
      <c r="CY122" s="1102"/>
      <c r="CZ122" s="1102"/>
      <c r="DA122" s="1102"/>
      <c r="DB122" s="1102"/>
      <c r="DC122" s="1102"/>
      <c r="DD122" s="1102"/>
      <c r="DE122" s="1102"/>
      <c r="DF122" s="1102"/>
      <c r="DG122" s="1102"/>
      <c r="DH122" s="1102"/>
      <c r="DI122" s="1102"/>
      <c r="DJ122" s="1102"/>
      <c r="DK122" s="1102"/>
      <c r="DL122" s="1102"/>
      <c r="DM122" s="1102"/>
      <c r="DN122" s="1102"/>
      <c r="DO122" s="1102"/>
      <c r="DP122" s="1102"/>
      <c r="DQ122" s="1102"/>
      <c r="DR122" s="1102"/>
      <c r="DS122" s="1102"/>
      <c r="DT122" s="1102"/>
      <c r="DU122" s="1102"/>
      <c r="DV122" s="1102"/>
      <c r="DW122" s="1102"/>
    </row>
    <row r="123" spans="2:127" ht="14.25" x14ac:dyDescent="0.2">
      <c r="B123" s="1102"/>
      <c r="C123" s="1102"/>
      <c r="D123" s="1102"/>
      <c r="E123" s="1102"/>
      <c r="F123" s="1102"/>
      <c r="G123" s="1102"/>
      <c r="H123" s="1102"/>
      <c r="I123" s="1102"/>
      <c r="J123" s="1102"/>
      <c r="K123" s="1102"/>
      <c r="L123" s="1102"/>
      <c r="M123" s="1102"/>
      <c r="N123" s="1102"/>
      <c r="O123" s="1102"/>
      <c r="P123" s="1102"/>
      <c r="Q123" s="1102"/>
      <c r="R123" s="1102"/>
      <c r="S123" s="1102"/>
      <c r="T123" s="1102"/>
      <c r="U123" s="1102"/>
      <c r="V123" s="1102"/>
      <c r="W123" s="1102"/>
      <c r="X123" s="1102"/>
      <c r="Y123" s="1102"/>
      <c r="Z123" s="1102"/>
      <c r="AA123" s="1102"/>
      <c r="AB123" s="1102"/>
      <c r="AC123" s="1102"/>
      <c r="AD123" s="1102"/>
      <c r="AE123" s="1102"/>
      <c r="AF123" s="1102"/>
      <c r="AG123" s="1102"/>
      <c r="AH123" s="1102"/>
      <c r="AI123" s="1102"/>
      <c r="AJ123" s="1102"/>
      <c r="AK123" s="1102"/>
      <c r="AL123" s="1102"/>
      <c r="AM123" s="1102"/>
      <c r="AN123" s="1102"/>
      <c r="AO123" s="1102"/>
      <c r="AP123" s="1102"/>
      <c r="AQ123" s="1102"/>
      <c r="AR123" s="1102"/>
      <c r="AS123" s="1102"/>
      <c r="AT123" s="1102"/>
      <c r="AU123" s="1102"/>
      <c r="AV123" s="1102"/>
      <c r="AW123" s="1102"/>
      <c r="AX123" s="1102"/>
      <c r="AY123" s="1102"/>
      <c r="AZ123" s="1102"/>
      <c r="BA123" s="1102"/>
      <c r="BB123" s="1102"/>
      <c r="BC123" s="1102"/>
      <c r="BD123" s="1102"/>
      <c r="BE123" s="1102"/>
      <c r="BF123" s="1102"/>
      <c r="BG123" s="1102"/>
      <c r="BH123" s="1102"/>
      <c r="BI123" s="1102"/>
      <c r="BJ123" s="1102"/>
      <c r="BK123" s="1102"/>
      <c r="BL123" s="1102"/>
      <c r="BM123" s="1102"/>
      <c r="BN123" s="1102"/>
      <c r="BO123" s="1102"/>
      <c r="BP123" s="1102"/>
      <c r="BQ123" s="1102"/>
      <c r="BR123" s="1102"/>
      <c r="BS123" s="1102"/>
      <c r="BT123" s="1102"/>
      <c r="BU123" s="1102"/>
      <c r="BV123" s="1102"/>
      <c r="BW123" s="1102"/>
      <c r="BX123" s="1102"/>
      <c r="BY123" s="1102"/>
      <c r="BZ123" s="1102"/>
      <c r="CA123" s="1102"/>
      <c r="CB123" s="1102"/>
      <c r="CC123" s="1102"/>
      <c r="CD123" s="1102"/>
      <c r="CE123" s="1102"/>
      <c r="CF123" s="1102"/>
      <c r="CG123" s="1102"/>
      <c r="CH123" s="1102"/>
      <c r="CI123" s="1102"/>
      <c r="CJ123" s="1102"/>
      <c r="CK123" s="1102"/>
      <c r="CL123" s="1102"/>
      <c r="CM123" s="1102"/>
      <c r="CN123" s="1102"/>
      <c r="CO123" s="1102"/>
      <c r="CP123" s="1102"/>
      <c r="CQ123" s="1102"/>
      <c r="CR123" s="1102"/>
      <c r="CS123" s="1102"/>
      <c r="CT123" s="1102"/>
      <c r="CU123" s="1102"/>
      <c r="CV123" s="1102"/>
      <c r="CW123" s="1102"/>
      <c r="CX123" s="1102"/>
      <c r="CY123" s="1102"/>
      <c r="CZ123" s="1102"/>
      <c r="DA123" s="1102"/>
      <c r="DB123" s="1102"/>
      <c r="DC123" s="1102"/>
      <c r="DD123" s="1102"/>
      <c r="DE123" s="1102"/>
      <c r="DF123" s="1102"/>
      <c r="DG123" s="1102"/>
      <c r="DH123" s="1102"/>
      <c r="DI123" s="1102"/>
      <c r="DJ123" s="1102"/>
      <c r="DK123" s="1102"/>
      <c r="DL123" s="1102"/>
      <c r="DM123" s="1102"/>
      <c r="DN123" s="1102"/>
      <c r="DO123" s="1102"/>
      <c r="DP123" s="1102"/>
      <c r="DQ123" s="1102"/>
      <c r="DR123" s="1102"/>
      <c r="DS123" s="1102"/>
      <c r="DT123" s="1102"/>
      <c r="DU123" s="1102"/>
      <c r="DV123" s="1102"/>
      <c r="DW123" s="1102"/>
    </row>
    <row r="124" spans="2:127" ht="14.25" x14ac:dyDescent="0.2">
      <c r="B124" s="1102"/>
      <c r="C124" s="1102"/>
      <c r="D124" s="1102"/>
      <c r="E124" s="1102"/>
      <c r="F124" s="1102"/>
      <c r="G124" s="1102"/>
      <c r="H124" s="1102"/>
      <c r="I124" s="1102"/>
      <c r="J124" s="1102"/>
      <c r="K124" s="1102"/>
      <c r="L124" s="1102"/>
      <c r="M124" s="1102"/>
      <c r="N124" s="1102"/>
      <c r="O124" s="1102"/>
      <c r="P124" s="1102"/>
      <c r="Q124" s="1102"/>
      <c r="R124" s="1102"/>
      <c r="S124" s="1102"/>
      <c r="T124" s="1102"/>
      <c r="U124" s="1102"/>
      <c r="V124" s="1102"/>
      <c r="W124" s="1102"/>
      <c r="X124" s="1102"/>
      <c r="Y124" s="1102"/>
      <c r="Z124" s="1102"/>
      <c r="AA124" s="1102"/>
      <c r="AB124" s="1102"/>
      <c r="AC124" s="1102"/>
      <c r="AD124" s="1102"/>
      <c r="AE124" s="1102"/>
      <c r="AF124" s="1102"/>
      <c r="AG124" s="1102"/>
      <c r="AH124" s="1102"/>
      <c r="AI124" s="1102"/>
      <c r="AJ124" s="1102"/>
      <c r="AK124" s="1102"/>
      <c r="AL124" s="1102"/>
      <c r="AM124" s="1102"/>
      <c r="AN124" s="1102"/>
      <c r="AO124" s="1102"/>
      <c r="AP124" s="1102"/>
      <c r="AQ124" s="1102"/>
      <c r="AR124" s="1102"/>
      <c r="AS124" s="1102"/>
      <c r="AT124" s="1102"/>
      <c r="AU124" s="1102"/>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2"/>
      <c r="BQ124" s="1102"/>
      <c r="BR124" s="1102"/>
      <c r="BS124" s="1102"/>
      <c r="BT124" s="1102"/>
      <c r="BU124" s="1102"/>
      <c r="BV124" s="1102"/>
      <c r="BW124" s="1102"/>
      <c r="BX124" s="1102"/>
      <c r="BY124" s="1102"/>
      <c r="BZ124" s="1102"/>
      <c r="CA124" s="1102"/>
      <c r="CB124" s="1102"/>
      <c r="CC124" s="1102"/>
      <c r="CD124" s="1102"/>
      <c r="CE124" s="1102"/>
      <c r="CF124" s="1102"/>
      <c r="CG124" s="1102"/>
      <c r="CH124" s="1102"/>
      <c r="CI124" s="1102"/>
      <c r="CJ124" s="1102"/>
      <c r="CK124" s="1102"/>
      <c r="CL124" s="1102"/>
      <c r="CM124" s="1102"/>
      <c r="CN124" s="1102"/>
      <c r="CO124" s="1102"/>
      <c r="CP124" s="1102"/>
      <c r="CQ124" s="1102"/>
      <c r="CR124" s="1102"/>
      <c r="CS124" s="1102"/>
      <c r="CT124" s="1102"/>
      <c r="CU124" s="1102"/>
      <c r="CV124" s="1102"/>
      <c r="CW124" s="1102"/>
      <c r="CX124" s="1102"/>
      <c r="CY124" s="1102"/>
      <c r="CZ124" s="1102"/>
      <c r="DA124" s="1102"/>
      <c r="DB124" s="1102"/>
      <c r="DC124" s="1102"/>
      <c r="DD124" s="1102"/>
      <c r="DE124" s="1102"/>
      <c r="DF124" s="1102"/>
      <c r="DG124" s="1102"/>
      <c r="DH124" s="1102"/>
      <c r="DI124" s="1102"/>
      <c r="DJ124" s="1102"/>
      <c r="DK124" s="1102"/>
      <c r="DL124" s="1102"/>
      <c r="DM124" s="1102"/>
      <c r="DN124" s="1102"/>
      <c r="DO124" s="1102"/>
      <c r="DP124" s="1102"/>
      <c r="DQ124" s="1102"/>
      <c r="DR124" s="1102"/>
      <c r="DS124" s="1102"/>
      <c r="DT124" s="1102"/>
      <c r="DU124" s="1102"/>
      <c r="DV124" s="1102"/>
      <c r="DW124" s="1102"/>
    </row>
    <row r="125" spans="2:127" ht="14.25" x14ac:dyDescent="0.2">
      <c r="B125" s="1102"/>
      <c r="C125" s="1102"/>
      <c r="D125" s="1102"/>
      <c r="E125" s="1102"/>
      <c r="F125" s="1102"/>
      <c r="G125" s="1102"/>
      <c r="H125" s="1102"/>
      <c r="I125" s="1102"/>
      <c r="J125" s="1102"/>
      <c r="K125" s="1102"/>
      <c r="L125" s="1102"/>
      <c r="M125" s="1102"/>
      <c r="N125" s="1102"/>
      <c r="O125" s="1102"/>
      <c r="P125" s="1102"/>
      <c r="Q125" s="1102"/>
      <c r="R125" s="1102"/>
      <c r="S125" s="1102"/>
      <c r="T125" s="1102"/>
      <c r="U125" s="1102"/>
      <c r="V125" s="1102"/>
      <c r="W125" s="1102"/>
      <c r="X125" s="1102"/>
      <c r="Y125" s="1102"/>
      <c r="Z125" s="1102"/>
      <c r="AA125" s="1102"/>
      <c r="AB125" s="1102"/>
      <c r="AC125" s="1102"/>
      <c r="AD125" s="1102"/>
      <c r="AE125" s="1102"/>
      <c r="AF125" s="1102"/>
      <c r="AG125" s="1102"/>
      <c r="AH125" s="1102"/>
      <c r="AI125" s="1102"/>
      <c r="AJ125" s="1102"/>
      <c r="AK125" s="1102"/>
      <c r="AL125" s="1102"/>
      <c r="AM125" s="1102"/>
      <c r="AN125" s="1102"/>
      <c r="AO125" s="1102"/>
      <c r="AP125" s="1102"/>
      <c r="AQ125" s="1102"/>
      <c r="AR125" s="1102"/>
      <c r="AS125" s="1102"/>
      <c r="AT125" s="1102"/>
      <c r="AU125" s="1102"/>
      <c r="AV125" s="1102"/>
      <c r="AW125" s="1102"/>
      <c r="AX125" s="1102"/>
      <c r="AY125" s="1102"/>
      <c r="AZ125" s="1102"/>
      <c r="BA125" s="1102"/>
      <c r="BB125" s="1102"/>
      <c r="BC125" s="1102"/>
      <c r="BD125" s="1102"/>
      <c r="BE125" s="1102"/>
      <c r="BF125" s="1102"/>
      <c r="BG125" s="1102"/>
      <c r="BH125" s="1102"/>
      <c r="BI125" s="1102"/>
      <c r="BJ125" s="1102"/>
      <c r="BK125" s="1102"/>
      <c r="BL125" s="1102"/>
      <c r="BM125" s="1102"/>
      <c r="BN125" s="1102"/>
      <c r="BO125" s="1102"/>
      <c r="BP125" s="1102"/>
      <c r="BQ125" s="1102"/>
      <c r="BR125" s="1102"/>
      <c r="BS125" s="1102"/>
      <c r="BT125" s="1102"/>
      <c r="BU125" s="1102"/>
      <c r="BV125" s="1102"/>
      <c r="BW125" s="1102"/>
      <c r="BX125" s="1102"/>
      <c r="BY125" s="1102"/>
      <c r="BZ125" s="1102"/>
      <c r="CA125" s="1102"/>
      <c r="CB125" s="1102"/>
      <c r="CC125" s="1102"/>
      <c r="CD125" s="1102"/>
      <c r="CE125" s="1102"/>
      <c r="CF125" s="1102"/>
      <c r="CG125" s="1102"/>
      <c r="CH125" s="1102"/>
      <c r="CI125" s="1102"/>
      <c r="CJ125" s="1102"/>
      <c r="CK125" s="1102"/>
      <c r="CL125" s="1102"/>
      <c r="CM125" s="1102"/>
      <c r="CN125" s="1102"/>
      <c r="CO125" s="1102"/>
      <c r="CP125" s="1102"/>
      <c r="CQ125" s="1102"/>
      <c r="CR125" s="1102"/>
      <c r="CS125" s="1102"/>
      <c r="CT125" s="1102"/>
      <c r="CU125" s="1102"/>
      <c r="CV125" s="1102"/>
      <c r="CW125" s="1102"/>
      <c r="CX125" s="1102"/>
      <c r="CY125" s="1102"/>
      <c r="CZ125" s="1102"/>
      <c r="DA125" s="1102"/>
      <c r="DB125" s="1102"/>
      <c r="DC125" s="1102"/>
      <c r="DD125" s="1102"/>
      <c r="DE125" s="1102"/>
      <c r="DF125" s="1102"/>
      <c r="DG125" s="1102"/>
      <c r="DH125" s="1102"/>
      <c r="DI125" s="1102"/>
      <c r="DJ125" s="1102"/>
      <c r="DK125" s="1102"/>
      <c r="DL125" s="1102"/>
      <c r="DM125" s="1102"/>
      <c r="DN125" s="1102"/>
      <c r="DO125" s="1102"/>
      <c r="DP125" s="1102"/>
      <c r="DQ125" s="1102"/>
      <c r="DR125" s="1102"/>
      <c r="DS125" s="1102"/>
      <c r="DT125" s="1102"/>
      <c r="DU125" s="1102"/>
      <c r="DV125" s="1102"/>
      <c r="DW125" s="1102"/>
    </row>
    <row r="126" spans="2:127" ht="14.25" x14ac:dyDescent="0.2">
      <c r="B126" s="1102"/>
      <c r="C126" s="1102"/>
      <c r="D126" s="1102"/>
      <c r="E126" s="1102"/>
      <c r="F126" s="1102"/>
      <c r="G126" s="1102"/>
      <c r="H126" s="1102"/>
      <c r="I126" s="1102"/>
      <c r="J126" s="1102"/>
      <c r="K126" s="1102"/>
      <c r="L126" s="1102"/>
      <c r="M126" s="1102"/>
      <c r="N126" s="1102"/>
      <c r="O126" s="1102"/>
      <c r="P126" s="1102"/>
      <c r="Q126" s="1102"/>
      <c r="R126" s="1102"/>
      <c r="S126" s="1102"/>
      <c r="T126" s="1102"/>
      <c r="U126" s="1102"/>
      <c r="V126" s="1102"/>
      <c r="W126" s="1102"/>
      <c r="X126" s="1102"/>
      <c r="Y126" s="1102"/>
      <c r="Z126" s="1102"/>
      <c r="AA126" s="1102"/>
      <c r="AB126" s="1102"/>
      <c r="AC126" s="1102"/>
      <c r="AD126" s="1102"/>
      <c r="AE126" s="1102"/>
      <c r="AF126" s="1102"/>
      <c r="AG126" s="1102"/>
      <c r="AH126" s="1102"/>
      <c r="AI126" s="1102"/>
      <c r="AJ126" s="1102"/>
      <c r="AK126" s="1102"/>
      <c r="AL126" s="1102"/>
      <c r="AM126" s="1102"/>
      <c r="AN126" s="1102"/>
      <c r="AO126" s="1102"/>
      <c r="AP126" s="1102"/>
      <c r="AQ126" s="1102"/>
      <c r="AR126" s="1102"/>
      <c r="AS126" s="1102"/>
      <c r="AT126" s="1102"/>
      <c r="AU126" s="1102"/>
      <c r="AV126" s="1102"/>
      <c r="AW126" s="1102"/>
      <c r="AX126" s="1102"/>
      <c r="AY126" s="1102"/>
      <c r="AZ126" s="1102"/>
      <c r="BA126" s="1102"/>
      <c r="BB126" s="1102"/>
      <c r="BC126" s="1102"/>
      <c r="BD126" s="1102"/>
      <c r="BE126" s="1102"/>
      <c r="BF126" s="1102"/>
      <c r="BG126" s="1102"/>
      <c r="BH126" s="1102"/>
      <c r="BI126" s="1102"/>
      <c r="BJ126" s="1102"/>
      <c r="BK126" s="1102"/>
      <c r="BL126" s="1102"/>
      <c r="BM126" s="1102"/>
      <c r="BN126" s="1102"/>
      <c r="BO126" s="1102"/>
      <c r="BP126" s="1102"/>
      <c r="BQ126" s="1102"/>
      <c r="BR126" s="1102"/>
      <c r="BS126" s="1102"/>
      <c r="BT126" s="1102"/>
      <c r="BU126" s="1102"/>
      <c r="BV126" s="1102"/>
      <c r="BW126" s="1102"/>
      <c r="BX126" s="1102"/>
      <c r="BY126" s="1102"/>
      <c r="BZ126" s="1102"/>
      <c r="CA126" s="1102"/>
      <c r="CB126" s="1102"/>
      <c r="CC126" s="1102"/>
      <c r="CD126" s="1102"/>
      <c r="CE126" s="1102"/>
      <c r="CF126" s="1102"/>
      <c r="CG126" s="1102"/>
      <c r="CH126" s="1102"/>
      <c r="CI126" s="1102"/>
      <c r="CJ126" s="1102"/>
      <c r="CK126" s="1102"/>
      <c r="CL126" s="1102"/>
      <c r="CM126" s="1102"/>
      <c r="CN126" s="1102"/>
      <c r="CO126" s="1102"/>
      <c r="CP126" s="1102"/>
      <c r="CQ126" s="1102"/>
      <c r="CR126" s="1102"/>
      <c r="CS126" s="1102"/>
      <c r="CT126" s="1102"/>
      <c r="CU126" s="1102"/>
      <c r="CV126" s="1102"/>
      <c r="CW126" s="1102"/>
      <c r="CX126" s="1102"/>
      <c r="CY126" s="1102"/>
      <c r="CZ126" s="1102"/>
      <c r="DA126" s="1102"/>
      <c r="DB126" s="1102"/>
      <c r="DC126" s="1102"/>
      <c r="DD126" s="1102"/>
      <c r="DE126" s="1102"/>
      <c r="DF126" s="1102"/>
      <c r="DG126" s="1102"/>
      <c r="DH126" s="1102"/>
      <c r="DI126" s="1102"/>
      <c r="DJ126" s="1102"/>
      <c r="DK126" s="1102"/>
      <c r="DL126" s="1102"/>
      <c r="DM126" s="1102"/>
      <c r="DN126" s="1102"/>
      <c r="DO126" s="1102"/>
      <c r="DP126" s="1102"/>
      <c r="DQ126" s="1102"/>
      <c r="DR126" s="1102"/>
      <c r="DS126" s="1102"/>
      <c r="DT126" s="1102"/>
      <c r="DU126" s="1102"/>
      <c r="DV126" s="1102"/>
      <c r="DW126" s="1102"/>
    </row>
    <row r="127" spans="2:127" ht="14.25" x14ac:dyDescent="0.2">
      <c r="B127" s="1102"/>
      <c r="C127" s="1102"/>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2"/>
      <c r="AA127" s="1102"/>
      <c r="AB127" s="1102"/>
      <c r="AC127" s="1102"/>
      <c r="AD127" s="1102"/>
      <c r="AE127" s="1102"/>
      <c r="AF127" s="1102"/>
      <c r="AG127" s="1102"/>
      <c r="AH127" s="1102"/>
      <c r="AI127" s="1102"/>
      <c r="AJ127" s="1102"/>
      <c r="AK127" s="1102"/>
      <c r="AL127" s="1102"/>
      <c r="AM127" s="1102"/>
      <c r="AN127" s="1102"/>
      <c r="AO127" s="1102"/>
      <c r="AP127" s="1102"/>
      <c r="AQ127" s="1102"/>
      <c r="AR127" s="1102"/>
      <c r="AS127" s="1102"/>
      <c r="AT127" s="1102"/>
      <c r="AU127" s="1102"/>
      <c r="AV127" s="1102"/>
      <c r="AW127" s="1102"/>
      <c r="AX127" s="1102"/>
      <c r="AY127" s="1102"/>
      <c r="AZ127" s="1102"/>
      <c r="BA127" s="1102"/>
      <c r="BB127" s="1102"/>
      <c r="BC127" s="1102"/>
      <c r="BD127" s="1102"/>
      <c r="BE127" s="1102"/>
      <c r="BF127" s="1102"/>
      <c r="BG127" s="1102"/>
      <c r="BH127" s="1102"/>
      <c r="BI127" s="1102"/>
      <c r="BJ127" s="1102"/>
      <c r="BK127" s="1102"/>
      <c r="BL127" s="1102"/>
      <c r="BM127" s="1102"/>
      <c r="BN127" s="1102"/>
      <c r="BO127" s="1102"/>
      <c r="BP127" s="1102"/>
      <c r="BQ127" s="1102"/>
      <c r="BR127" s="1102"/>
      <c r="BS127" s="1102"/>
      <c r="BT127" s="1102"/>
      <c r="BU127" s="1102"/>
      <c r="BV127" s="1102"/>
      <c r="BW127" s="1102"/>
      <c r="BX127" s="1102"/>
      <c r="BY127" s="1102"/>
      <c r="BZ127" s="1102"/>
      <c r="CA127" s="1102"/>
      <c r="CB127" s="1102"/>
      <c r="CC127" s="1102"/>
      <c r="CD127" s="1102"/>
      <c r="CE127" s="1102"/>
      <c r="CF127" s="1102"/>
      <c r="CG127" s="1102"/>
      <c r="CH127" s="1102"/>
      <c r="CI127" s="1102"/>
      <c r="CJ127" s="1102"/>
      <c r="CK127" s="1102"/>
      <c r="CL127" s="1102"/>
      <c r="CM127" s="1102"/>
      <c r="CN127" s="1102"/>
      <c r="CO127" s="1102"/>
      <c r="CP127" s="1102"/>
      <c r="CQ127" s="1102"/>
      <c r="CR127" s="1102"/>
      <c r="CS127" s="1102"/>
      <c r="CT127" s="1102"/>
      <c r="CU127" s="1102"/>
      <c r="CV127" s="1102"/>
      <c r="CW127" s="1102"/>
      <c r="CX127" s="1102"/>
      <c r="CY127" s="1102"/>
      <c r="CZ127" s="1102"/>
      <c r="DA127" s="1102"/>
      <c r="DB127" s="1102"/>
      <c r="DC127" s="1102"/>
      <c r="DD127" s="1102"/>
      <c r="DE127" s="1102"/>
      <c r="DF127" s="1102"/>
      <c r="DG127" s="1102"/>
      <c r="DH127" s="1102"/>
      <c r="DI127" s="1102"/>
      <c r="DJ127" s="1102"/>
      <c r="DK127" s="1102"/>
      <c r="DL127" s="1102"/>
      <c r="DM127" s="1102"/>
      <c r="DN127" s="1102"/>
      <c r="DO127" s="1102"/>
      <c r="DP127" s="1102"/>
      <c r="DQ127" s="1102"/>
      <c r="DR127" s="1102"/>
      <c r="DS127" s="1102"/>
      <c r="DT127" s="1102"/>
      <c r="DU127" s="1102"/>
      <c r="DV127" s="1102"/>
      <c r="DW127" s="1102"/>
    </row>
    <row r="128" spans="2:127" ht="14.25" x14ac:dyDescent="0.2">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2"/>
      <c r="X128" s="1102"/>
      <c r="Y128" s="1102"/>
      <c r="Z128" s="1102"/>
      <c r="AA128" s="1102"/>
      <c r="AB128" s="1102"/>
      <c r="AC128" s="1102"/>
      <c r="AD128" s="1102"/>
      <c r="AE128" s="1102"/>
      <c r="AF128" s="1102"/>
      <c r="AG128" s="1102"/>
      <c r="AH128" s="1102"/>
      <c r="AI128" s="1102"/>
      <c r="AJ128" s="1102"/>
      <c r="AK128" s="1102"/>
      <c r="AL128" s="1102"/>
      <c r="AM128" s="1102"/>
      <c r="AN128" s="1102"/>
      <c r="AO128" s="1102"/>
      <c r="AP128" s="1102"/>
      <c r="AQ128" s="1102"/>
      <c r="AR128" s="1102"/>
      <c r="AS128" s="1102"/>
      <c r="AT128" s="1102"/>
      <c r="AU128" s="1102"/>
      <c r="AV128" s="1102"/>
      <c r="AW128" s="1102"/>
      <c r="AX128" s="1102"/>
      <c r="AY128" s="1102"/>
      <c r="AZ128" s="1102"/>
      <c r="BA128" s="1102"/>
      <c r="BB128" s="1102"/>
      <c r="BC128" s="1102"/>
      <c r="BD128" s="1102"/>
      <c r="BE128" s="1102"/>
      <c r="BF128" s="1102"/>
      <c r="BG128" s="1102"/>
      <c r="BH128" s="1102"/>
      <c r="BI128" s="1102"/>
      <c r="BJ128" s="1102"/>
      <c r="BK128" s="1102"/>
      <c r="BL128" s="1102"/>
      <c r="BM128" s="1102"/>
      <c r="BN128" s="1102"/>
      <c r="BO128" s="1102"/>
      <c r="BP128" s="1102"/>
      <c r="BQ128" s="1102"/>
      <c r="BR128" s="1102"/>
      <c r="BS128" s="1102"/>
      <c r="BT128" s="1102"/>
      <c r="BU128" s="1102"/>
      <c r="BV128" s="1102"/>
      <c r="BW128" s="1102"/>
      <c r="BX128" s="1102"/>
      <c r="BY128" s="1102"/>
      <c r="BZ128" s="1102"/>
      <c r="CA128" s="1102"/>
      <c r="CB128" s="1102"/>
      <c r="CC128" s="1102"/>
      <c r="CD128" s="1102"/>
      <c r="CE128" s="1102"/>
      <c r="CF128" s="1102"/>
      <c r="CG128" s="1102"/>
      <c r="CH128" s="1102"/>
      <c r="CI128" s="1102"/>
      <c r="CJ128" s="1102"/>
      <c r="CK128" s="1102"/>
      <c r="CL128" s="1102"/>
      <c r="CM128" s="1102"/>
      <c r="CN128" s="1102"/>
      <c r="CO128" s="1102"/>
      <c r="CP128" s="1102"/>
      <c r="CQ128" s="1102"/>
      <c r="CR128" s="1102"/>
      <c r="CS128" s="1102"/>
      <c r="CT128" s="1102"/>
      <c r="CU128" s="1102"/>
      <c r="CV128" s="1102"/>
      <c r="CW128" s="1102"/>
      <c r="CX128" s="1102"/>
      <c r="CY128" s="1102"/>
      <c r="CZ128" s="1102"/>
      <c r="DA128" s="1102"/>
      <c r="DB128" s="1102"/>
      <c r="DC128" s="1102"/>
      <c r="DD128" s="1102"/>
      <c r="DE128" s="1102"/>
      <c r="DF128" s="1102"/>
      <c r="DG128" s="1102"/>
      <c r="DH128" s="1102"/>
      <c r="DI128" s="1102"/>
      <c r="DJ128" s="1102"/>
      <c r="DK128" s="1102"/>
      <c r="DL128" s="1102"/>
      <c r="DM128" s="1102"/>
      <c r="DN128" s="1102"/>
      <c r="DO128" s="1102"/>
      <c r="DP128" s="1102"/>
      <c r="DQ128" s="1102"/>
      <c r="DR128" s="1102"/>
      <c r="DS128" s="1102"/>
      <c r="DT128" s="1102"/>
      <c r="DU128" s="1102"/>
      <c r="DV128" s="1102"/>
      <c r="DW128" s="1102"/>
    </row>
    <row r="129" spans="2:127" ht="14.25" x14ac:dyDescent="0.2">
      <c r="B129" s="1102"/>
      <c r="C129" s="1102"/>
      <c r="D129" s="1102"/>
      <c r="E129" s="1102"/>
      <c r="F129" s="1102"/>
      <c r="G129" s="1102"/>
      <c r="H129" s="1102"/>
      <c r="I129" s="1102"/>
      <c r="J129" s="1102"/>
      <c r="K129" s="1102"/>
      <c r="L129" s="1102"/>
      <c r="M129" s="1102"/>
      <c r="N129" s="1102"/>
      <c r="O129" s="1102"/>
      <c r="P129" s="1102"/>
      <c r="Q129" s="1102"/>
      <c r="R129" s="1102"/>
      <c r="S129" s="1102"/>
      <c r="T129" s="1102"/>
      <c r="U129" s="1102"/>
      <c r="V129" s="1102"/>
      <c r="W129" s="1102"/>
      <c r="X129" s="1102"/>
      <c r="Y129" s="1102"/>
      <c r="Z129" s="1102"/>
      <c r="AA129" s="1102"/>
      <c r="AB129" s="1102"/>
      <c r="AC129" s="1102"/>
      <c r="AD129" s="1102"/>
      <c r="AE129" s="1102"/>
      <c r="AF129" s="1102"/>
      <c r="AG129" s="1102"/>
      <c r="AH129" s="1102"/>
      <c r="AI129" s="1102"/>
      <c r="AJ129" s="1102"/>
      <c r="AK129" s="1102"/>
      <c r="AL129" s="1102"/>
      <c r="AM129" s="1102"/>
      <c r="AN129" s="1102"/>
      <c r="AO129" s="1102"/>
      <c r="AP129" s="1102"/>
      <c r="AQ129" s="1102"/>
      <c r="AR129" s="1102"/>
      <c r="AS129" s="1102"/>
      <c r="AT129" s="1102"/>
      <c r="AU129" s="1102"/>
      <c r="AV129" s="1102"/>
      <c r="AW129" s="1102"/>
      <c r="AX129" s="1102"/>
      <c r="AY129" s="1102"/>
      <c r="AZ129" s="1102"/>
      <c r="BA129" s="1102"/>
      <c r="BB129" s="1102"/>
      <c r="BC129" s="1102"/>
      <c r="BD129" s="1102"/>
      <c r="BE129" s="1102"/>
      <c r="BF129" s="1102"/>
      <c r="BG129" s="1102"/>
      <c r="BH129" s="1102"/>
      <c r="BI129" s="1102"/>
      <c r="BJ129" s="1102"/>
      <c r="BK129" s="1102"/>
      <c r="BL129" s="1102"/>
      <c r="BM129" s="1102"/>
      <c r="BN129" s="1102"/>
      <c r="BO129" s="1102"/>
      <c r="BP129" s="1102"/>
      <c r="BQ129" s="1102"/>
      <c r="BR129" s="1102"/>
      <c r="BS129" s="1102"/>
      <c r="BT129" s="1102"/>
      <c r="BU129" s="1102"/>
      <c r="BV129" s="1102"/>
      <c r="BW129" s="1102"/>
      <c r="BX129" s="1102"/>
      <c r="BY129" s="1102"/>
      <c r="BZ129" s="1102"/>
      <c r="CA129" s="1102"/>
      <c r="CB129" s="1102"/>
      <c r="CC129" s="1102"/>
      <c r="CD129" s="1102"/>
      <c r="CE129" s="1102"/>
      <c r="CF129" s="1102"/>
      <c r="CG129" s="1102"/>
      <c r="CH129" s="1102"/>
      <c r="CI129" s="1102"/>
      <c r="CJ129" s="1102"/>
      <c r="CK129" s="1102"/>
      <c r="CL129" s="1102"/>
      <c r="CM129" s="1102"/>
      <c r="CN129" s="1102"/>
      <c r="CO129" s="1102"/>
      <c r="CP129" s="1102"/>
      <c r="CQ129" s="1102"/>
      <c r="CR129" s="1102"/>
      <c r="CS129" s="1102"/>
      <c r="CT129" s="1102"/>
      <c r="CU129" s="1102"/>
      <c r="CV129" s="1102"/>
      <c r="CW129" s="1102"/>
      <c r="CX129" s="1102"/>
      <c r="CY129" s="1102"/>
      <c r="CZ129" s="1102"/>
      <c r="DA129" s="1102"/>
      <c r="DB129" s="1102"/>
      <c r="DC129" s="1102"/>
      <c r="DD129" s="1102"/>
      <c r="DE129" s="1102"/>
      <c r="DF129" s="1102"/>
      <c r="DG129" s="1102"/>
      <c r="DH129" s="1102"/>
      <c r="DI129" s="1102"/>
      <c r="DJ129" s="1102"/>
      <c r="DK129" s="1102"/>
      <c r="DL129" s="1102"/>
      <c r="DM129" s="1102"/>
      <c r="DN129" s="1102"/>
      <c r="DO129" s="1102"/>
      <c r="DP129" s="1102"/>
      <c r="DQ129" s="1102"/>
      <c r="DR129" s="1102"/>
      <c r="DS129" s="1102"/>
      <c r="DT129" s="1102"/>
      <c r="DU129" s="1102"/>
      <c r="DV129" s="1102"/>
      <c r="DW129" s="1102"/>
    </row>
    <row r="130" spans="2:127" ht="14.25" x14ac:dyDescent="0.2">
      <c r="B130" s="1102"/>
      <c r="C130" s="1102"/>
      <c r="D130" s="1102"/>
      <c r="E130" s="1102"/>
      <c r="F130" s="1102"/>
      <c r="G130" s="1102"/>
      <c r="H130" s="1102"/>
      <c r="I130" s="1102"/>
      <c r="J130" s="1102"/>
      <c r="K130" s="1102"/>
      <c r="L130" s="1102"/>
      <c r="M130" s="1102"/>
      <c r="N130" s="1102"/>
      <c r="O130" s="1102"/>
      <c r="P130" s="1102"/>
      <c r="Q130" s="1102"/>
      <c r="R130" s="1102"/>
      <c r="S130" s="1102"/>
      <c r="T130" s="1102"/>
      <c r="U130" s="1102"/>
      <c r="V130" s="1102"/>
      <c r="W130" s="1102"/>
      <c r="X130" s="1102"/>
      <c r="Y130" s="1102"/>
      <c r="Z130" s="1102"/>
      <c r="AA130" s="1102"/>
      <c r="AB130" s="1102"/>
      <c r="AC130" s="1102"/>
      <c r="AD130" s="1102"/>
      <c r="AE130" s="1102"/>
      <c r="AF130" s="1102"/>
      <c r="AG130" s="1102"/>
      <c r="AH130" s="1102"/>
      <c r="AI130" s="1102"/>
      <c r="AJ130" s="1102"/>
      <c r="AK130" s="1102"/>
      <c r="AL130" s="1102"/>
      <c r="AM130" s="1102"/>
      <c r="AN130" s="1102"/>
      <c r="AO130" s="1102"/>
      <c r="AP130" s="1102"/>
      <c r="AQ130" s="1102"/>
      <c r="AR130" s="1102"/>
      <c r="AS130" s="1102"/>
      <c r="AT130" s="1102"/>
      <c r="AU130" s="1102"/>
      <c r="AV130" s="1102"/>
      <c r="AW130" s="1102"/>
      <c r="AX130" s="1102"/>
      <c r="AY130" s="1102"/>
      <c r="AZ130" s="1102"/>
      <c r="BA130" s="1102"/>
      <c r="BB130" s="1102"/>
      <c r="BC130" s="1102"/>
      <c r="BD130" s="1102"/>
      <c r="BE130" s="1102"/>
      <c r="BF130" s="1102"/>
      <c r="BG130" s="1102"/>
      <c r="BH130" s="1102"/>
      <c r="BI130" s="1102"/>
      <c r="BJ130" s="1102"/>
      <c r="BK130" s="1102"/>
      <c r="BL130" s="1102"/>
      <c r="BM130" s="1102"/>
      <c r="BN130" s="1102"/>
      <c r="BO130" s="1102"/>
      <c r="BP130" s="1102"/>
      <c r="BQ130" s="1102"/>
      <c r="BR130" s="1102"/>
      <c r="BS130" s="1102"/>
      <c r="BT130" s="1102"/>
      <c r="BU130" s="1102"/>
      <c r="BV130" s="1102"/>
      <c r="BW130" s="1102"/>
      <c r="BX130" s="1102"/>
      <c r="BY130" s="1102"/>
      <c r="BZ130" s="1102"/>
      <c r="CA130" s="1102"/>
      <c r="CB130" s="1102"/>
      <c r="CC130" s="1102"/>
      <c r="CD130" s="1102"/>
      <c r="CE130" s="1102"/>
      <c r="CF130" s="1102"/>
      <c r="CG130" s="1102"/>
      <c r="CH130" s="1102"/>
      <c r="CI130" s="1102"/>
      <c r="CJ130" s="1102"/>
      <c r="CK130" s="1102"/>
      <c r="CL130" s="1102"/>
      <c r="CM130" s="1102"/>
      <c r="CN130" s="1102"/>
      <c r="CO130" s="1102"/>
      <c r="CP130" s="1102"/>
      <c r="CQ130" s="1102"/>
      <c r="CR130" s="1102"/>
      <c r="CS130" s="1102"/>
      <c r="CT130" s="1102"/>
      <c r="CU130" s="1102"/>
      <c r="CV130" s="1102"/>
      <c r="CW130" s="1102"/>
      <c r="CX130" s="1102"/>
      <c r="CY130" s="1102"/>
      <c r="CZ130" s="1102"/>
      <c r="DA130" s="1102"/>
      <c r="DB130" s="1102"/>
      <c r="DC130" s="1102"/>
      <c r="DD130" s="1102"/>
      <c r="DE130" s="1102"/>
      <c r="DF130" s="1102"/>
      <c r="DG130" s="1102"/>
      <c r="DH130" s="1102"/>
      <c r="DI130" s="1102"/>
      <c r="DJ130" s="1102"/>
      <c r="DK130" s="1102"/>
      <c r="DL130" s="1102"/>
      <c r="DM130" s="1102"/>
      <c r="DN130" s="1102"/>
      <c r="DO130" s="1102"/>
      <c r="DP130" s="1102"/>
      <c r="DQ130" s="1102"/>
      <c r="DR130" s="1102"/>
      <c r="DS130" s="1102"/>
      <c r="DT130" s="1102"/>
      <c r="DU130" s="1102"/>
      <c r="DV130" s="1102"/>
      <c r="DW130" s="1102"/>
    </row>
    <row r="131" spans="2:127" ht="14.25" x14ac:dyDescent="0.2">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2"/>
      <c r="X131" s="1102"/>
      <c r="Y131" s="1102"/>
      <c r="Z131" s="1102"/>
      <c r="AA131" s="1102"/>
      <c r="AB131" s="1102"/>
      <c r="AC131" s="1102"/>
      <c r="AD131" s="1102"/>
      <c r="AE131" s="1102"/>
      <c r="AF131" s="1102"/>
      <c r="AG131" s="1102"/>
      <c r="AH131" s="1102"/>
      <c r="AI131" s="1102"/>
      <c r="AJ131" s="1102"/>
      <c r="AK131" s="1102"/>
      <c r="AL131" s="1102"/>
      <c r="AM131" s="1102"/>
      <c r="AN131" s="1102"/>
      <c r="AO131" s="1102"/>
      <c r="AP131" s="1102"/>
      <c r="AQ131" s="1102"/>
      <c r="AR131" s="1102"/>
      <c r="AS131" s="1102"/>
      <c r="AT131" s="1102"/>
      <c r="AU131" s="1102"/>
      <c r="AV131" s="1102"/>
      <c r="AW131" s="1102"/>
      <c r="AX131" s="1102"/>
      <c r="AY131" s="1102"/>
      <c r="AZ131" s="1102"/>
      <c r="BA131" s="1102"/>
      <c r="BB131" s="1102"/>
      <c r="BC131" s="1102"/>
      <c r="BD131" s="1102"/>
      <c r="BE131" s="1102"/>
      <c r="BF131" s="1102"/>
      <c r="BG131" s="1102"/>
      <c r="BH131" s="1102"/>
      <c r="BI131" s="1102"/>
      <c r="BJ131" s="1102"/>
      <c r="BK131" s="1102"/>
      <c r="BL131" s="1102"/>
      <c r="BM131" s="1102"/>
      <c r="BN131" s="1102"/>
      <c r="BO131" s="1102"/>
      <c r="BP131" s="1102"/>
      <c r="BQ131" s="1102"/>
      <c r="BR131" s="1102"/>
      <c r="BS131" s="1102"/>
      <c r="BT131" s="1102"/>
      <c r="BU131" s="1102"/>
      <c r="BV131" s="1102"/>
      <c r="BW131" s="1102"/>
      <c r="BX131" s="1102"/>
      <c r="BY131" s="1102"/>
      <c r="BZ131" s="1102"/>
      <c r="CA131" s="1102"/>
      <c r="CB131" s="1102"/>
      <c r="CC131" s="1102"/>
      <c r="CD131" s="1102"/>
      <c r="CE131" s="1102"/>
      <c r="CF131" s="1102"/>
      <c r="CG131" s="1102"/>
      <c r="CH131" s="1102"/>
      <c r="CI131" s="1102"/>
      <c r="CJ131" s="1102"/>
      <c r="CK131" s="1102"/>
      <c r="CL131" s="1102"/>
      <c r="CM131" s="1102"/>
      <c r="CN131" s="1102"/>
      <c r="CO131" s="1102"/>
      <c r="CP131" s="1102"/>
      <c r="CQ131" s="1102"/>
      <c r="CR131" s="1102"/>
      <c r="CS131" s="1102"/>
      <c r="CT131" s="1102"/>
      <c r="CU131" s="1102"/>
      <c r="CV131" s="1102"/>
      <c r="CW131" s="1102"/>
      <c r="CX131" s="1102"/>
      <c r="CY131" s="1102"/>
      <c r="CZ131" s="1102"/>
      <c r="DA131" s="1102"/>
      <c r="DB131" s="1102"/>
      <c r="DC131" s="1102"/>
      <c r="DD131" s="1102"/>
      <c r="DE131" s="1102"/>
      <c r="DF131" s="1102"/>
      <c r="DG131" s="1102"/>
      <c r="DH131" s="1102"/>
      <c r="DI131" s="1102"/>
      <c r="DJ131" s="1102"/>
      <c r="DK131" s="1102"/>
      <c r="DL131" s="1102"/>
      <c r="DM131" s="1102"/>
      <c r="DN131" s="1102"/>
      <c r="DO131" s="1102"/>
      <c r="DP131" s="1102"/>
      <c r="DQ131" s="1102"/>
      <c r="DR131" s="1102"/>
      <c r="DS131" s="1102"/>
      <c r="DT131" s="1102"/>
      <c r="DU131" s="1102"/>
      <c r="DV131" s="1102"/>
      <c r="DW131" s="1102"/>
    </row>
    <row r="132" spans="2:127" ht="14.25" x14ac:dyDescent="0.2">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2"/>
      <c r="W132" s="1102"/>
      <c r="X132" s="1102"/>
      <c r="Y132" s="1102"/>
      <c r="Z132" s="1102"/>
      <c r="AA132" s="1102"/>
      <c r="AB132" s="1102"/>
      <c r="AC132" s="1102"/>
      <c r="AD132" s="1102"/>
      <c r="AE132" s="1102"/>
      <c r="AF132" s="1102"/>
      <c r="AG132" s="1102"/>
      <c r="AH132" s="1102"/>
      <c r="AI132" s="1102"/>
      <c r="AJ132" s="1102"/>
      <c r="AK132" s="1102"/>
      <c r="AL132" s="1102"/>
      <c r="AM132" s="1102"/>
      <c r="AN132" s="1102"/>
      <c r="AO132" s="1102"/>
      <c r="AP132" s="1102"/>
      <c r="AQ132" s="1102"/>
      <c r="AR132" s="1102"/>
      <c r="AS132" s="1102"/>
      <c r="AT132" s="1102"/>
      <c r="AU132" s="1102"/>
      <c r="AV132" s="1102"/>
      <c r="AW132" s="1102"/>
      <c r="AX132" s="1102"/>
      <c r="AY132" s="1102"/>
      <c r="AZ132" s="1102"/>
      <c r="BA132" s="1102"/>
      <c r="BB132" s="1102"/>
      <c r="BC132" s="1102"/>
      <c r="BD132" s="1102"/>
      <c r="BE132" s="1102"/>
      <c r="BF132" s="1102"/>
      <c r="BG132" s="1102"/>
      <c r="BH132" s="1102"/>
      <c r="BI132" s="1102"/>
      <c r="BJ132" s="1102"/>
      <c r="BK132" s="1102"/>
      <c r="BL132" s="1102"/>
      <c r="BM132" s="1102"/>
      <c r="BN132" s="1102"/>
      <c r="BO132" s="1102"/>
      <c r="BP132" s="1102"/>
      <c r="BQ132" s="1102"/>
      <c r="BR132" s="1102"/>
      <c r="BS132" s="1102"/>
      <c r="BT132" s="1102"/>
      <c r="BU132" s="1102"/>
      <c r="BV132" s="1102"/>
      <c r="BW132" s="1102"/>
      <c r="BX132" s="1102"/>
      <c r="BY132" s="1102"/>
      <c r="BZ132" s="1102"/>
      <c r="CA132" s="1102"/>
      <c r="CB132" s="1102"/>
      <c r="CC132" s="1102"/>
      <c r="CD132" s="1102"/>
      <c r="CE132" s="1102"/>
      <c r="CF132" s="1102"/>
      <c r="CG132" s="1102"/>
      <c r="CH132" s="1102"/>
      <c r="CI132" s="1102"/>
      <c r="CJ132" s="1102"/>
      <c r="CK132" s="1102"/>
      <c r="CL132" s="1102"/>
      <c r="CM132" s="1102"/>
      <c r="CN132" s="1102"/>
      <c r="CO132" s="1102"/>
      <c r="CP132" s="1102"/>
      <c r="CQ132" s="1102"/>
      <c r="CR132" s="1102"/>
      <c r="CS132" s="1102"/>
      <c r="CT132" s="1102"/>
      <c r="CU132" s="1102"/>
      <c r="CV132" s="1102"/>
      <c r="CW132" s="1102"/>
      <c r="CX132" s="1102"/>
      <c r="CY132" s="1102"/>
      <c r="CZ132" s="1102"/>
      <c r="DA132" s="1102"/>
      <c r="DB132" s="1102"/>
      <c r="DC132" s="1102"/>
      <c r="DD132" s="1102"/>
      <c r="DE132" s="1102"/>
      <c r="DF132" s="1102"/>
      <c r="DG132" s="1102"/>
      <c r="DH132" s="1102"/>
      <c r="DI132" s="1102"/>
      <c r="DJ132" s="1102"/>
      <c r="DK132" s="1102"/>
      <c r="DL132" s="1102"/>
      <c r="DM132" s="1102"/>
      <c r="DN132" s="1102"/>
      <c r="DO132" s="1102"/>
      <c r="DP132" s="1102"/>
      <c r="DQ132" s="1102"/>
      <c r="DR132" s="1102"/>
      <c r="DS132" s="1102"/>
      <c r="DT132" s="1102"/>
      <c r="DU132" s="1102"/>
      <c r="DV132" s="1102"/>
      <c r="DW132" s="1102"/>
    </row>
    <row r="133" spans="2:127" ht="14.25" x14ac:dyDescent="0.2">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02"/>
      <c r="W133" s="1102"/>
      <c r="X133" s="1102"/>
      <c r="Y133" s="1102"/>
      <c r="Z133" s="1102"/>
      <c r="AA133" s="1102"/>
      <c r="AB133" s="1102"/>
      <c r="AC133" s="1102"/>
      <c r="AD133" s="1102"/>
      <c r="AE133" s="1102"/>
      <c r="AF133" s="1102"/>
      <c r="AG133" s="1102"/>
      <c r="AH133" s="1102"/>
      <c r="AI133" s="1102"/>
      <c r="AJ133" s="1102"/>
      <c r="AK133" s="1102"/>
      <c r="AL133" s="1102"/>
      <c r="AM133" s="1102"/>
      <c r="AN133" s="1102"/>
      <c r="AO133" s="1102"/>
      <c r="AP133" s="1102"/>
      <c r="AQ133" s="1102"/>
      <c r="AR133" s="1102"/>
      <c r="AS133" s="1102"/>
      <c r="AT133" s="1102"/>
      <c r="AU133" s="1102"/>
      <c r="AV133" s="1102"/>
      <c r="AW133" s="1102"/>
      <c r="AX133" s="1102"/>
      <c r="AY133" s="1102"/>
      <c r="AZ133" s="1102"/>
      <c r="BA133" s="1102"/>
      <c r="BB133" s="1102"/>
      <c r="BC133" s="1102"/>
      <c r="BD133" s="1102"/>
      <c r="BE133" s="1102"/>
      <c r="BF133" s="1102"/>
      <c r="BG133" s="1102"/>
      <c r="BH133" s="1102"/>
      <c r="BI133" s="1102"/>
      <c r="BJ133" s="1102"/>
      <c r="BK133" s="1102"/>
      <c r="BL133" s="1102"/>
      <c r="BM133" s="1102"/>
      <c r="BN133" s="1102"/>
      <c r="BO133" s="1102"/>
      <c r="BP133" s="1102"/>
      <c r="BQ133" s="1102"/>
      <c r="BR133" s="1102"/>
      <c r="BS133" s="1102"/>
      <c r="BT133" s="1102"/>
      <c r="BU133" s="1102"/>
      <c r="BV133" s="1102"/>
      <c r="BW133" s="1102"/>
      <c r="BX133" s="1102"/>
      <c r="BY133" s="1102"/>
      <c r="BZ133" s="1102"/>
      <c r="CA133" s="1102"/>
      <c r="CB133" s="1102"/>
      <c r="CC133" s="1102"/>
      <c r="CD133" s="1102"/>
      <c r="CE133" s="1102"/>
      <c r="CF133" s="1102"/>
      <c r="CG133" s="1102"/>
      <c r="CH133" s="1102"/>
      <c r="CI133" s="1102"/>
      <c r="CJ133" s="1102"/>
      <c r="CK133" s="1102"/>
      <c r="CL133" s="1102"/>
      <c r="CM133" s="1102"/>
      <c r="CN133" s="1102"/>
      <c r="CO133" s="1102"/>
      <c r="CP133" s="1102"/>
      <c r="CQ133" s="1102"/>
      <c r="CR133" s="1102"/>
      <c r="CS133" s="1102"/>
      <c r="CT133" s="1102"/>
      <c r="CU133" s="1102"/>
      <c r="CV133" s="1102"/>
      <c r="CW133" s="1102"/>
      <c r="CX133" s="1102"/>
      <c r="CY133" s="1102"/>
      <c r="CZ133" s="1102"/>
      <c r="DA133" s="1102"/>
      <c r="DB133" s="1102"/>
      <c r="DC133" s="1102"/>
      <c r="DD133" s="1102"/>
      <c r="DE133" s="1102"/>
      <c r="DF133" s="1102"/>
      <c r="DG133" s="1102"/>
      <c r="DH133" s="1102"/>
      <c r="DI133" s="1102"/>
      <c r="DJ133" s="1102"/>
      <c r="DK133" s="1102"/>
      <c r="DL133" s="1102"/>
      <c r="DM133" s="1102"/>
      <c r="DN133" s="1102"/>
      <c r="DO133" s="1102"/>
      <c r="DP133" s="1102"/>
      <c r="DQ133" s="1102"/>
      <c r="DR133" s="1102"/>
      <c r="DS133" s="1102"/>
      <c r="DT133" s="1102"/>
      <c r="DU133" s="1102"/>
      <c r="DV133" s="1102"/>
      <c r="DW133" s="1102"/>
    </row>
    <row r="134" spans="2:127" ht="14.25" x14ac:dyDescent="0.2">
      <c r="B134" s="1102"/>
      <c r="C134" s="1102"/>
      <c r="D134" s="1102"/>
      <c r="E134" s="1102"/>
      <c r="F134" s="1102"/>
      <c r="G134" s="1102"/>
      <c r="H134" s="1102"/>
      <c r="I134" s="1102"/>
      <c r="J134" s="1102"/>
      <c r="K134" s="1102"/>
      <c r="L134" s="1102"/>
      <c r="M134" s="1102"/>
      <c r="N134" s="1102"/>
      <c r="O134" s="1102"/>
      <c r="P134" s="1102"/>
      <c r="Q134" s="1102"/>
      <c r="R134" s="1102"/>
      <c r="S134" s="1102"/>
      <c r="T134" s="1102"/>
      <c r="U134" s="1102"/>
      <c r="V134" s="1102"/>
      <c r="W134" s="1102"/>
      <c r="X134" s="1102"/>
      <c r="Y134" s="1102"/>
      <c r="Z134" s="1102"/>
      <c r="AA134" s="1102"/>
      <c r="AB134" s="1102"/>
      <c r="AC134" s="1102"/>
      <c r="AD134" s="1102"/>
      <c r="AE134" s="1102"/>
      <c r="AF134" s="1102"/>
      <c r="AG134" s="1102"/>
      <c r="AH134" s="1102"/>
      <c r="AI134" s="1102"/>
      <c r="AJ134" s="1102"/>
      <c r="AK134" s="1102"/>
      <c r="AL134" s="1102"/>
      <c r="AM134" s="1102"/>
      <c r="AN134" s="1102"/>
      <c r="AO134" s="1102"/>
      <c r="AP134" s="1102"/>
      <c r="AQ134" s="1102"/>
      <c r="AR134" s="1102"/>
      <c r="AS134" s="1102"/>
      <c r="AT134" s="1102"/>
      <c r="AU134" s="1102"/>
      <c r="AV134" s="1102"/>
      <c r="AW134" s="1102"/>
      <c r="AX134" s="1102"/>
      <c r="AY134" s="1102"/>
      <c r="AZ134" s="1102"/>
      <c r="BA134" s="1102"/>
      <c r="BB134" s="1102"/>
      <c r="BC134" s="1102"/>
      <c r="BD134" s="1102"/>
      <c r="BE134" s="1102"/>
      <c r="BF134" s="1102"/>
      <c r="BG134" s="1102"/>
      <c r="BH134" s="1102"/>
      <c r="BI134" s="1102"/>
      <c r="BJ134" s="1102"/>
      <c r="BK134" s="1102"/>
      <c r="BL134" s="1102"/>
      <c r="BM134" s="1102"/>
      <c r="BN134" s="1102"/>
      <c r="BO134" s="1102"/>
      <c r="BP134" s="1102"/>
      <c r="BQ134" s="1102"/>
      <c r="BR134" s="1102"/>
      <c r="BS134" s="1102"/>
      <c r="BT134" s="1102"/>
      <c r="BU134" s="1102"/>
      <c r="BV134" s="1102"/>
      <c r="BW134" s="1102"/>
      <c r="BX134" s="1102"/>
      <c r="BY134" s="1102"/>
      <c r="BZ134" s="1102"/>
      <c r="CA134" s="1102"/>
      <c r="CB134" s="1102"/>
      <c r="CC134" s="1102"/>
      <c r="CD134" s="1102"/>
      <c r="CE134" s="1102"/>
      <c r="CF134" s="1102"/>
      <c r="CG134" s="1102"/>
      <c r="CH134" s="1102"/>
      <c r="CI134" s="1102"/>
      <c r="CJ134" s="1102"/>
      <c r="CK134" s="1102"/>
      <c r="CL134" s="1102"/>
      <c r="CM134" s="1102"/>
      <c r="CN134" s="1102"/>
      <c r="CO134" s="1102"/>
      <c r="CP134" s="1102"/>
      <c r="CQ134" s="1102"/>
      <c r="CR134" s="1102"/>
      <c r="CS134" s="1102"/>
      <c r="CT134" s="1102"/>
      <c r="CU134" s="1102"/>
      <c r="CV134" s="1102"/>
      <c r="CW134" s="1102"/>
      <c r="CX134" s="1102"/>
      <c r="CY134" s="1102"/>
      <c r="CZ134" s="1102"/>
      <c r="DA134" s="1102"/>
      <c r="DB134" s="1102"/>
      <c r="DC134" s="1102"/>
      <c r="DD134" s="1102"/>
      <c r="DE134" s="1102"/>
      <c r="DF134" s="1102"/>
      <c r="DG134" s="1102"/>
      <c r="DH134" s="1102"/>
      <c r="DI134" s="1102"/>
      <c r="DJ134" s="1102"/>
      <c r="DK134" s="1102"/>
      <c r="DL134" s="1102"/>
      <c r="DM134" s="1102"/>
      <c r="DN134" s="1102"/>
      <c r="DO134" s="1102"/>
      <c r="DP134" s="1102"/>
      <c r="DQ134" s="1102"/>
      <c r="DR134" s="1102"/>
      <c r="DS134" s="1102"/>
      <c r="DT134" s="1102"/>
      <c r="DU134" s="1102"/>
      <c r="DV134" s="1102"/>
      <c r="DW134" s="1102"/>
    </row>
    <row r="135" spans="2:127" ht="14.25" x14ac:dyDescent="0.2">
      <c r="B135" s="1102"/>
      <c r="C135" s="1102"/>
      <c r="D135" s="1102"/>
      <c r="E135" s="1102"/>
      <c r="F135" s="1102"/>
      <c r="G135" s="1102"/>
      <c r="H135" s="1102"/>
      <c r="I135" s="1102"/>
      <c r="J135" s="1102"/>
      <c r="K135" s="1102"/>
      <c r="L135" s="1102"/>
      <c r="M135" s="1102"/>
      <c r="N135" s="1102"/>
      <c r="O135" s="1102"/>
      <c r="P135" s="1102"/>
      <c r="Q135" s="1102"/>
      <c r="R135" s="1102"/>
      <c r="S135" s="1102"/>
      <c r="T135" s="1102"/>
      <c r="U135" s="1102"/>
      <c r="V135" s="1102"/>
      <c r="W135" s="1102"/>
      <c r="X135" s="1102"/>
      <c r="Y135" s="1102"/>
      <c r="Z135" s="1102"/>
      <c r="AA135" s="1102"/>
      <c r="AB135" s="1102"/>
      <c r="AC135" s="1102"/>
      <c r="AD135" s="1102"/>
      <c r="AE135" s="1102"/>
      <c r="AF135" s="1102"/>
      <c r="AG135" s="1102"/>
      <c r="AH135" s="1102"/>
      <c r="AI135" s="1102"/>
      <c r="AJ135" s="1102"/>
      <c r="AK135" s="1102"/>
      <c r="AL135" s="1102"/>
      <c r="AM135" s="1102"/>
      <c r="AN135" s="1102"/>
      <c r="AO135" s="1102"/>
      <c r="AP135" s="1102"/>
      <c r="AQ135" s="1102"/>
      <c r="AR135" s="1102"/>
      <c r="AS135" s="1102"/>
      <c r="AT135" s="1102"/>
      <c r="AU135" s="1102"/>
      <c r="AV135" s="1102"/>
      <c r="AW135" s="1102"/>
      <c r="AX135" s="1102"/>
      <c r="AY135" s="1102"/>
      <c r="AZ135" s="1102"/>
      <c r="BA135" s="1102"/>
      <c r="BB135" s="1102"/>
      <c r="BC135" s="1102"/>
      <c r="BD135" s="1102"/>
      <c r="BE135" s="1102"/>
      <c r="BF135" s="1102"/>
      <c r="BG135" s="1102"/>
      <c r="BH135" s="1102"/>
      <c r="BI135" s="1102"/>
      <c r="BJ135" s="1102"/>
      <c r="BK135" s="1102"/>
      <c r="BL135" s="1102"/>
      <c r="BM135" s="1102"/>
      <c r="BN135" s="1102"/>
      <c r="BO135" s="1102"/>
      <c r="BP135" s="1102"/>
      <c r="BQ135" s="1102"/>
      <c r="BR135" s="1102"/>
      <c r="BS135" s="1102"/>
      <c r="BT135" s="1102"/>
      <c r="BU135" s="1102"/>
      <c r="BV135" s="1102"/>
      <c r="BW135" s="1102"/>
      <c r="BX135" s="1102"/>
      <c r="BY135" s="1102"/>
      <c r="BZ135" s="1102"/>
      <c r="CA135" s="1102"/>
      <c r="CB135" s="1102"/>
      <c r="CC135" s="1102"/>
      <c r="CD135" s="1102"/>
      <c r="CE135" s="1102"/>
      <c r="CF135" s="1102"/>
      <c r="CG135" s="1102"/>
      <c r="CH135" s="1102"/>
      <c r="CI135" s="1102"/>
      <c r="CJ135" s="1102"/>
      <c r="CK135" s="1102"/>
      <c r="CL135" s="1102"/>
      <c r="CM135" s="1102"/>
      <c r="CN135" s="1102"/>
      <c r="CO135" s="1102"/>
      <c r="CP135" s="1102"/>
      <c r="CQ135" s="1102"/>
      <c r="CR135" s="1102"/>
      <c r="CS135" s="1102"/>
      <c r="CT135" s="1102"/>
      <c r="CU135" s="1102"/>
      <c r="CV135" s="1102"/>
      <c r="CW135" s="1102"/>
      <c r="CX135" s="1102"/>
      <c r="CY135" s="1102"/>
      <c r="CZ135" s="1102"/>
      <c r="DA135" s="1102"/>
      <c r="DB135" s="1102"/>
      <c r="DC135" s="1102"/>
      <c r="DD135" s="1102"/>
      <c r="DE135" s="1102"/>
      <c r="DF135" s="1102"/>
      <c r="DG135" s="1102"/>
      <c r="DH135" s="1102"/>
      <c r="DI135" s="1102"/>
      <c r="DJ135" s="1102"/>
      <c r="DK135" s="1102"/>
      <c r="DL135" s="1102"/>
      <c r="DM135" s="1102"/>
      <c r="DN135" s="1102"/>
      <c r="DO135" s="1102"/>
      <c r="DP135" s="1102"/>
      <c r="DQ135" s="1102"/>
      <c r="DR135" s="1102"/>
      <c r="DS135" s="1102"/>
      <c r="DT135" s="1102"/>
      <c r="DU135" s="1102"/>
      <c r="DV135" s="1102"/>
      <c r="DW135" s="1102"/>
    </row>
    <row r="136" spans="2:127" ht="14.25" x14ac:dyDescent="0.2">
      <c r="B136" s="1102"/>
      <c r="C136" s="1102"/>
      <c r="D136" s="1102"/>
      <c r="E136" s="1102"/>
      <c r="F136" s="1102"/>
      <c r="G136" s="1102"/>
      <c r="H136" s="1102"/>
      <c r="I136" s="1102"/>
      <c r="J136" s="1102"/>
      <c r="K136" s="1102"/>
      <c r="L136" s="1102"/>
      <c r="M136" s="1102"/>
      <c r="N136" s="1102"/>
      <c r="O136" s="1102"/>
      <c r="P136" s="1102"/>
      <c r="Q136" s="1102"/>
      <c r="R136" s="1102"/>
      <c r="S136" s="1102"/>
      <c r="T136" s="1102"/>
      <c r="U136" s="1102"/>
      <c r="V136" s="1102"/>
      <c r="W136" s="1102"/>
      <c r="X136" s="1102"/>
      <c r="Y136" s="1102"/>
      <c r="Z136" s="1102"/>
      <c r="AA136" s="1102"/>
      <c r="AB136" s="1102"/>
      <c r="AC136" s="1102"/>
      <c r="AD136" s="1102"/>
      <c r="AE136" s="1102"/>
      <c r="AF136" s="1102"/>
      <c r="AG136" s="1102"/>
      <c r="AH136" s="1102"/>
      <c r="AI136" s="1102"/>
      <c r="AJ136" s="1102"/>
      <c r="AK136" s="1102"/>
      <c r="AL136" s="1102"/>
      <c r="AM136" s="1102"/>
      <c r="AN136" s="1102"/>
      <c r="AO136" s="1102"/>
      <c r="AP136" s="1102"/>
      <c r="AQ136" s="1102"/>
      <c r="AR136" s="1102"/>
      <c r="AS136" s="1102"/>
      <c r="AT136" s="1102"/>
      <c r="AU136" s="1102"/>
      <c r="AV136" s="1102"/>
      <c r="AW136" s="1102"/>
      <c r="AX136" s="1102"/>
      <c r="AY136" s="1102"/>
      <c r="AZ136" s="1102"/>
      <c r="BA136" s="1102"/>
      <c r="BB136" s="1102"/>
      <c r="BC136" s="1102"/>
      <c r="BD136" s="1102"/>
      <c r="BE136" s="1102"/>
      <c r="BF136" s="1102"/>
      <c r="BG136" s="1102"/>
      <c r="BH136" s="1102"/>
      <c r="BI136" s="1102"/>
      <c r="BJ136" s="1102"/>
      <c r="BK136" s="1102"/>
      <c r="BL136" s="1102"/>
      <c r="BM136" s="1102"/>
      <c r="BN136" s="1102"/>
      <c r="BO136" s="1102"/>
      <c r="BP136" s="1102"/>
      <c r="BQ136" s="1102"/>
      <c r="BR136" s="1102"/>
      <c r="BS136" s="1102"/>
      <c r="BT136" s="1102"/>
      <c r="BU136" s="1102"/>
      <c r="BV136" s="1102"/>
      <c r="BW136" s="1102"/>
      <c r="BX136" s="1102"/>
      <c r="BY136" s="1102"/>
      <c r="BZ136" s="1102"/>
      <c r="CA136" s="1102"/>
      <c r="CB136" s="1102"/>
      <c r="CC136" s="1102"/>
      <c r="CD136" s="1102"/>
      <c r="CE136" s="1102"/>
      <c r="CF136" s="1102"/>
      <c r="CG136" s="1102"/>
      <c r="CH136" s="1102"/>
      <c r="CI136" s="1102"/>
      <c r="CJ136" s="1102"/>
      <c r="CK136" s="1102"/>
      <c r="CL136" s="1102"/>
      <c r="CM136" s="1102"/>
      <c r="CN136" s="1102"/>
      <c r="CO136" s="1102"/>
      <c r="CP136" s="1102"/>
      <c r="CQ136" s="1102"/>
      <c r="CR136" s="1102"/>
      <c r="CS136" s="1102"/>
      <c r="CT136" s="1102"/>
      <c r="CU136" s="1102"/>
      <c r="CV136" s="1102"/>
      <c r="CW136" s="1102"/>
      <c r="CX136" s="1102"/>
      <c r="CY136" s="1102"/>
      <c r="CZ136" s="1102"/>
      <c r="DA136" s="1102"/>
      <c r="DB136" s="1102"/>
      <c r="DC136" s="1102"/>
      <c r="DD136" s="1102"/>
      <c r="DE136" s="1102"/>
      <c r="DF136" s="1102"/>
      <c r="DG136" s="1102"/>
      <c r="DH136" s="1102"/>
      <c r="DI136" s="1102"/>
      <c r="DJ136" s="1102"/>
      <c r="DK136" s="1102"/>
      <c r="DL136" s="1102"/>
      <c r="DM136" s="1102"/>
      <c r="DN136" s="1102"/>
      <c r="DO136" s="1102"/>
      <c r="DP136" s="1102"/>
      <c r="DQ136" s="1102"/>
      <c r="DR136" s="1102"/>
      <c r="DS136" s="1102"/>
      <c r="DT136" s="1102"/>
      <c r="DU136" s="1102"/>
      <c r="DV136" s="1102"/>
      <c r="DW136" s="1102"/>
    </row>
    <row r="137" spans="2:127" ht="14.25" x14ac:dyDescent="0.2">
      <c r="B137" s="1102"/>
      <c r="C137" s="1102"/>
      <c r="D137" s="1102"/>
      <c r="E137" s="1102"/>
      <c r="F137" s="1102"/>
      <c r="G137" s="1102"/>
      <c r="H137" s="1102"/>
      <c r="I137" s="1102"/>
      <c r="J137" s="1102"/>
      <c r="K137" s="1102"/>
      <c r="L137" s="1102"/>
      <c r="M137" s="1102"/>
      <c r="N137" s="1102"/>
      <c r="O137" s="1102"/>
      <c r="P137" s="1102"/>
      <c r="Q137" s="1102"/>
      <c r="R137" s="1102"/>
      <c r="S137" s="1102"/>
      <c r="T137" s="1102"/>
      <c r="U137" s="1102"/>
      <c r="V137" s="1102"/>
      <c r="W137" s="1102"/>
      <c r="X137" s="1102"/>
      <c r="Y137" s="1102"/>
      <c r="Z137" s="1102"/>
      <c r="AA137" s="1102"/>
      <c r="AB137" s="1102"/>
      <c r="AC137" s="1102"/>
      <c r="AD137" s="1102"/>
      <c r="AE137" s="1102"/>
      <c r="AF137" s="1102"/>
      <c r="AG137" s="1102"/>
      <c r="AH137" s="1102"/>
      <c r="AI137" s="1102"/>
      <c r="AJ137" s="1102"/>
      <c r="AK137" s="1102"/>
      <c r="AL137" s="1102"/>
      <c r="AM137" s="1102"/>
      <c r="AN137" s="1102"/>
      <c r="AO137" s="1102"/>
      <c r="AP137" s="1102"/>
      <c r="AQ137" s="1102"/>
      <c r="AR137" s="1102"/>
      <c r="AS137" s="1102"/>
      <c r="AT137" s="1102"/>
      <c r="AU137" s="1102"/>
      <c r="AV137" s="1102"/>
      <c r="AW137" s="1102"/>
      <c r="AX137" s="1102"/>
      <c r="AY137" s="1102"/>
      <c r="AZ137" s="1102"/>
      <c r="BA137" s="1102"/>
      <c r="BB137" s="1102"/>
      <c r="BC137" s="1102"/>
      <c r="BD137" s="1102"/>
      <c r="BE137" s="1102"/>
      <c r="BF137" s="1102"/>
      <c r="BG137" s="1102"/>
      <c r="BH137" s="1102"/>
      <c r="BI137" s="1102"/>
      <c r="BJ137" s="1102"/>
      <c r="BK137" s="1102"/>
      <c r="BL137" s="1102"/>
      <c r="BM137" s="1102"/>
      <c r="BN137" s="1102"/>
      <c r="BO137" s="1102"/>
      <c r="BP137" s="1102"/>
      <c r="BQ137" s="1102"/>
      <c r="BR137" s="1102"/>
      <c r="BS137" s="1102"/>
      <c r="BT137" s="1102"/>
      <c r="BU137" s="1102"/>
      <c r="BV137" s="1102"/>
      <c r="BW137" s="1102"/>
      <c r="BX137" s="1102"/>
      <c r="BY137" s="1102"/>
      <c r="BZ137" s="1102"/>
      <c r="CA137" s="1102"/>
      <c r="CB137" s="1102"/>
      <c r="CC137" s="1102"/>
      <c r="CD137" s="1102"/>
      <c r="CE137" s="1102"/>
      <c r="CF137" s="1102"/>
      <c r="CG137" s="1102"/>
      <c r="CH137" s="1102"/>
      <c r="CI137" s="1102"/>
      <c r="CJ137" s="1102"/>
      <c r="CK137" s="1102"/>
      <c r="CL137" s="1102"/>
      <c r="CM137" s="1102"/>
      <c r="CN137" s="1102"/>
      <c r="CO137" s="1102"/>
      <c r="CP137" s="1102"/>
      <c r="CQ137" s="1102"/>
      <c r="CR137" s="1102"/>
      <c r="CS137" s="1102"/>
      <c r="CT137" s="1102"/>
      <c r="CU137" s="1102"/>
      <c r="CV137" s="1102"/>
      <c r="CW137" s="1102"/>
      <c r="CX137" s="1102"/>
      <c r="CY137" s="1102"/>
      <c r="CZ137" s="1102"/>
      <c r="DA137" s="1102"/>
      <c r="DB137" s="1102"/>
      <c r="DC137" s="1102"/>
      <c r="DD137" s="1102"/>
      <c r="DE137" s="1102"/>
      <c r="DF137" s="1102"/>
      <c r="DG137" s="1102"/>
      <c r="DH137" s="1102"/>
      <c r="DI137" s="1102"/>
      <c r="DJ137" s="1102"/>
      <c r="DK137" s="1102"/>
      <c r="DL137" s="1102"/>
      <c r="DM137" s="1102"/>
      <c r="DN137" s="1102"/>
      <c r="DO137" s="1102"/>
      <c r="DP137" s="1102"/>
      <c r="DQ137" s="1102"/>
      <c r="DR137" s="1102"/>
      <c r="DS137" s="1102"/>
      <c r="DT137" s="1102"/>
      <c r="DU137" s="1102"/>
      <c r="DV137" s="1102"/>
      <c r="DW137" s="1102"/>
    </row>
    <row r="138" spans="2:127" ht="14.25" x14ac:dyDescent="0.2">
      <c r="B138" s="1102"/>
      <c r="C138" s="1102"/>
      <c r="D138" s="1102"/>
      <c r="E138" s="1102"/>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1102"/>
      <c r="AL138" s="1102"/>
      <c r="AM138" s="1102"/>
      <c r="AN138" s="1102"/>
      <c r="AO138" s="1102"/>
      <c r="AP138" s="1102"/>
      <c r="AQ138" s="1102"/>
      <c r="AR138" s="1102"/>
      <c r="AS138" s="1102"/>
      <c r="AT138" s="1102"/>
      <c r="AU138" s="1102"/>
      <c r="AV138" s="1102"/>
      <c r="AW138" s="1102"/>
      <c r="AX138" s="1102"/>
      <c r="AY138" s="1102"/>
      <c r="AZ138" s="1102"/>
      <c r="BA138" s="1102"/>
      <c r="BB138" s="1102"/>
      <c r="BC138" s="1102"/>
      <c r="BD138" s="1102"/>
      <c r="BE138" s="1102"/>
      <c r="BF138" s="1102"/>
      <c r="BG138" s="1102"/>
      <c r="BH138" s="1102"/>
      <c r="BI138" s="1102"/>
      <c r="BJ138" s="1102"/>
      <c r="BK138" s="1102"/>
      <c r="BL138" s="1102"/>
      <c r="BM138" s="1102"/>
      <c r="BN138" s="1102"/>
      <c r="BO138" s="1102"/>
      <c r="BP138" s="1102"/>
      <c r="BQ138" s="1102"/>
      <c r="BR138" s="1102"/>
      <c r="BS138" s="1102"/>
      <c r="BT138" s="1102"/>
      <c r="BU138" s="1102"/>
      <c r="BV138" s="1102"/>
      <c r="BW138" s="1102"/>
      <c r="BX138" s="1102"/>
      <c r="BY138" s="1102"/>
      <c r="BZ138" s="1102"/>
      <c r="CA138" s="1102"/>
      <c r="CB138" s="1102"/>
      <c r="CC138" s="1102"/>
      <c r="CD138" s="1102"/>
      <c r="CE138" s="1102"/>
      <c r="CF138" s="1102"/>
      <c r="CG138" s="1102"/>
      <c r="CH138" s="1102"/>
      <c r="CI138" s="1102"/>
      <c r="CJ138" s="1102"/>
      <c r="CK138" s="1102"/>
      <c r="CL138" s="1102"/>
      <c r="CM138" s="1102"/>
      <c r="CN138" s="1102"/>
      <c r="CO138" s="1102"/>
      <c r="CP138" s="1102"/>
      <c r="CQ138" s="1102"/>
      <c r="CR138" s="1102"/>
      <c r="CS138" s="1102"/>
      <c r="CT138" s="1102"/>
      <c r="CU138" s="1102"/>
      <c r="CV138" s="1102"/>
      <c r="CW138" s="1102"/>
      <c r="CX138" s="1102"/>
      <c r="CY138" s="1102"/>
      <c r="CZ138" s="1102"/>
      <c r="DA138" s="1102"/>
      <c r="DB138" s="1102"/>
      <c r="DC138" s="1102"/>
      <c r="DD138" s="1102"/>
      <c r="DE138" s="1102"/>
      <c r="DF138" s="1102"/>
      <c r="DG138" s="1102"/>
      <c r="DH138" s="1102"/>
      <c r="DI138" s="1102"/>
      <c r="DJ138" s="1102"/>
      <c r="DK138" s="1102"/>
      <c r="DL138" s="1102"/>
      <c r="DM138" s="1102"/>
      <c r="DN138" s="1102"/>
      <c r="DO138" s="1102"/>
      <c r="DP138" s="1102"/>
      <c r="DQ138" s="1102"/>
      <c r="DR138" s="1102"/>
      <c r="DS138" s="1102"/>
      <c r="DT138" s="1102"/>
      <c r="DU138" s="1102"/>
      <c r="DV138" s="1102"/>
      <c r="DW138" s="1102"/>
    </row>
    <row r="139" spans="2:127" ht="14.25" x14ac:dyDescent="0.2">
      <c r="B139" s="1102"/>
      <c r="C139" s="1102"/>
      <c r="D139" s="1102"/>
      <c r="E139" s="1102"/>
      <c r="F139" s="1102"/>
      <c r="G139" s="1102"/>
      <c r="H139" s="1102"/>
      <c r="I139" s="1102"/>
      <c r="J139" s="1102"/>
      <c r="K139" s="1102"/>
      <c r="L139" s="1102"/>
      <c r="M139" s="1102"/>
      <c r="N139" s="1102"/>
      <c r="O139" s="1102"/>
      <c r="P139" s="1102"/>
      <c r="Q139" s="1102"/>
      <c r="R139" s="1102"/>
      <c r="S139" s="1102"/>
      <c r="T139" s="1102"/>
      <c r="U139" s="1102"/>
      <c r="V139" s="1102"/>
      <c r="W139" s="1102"/>
      <c r="X139" s="1102"/>
      <c r="Y139" s="1102"/>
      <c r="Z139" s="1102"/>
      <c r="AA139" s="1102"/>
      <c r="AB139" s="1102"/>
      <c r="AC139" s="1102"/>
      <c r="AD139" s="1102"/>
      <c r="AE139" s="1102"/>
      <c r="AF139" s="1102"/>
      <c r="AG139" s="1102"/>
      <c r="AH139" s="1102"/>
      <c r="AI139" s="1102"/>
      <c r="AJ139" s="1102"/>
      <c r="AK139" s="1102"/>
      <c r="AL139" s="1102"/>
      <c r="AM139" s="1102"/>
      <c r="AN139" s="1102"/>
      <c r="AO139" s="1102"/>
      <c r="AP139" s="1102"/>
      <c r="AQ139" s="1102"/>
      <c r="AR139" s="1102"/>
      <c r="AS139" s="1102"/>
      <c r="AT139" s="1102"/>
      <c r="AU139" s="1102"/>
      <c r="AV139" s="1102"/>
      <c r="AW139" s="1102"/>
      <c r="AX139" s="1102"/>
      <c r="AY139" s="1102"/>
      <c r="AZ139" s="1102"/>
      <c r="BA139" s="1102"/>
      <c r="BB139" s="1102"/>
      <c r="BC139" s="1102"/>
      <c r="BD139" s="1102"/>
      <c r="BE139" s="1102"/>
      <c r="BF139" s="1102"/>
      <c r="BG139" s="1102"/>
      <c r="BH139" s="1102"/>
      <c r="BI139" s="1102"/>
      <c r="BJ139" s="1102"/>
      <c r="BK139" s="1102"/>
      <c r="BL139" s="1102"/>
      <c r="BM139" s="1102"/>
      <c r="BN139" s="1102"/>
      <c r="BO139" s="1102"/>
      <c r="BP139" s="1102"/>
      <c r="BQ139" s="1102"/>
      <c r="BR139" s="1102"/>
      <c r="BS139" s="1102"/>
      <c r="BT139" s="1102"/>
      <c r="BU139" s="1102"/>
      <c r="BV139" s="1102"/>
      <c r="BW139" s="1102"/>
      <c r="BX139" s="1102"/>
      <c r="BY139" s="1102"/>
      <c r="BZ139" s="1102"/>
      <c r="CA139" s="1102"/>
      <c r="CB139" s="1102"/>
      <c r="CC139" s="1102"/>
      <c r="CD139" s="1102"/>
      <c r="CE139" s="1102"/>
      <c r="CF139" s="1102"/>
      <c r="CG139" s="1102"/>
      <c r="CH139" s="1102"/>
      <c r="CI139" s="1102"/>
      <c r="CJ139" s="1102"/>
      <c r="CK139" s="1102"/>
      <c r="CL139" s="1102"/>
      <c r="CM139" s="1102"/>
      <c r="CN139" s="1102"/>
      <c r="CO139" s="1102"/>
      <c r="CP139" s="1102"/>
      <c r="CQ139" s="1102"/>
      <c r="CR139" s="1102"/>
      <c r="CS139" s="1102"/>
      <c r="CT139" s="1102"/>
      <c r="CU139" s="1102"/>
      <c r="CV139" s="1102"/>
      <c r="CW139" s="1102"/>
      <c r="CX139" s="1102"/>
      <c r="CY139" s="1102"/>
      <c r="CZ139" s="1102"/>
      <c r="DA139" s="1102"/>
      <c r="DB139" s="1102"/>
      <c r="DC139" s="1102"/>
      <c r="DD139" s="1102"/>
      <c r="DE139" s="1102"/>
      <c r="DF139" s="1102"/>
      <c r="DG139" s="1102"/>
      <c r="DH139" s="1102"/>
      <c r="DI139" s="1102"/>
      <c r="DJ139" s="1102"/>
      <c r="DK139" s="1102"/>
      <c r="DL139" s="1102"/>
      <c r="DM139" s="1102"/>
      <c r="DN139" s="1102"/>
      <c r="DO139" s="1102"/>
      <c r="DP139" s="1102"/>
      <c r="DQ139" s="1102"/>
      <c r="DR139" s="1102"/>
      <c r="DS139" s="1102"/>
      <c r="DT139" s="1102"/>
      <c r="DU139" s="1102"/>
      <c r="DV139" s="1102"/>
      <c r="DW139" s="1102"/>
    </row>
    <row r="140" spans="2:127" ht="14.25" x14ac:dyDescent="0.2">
      <c r="B140" s="1102"/>
      <c r="C140" s="1102"/>
      <c r="D140" s="1102"/>
      <c r="E140" s="1102"/>
      <c r="F140" s="1102"/>
      <c r="G140" s="1102"/>
      <c r="H140" s="1102"/>
      <c r="I140" s="1102"/>
      <c r="J140" s="1102"/>
      <c r="K140" s="1102"/>
      <c r="L140" s="1102"/>
      <c r="M140" s="1102"/>
      <c r="N140" s="1102"/>
      <c r="O140" s="1102"/>
      <c r="P140" s="1102"/>
      <c r="Q140" s="1102"/>
      <c r="R140" s="1102"/>
      <c r="S140" s="1102"/>
      <c r="T140" s="1102"/>
      <c r="U140" s="1102"/>
      <c r="V140" s="1102"/>
      <c r="W140" s="1102"/>
      <c r="X140" s="1102"/>
      <c r="Y140" s="1102"/>
      <c r="Z140" s="1102"/>
      <c r="AA140" s="1102"/>
      <c r="AB140" s="1102"/>
      <c r="AC140" s="1102"/>
      <c r="AD140" s="1102"/>
      <c r="AE140" s="1102"/>
      <c r="AF140" s="1102"/>
      <c r="AG140" s="1102"/>
      <c r="AH140" s="1102"/>
      <c r="AI140" s="1102"/>
      <c r="AJ140" s="1102"/>
      <c r="AK140" s="1102"/>
      <c r="AL140" s="1102"/>
      <c r="AM140" s="1102"/>
      <c r="AN140" s="1102"/>
      <c r="AO140" s="1102"/>
      <c r="AP140" s="1102"/>
      <c r="AQ140" s="1102"/>
      <c r="AR140" s="1102"/>
      <c r="AS140" s="1102"/>
      <c r="AT140" s="1102"/>
      <c r="AU140" s="1102"/>
      <c r="AV140" s="1102"/>
      <c r="AW140" s="1102"/>
      <c r="AX140" s="1102"/>
      <c r="AY140" s="1102"/>
      <c r="AZ140" s="1102"/>
      <c r="BA140" s="1102"/>
      <c r="BB140" s="1102"/>
      <c r="BC140" s="1102"/>
      <c r="BD140" s="1102"/>
      <c r="BE140" s="1102"/>
      <c r="BF140" s="1102"/>
      <c r="BG140" s="1102"/>
      <c r="BH140" s="1102"/>
      <c r="BI140" s="1102"/>
      <c r="BJ140" s="1102"/>
      <c r="BK140" s="1102"/>
      <c r="BL140" s="1102"/>
      <c r="BM140" s="1102"/>
      <c r="BN140" s="1102"/>
      <c r="BO140" s="1102"/>
      <c r="BP140" s="1102"/>
      <c r="BQ140" s="1102"/>
      <c r="BR140" s="1102"/>
      <c r="BS140" s="1102"/>
      <c r="BT140" s="1102"/>
      <c r="BU140" s="1102"/>
      <c r="BV140" s="1102"/>
      <c r="BW140" s="1102"/>
      <c r="BX140" s="1102"/>
      <c r="BY140" s="1102"/>
      <c r="BZ140" s="1102"/>
      <c r="CA140" s="1102"/>
      <c r="CB140" s="1102"/>
      <c r="CC140" s="1102"/>
      <c r="CD140" s="1102"/>
      <c r="CE140" s="1102"/>
      <c r="CF140" s="1102"/>
      <c r="CG140" s="1102"/>
      <c r="CH140" s="1102"/>
      <c r="CI140" s="1102"/>
      <c r="CJ140" s="1102"/>
      <c r="CK140" s="1102"/>
      <c r="CL140" s="1102"/>
      <c r="CM140" s="1102"/>
      <c r="CN140" s="1102"/>
      <c r="CO140" s="1102"/>
      <c r="CP140" s="1102"/>
      <c r="CQ140" s="1102"/>
      <c r="CR140" s="1102"/>
      <c r="CS140" s="1102"/>
      <c r="CT140" s="1102"/>
      <c r="CU140" s="1102"/>
      <c r="CV140" s="1102"/>
      <c r="CW140" s="1102"/>
      <c r="CX140" s="1102"/>
      <c r="CY140" s="1102"/>
      <c r="CZ140" s="1102"/>
      <c r="DA140" s="1102"/>
      <c r="DB140" s="1102"/>
      <c r="DC140" s="1102"/>
      <c r="DD140" s="1102"/>
      <c r="DE140" s="1102"/>
      <c r="DF140" s="1102"/>
      <c r="DG140" s="1102"/>
      <c r="DH140" s="1102"/>
      <c r="DI140" s="1102"/>
      <c r="DJ140" s="1102"/>
      <c r="DK140" s="1102"/>
      <c r="DL140" s="1102"/>
      <c r="DM140" s="1102"/>
      <c r="DN140" s="1102"/>
      <c r="DO140" s="1102"/>
      <c r="DP140" s="1102"/>
      <c r="DQ140" s="1102"/>
      <c r="DR140" s="1102"/>
      <c r="DS140" s="1102"/>
      <c r="DT140" s="1102"/>
      <c r="DU140" s="1102"/>
      <c r="DV140" s="1102"/>
      <c r="DW140" s="1102"/>
    </row>
    <row r="141" spans="2:127" ht="14.25" x14ac:dyDescent="0.2">
      <c r="B141" s="1102"/>
      <c r="C141" s="1102"/>
      <c r="D141" s="1102"/>
      <c r="E141" s="1102"/>
      <c r="F141" s="1102"/>
      <c r="G141" s="1102"/>
      <c r="H141" s="1102"/>
      <c r="I141" s="1102"/>
      <c r="J141" s="1102"/>
      <c r="K141" s="1102"/>
      <c r="L141" s="1102"/>
      <c r="M141" s="1102"/>
      <c r="N141" s="1102"/>
      <c r="O141" s="1102"/>
      <c r="P141" s="1102"/>
      <c r="Q141" s="1102"/>
      <c r="R141" s="1102"/>
      <c r="S141" s="1102"/>
      <c r="T141" s="1102"/>
      <c r="U141" s="1102"/>
      <c r="V141" s="1102"/>
      <c r="W141" s="1102"/>
      <c r="X141" s="1102"/>
      <c r="Y141" s="1102"/>
      <c r="Z141" s="1102"/>
      <c r="AA141" s="1102"/>
      <c r="AB141" s="1102"/>
      <c r="AC141" s="1102"/>
      <c r="AD141" s="1102"/>
      <c r="AE141" s="1102"/>
      <c r="AF141" s="1102"/>
      <c r="AG141" s="1102"/>
      <c r="AH141" s="1102"/>
      <c r="AI141" s="1102"/>
      <c r="AJ141" s="1102"/>
      <c r="AK141" s="1102"/>
      <c r="AL141" s="1102"/>
      <c r="AM141" s="1102"/>
      <c r="AN141" s="1102"/>
      <c r="AO141" s="1102"/>
      <c r="AP141" s="1102"/>
      <c r="AQ141" s="1102"/>
      <c r="AR141" s="1102"/>
      <c r="AS141" s="1102"/>
      <c r="AT141" s="1102"/>
      <c r="AU141" s="1102"/>
      <c r="AV141" s="1102"/>
      <c r="AW141" s="1102"/>
      <c r="AX141" s="1102"/>
      <c r="AY141" s="1102"/>
      <c r="AZ141" s="1102"/>
      <c r="BA141" s="1102"/>
      <c r="BB141" s="1102"/>
      <c r="BC141" s="1102"/>
      <c r="BD141" s="1102"/>
      <c r="BE141" s="1102"/>
      <c r="BF141" s="1102"/>
      <c r="BG141" s="1102"/>
      <c r="BH141" s="1102"/>
      <c r="BI141" s="1102"/>
      <c r="BJ141" s="1102"/>
      <c r="BK141" s="1102"/>
      <c r="BL141" s="1102"/>
      <c r="BM141" s="1102"/>
      <c r="BN141" s="1102"/>
      <c r="BO141" s="1102"/>
      <c r="BP141" s="1102"/>
      <c r="BQ141" s="1102"/>
      <c r="BR141" s="1102"/>
      <c r="BS141" s="1102"/>
      <c r="BT141" s="1102"/>
      <c r="BU141" s="1102"/>
      <c r="BV141" s="1102"/>
      <c r="BW141" s="1102"/>
      <c r="BX141" s="1102"/>
      <c r="BY141" s="1102"/>
      <c r="BZ141" s="1102"/>
      <c r="CA141" s="1102"/>
      <c r="CB141" s="1102"/>
      <c r="CC141" s="1102"/>
      <c r="CD141" s="1102"/>
      <c r="CE141" s="1102"/>
      <c r="CF141" s="1102"/>
      <c r="CG141" s="1102"/>
      <c r="CH141" s="1102"/>
      <c r="CI141" s="1102"/>
      <c r="CJ141" s="1102"/>
      <c r="CK141" s="1102"/>
      <c r="CL141" s="1102"/>
      <c r="CM141" s="1102"/>
      <c r="CN141" s="1102"/>
      <c r="CO141" s="1102"/>
      <c r="CP141" s="1102"/>
      <c r="CQ141" s="1102"/>
      <c r="CR141" s="1102"/>
      <c r="CS141" s="1102"/>
      <c r="CT141" s="1102"/>
      <c r="CU141" s="1102"/>
      <c r="CV141" s="1102"/>
      <c r="CW141" s="1102"/>
      <c r="CX141" s="1102"/>
      <c r="CY141" s="1102"/>
      <c r="CZ141" s="1102"/>
      <c r="DA141" s="1102"/>
      <c r="DB141" s="1102"/>
      <c r="DC141" s="1102"/>
      <c r="DD141" s="1102"/>
      <c r="DE141" s="1102"/>
      <c r="DF141" s="1102"/>
      <c r="DG141" s="1102"/>
      <c r="DH141" s="1102"/>
      <c r="DI141" s="1102"/>
      <c r="DJ141" s="1102"/>
      <c r="DK141" s="1102"/>
      <c r="DL141" s="1102"/>
      <c r="DM141" s="1102"/>
      <c r="DN141" s="1102"/>
      <c r="DO141" s="1102"/>
      <c r="DP141" s="1102"/>
      <c r="DQ141" s="1102"/>
      <c r="DR141" s="1102"/>
      <c r="DS141" s="1102"/>
      <c r="DT141" s="1102"/>
      <c r="DU141" s="1102"/>
      <c r="DV141" s="1102"/>
      <c r="DW141" s="1102"/>
    </row>
    <row r="142" spans="2:127" ht="14.25" x14ac:dyDescent="0.2">
      <c r="B142" s="1102"/>
      <c r="C142" s="1102"/>
      <c r="D142" s="1102"/>
      <c r="E142" s="1102"/>
      <c r="F142" s="1102"/>
      <c r="G142" s="1102"/>
      <c r="H142" s="1102"/>
      <c r="I142" s="1102"/>
      <c r="J142" s="1102"/>
      <c r="K142" s="1102"/>
      <c r="L142" s="1102"/>
      <c r="M142" s="1102"/>
      <c r="N142" s="1102"/>
      <c r="O142" s="1102"/>
      <c r="P142" s="1102"/>
      <c r="Q142" s="1102"/>
      <c r="R142" s="1102"/>
      <c r="S142" s="1102"/>
      <c r="T142" s="1102"/>
      <c r="U142" s="1102"/>
      <c r="V142" s="1102"/>
      <c r="W142" s="1102"/>
      <c r="X142" s="1102"/>
      <c r="Y142" s="1102"/>
      <c r="Z142" s="1102"/>
      <c r="AA142" s="1102"/>
      <c r="AB142" s="1102"/>
      <c r="AC142" s="1102"/>
      <c r="AD142" s="1102"/>
      <c r="AE142" s="1102"/>
      <c r="AF142" s="1102"/>
      <c r="AG142" s="1102"/>
      <c r="AH142" s="1102"/>
      <c r="AI142" s="1102"/>
      <c r="AJ142" s="1102"/>
      <c r="AK142" s="1102"/>
      <c r="AL142" s="1102"/>
      <c r="AM142" s="1102"/>
      <c r="AN142" s="1102"/>
      <c r="AO142" s="1102"/>
      <c r="AP142" s="1102"/>
      <c r="AQ142" s="1102"/>
      <c r="AR142" s="1102"/>
      <c r="AS142" s="1102"/>
      <c r="AT142" s="1102"/>
      <c r="AU142" s="1102"/>
      <c r="AV142" s="1102"/>
      <c r="AW142" s="1102"/>
      <c r="AX142" s="1102"/>
      <c r="AY142" s="1102"/>
      <c r="AZ142" s="1102"/>
      <c r="BA142" s="1102"/>
      <c r="BB142" s="1102"/>
      <c r="BC142" s="1102"/>
      <c r="BD142" s="1102"/>
      <c r="BE142" s="1102"/>
      <c r="BF142" s="1102"/>
      <c r="BG142" s="1102"/>
      <c r="BH142" s="1102"/>
      <c r="BI142" s="1102"/>
      <c r="BJ142" s="1102"/>
      <c r="BK142" s="1102"/>
      <c r="BL142" s="1102"/>
      <c r="BM142" s="1102"/>
      <c r="BN142" s="1102"/>
      <c r="BO142" s="1102"/>
      <c r="BP142" s="1102"/>
      <c r="BQ142" s="1102"/>
      <c r="BR142" s="1102"/>
      <c r="BS142" s="1102"/>
      <c r="BT142" s="1102"/>
      <c r="BU142" s="1102"/>
      <c r="BV142" s="1102"/>
      <c r="BW142" s="1102"/>
      <c r="BX142" s="1102"/>
      <c r="BY142" s="1102"/>
      <c r="BZ142" s="1102"/>
      <c r="CA142" s="1102"/>
      <c r="CB142" s="1102"/>
      <c r="CC142" s="1102"/>
      <c r="CD142" s="1102"/>
      <c r="CE142" s="1102"/>
      <c r="CF142" s="1102"/>
      <c r="CG142" s="1102"/>
      <c r="CH142" s="1102"/>
      <c r="CI142" s="1102"/>
      <c r="CJ142" s="1102"/>
      <c r="CK142" s="1102"/>
      <c r="CL142" s="1102"/>
      <c r="CM142" s="1102"/>
      <c r="CN142" s="1102"/>
      <c r="CO142" s="1102"/>
      <c r="CP142" s="1102"/>
      <c r="CQ142" s="1102"/>
      <c r="CR142" s="1102"/>
      <c r="CS142" s="1102"/>
      <c r="CT142" s="1102"/>
      <c r="CU142" s="1102"/>
      <c r="CV142" s="1102"/>
      <c r="CW142" s="1102"/>
      <c r="CX142" s="1102"/>
      <c r="CY142" s="1102"/>
      <c r="CZ142" s="1102"/>
      <c r="DA142" s="1102"/>
      <c r="DB142" s="1102"/>
      <c r="DC142" s="1102"/>
      <c r="DD142" s="1102"/>
      <c r="DE142" s="1102"/>
      <c r="DF142" s="1102"/>
      <c r="DG142" s="1102"/>
      <c r="DH142" s="1102"/>
      <c r="DI142" s="1102"/>
      <c r="DJ142" s="1102"/>
      <c r="DK142" s="1102"/>
      <c r="DL142" s="1102"/>
      <c r="DM142" s="1102"/>
      <c r="DN142" s="1102"/>
      <c r="DO142" s="1102"/>
      <c r="DP142" s="1102"/>
      <c r="DQ142" s="1102"/>
      <c r="DR142" s="1102"/>
      <c r="DS142" s="1102"/>
      <c r="DT142" s="1102"/>
      <c r="DU142" s="1102"/>
      <c r="DV142" s="1102"/>
      <c r="DW142" s="1102"/>
    </row>
    <row r="143" spans="2:127" ht="14.25" x14ac:dyDescent="0.2">
      <c r="B143" s="1102"/>
      <c r="C143" s="1102"/>
      <c r="D143" s="1102"/>
      <c r="E143" s="1102"/>
      <c r="F143" s="1102"/>
      <c r="G143" s="1102"/>
      <c r="H143" s="1102"/>
      <c r="I143" s="1102"/>
      <c r="J143" s="1102"/>
      <c r="K143" s="1102"/>
      <c r="L143" s="1102"/>
      <c r="M143" s="1102"/>
      <c r="N143" s="1102"/>
      <c r="O143" s="1102"/>
      <c r="P143" s="1102"/>
      <c r="Q143" s="1102"/>
      <c r="R143" s="1102"/>
      <c r="S143" s="1102"/>
      <c r="T143" s="1102"/>
      <c r="U143" s="1102"/>
      <c r="V143" s="1102"/>
      <c r="W143" s="1102"/>
      <c r="X143" s="1102"/>
      <c r="Y143" s="1102"/>
      <c r="Z143" s="1102"/>
      <c r="AA143" s="1102"/>
      <c r="AB143" s="1102"/>
      <c r="AC143" s="1102"/>
      <c r="AD143" s="1102"/>
      <c r="AE143" s="1102"/>
      <c r="AF143" s="1102"/>
      <c r="AG143" s="1102"/>
      <c r="AH143" s="1102"/>
      <c r="AI143" s="1102"/>
      <c r="AJ143" s="1102"/>
      <c r="AK143" s="1102"/>
      <c r="AL143" s="1102"/>
      <c r="AM143" s="1102"/>
      <c r="AN143" s="1102"/>
      <c r="AO143" s="1102"/>
      <c r="AP143" s="1102"/>
      <c r="AQ143" s="1102"/>
      <c r="AR143" s="1102"/>
      <c r="AS143" s="1102"/>
      <c r="AT143" s="1102"/>
      <c r="AU143" s="1102"/>
      <c r="AV143" s="1102"/>
      <c r="AW143" s="1102"/>
      <c r="AX143" s="1102"/>
      <c r="AY143" s="1102"/>
      <c r="AZ143" s="1102"/>
      <c r="BA143" s="1102"/>
      <c r="BB143" s="1102"/>
      <c r="BC143" s="1102"/>
      <c r="BD143" s="1102"/>
      <c r="BE143" s="1102"/>
      <c r="BF143" s="1102"/>
      <c r="BG143" s="1102"/>
      <c r="BH143" s="1102"/>
      <c r="BI143" s="1102"/>
      <c r="BJ143" s="1102"/>
      <c r="BK143" s="1102"/>
      <c r="BL143" s="1102"/>
      <c r="BM143" s="1102"/>
      <c r="BN143" s="1102"/>
      <c r="BO143" s="1102"/>
      <c r="BP143" s="1102"/>
      <c r="BQ143" s="1102"/>
      <c r="BR143" s="1102"/>
      <c r="BS143" s="1102"/>
      <c r="BT143" s="1102"/>
      <c r="BU143" s="1102"/>
      <c r="BV143" s="1102"/>
      <c r="BW143" s="1102"/>
      <c r="BX143" s="1102"/>
      <c r="BY143" s="1102"/>
      <c r="BZ143" s="1102"/>
      <c r="CA143" s="1102"/>
      <c r="CB143" s="1102"/>
      <c r="CC143" s="1102"/>
      <c r="CD143" s="1102"/>
      <c r="CE143" s="1102"/>
      <c r="CF143" s="1102"/>
      <c r="CG143" s="1102"/>
      <c r="CH143" s="1102"/>
      <c r="CI143" s="1102"/>
      <c r="CJ143" s="1102"/>
      <c r="CK143" s="1102"/>
      <c r="CL143" s="1102"/>
      <c r="CM143" s="1102"/>
      <c r="CN143" s="1102"/>
      <c r="CO143" s="1102"/>
      <c r="CP143" s="1102"/>
      <c r="CQ143" s="1102"/>
      <c r="CR143" s="1102"/>
      <c r="CS143" s="1102"/>
      <c r="CT143" s="1102"/>
      <c r="CU143" s="1102"/>
      <c r="CV143" s="1102"/>
      <c r="CW143" s="1102"/>
      <c r="CX143" s="1102"/>
      <c r="CY143" s="1102"/>
      <c r="CZ143" s="1102"/>
      <c r="DA143" s="1102"/>
      <c r="DB143" s="1102"/>
      <c r="DC143" s="1102"/>
      <c r="DD143" s="1102"/>
      <c r="DE143" s="1102"/>
      <c r="DF143" s="1102"/>
      <c r="DG143" s="1102"/>
      <c r="DH143" s="1102"/>
      <c r="DI143" s="1102"/>
      <c r="DJ143" s="1102"/>
      <c r="DK143" s="1102"/>
      <c r="DL143" s="1102"/>
      <c r="DM143" s="1102"/>
      <c r="DN143" s="1102"/>
      <c r="DO143" s="1102"/>
      <c r="DP143" s="1102"/>
      <c r="DQ143" s="1102"/>
      <c r="DR143" s="1102"/>
      <c r="DS143" s="1102"/>
      <c r="DT143" s="1102"/>
      <c r="DU143" s="1102"/>
      <c r="DV143" s="1102"/>
      <c r="DW143" s="1102"/>
    </row>
    <row r="144" spans="2:127" ht="14.25" x14ac:dyDescent="0.2">
      <c r="B144" s="1102"/>
      <c r="C144" s="1102"/>
      <c r="D144" s="1102"/>
      <c r="E144" s="1102"/>
      <c r="F144" s="1102"/>
      <c r="G144" s="1102"/>
      <c r="H144" s="1102"/>
      <c r="I144" s="1102"/>
      <c r="J144" s="1102"/>
      <c r="K144" s="1102"/>
      <c r="L144" s="1102"/>
      <c r="M144" s="1102"/>
      <c r="N144" s="1102"/>
      <c r="O144" s="1102"/>
      <c r="P144" s="1102"/>
      <c r="Q144" s="1102"/>
      <c r="R144" s="1102"/>
      <c r="S144" s="1102"/>
      <c r="T144" s="1102"/>
      <c r="U144" s="1102"/>
      <c r="V144" s="1102"/>
      <c r="W144" s="1102"/>
      <c r="X144" s="1102"/>
      <c r="Y144" s="1102"/>
      <c r="Z144" s="1102"/>
      <c r="AA144" s="1102"/>
      <c r="AB144" s="1102"/>
      <c r="AC144" s="1102"/>
      <c r="AD144" s="1102"/>
      <c r="AE144" s="1102"/>
      <c r="AF144" s="1102"/>
      <c r="AG144" s="1102"/>
      <c r="AH144" s="1102"/>
      <c r="AI144" s="1102"/>
      <c r="AJ144" s="1102"/>
      <c r="AK144" s="1102"/>
      <c r="AL144" s="1102"/>
      <c r="AM144" s="1102"/>
      <c r="AN144" s="1102"/>
      <c r="AO144" s="1102"/>
      <c r="AP144" s="1102"/>
      <c r="AQ144" s="1102"/>
      <c r="AR144" s="1102"/>
      <c r="AS144" s="1102"/>
      <c r="AT144" s="1102"/>
      <c r="AU144" s="1102"/>
      <c r="AV144" s="1102"/>
      <c r="AW144" s="1102"/>
      <c r="AX144" s="1102"/>
      <c r="AY144" s="1102"/>
      <c r="AZ144" s="1102"/>
      <c r="BA144" s="1102"/>
      <c r="BB144" s="1102"/>
      <c r="BC144" s="1102"/>
      <c r="BD144" s="1102"/>
      <c r="BE144" s="1102"/>
      <c r="BF144" s="1102"/>
      <c r="BG144" s="1102"/>
      <c r="BH144" s="1102"/>
      <c r="BI144" s="1102"/>
      <c r="BJ144" s="1102"/>
      <c r="BK144" s="1102"/>
      <c r="BL144" s="1102"/>
      <c r="BM144" s="1102"/>
      <c r="BN144" s="1102"/>
      <c r="BO144" s="1102"/>
      <c r="BP144" s="1102"/>
      <c r="BQ144" s="1102"/>
      <c r="BR144" s="1102"/>
      <c r="BS144" s="1102"/>
      <c r="BT144" s="1102"/>
      <c r="BU144" s="1102"/>
      <c r="BV144" s="1102"/>
      <c r="BW144" s="1102"/>
      <c r="BX144" s="1102"/>
      <c r="BY144" s="1102"/>
      <c r="BZ144" s="1102"/>
      <c r="CA144" s="1102"/>
      <c r="CB144" s="1102"/>
      <c r="CC144" s="1102"/>
      <c r="CD144" s="1102"/>
      <c r="CE144" s="1102"/>
      <c r="CF144" s="1102"/>
      <c r="CG144" s="1102"/>
      <c r="CH144" s="1102"/>
      <c r="CI144" s="1102"/>
      <c r="CJ144" s="1102"/>
      <c r="CK144" s="1102"/>
      <c r="CL144" s="1102"/>
      <c r="CM144" s="1102"/>
      <c r="CN144" s="1102"/>
      <c r="CO144" s="1102"/>
      <c r="CP144" s="1102"/>
      <c r="CQ144" s="1102"/>
      <c r="CR144" s="1102"/>
      <c r="CS144" s="1102"/>
      <c r="CT144" s="1102"/>
      <c r="CU144" s="1102"/>
      <c r="CV144" s="1102"/>
      <c r="CW144" s="1102"/>
      <c r="CX144" s="1102"/>
      <c r="CY144" s="1102"/>
      <c r="CZ144" s="1102"/>
      <c r="DA144" s="1102"/>
      <c r="DB144" s="1102"/>
      <c r="DC144" s="1102"/>
      <c r="DD144" s="1102"/>
      <c r="DE144" s="1102"/>
      <c r="DF144" s="1102"/>
      <c r="DG144" s="1102"/>
      <c r="DH144" s="1102"/>
      <c r="DI144" s="1102"/>
      <c r="DJ144" s="1102"/>
      <c r="DK144" s="1102"/>
      <c r="DL144" s="1102"/>
      <c r="DM144" s="1102"/>
      <c r="DN144" s="1102"/>
      <c r="DO144" s="1102"/>
      <c r="DP144" s="1102"/>
      <c r="DQ144" s="1102"/>
      <c r="DR144" s="1102"/>
      <c r="DS144" s="1102"/>
      <c r="DT144" s="1102"/>
      <c r="DU144" s="1102"/>
      <c r="DV144" s="1102"/>
      <c r="DW144" s="1102"/>
    </row>
    <row r="145" spans="2:127" ht="14.25" x14ac:dyDescent="0.2">
      <c r="B145" s="1102"/>
      <c r="C145" s="1102"/>
      <c r="D145" s="1102"/>
      <c r="E145" s="1102"/>
      <c r="F145" s="1102"/>
      <c r="G145" s="1102"/>
      <c r="H145" s="1102"/>
      <c r="I145" s="1102"/>
      <c r="J145" s="1102"/>
      <c r="K145" s="1102"/>
      <c r="L145" s="1102"/>
      <c r="M145" s="1102"/>
      <c r="N145" s="1102"/>
      <c r="O145" s="1102"/>
      <c r="P145" s="1102"/>
      <c r="Q145" s="1102"/>
      <c r="R145" s="1102"/>
      <c r="S145" s="1102"/>
      <c r="T145" s="1102"/>
      <c r="U145" s="1102"/>
      <c r="V145" s="1102"/>
      <c r="W145" s="1102"/>
      <c r="X145" s="1102"/>
      <c r="Y145" s="1102"/>
      <c r="Z145" s="1102"/>
      <c r="AA145" s="1102"/>
      <c r="AB145" s="1102"/>
      <c r="AC145" s="1102"/>
      <c r="AD145" s="1102"/>
      <c r="AE145" s="1102"/>
      <c r="AF145" s="1102"/>
      <c r="AG145" s="1102"/>
      <c r="AH145" s="1102"/>
      <c r="AI145" s="1102"/>
      <c r="AJ145" s="1102"/>
      <c r="AK145" s="1102"/>
      <c r="AL145" s="1102"/>
      <c r="AM145" s="1102"/>
      <c r="AN145" s="1102"/>
      <c r="AO145" s="1102"/>
      <c r="AP145" s="1102"/>
      <c r="AQ145" s="1102"/>
      <c r="AR145" s="1102"/>
      <c r="AS145" s="1102"/>
      <c r="AT145" s="1102"/>
      <c r="AU145" s="1102"/>
      <c r="AV145" s="1102"/>
      <c r="AW145" s="1102"/>
      <c r="AX145" s="1102"/>
      <c r="AY145" s="1102"/>
      <c r="AZ145" s="1102"/>
      <c r="BA145" s="1102"/>
      <c r="BB145" s="1102"/>
      <c r="BC145" s="1102"/>
      <c r="BD145" s="1102"/>
      <c r="BE145" s="1102"/>
      <c r="BF145" s="1102"/>
      <c r="BG145" s="1102"/>
      <c r="BH145" s="1102"/>
      <c r="BI145" s="1102"/>
      <c r="BJ145" s="1102"/>
      <c r="BK145" s="1102"/>
      <c r="BL145" s="1102"/>
      <c r="BM145" s="1102"/>
      <c r="BN145" s="1102"/>
      <c r="BO145" s="1102"/>
      <c r="BP145" s="1102"/>
      <c r="BQ145" s="1102"/>
      <c r="BR145" s="1102"/>
      <c r="BS145" s="1102"/>
      <c r="BT145" s="1102"/>
      <c r="BU145" s="1102"/>
      <c r="BV145" s="1102"/>
      <c r="BW145" s="1102"/>
      <c r="BX145" s="1102"/>
      <c r="BY145" s="1102"/>
      <c r="BZ145" s="1102"/>
      <c r="CA145" s="1102"/>
      <c r="CB145" s="1102"/>
      <c r="CC145" s="1102"/>
      <c r="CD145" s="1102"/>
      <c r="CE145" s="1102"/>
      <c r="CF145" s="1102"/>
      <c r="CG145" s="1102"/>
      <c r="CH145" s="1102"/>
      <c r="CI145" s="1102"/>
      <c r="CJ145" s="1102"/>
      <c r="CK145" s="1102"/>
      <c r="CL145" s="1102"/>
      <c r="CM145" s="1102"/>
      <c r="CN145" s="1102"/>
      <c r="CO145" s="1102"/>
      <c r="CP145" s="1102"/>
      <c r="CQ145" s="1102"/>
      <c r="CR145" s="1102"/>
      <c r="CS145" s="1102"/>
      <c r="CT145" s="1102"/>
      <c r="CU145" s="1102"/>
      <c r="CV145" s="1102"/>
      <c r="CW145" s="1102"/>
      <c r="CX145" s="1102"/>
      <c r="CY145" s="1102"/>
      <c r="CZ145" s="1102"/>
      <c r="DA145" s="1102"/>
      <c r="DB145" s="1102"/>
      <c r="DC145" s="1102"/>
      <c r="DD145" s="1102"/>
      <c r="DE145" s="1102"/>
      <c r="DF145" s="1102"/>
      <c r="DG145" s="1102"/>
      <c r="DH145" s="1102"/>
      <c r="DI145" s="1102"/>
      <c r="DJ145" s="1102"/>
      <c r="DK145" s="1102"/>
      <c r="DL145" s="1102"/>
      <c r="DM145" s="1102"/>
      <c r="DN145" s="1102"/>
      <c r="DO145" s="1102"/>
      <c r="DP145" s="1102"/>
      <c r="DQ145" s="1102"/>
      <c r="DR145" s="1102"/>
      <c r="DS145" s="1102"/>
      <c r="DT145" s="1102"/>
      <c r="DU145" s="1102"/>
      <c r="DV145" s="1102"/>
      <c r="DW145" s="1102"/>
    </row>
    <row r="146" spans="2:127" ht="14.25" x14ac:dyDescent="0.2">
      <c r="B146" s="1102"/>
      <c r="C146" s="1102"/>
      <c r="D146" s="1102"/>
      <c r="E146" s="1102"/>
      <c r="F146" s="1102"/>
      <c r="G146" s="1102"/>
      <c r="H146" s="1102"/>
      <c r="I146" s="1102"/>
      <c r="J146" s="1102"/>
      <c r="K146" s="1102"/>
      <c r="L146" s="1102"/>
      <c r="M146" s="1102"/>
      <c r="N146" s="1102"/>
      <c r="O146" s="1102"/>
      <c r="P146" s="1102"/>
      <c r="Q146" s="1102"/>
      <c r="R146" s="1102"/>
      <c r="S146" s="1102"/>
      <c r="T146" s="1102"/>
      <c r="U146" s="1102"/>
      <c r="V146" s="1102"/>
      <c r="W146" s="1102"/>
      <c r="X146" s="1102"/>
      <c r="Y146" s="1102"/>
      <c r="Z146" s="1102"/>
      <c r="AA146" s="1102"/>
      <c r="AB146" s="1102"/>
      <c r="AC146" s="1102"/>
      <c r="AD146" s="1102"/>
      <c r="AE146" s="1102"/>
      <c r="AF146" s="1102"/>
      <c r="AG146" s="1102"/>
      <c r="AH146" s="1102"/>
      <c r="AI146" s="1102"/>
      <c r="AJ146" s="1102"/>
      <c r="AK146" s="1102"/>
      <c r="AL146" s="1102"/>
      <c r="AM146" s="1102"/>
      <c r="AN146" s="1102"/>
      <c r="AO146" s="1102"/>
      <c r="AP146" s="1102"/>
      <c r="AQ146" s="1102"/>
      <c r="AR146" s="1102"/>
      <c r="AS146" s="1102"/>
      <c r="AT146" s="1102"/>
      <c r="AU146" s="1102"/>
      <c r="AV146" s="1102"/>
      <c r="AW146" s="1102"/>
      <c r="AX146" s="1102"/>
      <c r="AY146" s="1102"/>
      <c r="AZ146" s="1102"/>
      <c r="BA146" s="1102"/>
      <c r="BB146" s="1102"/>
      <c r="BC146" s="1102"/>
      <c r="BD146" s="1102"/>
      <c r="BE146" s="1102"/>
      <c r="BF146" s="1102"/>
      <c r="BG146" s="1102"/>
      <c r="BH146" s="1102"/>
      <c r="BI146" s="1102"/>
      <c r="BJ146" s="1102"/>
      <c r="BK146" s="1102"/>
      <c r="BL146" s="1102"/>
      <c r="BM146" s="1102"/>
      <c r="BN146" s="1102"/>
      <c r="BO146" s="1102"/>
      <c r="BP146" s="1102"/>
      <c r="BQ146" s="1102"/>
      <c r="BR146" s="1102"/>
      <c r="BS146" s="1102"/>
      <c r="BT146" s="1102"/>
      <c r="BU146" s="1102"/>
      <c r="BV146" s="1102"/>
      <c r="BW146" s="1102"/>
      <c r="BX146" s="1102"/>
      <c r="BY146" s="1102"/>
      <c r="BZ146" s="1102"/>
      <c r="CA146" s="1102"/>
      <c r="CB146" s="1102"/>
      <c r="CC146" s="1102"/>
      <c r="CD146" s="1102"/>
      <c r="CE146" s="1102"/>
      <c r="CF146" s="1102"/>
      <c r="CG146" s="1102"/>
      <c r="CH146" s="1102"/>
      <c r="CI146" s="1102"/>
      <c r="CJ146" s="1102"/>
      <c r="CK146" s="1102"/>
      <c r="CL146" s="1102"/>
      <c r="CM146" s="1102"/>
      <c r="CN146" s="1102"/>
      <c r="CO146" s="1102"/>
      <c r="CP146" s="1102"/>
      <c r="CQ146" s="1102"/>
      <c r="CR146" s="1102"/>
      <c r="CS146" s="1102"/>
      <c r="CT146" s="1102"/>
      <c r="CU146" s="1102"/>
      <c r="CV146" s="1102"/>
      <c r="CW146" s="1102"/>
      <c r="CX146" s="1102"/>
      <c r="CY146" s="1102"/>
      <c r="CZ146" s="1102"/>
      <c r="DA146" s="1102"/>
      <c r="DB146" s="1102"/>
      <c r="DC146" s="1102"/>
      <c r="DD146" s="1102"/>
      <c r="DE146" s="1102"/>
      <c r="DF146" s="1102"/>
      <c r="DG146" s="1102"/>
      <c r="DH146" s="1102"/>
      <c r="DI146" s="1102"/>
      <c r="DJ146" s="1102"/>
      <c r="DK146" s="1102"/>
      <c r="DL146" s="1102"/>
      <c r="DM146" s="1102"/>
      <c r="DN146" s="1102"/>
      <c r="DO146" s="1102"/>
      <c r="DP146" s="1102"/>
      <c r="DQ146" s="1102"/>
      <c r="DR146" s="1102"/>
      <c r="DS146" s="1102"/>
      <c r="DT146" s="1102"/>
      <c r="DU146" s="1102"/>
      <c r="DV146" s="1102"/>
      <c r="DW146" s="1102"/>
    </row>
    <row r="147" spans="2:127" ht="14.25" x14ac:dyDescent="0.2">
      <c r="B147" s="1102"/>
      <c r="C147" s="1102"/>
      <c r="D147" s="1102"/>
      <c r="E147" s="1102"/>
      <c r="F147" s="1102"/>
      <c r="G147" s="1102"/>
      <c r="H147" s="1102"/>
      <c r="I147" s="1102"/>
      <c r="J147" s="1102"/>
      <c r="K147" s="1102"/>
      <c r="L147" s="1102"/>
      <c r="M147" s="1102"/>
      <c r="N147" s="1102"/>
      <c r="O147" s="1102"/>
      <c r="P147" s="1102"/>
      <c r="Q147" s="1102"/>
      <c r="R147" s="1102"/>
      <c r="S147" s="1102"/>
      <c r="T147" s="1102"/>
      <c r="U147" s="1102"/>
      <c r="V147" s="1102"/>
      <c r="W147" s="1102"/>
      <c r="X147" s="1102"/>
      <c r="Y147" s="1102"/>
      <c r="Z147" s="1102"/>
      <c r="AA147" s="1102"/>
      <c r="AB147" s="1102"/>
      <c r="AC147" s="1102"/>
      <c r="AD147" s="1102"/>
      <c r="AE147" s="1102"/>
      <c r="AF147" s="1102"/>
      <c r="AG147" s="1102"/>
      <c r="AH147" s="1102"/>
      <c r="AI147" s="1102"/>
      <c r="AJ147" s="1102"/>
      <c r="AK147" s="1102"/>
      <c r="AL147" s="1102"/>
      <c r="AM147" s="1102"/>
      <c r="AN147" s="1102"/>
      <c r="AO147" s="1102"/>
      <c r="AP147" s="1102"/>
      <c r="AQ147" s="1102"/>
      <c r="AR147" s="1102"/>
      <c r="AS147" s="1102"/>
      <c r="AT147" s="1102"/>
      <c r="AU147" s="1102"/>
      <c r="AV147" s="1102"/>
      <c r="AW147" s="1102"/>
      <c r="AX147" s="1102"/>
      <c r="AY147" s="1102"/>
      <c r="AZ147" s="1102"/>
      <c r="BA147" s="1102"/>
      <c r="BB147" s="1102"/>
      <c r="BC147" s="1102"/>
      <c r="BD147" s="1102"/>
      <c r="BE147" s="1102"/>
      <c r="BF147" s="1102"/>
      <c r="BG147" s="1102"/>
      <c r="BH147" s="1102"/>
      <c r="BI147" s="1102"/>
      <c r="BJ147" s="1102"/>
      <c r="BK147" s="1102"/>
      <c r="BL147" s="1102"/>
      <c r="BM147" s="1102"/>
      <c r="BN147" s="1102"/>
      <c r="BO147" s="1102"/>
      <c r="BP147" s="1102"/>
      <c r="BQ147" s="1102"/>
      <c r="BR147" s="1102"/>
      <c r="BS147" s="1102"/>
      <c r="BT147" s="1102"/>
      <c r="BU147" s="1102"/>
      <c r="BV147" s="1102"/>
      <c r="BW147" s="1102"/>
      <c r="BX147" s="1102"/>
      <c r="BY147" s="1102"/>
      <c r="BZ147" s="1102"/>
      <c r="CA147" s="1102"/>
      <c r="CB147" s="1102"/>
      <c r="CC147" s="1102"/>
      <c r="CD147" s="1102"/>
      <c r="CE147" s="1102"/>
      <c r="CF147" s="1102"/>
      <c r="CG147" s="1102"/>
      <c r="CH147" s="1102"/>
      <c r="CI147" s="1102"/>
      <c r="CJ147" s="1102"/>
      <c r="CK147" s="1102"/>
      <c r="CL147" s="1102"/>
      <c r="CM147" s="1102"/>
      <c r="CN147" s="1102"/>
      <c r="CO147" s="1102"/>
      <c r="CP147" s="1102"/>
      <c r="CQ147" s="1102"/>
      <c r="CR147" s="1102"/>
      <c r="CS147" s="1102"/>
      <c r="CT147" s="1102"/>
      <c r="CU147" s="1102"/>
      <c r="CV147" s="1102"/>
      <c r="CW147" s="1102"/>
      <c r="CX147" s="1102"/>
      <c r="CY147" s="1102"/>
      <c r="CZ147" s="1102"/>
      <c r="DA147" s="1102"/>
      <c r="DB147" s="1102"/>
      <c r="DC147" s="1102"/>
      <c r="DD147" s="1102"/>
      <c r="DE147" s="1102"/>
      <c r="DF147" s="1102"/>
      <c r="DG147" s="1102"/>
      <c r="DH147" s="1102"/>
      <c r="DI147" s="1102"/>
      <c r="DJ147" s="1102"/>
      <c r="DK147" s="1102"/>
      <c r="DL147" s="1102"/>
      <c r="DM147" s="1102"/>
      <c r="DN147" s="1102"/>
      <c r="DO147" s="1102"/>
      <c r="DP147" s="1102"/>
      <c r="DQ147" s="1102"/>
      <c r="DR147" s="1102"/>
      <c r="DS147" s="1102"/>
      <c r="DT147" s="1102"/>
      <c r="DU147" s="1102"/>
      <c r="DV147" s="1102"/>
      <c r="DW147" s="1102"/>
    </row>
    <row r="148" spans="2:127" ht="14.25" x14ac:dyDescent="0.2">
      <c r="B148" s="1102"/>
      <c r="C148" s="1102"/>
      <c r="D148" s="1102"/>
      <c r="E148" s="1102"/>
      <c r="F148" s="1102"/>
      <c r="G148" s="1102"/>
      <c r="H148" s="1102"/>
      <c r="I148" s="1102"/>
      <c r="J148" s="1102"/>
      <c r="K148" s="1102"/>
      <c r="L148" s="1102"/>
      <c r="M148" s="1102"/>
      <c r="N148" s="1102"/>
      <c r="O148" s="1102"/>
      <c r="P148" s="1102"/>
      <c r="Q148" s="1102"/>
      <c r="R148" s="1102"/>
      <c r="S148" s="1102"/>
      <c r="T148" s="1102"/>
      <c r="U148" s="1102"/>
      <c r="V148" s="1102"/>
      <c r="W148" s="1102"/>
      <c r="X148" s="1102"/>
      <c r="Y148" s="1102"/>
      <c r="Z148" s="1102"/>
      <c r="AA148" s="1102"/>
      <c r="AB148" s="1102"/>
      <c r="AC148" s="1102"/>
      <c r="AD148" s="1102"/>
      <c r="AE148" s="1102"/>
      <c r="AF148" s="1102"/>
      <c r="AG148" s="1102"/>
      <c r="AH148" s="1102"/>
      <c r="AI148" s="1102"/>
      <c r="AJ148" s="1102"/>
      <c r="AK148" s="1102"/>
      <c r="AL148" s="1102"/>
      <c r="AM148" s="1102"/>
      <c r="AN148" s="1102"/>
      <c r="AO148" s="1102"/>
      <c r="AP148" s="1102"/>
      <c r="AQ148" s="1102"/>
      <c r="AR148" s="1102"/>
      <c r="AS148" s="1102"/>
      <c r="AT148" s="1102"/>
      <c r="AU148" s="1102"/>
      <c r="AV148" s="1102"/>
      <c r="AW148" s="1102"/>
      <c r="AX148" s="1102"/>
      <c r="AY148" s="1102"/>
      <c r="AZ148" s="1102"/>
      <c r="BA148" s="1102"/>
      <c r="BB148" s="1102"/>
      <c r="BC148" s="1102"/>
      <c r="BD148" s="1102"/>
      <c r="BE148" s="1102"/>
      <c r="BF148" s="1102"/>
      <c r="BG148" s="1102"/>
      <c r="BH148" s="1102"/>
      <c r="BI148" s="1102"/>
      <c r="BJ148" s="1102"/>
      <c r="BK148" s="1102"/>
      <c r="BL148" s="1102"/>
      <c r="BM148" s="1102"/>
      <c r="BN148" s="1102"/>
      <c r="BO148" s="1102"/>
      <c r="BP148" s="1102"/>
      <c r="BQ148" s="1102"/>
      <c r="BR148" s="1102"/>
      <c r="BS148" s="1102"/>
      <c r="BT148" s="1102"/>
      <c r="BU148" s="1102"/>
      <c r="BV148" s="1102"/>
      <c r="BW148" s="1102"/>
      <c r="BX148" s="1102"/>
      <c r="BY148" s="1102"/>
      <c r="BZ148" s="1102"/>
      <c r="CA148" s="1102"/>
      <c r="CB148" s="1102"/>
      <c r="CC148" s="1102"/>
      <c r="CD148" s="1102"/>
      <c r="CE148" s="1102"/>
      <c r="CF148" s="1102"/>
      <c r="CG148" s="1102"/>
      <c r="CH148" s="1102"/>
      <c r="CI148" s="1102"/>
      <c r="CJ148" s="1102"/>
      <c r="CK148" s="1102"/>
      <c r="CL148" s="1102"/>
      <c r="CM148" s="1102"/>
      <c r="CN148" s="1102"/>
      <c r="CO148" s="1102"/>
      <c r="CP148" s="1102"/>
      <c r="CQ148" s="1102"/>
      <c r="CR148" s="1102"/>
      <c r="CS148" s="1102"/>
      <c r="CT148" s="1102"/>
      <c r="CU148" s="1102"/>
      <c r="CV148" s="1102"/>
      <c r="CW148" s="1102"/>
      <c r="CX148" s="1102"/>
      <c r="CY148" s="1102"/>
      <c r="CZ148" s="1102"/>
      <c r="DA148" s="1102"/>
      <c r="DB148" s="1102"/>
      <c r="DC148" s="1102"/>
      <c r="DD148" s="1102"/>
      <c r="DE148" s="1102"/>
      <c r="DF148" s="1102"/>
      <c r="DG148" s="1102"/>
      <c r="DH148" s="1102"/>
      <c r="DI148" s="1102"/>
      <c r="DJ148" s="1102"/>
      <c r="DK148" s="1102"/>
      <c r="DL148" s="1102"/>
      <c r="DM148" s="1102"/>
      <c r="DN148" s="1102"/>
      <c r="DO148" s="1102"/>
      <c r="DP148" s="1102"/>
      <c r="DQ148" s="1102"/>
      <c r="DR148" s="1102"/>
      <c r="DS148" s="1102"/>
      <c r="DT148" s="1102"/>
      <c r="DU148" s="1102"/>
      <c r="DV148" s="1102"/>
      <c r="DW148" s="1102"/>
    </row>
    <row r="149" spans="2:127" ht="14.25" x14ac:dyDescent="0.2">
      <c r="B149" s="1102"/>
      <c r="C149" s="1102"/>
      <c r="D149" s="1102"/>
      <c r="E149" s="1102"/>
      <c r="F149" s="1102"/>
      <c r="G149" s="1102"/>
      <c r="H149" s="1102"/>
      <c r="I149" s="1102"/>
      <c r="J149" s="1102"/>
      <c r="K149" s="1102"/>
      <c r="L149" s="1102"/>
      <c r="M149" s="1102"/>
      <c r="N149" s="1102"/>
      <c r="O149" s="1102"/>
      <c r="P149" s="1102"/>
      <c r="Q149" s="1102"/>
      <c r="R149" s="1102"/>
      <c r="S149" s="1102"/>
      <c r="T149" s="1102"/>
      <c r="U149" s="1102"/>
      <c r="V149" s="1102"/>
      <c r="W149" s="1102"/>
      <c r="X149" s="1102"/>
      <c r="Y149" s="1102"/>
      <c r="Z149" s="1102"/>
      <c r="AA149" s="1102"/>
      <c r="AB149" s="1102"/>
      <c r="AC149" s="1102"/>
      <c r="AD149" s="1102"/>
      <c r="AE149" s="1102"/>
      <c r="AF149" s="1102"/>
      <c r="AG149" s="1102"/>
      <c r="AH149" s="1102"/>
      <c r="AI149" s="1102"/>
      <c r="AJ149" s="1102"/>
      <c r="AK149" s="1102"/>
      <c r="AL149" s="1102"/>
      <c r="AM149" s="1102"/>
      <c r="AN149" s="1102"/>
      <c r="AO149" s="1102"/>
      <c r="AP149" s="1102"/>
      <c r="AQ149" s="1102"/>
      <c r="AR149" s="1102"/>
      <c r="AS149" s="1102"/>
      <c r="AT149" s="1102"/>
      <c r="AU149" s="1102"/>
      <c r="AV149" s="1102"/>
      <c r="AW149" s="1102"/>
      <c r="AX149" s="1102"/>
      <c r="AY149" s="1102"/>
      <c r="AZ149" s="1102"/>
      <c r="BA149" s="1102"/>
      <c r="BB149" s="1102"/>
      <c r="BC149" s="1102"/>
      <c r="BD149" s="1102"/>
      <c r="BE149" s="1102"/>
      <c r="BF149" s="1102"/>
      <c r="BG149" s="1102"/>
      <c r="BH149" s="1102"/>
      <c r="BI149" s="1102"/>
      <c r="BJ149" s="1102"/>
      <c r="BK149" s="1102"/>
      <c r="BL149" s="1102"/>
      <c r="BM149" s="1102"/>
      <c r="BN149" s="1102"/>
      <c r="BO149" s="1102"/>
      <c r="BP149" s="1102"/>
      <c r="BQ149" s="1102"/>
      <c r="BR149" s="1102"/>
      <c r="BS149" s="1102"/>
      <c r="BT149" s="1102"/>
      <c r="BU149" s="1102"/>
      <c r="BV149" s="1102"/>
      <c r="BW149" s="1102"/>
      <c r="BX149" s="1102"/>
      <c r="BY149" s="1102"/>
      <c r="BZ149" s="1102"/>
      <c r="CA149" s="1102"/>
      <c r="CB149" s="1102"/>
      <c r="CC149" s="1102"/>
      <c r="CD149" s="1102"/>
      <c r="CE149" s="1102"/>
      <c r="CF149" s="1102"/>
      <c r="CG149" s="1102"/>
      <c r="CH149" s="1102"/>
      <c r="CI149" s="1102"/>
      <c r="CJ149" s="1102"/>
      <c r="CK149" s="1102"/>
      <c r="CL149" s="1102"/>
      <c r="CM149" s="1102"/>
      <c r="CN149" s="1102"/>
      <c r="CO149" s="1102"/>
      <c r="CP149" s="1102"/>
      <c r="CQ149" s="1102"/>
      <c r="CR149" s="1102"/>
      <c r="CS149" s="1102"/>
      <c r="CT149" s="1102"/>
      <c r="CU149" s="1102"/>
      <c r="CV149" s="1102"/>
      <c r="CW149" s="1102"/>
      <c r="CX149" s="1102"/>
      <c r="CY149" s="1102"/>
      <c r="CZ149" s="1102"/>
      <c r="DA149" s="1102"/>
      <c r="DB149" s="1102"/>
      <c r="DC149" s="1102"/>
      <c r="DD149" s="1102"/>
      <c r="DE149" s="1102"/>
      <c r="DF149" s="1102"/>
      <c r="DG149" s="1102"/>
      <c r="DH149" s="1102"/>
      <c r="DI149" s="1102"/>
      <c r="DJ149" s="1102"/>
      <c r="DK149" s="1102"/>
      <c r="DL149" s="1102"/>
      <c r="DM149" s="1102"/>
      <c r="DN149" s="1102"/>
      <c r="DO149" s="1102"/>
      <c r="DP149" s="1102"/>
      <c r="DQ149" s="1102"/>
      <c r="DR149" s="1102"/>
      <c r="DS149" s="1102"/>
      <c r="DT149" s="1102"/>
      <c r="DU149" s="1102"/>
      <c r="DV149" s="1102"/>
      <c r="DW149" s="1102"/>
    </row>
    <row r="150" spans="2:127" ht="14.25" x14ac:dyDescent="0.2">
      <c r="B150" s="1102"/>
      <c r="C150" s="1102"/>
      <c r="D150" s="1102"/>
      <c r="E150" s="1102"/>
      <c r="F150" s="1102"/>
      <c r="G150" s="1102"/>
      <c r="H150" s="1102"/>
      <c r="I150" s="1102"/>
      <c r="J150" s="1102"/>
      <c r="K150" s="1102"/>
      <c r="L150" s="1102"/>
      <c r="M150" s="1102"/>
      <c r="N150" s="1102"/>
      <c r="O150" s="1102"/>
      <c r="P150" s="1102"/>
      <c r="Q150" s="1102"/>
      <c r="R150" s="1102"/>
      <c r="S150" s="1102"/>
      <c r="T150" s="1102"/>
      <c r="U150" s="1102"/>
      <c r="V150" s="1102"/>
      <c r="W150" s="1102"/>
      <c r="X150" s="1102"/>
      <c r="Y150" s="1102"/>
      <c r="Z150" s="1102"/>
      <c r="AA150" s="1102"/>
      <c r="AB150" s="1102"/>
      <c r="AC150" s="1102"/>
      <c r="AD150" s="1102"/>
      <c r="AE150" s="1102"/>
      <c r="AF150" s="1102"/>
      <c r="AG150" s="1102"/>
      <c r="AH150" s="1102"/>
      <c r="AI150" s="1102"/>
      <c r="AJ150" s="1102"/>
      <c r="AK150" s="1102"/>
      <c r="AL150" s="1102"/>
      <c r="AM150" s="1102"/>
      <c r="AN150" s="1102"/>
      <c r="AO150" s="1102"/>
      <c r="AP150" s="1102"/>
      <c r="AQ150" s="1102"/>
      <c r="AR150" s="1102"/>
      <c r="AS150" s="1102"/>
      <c r="AT150" s="1102"/>
      <c r="AU150" s="1102"/>
      <c r="AV150" s="1102"/>
      <c r="AW150" s="1102"/>
      <c r="AX150" s="1102"/>
      <c r="AY150" s="1102"/>
      <c r="AZ150" s="1102"/>
      <c r="BA150" s="1102"/>
      <c r="BB150" s="1102"/>
      <c r="BC150" s="1102"/>
      <c r="BD150" s="1102"/>
      <c r="BE150" s="1102"/>
      <c r="BF150" s="1102"/>
      <c r="BG150" s="1102"/>
      <c r="BH150" s="1102"/>
      <c r="BI150" s="1102"/>
      <c r="BJ150" s="1102"/>
      <c r="BK150" s="1102"/>
      <c r="BL150" s="1102"/>
      <c r="BM150" s="1102"/>
      <c r="BN150" s="1102"/>
      <c r="BO150" s="1102"/>
      <c r="BP150" s="1102"/>
      <c r="BQ150" s="1102"/>
      <c r="BR150" s="1102"/>
      <c r="BS150" s="1102"/>
      <c r="BT150" s="1102"/>
      <c r="BU150" s="1102"/>
      <c r="BV150" s="1102"/>
      <c r="BW150" s="1102"/>
      <c r="BX150" s="1102"/>
      <c r="BY150" s="1102"/>
      <c r="BZ150" s="1102"/>
      <c r="CA150" s="1102"/>
      <c r="CB150" s="1102"/>
      <c r="CC150" s="1102"/>
      <c r="CD150" s="1102"/>
      <c r="CE150" s="1102"/>
      <c r="CF150" s="1102"/>
      <c r="CG150" s="1102"/>
      <c r="CH150" s="1102"/>
      <c r="CI150" s="1102"/>
      <c r="CJ150" s="1102"/>
      <c r="CK150" s="1102"/>
      <c r="CL150" s="1102"/>
      <c r="CM150" s="1102"/>
      <c r="CN150" s="1102"/>
      <c r="CO150" s="1102"/>
      <c r="CP150" s="1102"/>
      <c r="CQ150" s="1102"/>
      <c r="CR150" s="1102"/>
      <c r="CS150" s="1102"/>
      <c r="CT150" s="1102"/>
      <c r="CU150" s="1102"/>
      <c r="CV150" s="1102"/>
      <c r="CW150" s="1102"/>
      <c r="CX150" s="1102"/>
      <c r="CY150" s="1102"/>
      <c r="CZ150" s="1102"/>
      <c r="DA150" s="1102"/>
      <c r="DB150" s="1102"/>
      <c r="DC150" s="1102"/>
      <c r="DD150" s="1102"/>
      <c r="DE150" s="1102"/>
      <c r="DF150" s="1102"/>
      <c r="DG150" s="1102"/>
      <c r="DH150" s="1102"/>
      <c r="DI150" s="1102"/>
      <c r="DJ150" s="1102"/>
      <c r="DK150" s="1102"/>
      <c r="DL150" s="1102"/>
      <c r="DM150" s="1102"/>
      <c r="DN150" s="1102"/>
      <c r="DO150" s="1102"/>
      <c r="DP150" s="1102"/>
      <c r="DQ150" s="1102"/>
      <c r="DR150" s="1102"/>
      <c r="DS150" s="1102"/>
      <c r="DT150" s="1102"/>
      <c r="DU150" s="1102"/>
      <c r="DV150" s="1102"/>
      <c r="DW150" s="1102"/>
    </row>
    <row r="151" spans="2:127" ht="14.25" x14ac:dyDescent="0.2">
      <c r="B151" s="1102"/>
      <c r="C151" s="1102"/>
      <c r="D151" s="1102"/>
      <c r="E151" s="1102"/>
      <c r="F151" s="1102"/>
      <c r="G151" s="1102"/>
      <c r="H151" s="1102"/>
      <c r="I151" s="1102"/>
      <c r="J151" s="1102"/>
      <c r="K151" s="1102"/>
      <c r="L151" s="1102"/>
      <c r="M151" s="1102"/>
      <c r="N151" s="1102"/>
      <c r="O151" s="1102"/>
      <c r="P151" s="1102"/>
      <c r="Q151" s="1102"/>
      <c r="R151" s="1102"/>
      <c r="S151" s="1102"/>
      <c r="T151" s="1102"/>
      <c r="U151" s="1102"/>
      <c r="V151" s="1102"/>
      <c r="W151" s="1102"/>
      <c r="X151" s="1102"/>
      <c r="Y151" s="1102"/>
      <c r="Z151" s="1102"/>
      <c r="AA151" s="1102"/>
      <c r="AB151" s="1102"/>
      <c r="AC151" s="1102"/>
      <c r="AD151" s="1102"/>
      <c r="AE151" s="1102"/>
      <c r="AF151" s="1102"/>
      <c r="AG151" s="1102"/>
      <c r="AH151" s="1102"/>
      <c r="AI151" s="1102"/>
      <c r="AJ151" s="1102"/>
      <c r="AK151" s="1102"/>
      <c r="AL151" s="1102"/>
      <c r="AM151" s="1102"/>
      <c r="AN151" s="1102"/>
      <c r="AO151" s="1102"/>
      <c r="AP151" s="1102"/>
      <c r="AQ151" s="1102"/>
      <c r="AR151" s="1102"/>
      <c r="AS151" s="1102"/>
      <c r="AT151" s="1102"/>
      <c r="AU151" s="1102"/>
      <c r="AV151" s="1102"/>
      <c r="AW151" s="1102"/>
      <c r="AX151" s="1102"/>
      <c r="AY151" s="1102"/>
      <c r="AZ151" s="1102"/>
      <c r="BA151" s="1102"/>
      <c r="BB151" s="1102"/>
      <c r="BC151" s="1102"/>
      <c r="BD151" s="1102"/>
      <c r="BE151" s="1102"/>
      <c r="BF151" s="1102"/>
      <c r="BG151" s="1102"/>
      <c r="BH151" s="1102"/>
      <c r="BI151" s="1102"/>
      <c r="BJ151" s="1102"/>
      <c r="BK151" s="1102"/>
      <c r="BL151" s="1102"/>
      <c r="BM151" s="1102"/>
      <c r="BN151" s="1102"/>
      <c r="BO151" s="1102"/>
      <c r="BP151" s="1102"/>
      <c r="BQ151" s="1102"/>
      <c r="BR151" s="1102"/>
      <c r="BS151" s="1102"/>
      <c r="BT151" s="1102"/>
      <c r="BU151" s="1102"/>
      <c r="BV151" s="1102"/>
      <c r="BW151" s="1102"/>
      <c r="BX151" s="1102"/>
      <c r="BY151" s="1102"/>
      <c r="BZ151" s="1102"/>
      <c r="CA151" s="1102"/>
      <c r="CB151" s="1102"/>
      <c r="CC151" s="1102"/>
      <c r="CD151" s="1102"/>
      <c r="CE151" s="1102"/>
      <c r="CF151" s="1102"/>
      <c r="CG151" s="1102"/>
      <c r="CH151" s="1102"/>
      <c r="CI151" s="1102"/>
      <c r="CJ151" s="1102"/>
      <c r="CK151" s="1102"/>
      <c r="CL151" s="1102"/>
      <c r="CM151" s="1102"/>
      <c r="CN151" s="1102"/>
      <c r="CO151" s="1102"/>
      <c r="CP151" s="1102"/>
      <c r="CQ151" s="1102"/>
      <c r="CR151" s="1102"/>
      <c r="CS151" s="1102"/>
      <c r="CT151" s="1102"/>
      <c r="CU151" s="1102"/>
      <c r="CV151" s="1102"/>
      <c r="CW151" s="1102"/>
      <c r="CX151" s="1102"/>
      <c r="CY151" s="1102"/>
      <c r="CZ151" s="1102"/>
      <c r="DA151" s="1102"/>
      <c r="DB151" s="1102"/>
      <c r="DC151" s="1102"/>
      <c r="DD151" s="1102"/>
      <c r="DE151" s="1102"/>
      <c r="DF151" s="1102"/>
      <c r="DG151" s="1102"/>
      <c r="DH151" s="1102"/>
      <c r="DI151" s="1102"/>
      <c r="DJ151" s="1102"/>
      <c r="DK151" s="1102"/>
      <c r="DL151" s="1102"/>
      <c r="DM151" s="1102"/>
      <c r="DN151" s="1102"/>
      <c r="DO151" s="1102"/>
      <c r="DP151" s="1102"/>
      <c r="DQ151" s="1102"/>
      <c r="DR151" s="1102"/>
      <c r="DS151" s="1102"/>
      <c r="DT151" s="1102"/>
      <c r="DU151" s="1102"/>
      <c r="DV151" s="1102"/>
      <c r="DW151" s="1102"/>
    </row>
    <row r="152" spans="2:127" ht="14.25" x14ac:dyDescent="0.2">
      <c r="B152" s="1102"/>
      <c r="C152" s="1102"/>
      <c r="D152" s="1102"/>
      <c r="E152" s="1102"/>
      <c r="F152" s="1102"/>
      <c r="G152" s="1102"/>
      <c r="H152" s="1102"/>
      <c r="I152" s="1102"/>
      <c r="J152" s="1102"/>
      <c r="K152" s="1102"/>
      <c r="L152" s="1102"/>
      <c r="M152" s="1102"/>
      <c r="N152" s="1102"/>
      <c r="O152" s="1102"/>
      <c r="P152" s="1102"/>
      <c r="Q152" s="1102"/>
      <c r="R152" s="1102"/>
      <c r="S152" s="1102"/>
      <c r="T152" s="1102"/>
      <c r="U152" s="1102"/>
      <c r="V152" s="1102"/>
      <c r="W152" s="1102"/>
      <c r="X152" s="1102"/>
      <c r="Y152" s="1102"/>
      <c r="Z152" s="1102"/>
      <c r="AA152" s="1102"/>
      <c r="AB152" s="1102"/>
      <c r="AC152" s="1102"/>
      <c r="AD152" s="1102"/>
      <c r="AE152" s="1102"/>
      <c r="AF152" s="1102"/>
      <c r="AG152" s="1102"/>
      <c r="AH152" s="1102"/>
      <c r="AI152" s="1102"/>
      <c r="AJ152" s="1102"/>
      <c r="AK152" s="1102"/>
      <c r="AL152" s="1102"/>
      <c r="AM152" s="1102"/>
      <c r="AN152" s="1102"/>
      <c r="AO152" s="1102"/>
      <c r="AP152" s="1102"/>
      <c r="AQ152" s="1102"/>
      <c r="AR152" s="1102"/>
      <c r="AS152" s="1102"/>
      <c r="AT152" s="1102"/>
      <c r="AU152" s="1102"/>
      <c r="AV152" s="1102"/>
      <c r="AW152" s="1102"/>
      <c r="AX152" s="1102"/>
      <c r="AY152" s="1102"/>
      <c r="AZ152" s="1102"/>
      <c r="BA152" s="1102"/>
      <c r="BB152" s="1102"/>
      <c r="BC152" s="1102"/>
      <c r="BD152" s="1102"/>
      <c r="BE152" s="1102"/>
      <c r="BF152" s="1102"/>
      <c r="BG152" s="1102"/>
      <c r="BH152" s="1102"/>
      <c r="BI152" s="1102"/>
      <c r="BJ152" s="1102"/>
      <c r="BK152" s="1102"/>
      <c r="BL152" s="1102"/>
      <c r="BM152" s="1102"/>
      <c r="BN152" s="1102"/>
      <c r="BO152" s="1102"/>
      <c r="BP152" s="1102"/>
      <c r="BQ152" s="1102"/>
      <c r="BR152" s="1102"/>
      <c r="BS152" s="1102"/>
      <c r="BT152" s="1102"/>
      <c r="BU152" s="1102"/>
      <c r="BV152" s="1102"/>
      <c r="BW152" s="1102"/>
      <c r="BX152" s="1102"/>
      <c r="BY152" s="1102"/>
      <c r="BZ152" s="1102"/>
      <c r="CA152" s="1102"/>
      <c r="CB152" s="1102"/>
      <c r="CC152" s="1102"/>
      <c r="CD152" s="1102"/>
      <c r="CE152" s="1102"/>
      <c r="CF152" s="1102"/>
      <c r="CG152" s="1102"/>
      <c r="CH152" s="1102"/>
      <c r="CI152" s="1102"/>
      <c r="CJ152" s="1102"/>
      <c r="CK152" s="1102"/>
      <c r="CL152" s="1102"/>
      <c r="CM152" s="1102"/>
      <c r="CN152" s="1102"/>
      <c r="CO152" s="1102"/>
      <c r="CP152" s="1102"/>
      <c r="CQ152" s="1102"/>
      <c r="CR152" s="1102"/>
      <c r="CS152" s="1102"/>
      <c r="CT152" s="1102"/>
      <c r="CU152" s="1102"/>
      <c r="CV152" s="1102"/>
      <c r="CW152" s="1102"/>
      <c r="CX152" s="1102"/>
      <c r="CY152" s="1102"/>
      <c r="CZ152" s="1102"/>
      <c r="DA152" s="1102"/>
      <c r="DB152" s="1102"/>
      <c r="DC152" s="1102"/>
      <c r="DD152" s="1102"/>
      <c r="DE152" s="1102"/>
      <c r="DF152" s="1102"/>
      <c r="DG152" s="1102"/>
      <c r="DH152" s="1102"/>
      <c r="DI152" s="1102"/>
      <c r="DJ152" s="1102"/>
      <c r="DK152" s="1102"/>
      <c r="DL152" s="1102"/>
      <c r="DM152" s="1102"/>
      <c r="DN152" s="1102"/>
      <c r="DO152" s="1102"/>
      <c r="DP152" s="1102"/>
      <c r="DQ152" s="1102"/>
      <c r="DR152" s="1102"/>
      <c r="DS152" s="1102"/>
      <c r="DT152" s="1102"/>
      <c r="DU152" s="1102"/>
      <c r="DV152" s="1102"/>
      <c r="DW152" s="1102"/>
    </row>
    <row r="153" spans="2:127" ht="14.25" x14ac:dyDescent="0.2">
      <c r="B153" s="1102"/>
      <c r="C153" s="1102"/>
      <c r="D153" s="1102"/>
      <c r="E153" s="1102"/>
      <c r="F153" s="1102"/>
      <c r="G153" s="1102"/>
      <c r="H153" s="1102"/>
      <c r="I153" s="1102"/>
      <c r="J153" s="1102"/>
      <c r="K153" s="1102"/>
      <c r="L153" s="1102"/>
      <c r="M153" s="1102"/>
      <c r="N153" s="1102"/>
      <c r="O153" s="1102"/>
      <c r="P153" s="1102"/>
      <c r="Q153" s="1102"/>
      <c r="R153" s="1102"/>
      <c r="S153" s="1102"/>
      <c r="T153" s="1102"/>
      <c r="U153" s="1102"/>
      <c r="V153" s="1102"/>
      <c r="W153" s="1102"/>
      <c r="X153" s="1102"/>
      <c r="Y153" s="1102"/>
      <c r="Z153" s="1102"/>
      <c r="AA153" s="1102"/>
      <c r="AB153" s="1102"/>
      <c r="AC153" s="1102"/>
      <c r="AD153" s="1102"/>
      <c r="AE153" s="1102"/>
      <c r="AF153" s="1102"/>
      <c r="AG153" s="1102"/>
      <c r="AH153" s="1102"/>
      <c r="AI153" s="1102"/>
      <c r="AJ153" s="1102"/>
      <c r="AK153" s="1102"/>
      <c r="AL153" s="1102"/>
      <c r="AM153" s="1102"/>
      <c r="AN153" s="1102"/>
      <c r="AO153" s="1102"/>
      <c r="AP153" s="1102"/>
      <c r="AQ153" s="1102"/>
      <c r="AR153" s="1102"/>
      <c r="AS153" s="1102"/>
      <c r="AT153" s="1102"/>
      <c r="AU153" s="1102"/>
      <c r="AV153" s="1102"/>
      <c r="AW153" s="1102"/>
      <c r="AX153" s="1102"/>
      <c r="AY153" s="1102"/>
      <c r="AZ153" s="1102"/>
      <c r="BA153" s="1102"/>
      <c r="BB153" s="1102"/>
      <c r="BC153" s="1102"/>
      <c r="BD153" s="1102"/>
      <c r="BE153" s="1102"/>
      <c r="BF153" s="1102"/>
      <c r="BG153" s="1102"/>
      <c r="BH153" s="1102"/>
      <c r="BI153" s="1102"/>
      <c r="BJ153" s="1102"/>
      <c r="BK153" s="1102"/>
      <c r="BL153" s="1102"/>
      <c r="BM153" s="1102"/>
      <c r="BN153" s="1102"/>
      <c r="BO153" s="1102"/>
      <c r="BP153" s="1102"/>
      <c r="BQ153" s="1102"/>
      <c r="BR153" s="1102"/>
      <c r="BS153" s="1102"/>
      <c r="BT153" s="1102"/>
      <c r="BU153" s="1102"/>
      <c r="BV153" s="1102"/>
      <c r="BW153" s="1102"/>
      <c r="BX153" s="1102"/>
      <c r="BY153" s="1102"/>
      <c r="BZ153" s="1102"/>
      <c r="CA153" s="1102"/>
      <c r="CB153" s="1102"/>
      <c r="CC153" s="1102"/>
      <c r="CD153" s="1102"/>
      <c r="CE153" s="1102"/>
      <c r="CF153" s="1102"/>
      <c r="CG153" s="1102"/>
      <c r="CH153" s="1102"/>
      <c r="CI153" s="1102"/>
      <c r="CJ153" s="1102"/>
      <c r="CK153" s="1102"/>
      <c r="CL153" s="1102"/>
      <c r="CM153" s="1102"/>
      <c r="CN153" s="1102"/>
      <c r="CO153" s="1102"/>
      <c r="CP153" s="1102"/>
      <c r="CQ153" s="1102"/>
      <c r="CR153" s="1102"/>
      <c r="CS153" s="1102"/>
      <c r="CT153" s="1102"/>
      <c r="CU153" s="1102"/>
      <c r="CV153" s="1102"/>
      <c r="CW153" s="1102"/>
      <c r="CX153" s="1102"/>
      <c r="CY153" s="1102"/>
      <c r="CZ153" s="1102"/>
      <c r="DA153" s="1102"/>
      <c r="DB153" s="1102"/>
      <c r="DC153" s="1102"/>
      <c r="DD153" s="1102"/>
      <c r="DE153" s="1102"/>
      <c r="DF153" s="1102"/>
      <c r="DG153" s="1102"/>
      <c r="DH153" s="1102"/>
      <c r="DI153" s="1102"/>
      <c r="DJ153" s="1102"/>
      <c r="DK153" s="1102"/>
      <c r="DL153" s="1102"/>
      <c r="DM153" s="1102"/>
      <c r="DN153" s="1102"/>
      <c r="DO153" s="1102"/>
      <c r="DP153" s="1102"/>
      <c r="DQ153" s="1102"/>
      <c r="DR153" s="1102"/>
      <c r="DS153" s="1102"/>
      <c r="DT153" s="1102"/>
      <c r="DU153" s="1102"/>
      <c r="DV153" s="1102"/>
      <c r="DW153" s="1102"/>
    </row>
    <row r="154" spans="2:127" ht="14.25" x14ac:dyDescent="0.2">
      <c r="B154" s="1102"/>
      <c r="C154" s="1102"/>
      <c r="D154" s="1102"/>
      <c r="E154" s="1102"/>
      <c r="F154" s="1102"/>
      <c r="G154" s="1102"/>
      <c r="H154" s="1102"/>
      <c r="I154" s="1102"/>
      <c r="J154" s="1102"/>
      <c r="K154" s="1102"/>
      <c r="L154" s="1102"/>
      <c r="M154" s="1102"/>
      <c r="N154" s="1102"/>
      <c r="O154" s="1102"/>
      <c r="P154" s="1102"/>
      <c r="Q154" s="1102"/>
      <c r="R154" s="1102"/>
      <c r="S154" s="1102"/>
      <c r="T154" s="1102"/>
      <c r="U154" s="1102"/>
      <c r="V154" s="1102"/>
      <c r="W154" s="1102"/>
      <c r="X154" s="1102"/>
      <c r="Y154" s="1102"/>
      <c r="Z154" s="1102"/>
      <c r="AA154" s="1102"/>
      <c r="AB154" s="1102"/>
      <c r="AC154" s="1102"/>
      <c r="AD154" s="1102"/>
      <c r="AE154" s="1102"/>
      <c r="AF154" s="1102"/>
      <c r="AG154" s="1102"/>
      <c r="AH154" s="1102"/>
      <c r="AI154" s="1102"/>
      <c r="AJ154" s="1102"/>
      <c r="AK154" s="1102"/>
      <c r="AL154" s="1102"/>
      <c r="AM154" s="1102"/>
      <c r="AN154" s="1102"/>
      <c r="AO154" s="1102"/>
      <c r="AP154" s="1102"/>
      <c r="AQ154" s="1102"/>
      <c r="AR154" s="1102"/>
      <c r="AS154" s="1102"/>
      <c r="AT154" s="1102"/>
      <c r="AU154" s="1102"/>
      <c r="AV154" s="1102"/>
      <c r="AW154" s="1102"/>
      <c r="AX154" s="1102"/>
      <c r="AY154" s="1102"/>
      <c r="AZ154" s="1102"/>
      <c r="BA154" s="1102"/>
      <c r="BB154" s="1102"/>
      <c r="BC154" s="1102"/>
      <c r="BD154" s="1102"/>
      <c r="BE154" s="1102"/>
      <c r="BF154" s="1102"/>
      <c r="BG154" s="1102"/>
      <c r="BH154" s="1102"/>
      <c r="BI154" s="1102"/>
      <c r="BJ154" s="1102"/>
      <c r="BK154" s="1102"/>
      <c r="BL154" s="1102"/>
      <c r="BM154" s="1102"/>
      <c r="BN154" s="1102"/>
      <c r="BO154" s="1102"/>
      <c r="BP154" s="1102"/>
      <c r="BQ154" s="1102"/>
      <c r="BR154" s="1102"/>
      <c r="BS154" s="1102"/>
      <c r="BT154" s="1102"/>
      <c r="BU154" s="1102"/>
      <c r="BV154" s="1102"/>
      <c r="BW154" s="1102"/>
      <c r="BX154" s="1102"/>
      <c r="BY154" s="1102"/>
      <c r="BZ154" s="1102"/>
      <c r="CA154" s="1102"/>
      <c r="CB154" s="1102"/>
      <c r="CC154" s="1102"/>
      <c r="CD154" s="1102"/>
      <c r="CE154" s="1102"/>
      <c r="CF154" s="1102"/>
      <c r="CG154" s="1102"/>
      <c r="CH154" s="1102"/>
      <c r="CI154" s="1102"/>
      <c r="CJ154" s="1102"/>
      <c r="CK154" s="1102"/>
      <c r="CL154" s="1102"/>
      <c r="CM154" s="1102"/>
      <c r="CN154" s="1102"/>
      <c r="CO154" s="1102"/>
      <c r="CP154" s="1102"/>
      <c r="CQ154" s="1102"/>
      <c r="CR154" s="1102"/>
      <c r="CS154" s="1102"/>
      <c r="CT154" s="1102"/>
      <c r="CU154" s="1102"/>
      <c r="CV154" s="1102"/>
      <c r="CW154" s="1102"/>
      <c r="CX154" s="1102"/>
      <c r="CY154" s="1102"/>
      <c r="CZ154" s="1102"/>
      <c r="DA154" s="1102"/>
      <c r="DB154" s="1102"/>
      <c r="DC154" s="1102"/>
      <c r="DD154" s="1102"/>
      <c r="DE154" s="1102"/>
      <c r="DF154" s="1102"/>
      <c r="DG154" s="1102"/>
      <c r="DH154" s="1102"/>
      <c r="DI154" s="1102"/>
      <c r="DJ154" s="1102"/>
      <c r="DK154" s="1102"/>
      <c r="DL154" s="1102"/>
      <c r="DM154" s="1102"/>
      <c r="DN154" s="1102"/>
      <c r="DO154" s="1102"/>
      <c r="DP154" s="1102"/>
      <c r="DQ154" s="1102"/>
      <c r="DR154" s="1102"/>
      <c r="DS154" s="1102"/>
      <c r="DT154" s="1102"/>
      <c r="DU154" s="1102"/>
      <c r="DV154" s="1102"/>
      <c r="DW154" s="1102"/>
    </row>
    <row r="155" spans="2:127" ht="14.25" x14ac:dyDescent="0.2">
      <c r="B155" s="1102"/>
      <c r="C155" s="1102"/>
      <c r="D155" s="1102"/>
      <c r="E155" s="1102"/>
      <c r="F155" s="1102"/>
      <c r="G155" s="1102"/>
      <c r="H155" s="1102"/>
      <c r="I155" s="1102"/>
      <c r="J155" s="1102"/>
      <c r="K155" s="1102"/>
      <c r="L155" s="1102"/>
      <c r="M155" s="1102"/>
      <c r="N155" s="1102"/>
      <c r="O155" s="1102"/>
      <c r="P155" s="1102"/>
      <c r="Q155" s="1102"/>
      <c r="R155" s="1102"/>
      <c r="S155" s="1102"/>
      <c r="T155" s="1102"/>
      <c r="U155" s="1102"/>
      <c r="V155" s="1102"/>
      <c r="W155" s="1102"/>
      <c r="X155" s="1102"/>
      <c r="Y155" s="1102"/>
      <c r="Z155" s="1102"/>
      <c r="AA155" s="1102"/>
      <c r="AB155" s="1102"/>
      <c r="AC155" s="1102"/>
      <c r="AD155" s="1102"/>
      <c r="AE155" s="1102"/>
      <c r="AF155" s="1102"/>
      <c r="AG155" s="1102"/>
      <c r="AH155" s="1102"/>
      <c r="AI155" s="1102"/>
      <c r="AJ155" s="1102"/>
      <c r="AK155" s="1102"/>
      <c r="AL155" s="1102"/>
      <c r="AM155" s="1102"/>
      <c r="AN155" s="1102"/>
      <c r="AO155" s="1102"/>
      <c r="AP155" s="1102"/>
      <c r="AQ155" s="1102"/>
      <c r="AR155" s="1102"/>
      <c r="AS155" s="1102"/>
      <c r="AT155" s="1102"/>
      <c r="AU155" s="1102"/>
      <c r="AV155" s="1102"/>
      <c r="AW155" s="1102"/>
      <c r="AX155" s="1102"/>
      <c r="AY155" s="1102"/>
      <c r="AZ155" s="1102"/>
      <c r="BA155" s="1102"/>
      <c r="BB155" s="1102"/>
      <c r="BC155" s="1102"/>
      <c r="BD155" s="1102"/>
      <c r="BE155" s="1102"/>
      <c r="BF155" s="1102"/>
      <c r="BG155" s="1102"/>
      <c r="BH155" s="1102"/>
      <c r="BI155" s="1102"/>
      <c r="BJ155" s="1102"/>
      <c r="BK155" s="1102"/>
      <c r="BL155" s="1102"/>
      <c r="BM155" s="1102"/>
      <c r="BN155" s="1102"/>
      <c r="BO155" s="1102"/>
      <c r="BP155" s="1102"/>
      <c r="BQ155" s="1102"/>
      <c r="BR155" s="1102"/>
      <c r="BS155" s="1102"/>
      <c r="BT155" s="1102"/>
      <c r="BU155" s="1102"/>
      <c r="BV155" s="1102"/>
      <c r="BW155" s="1102"/>
      <c r="BX155" s="1102"/>
      <c r="BY155" s="1102"/>
      <c r="BZ155" s="1102"/>
      <c r="CA155" s="1102"/>
      <c r="CB155" s="1102"/>
      <c r="CC155" s="1102"/>
      <c r="CD155" s="1102"/>
      <c r="CE155" s="1102"/>
      <c r="CF155" s="1102"/>
      <c r="CG155" s="1102"/>
      <c r="CH155" s="1102"/>
      <c r="CI155" s="1102"/>
      <c r="CJ155" s="1102"/>
      <c r="CK155" s="1102"/>
      <c r="CL155" s="1102"/>
      <c r="CM155" s="1102"/>
      <c r="CN155" s="1102"/>
      <c r="CO155" s="1102"/>
      <c r="CP155" s="1102"/>
      <c r="CQ155" s="1102"/>
      <c r="CR155" s="1102"/>
      <c r="CS155" s="1102"/>
      <c r="CT155" s="1102"/>
      <c r="CU155" s="1102"/>
      <c r="CV155" s="1102"/>
      <c r="CW155" s="1102"/>
      <c r="CX155" s="1102"/>
      <c r="CY155" s="1102"/>
      <c r="CZ155" s="1102"/>
      <c r="DA155" s="1102"/>
      <c r="DB155" s="1102"/>
      <c r="DC155" s="1102"/>
      <c r="DD155" s="1102"/>
      <c r="DE155" s="1102"/>
      <c r="DF155" s="1102"/>
      <c r="DG155" s="1102"/>
      <c r="DH155" s="1102"/>
      <c r="DI155" s="1102"/>
      <c r="DJ155" s="1102"/>
      <c r="DK155" s="1102"/>
      <c r="DL155" s="1102"/>
      <c r="DM155" s="1102"/>
      <c r="DN155" s="1102"/>
      <c r="DO155" s="1102"/>
      <c r="DP155" s="1102"/>
      <c r="DQ155" s="1102"/>
      <c r="DR155" s="1102"/>
      <c r="DS155" s="1102"/>
      <c r="DT155" s="1102"/>
      <c r="DU155" s="1102"/>
      <c r="DV155" s="1102"/>
      <c r="DW155" s="1102"/>
    </row>
    <row r="156" spans="2:127" ht="14.25" x14ac:dyDescent="0.2">
      <c r="B156" s="1102"/>
      <c r="C156" s="1102"/>
      <c r="D156" s="1102"/>
      <c r="E156" s="1102"/>
      <c r="F156" s="1102"/>
      <c r="G156" s="1102"/>
      <c r="H156" s="1102"/>
      <c r="I156" s="1102"/>
      <c r="J156" s="1102"/>
      <c r="K156" s="1102"/>
      <c r="L156" s="1102"/>
      <c r="M156" s="1102"/>
      <c r="N156" s="1102"/>
      <c r="O156" s="1102"/>
      <c r="P156" s="1102"/>
      <c r="Q156" s="1102"/>
      <c r="R156" s="1102"/>
      <c r="S156" s="1102"/>
      <c r="T156" s="1102"/>
      <c r="U156" s="1102"/>
      <c r="V156" s="1102"/>
      <c r="W156" s="1102"/>
      <c r="X156" s="1102"/>
      <c r="Y156" s="1102"/>
      <c r="Z156" s="1102"/>
      <c r="AA156" s="1102"/>
      <c r="AB156" s="1102"/>
      <c r="AC156" s="1102"/>
      <c r="AD156" s="1102"/>
      <c r="AE156" s="1102"/>
      <c r="AF156" s="1102"/>
      <c r="AG156" s="1102"/>
      <c r="AH156" s="1102"/>
      <c r="AI156" s="1102"/>
      <c r="AJ156" s="1102"/>
      <c r="AK156" s="1102"/>
      <c r="AL156" s="1102"/>
      <c r="AM156" s="1102"/>
      <c r="AN156" s="1102"/>
      <c r="AO156" s="1102"/>
      <c r="AP156" s="1102"/>
      <c r="AQ156" s="1102"/>
      <c r="AR156" s="1102"/>
      <c r="AS156" s="1102"/>
      <c r="AT156" s="1102"/>
      <c r="AU156" s="1102"/>
      <c r="AV156" s="1102"/>
      <c r="AW156" s="1102"/>
      <c r="AX156" s="1102"/>
      <c r="AY156" s="1102"/>
      <c r="AZ156" s="1102"/>
      <c r="BA156" s="1102"/>
      <c r="BB156" s="1102"/>
      <c r="BC156" s="1102"/>
      <c r="BD156" s="1102"/>
      <c r="BE156" s="1102"/>
      <c r="BF156" s="1102"/>
      <c r="BG156" s="1102"/>
      <c r="BH156" s="1102"/>
      <c r="BI156" s="1102"/>
      <c r="BJ156" s="1102"/>
      <c r="BK156" s="1102"/>
      <c r="BL156" s="1102"/>
      <c r="BM156" s="1102"/>
      <c r="BN156" s="1102"/>
      <c r="BO156" s="1102"/>
      <c r="BP156" s="1102"/>
      <c r="BQ156" s="1102"/>
      <c r="BR156" s="1102"/>
      <c r="BS156" s="1102"/>
      <c r="BT156" s="1102"/>
      <c r="BU156" s="1102"/>
      <c r="BV156" s="1102"/>
      <c r="BW156" s="1102"/>
      <c r="BX156" s="1102"/>
      <c r="BY156" s="1102"/>
      <c r="BZ156" s="1102"/>
      <c r="CA156" s="1102"/>
      <c r="CB156" s="1102"/>
      <c r="CC156" s="1102"/>
      <c r="CD156" s="1102"/>
      <c r="CE156" s="1102"/>
      <c r="CF156" s="1102"/>
      <c r="CG156" s="1102"/>
      <c r="CH156" s="1102"/>
      <c r="CI156" s="1102"/>
      <c r="CJ156" s="1102"/>
      <c r="CK156" s="1102"/>
      <c r="CL156" s="1102"/>
      <c r="CM156" s="1102"/>
      <c r="CN156" s="1102"/>
      <c r="CO156" s="1102"/>
      <c r="CP156" s="1102"/>
      <c r="CQ156" s="1102"/>
      <c r="CR156" s="1102"/>
      <c r="CS156" s="1102"/>
      <c r="CT156" s="1102"/>
      <c r="CU156" s="1102"/>
      <c r="CV156" s="1102"/>
      <c r="CW156" s="1102"/>
      <c r="CX156" s="1102"/>
      <c r="CY156" s="1102"/>
      <c r="CZ156" s="1102"/>
      <c r="DA156" s="1102"/>
      <c r="DB156" s="1102"/>
      <c r="DC156" s="1102"/>
      <c r="DD156" s="1102"/>
      <c r="DE156" s="1102"/>
      <c r="DF156" s="1102"/>
      <c r="DG156" s="1102"/>
      <c r="DH156" s="1102"/>
      <c r="DI156" s="1102"/>
      <c r="DJ156" s="1102"/>
      <c r="DK156" s="1102"/>
      <c r="DL156" s="1102"/>
      <c r="DM156" s="1102"/>
      <c r="DN156" s="1102"/>
      <c r="DO156" s="1102"/>
      <c r="DP156" s="1102"/>
      <c r="DQ156" s="1102"/>
      <c r="DR156" s="1102"/>
      <c r="DS156" s="1102"/>
      <c r="DT156" s="1102"/>
      <c r="DU156" s="1102"/>
      <c r="DV156" s="1102"/>
      <c r="DW156" s="1102"/>
    </row>
    <row r="157" spans="2:127" ht="14.25" x14ac:dyDescent="0.2">
      <c r="B157" s="1102"/>
      <c r="C157" s="1102"/>
      <c r="D157" s="1102"/>
      <c r="E157" s="1102"/>
      <c r="F157" s="1102"/>
      <c r="G157" s="1102"/>
      <c r="H157" s="1102"/>
      <c r="I157" s="1102"/>
      <c r="J157" s="1102"/>
      <c r="K157" s="1102"/>
      <c r="L157" s="1102"/>
      <c r="M157" s="1102"/>
      <c r="N157" s="1102"/>
      <c r="O157" s="1102"/>
      <c r="P157" s="1102"/>
      <c r="Q157" s="1102"/>
      <c r="R157" s="1102"/>
      <c r="S157" s="1102"/>
      <c r="T157" s="1102"/>
      <c r="U157" s="1102"/>
      <c r="V157" s="1102"/>
      <c r="W157" s="1102"/>
      <c r="X157" s="1102"/>
      <c r="Y157" s="1102"/>
      <c r="Z157" s="1102"/>
      <c r="AA157" s="1102"/>
      <c r="AB157" s="1102"/>
      <c r="AC157" s="1102"/>
      <c r="AD157" s="1102"/>
      <c r="AE157" s="1102"/>
      <c r="AF157" s="1102"/>
      <c r="AG157" s="1102"/>
      <c r="AH157" s="1102"/>
      <c r="AI157" s="1102"/>
      <c r="AJ157" s="1102"/>
      <c r="AK157" s="1102"/>
      <c r="AL157" s="1102"/>
      <c r="AM157" s="1102"/>
      <c r="AN157" s="1102"/>
      <c r="AO157" s="1102"/>
      <c r="AP157" s="1102"/>
      <c r="AQ157" s="1102"/>
      <c r="AR157" s="1102"/>
      <c r="AS157" s="1102"/>
      <c r="AT157" s="1102"/>
      <c r="AU157" s="1102"/>
      <c r="AV157" s="1102"/>
      <c r="AW157" s="1102"/>
      <c r="AX157" s="1102"/>
      <c r="AY157" s="1102"/>
      <c r="AZ157" s="1102"/>
      <c r="BA157" s="1102"/>
      <c r="BB157" s="1102"/>
      <c r="BC157" s="1102"/>
      <c r="BD157" s="1102"/>
      <c r="BE157" s="1102"/>
      <c r="BF157" s="1102"/>
      <c r="BG157" s="1102"/>
      <c r="BH157" s="1102"/>
      <c r="BI157" s="1102"/>
      <c r="BJ157" s="1102"/>
      <c r="BK157" s="1102"/>
      <c r="BL157" s="1102"/>
      <c r="BM157" s="1102"/>
      <c r="BN157" s="1102"/>
      <c r="BO157" s="1102"/>
      <c r="BP157" s="1102"/>
      <c r="BQ157" s="1102"/>
      <c r="BR157" s="1102"/>
      <c r="BS157" s="1102"/>
      <c r="BT157" s="1102"/>
      <c r="BU157" s="1102"/>
      <c r="BV157" s="1102"/>
      <c r="BW157" s="1102"/>
      <c r="BX157" s="1102"/>
      <c r="BY157" s="1102"/>
      <c r="BZ157" s="1102"/>
      <c r="CA157" s="1102"/>
      <c r="CB157" s="1102"/>
      <c r="CC157" s="1102"/>
      <c r="CD157" s="1102"/>
      <c r="CE157" s="1102"/>
      <c r="CF157" s="1102"/>
      <c r="CG157" s="1102"/>
      <c r="CH157" s="1102"/>
      <c r="CI157" s="1102"/>
      <c r="CJ157" s="1102"/>
      <c r="CK157" s="1102"/>
      <c r="CL157" s="1102"/>
      <c r="CM157" s="1102"/>
      <c r="CN157" s="1102"/>
      <c r="CO157" s="1102"/>
      <c r="CP157" s="1102"/>
      <c r="CQ157" s="1102"/>
      <c r="CR157" s="1102"/>
      <c r="CS157" s="1102"/>
      <c r="CT157" s="1102"/>
      <c r="CU157" s="1102"/>
      <c r="CV157" s="1102"/>
      <c r="CW157" s="1102"/>
      <c r="CX157" s="1102"/>
      <c r="CY157" s="1102"/>
      <c r="CZ157" s="1102"/>
      <c r="DA157" s="1102"/>
      <c r="DB157" s="1102"/>
      <c r="DC157" s="1102"/>
      <c r="DD157" s="1102"/>
      <c r="DE157" s="1102"/>
      <c r="DF157" s="1102"/>
      <c r="DG157" s="1102"/>
      <c r="DH157" s="1102"/>
      <c r="DI157" s="1102"/>
      <c r="DJ157" s="1102"/>
      <c r="DK157" s="1102"/>
      <c r="DL157" s="1102"/>
      <c r="DM157" s="1102"/>
      <c r="DN157" s="1102"/>
      <c r="DO157" s="1102"/>
      <c r="DP157" s="1102"/>
      <c r="DQ157" s="1102"/>
      <c r="DR157" s="1102"/>
      <c r="DS157" s="1102"/>
      <c r="DT157" s="1102"/>
      <c r="DU157" s="1102"/>
      <c r="DV157" s="1102"/>
      <c r="DW157" s="1102"/>
    </row>
    <row r="158" spans="2:127" ht="14.25" x14ac:dyDescent="0.2">
      <c r="B158" s="1102"/>
      <c r="C158" s="1102"/>
      <c r="D158" s="1102"/>
      <c r="E158" s="1102"/>
      <c r="F158" s="1102"/>
      <c r="G158" s="1102"/>
      <c r="H158" s="1102"/>
      <c r="I158" s="1102"/>
      <c r="J158" s="1102"/>
      <c r="K158" s="1102"/>
      <c r="L158" s="1102"/>
      <c r="M158" s="1102"/>
      <c r="N158" s="1102"/>
      <c r="O158" s="1102"/>
      <c r="P158" s="1102"/>
      <c r="Q158" s="1102"/>
      <c r="R158" s="1102"/>
      <c r="S158" s="1102"/>
      <c r="T158" s="1102"/>
      <c r="U158" s="1102"/>
      <c r="V158" s="1102"/>
      <c r="W158" s="1102"/>
      <c r="X158" s="1102"/>
      <c r="Y158" s="1102"/>
      <c r="Z158" s="1102"/>
      <c r="AA158" s="1102"/>
      <c r="AB158" s="1102"/>
      <c r="AC158" s="1102"/>
      <c r="AD158" s="1102"/>
      <c r="AE158" s="1102"/>
      <c r="AF158" s="1102"/>
      <c r="AG158" s="1102"/>
      <c r="AH158" s="1102"/>
      <c r="AI158" s="1102"/>
      <c r="AJ158" s="1102"/>
      <c r="AK158" s="1102"/>
      <c r="AL158" s="1102"/>
      <c r="AM158" s="1102"/>
      <c r="AN158" s="1102"/>
      <c r="AO158" s="1102"/>
      <c r="AP158" s="1102"/>
      <c r="AQ158" s="1102"/>
      <c r="AR158" s="1102"/>
      <c r="AS158" s="1102"/>
      <c r="AT158" s="1102"/>
      <c r="AU158" s="1102"/>
      <c r="AV158" s="1102"/>
      <c r="AW158" s="1102"/>
      <c r="AX158" s="1102"/>
      <c r="AY158" s="1102"/>
      <c r="AZ158" s="1102"/>
      <c r="BA158" s="1102"/>
      <c r="BB158" s="1102"/>
      <c r="BC158" s="1102"/>
      <c r="BD158" s="1102"/>
      <c r="BE158" s="1102"/>
      <c r="BF158" s="1102"/>
      <c r="BG158" s="1102"/>
      <c r="BH158" s="1102"/>
      <c r="BI158" s="1102"/>
      <c r="BJ158" s="1102"/>
      <c r="BK158" s="1102"/>
      <c r="BL158" s="1102"/>
      <c r="BM158" s="1102"/>
      <c r="BN158" s="1102"/>
      <c r="BO158" s="1102"/>
      <c r="BP158" s="1102"/>
      <c r="BQ158" s="1102"/>
      <c r="BR158" s="1102"/>
      <c r="BS158" s="1102"/>
      <c r="BT158" s="1102"/>
      <c r="BU158" s="1102"/>
      <c r="BV158" s="1102"/>
      <c r="BW158" s="1102"/>
      <c r="BX158" s="1102"/>
      <c r="BY158" s="1102"/>
      <c r="BZ158" s="1102"/>
      <c r="CA158" s="1102"/>
      <c r="CB158" s="1102"/>
      <c r="CC158" s="1102"/>
      <c r="CD158" s="1102"/>
      <c r="CE158" s="1102"/>
      <c r="CF158" s="1102"/>
      <c r="CG158" s="1102"/>
      <c r="CH158" s="1102"/>
      <c r="CI158" s="1102"/>
      <c r="CJ158" s="1102"/>
      <c r="CK158" s="1102"/>
      <c r="CL158" s="1102"/>
      <c r="CM158" s="1102"/>
      <c r="CN158" s="1102"/>
      <c r="CO158" s="1102"/>
      <c r="CP158" s="1102"/>
      <c r="CQ158" s="1102"/>
      <c r="CR158" s="1102"/>
      <c r="CS158" s="1102"/>
      <c r="CT158" s="1102"/>
      <c r="CU158" s="1102"/>
      <c r="CV158" s="1102"/>
      <c r="CW158" s="1102"/>
      <c r="CX158" s="1102"/>
      <c r="CY158" s="1102"/>
      <c r="CZ158" s="1102"/>
      <c r="DA158" s="1102"/>
      <c r="DB158" s="1102"/>
      <c r="DC158" s="1102"/>
      <c r="DD158" s="1102"/>
      <c r="DE158" s="1102"/>
      <c r="DF158" s="1102"/>
      <c r="DG158" s="1102"/>
      <c r="DH158" s="1102"/>
      <c r="DI158" s="1102"/>
      <c r="DJ158" s="1102"/>
      <c r="DK158" s="1102"/>
      <c r="DL158" s="1102"/>
      <c r="DM158" s="1102"/>
      <c r="DN158" s="1102"/>
      <c r="DO158" s="1102"/>
      <c r="DP158" s="1102"/>
      <c r="DQ158" s="1102"/>
      <c r="DR158" s="1102"/>
      <c r="DS158" s="1102"/>
      <c r="DT158" s="1102"/>
      <c r="DU158" s="1102"/>
      <c r="DV158" s="1102"/>
      <c r="DW158" s="1102"/>
    </row>
    <row r="159" spans="2:127" ht="14.25" x14ac:dyDescent="0.2">
      <c r="B159" s="1102"/>
      <c r="C159" s="1102"/>
      <c r="D159" s="1102"/>
      <c r="E159" s="1102"/>
      <c r="F159" s="1102"/>
      <c r="G159" s="1102"/>
      <c r="H159" s="1102"/>
      <c r="I159" s="1102"/>
      <c r="J159" s="1102"/>
      <c r="K159" s="1102"/>
      <c r="L159" s="1102"/>
      <c r="M159" s="1102"/>
      <c r="N159" s="1102"/>
      <c r="O159" s="1102"/>
      <c r="P159" s="1102"/>
      <c r="Q159" s="1102"/>
      <c r="R159" s="1102"/>
      <c r="S159" s="1102"/>
      <c r="T159" s="1102"/>
      <c r="U159" s="1102"/>
      <c r="V159" s="1102"/>
      <c r="W159" s="1102"/>
      <c r="X159" s="1102"/>
      <c r="Y159" s="1102"/>
      <c r="Z159" s="1102"/>
      <c r="AA159" s="1102"/>
      <c r="AB159" s="1102"/>
      <c r="AC159" s="1102"/>
      <c r="AD159" s="1102"/>
      <c r="AE159" s="1102"/>
      <c r="AF159" s="1102"/>
      <c r="AG159" s="1102"/>
      <c r="AH159" s="1102"/>
      <c r="AI159" s="1102"/>
      <c r="AJ159" s="1102"/>
      <c r="AK159" s="1102"/>
      <c r="AL159" s="1102"/>
      <c r="AM159" s="1102"/>
      <c r="AN159" s="1102"/>
      <c r="AO159" s="1102"/>
      <c r="AP159" s="1102"/>
      <c r="AQ159" s="1102"/>
      <c r="AR159" s="1102"/>
      <c r="AS159" s="1102"/>
      <c r="AT159" s="1102"/>
      <c r="AU159" s="1102"/>
      <c r="AV159" s="1102"/>
      <c r="AW159" s="1102"/>
      <c r="AX159" s="1102"/>
      <c r="AY159" s="1102"/>
      <c r="AZ159" s="1102"/>
      <c r="BA159" s="1102"/>
      <c r="BB159" s="1102"/>
      <c r="BC159" s="1102"/>
      <c r="BD159" s="1102"/>
      <c r="BE159" s="1102"/>
      <c r="BF159" s="1102"/>
      <c r="BG159" s="1102"/>
      <c r="BH159" s="1102"/>
      <c r="BI159" s="1102"/>
      <c r="BJ159" s="1102"/>
      <c r="BK159" s="1102"/>
      <c r="BL159" s="1102"/>
      <c r="BM159" s="1102"/>
      <c r="BN159" s="1102"/>
      <c r="BO159" s="1102"/>
      <c r="BP159" s="1102"/>
      <c r="BQ159" s="1102"/>
      <c r="BR159" s="1102"/>
      <c r="BS159" s="1102"/>
      <c r="BT159" s="1102"/>
      <c r="BU159" s="1102"/>
      <c r="BV159" s="1102"/>
      <c r="BW159" s="1102"/>
      <c r="BX159" s="1102"/>
      <c r="BY159" s="1102"/>
      <c r="BZ159" s="1102"/>
      <c r="CA159" s="1102"/>
      <c r="CB159" s="1102"/>
      <c r="CC159" s="1102"/>
      <c r="CD159" s="1102"/>
      <c r="CE159" s="1102"/>
      <c r="CF159" s="1102"/>
      <c r="CG159" s="1102"/>
      <c r="CH159" s="1102"/>
      <c r="CI159" s="1102"/>
      <c r="CJ159" s="1102"/>
      <c r="CK159" s="1102"/>
      <c r="CL159" s="1102"/>
      <c r="CM159" s="1102"/>
      <c r="CN159" s="1102"/>
      <c r="CO159" s="1102"/>
      <c r="CP159" s="1102"/>
      <c r="CQ159" s="1102"/>
      <c r="CR159" s="1102"/>
      <c r="CS159" s="1102"/>
      <c r="CT159" s="1102"/>
      <c r="CU159" s="1102"/>
      <c r="CV159" s="1102"/>
      <c r="CW159" s="1102"/>
      <c r="CX159" s="1102"/>
      <c r="CY159" s="1102"/>
      <c r="CZ159" s="1102"/>
      <c r="DA159" s="1102"/>
      <c r="DB159" s="1102"/>
      <c r="DC159" s="1102"/>
      <c r="DD159" s="1102"/>
      <c r="DE159" s="1102"/>
      <c r="DF159" s="1102"/>
      <c r="DG159" s="1102"/>
      <c r="DH159" s="1102"/>
      <c r="DI159" s="1102"/>
      <c r="DJ159" s="1102"/>
      <c r="DK159" s="1102"/>
      <c r="DL159" s="1102"/>
      <c r="DM159" s="1102"/>
      <c r="DN159" s="1102"/>
      <c r="DO159" s="1102"/>
      <c r="DP159" s="1102"/>
      <c r="DQ159" s="1102"/>
      <c r="DR159" s="1102"/>
      <c r="DS159" s="1102"/>
      <c r="DT159" s="1102"/>
      <c r="DU159" s="1102"/>
      <c r="DV159" s="1102"/>
      <c r="DW159" s="1102"/>
    </row>
    <row r="160" spans="2:127" ht="14.25" x14ac:dyDescent="0.2">
      <c r="B160" s="1102"/>
      <c r="C160" s="1102"/>
      <c r="D160" s="1102"/>
      <c r="E160" s="1102"/>
      <c r="F160" s="1102"/>
      <c r="G160" s="1102"/>
      <c r="H160" s="1102"/>
      <c r="I160" s="1102"/>
      <c r="J160" s="1102"/>
      <c r="K160" s="1102"/>
      <c r="L160" s="1102"/>
      <c r="M160" s="1102"/>
      <c r="N160" s="1102"/>
      <c r="O160" s="1102"/>
      <c r="P160" s="1102"/>
      <c r="Q160" s="1102"/>
      <c r="R160" s="1102"/>
      <c r="S160" s="1102"/>
      <c r="T160" s="1102"/>
      <c r="U160" s="1102"/>
      <c r="V160" s="1102"/>
      <c r="W160" s="1102"/>
      <c r="X160" s="1102"/>
      <c r="Y160" s="1102"/>
      <c r="Z160" s="1102"/>
      <c r="AA160" s="1102"/>
      <c r="AB160" s="1102"/>
      <c r="AC160" s="1102"/>
      <c r="AD160" s="1102"/>
      <c r="AE160" s="1102"/>
      <c r="AF160" s="1102"/>
      <c r="AG160" s="1102"/>
      <c r="AH160" s="1102"/>
      <c r="AI160" s="1102"/>
      <c r="AJ160" s="1102"/>
      <c r="AK160" s="1102"/>
      <c r="AL160" s="1102"/>
      <c r="AM160" s="1102"/>
      <c r="AN160" s="1102"/>
      <c r="AO160" s="1102"/>
      <c r="AP160" s="1102"/>
      <c r="AQ160" s="1102"/>
      <c r="AR160" s="1102"/>
      <c r="AS160" s="1102"/>
      <c r="AT160" s="1102"/>
      <c r="AU160" s="1102"/>
      <c r="AV160" s="1102"/>
      <c r="AW160" s="1102"/>
      <c r="AX160" s="1102"/>
      <c r="AY160" s="1102"/>
      <c r="AZ160" s="1102"/>
      <c r="BA160" s="1102"/>
      <c r="BB160" s="1102"/>
      <c r="BC160" s="1102"/>
      <c r="BD160" s="1102"/>
      <c r="BE160" s="1102"/>
      <c r="BF160" s="1102"/>
      <c r="BG160" s="1102"/>
      <c r="BH160" s="1102"/>
      <c r="BI160" s="1102"/>
      <c r="BJ160" s="1102"/>
      <c r="BK160" s="1102"/>
      <c r="BL160" s="1102"/>
      <c r="BM160" s="1102"/>
      <c r="BN160" s="1102"/>
      <c r="BO160" s="1102"/>
      <c r="BP160" s="1102"/>
      <c r="BQ160" s="1102"/>
      <c r="BR160" s="1102"/>
      <c r="BS160" s="1102"/>
      <c r="BT160" s="1102"/>
      <c r="BU160" s="1102"/>
      <c r="BV160" s="1102"/>
      <c r="BW160" s="1102"/>
      <c r="BX160" s="1102"/>
      <c r="BY160" s="1102"/>
      <c r="BZ160" s="1102"/>
      <c r="CA160" s="1102"/>
      <c r="CB160" s="1102"/>
      <c r="CC160" s="1102"/>
      <c r="CD160" s="1102"/>
      <c r="CE160" s="1102"/>
      <c r="CF160" s="1102"/>
      <c r="CG160" s="1102"/>
      <c r="CH160" s="1102"/>
      <c r="CI160" s="1102"/>
      <c r="CJ160" s="1102"/>
      <c r="CK160" s="1102"/>
      <c r="CL160" s="1102"/>
      <c r="CM160" s="1102"/>
      <c r="CN160" s="1102"/>
      <c r="CO160" s="1102"/>
      <c r="CP160" s="1102"/>
      <c r="CQ160" s="1102"/>
      <c r="CR160" s="1102"/>
      <c r="CS160" s="1102"/>
      <c r="CT160" s="1102"/>
      <c r="CU160" s="1102"/>
      <c r="CV160" s="1102"/>
      <c r="CW160" s="1102"/>
      <c r="CX160" s="1102"/>
      <c r="CY160" s="1102"/>
      <c r="CZ160" s="1102"/>
      <c r="DA160" s="1102"/>
      <c r="DB160" s="1102"/>
      <c r="DC160" s="1102"/>
      <c r="DD160" s="1102"/>
      <c r="DE160" s="1102"/>
      <c r="DF160" s="1102"/>
      <c r="DG160" s="1102"/>
      <c r="DH160" s="1102"/>
      <c r="DI160" s="1102"/>
      <c r="DJ160" s="1102"/>
      <c r="DK160" s="1102"/>
      <c r="DL160" s="1102"/>
      <c r="DM160" s="1102"/>
      <c r="DN160" s="1102"/>
      <c r="DO160" s="1102"/>
      <c r="DP160" s="1102"/>
      <c r="DQ160" s="1102"/>
      <c r="DR160" s="1102"/>
      <c r="DS160" s="1102"/>
      <c r="DT160" s="1102"/>
      <c r="DU160" s="1102"/>
      <c r="DV160" s="1102"/>
      <c r="DW160" s="1102"/>
    </row>
    <row r="161" spans="2:127" ht="14.25" x14ac:dyDescent="0.2">
      <c r="B161" s="1102"/>
      <c r="C161" s="1102"/>
      <c r="D161" s="1102"/>
      <c r="E161" s="1102"/>
      <c r="F161" s="1102"/>
      <c r="G161" s="1102"/>
      <c r="H161" s="1102"/>
      <c r="I161" s="1102"/>
      <c r="J161" s="1102"/>
      <c r="K161" s="1102"/>
      <c r="L161" s="1102"/>
      <c r="M161" s="1102"/>
      <c r="N161" s="1102"/>
      <c r="O161" s="1102"/>
      <c r="P161" s="1102"/>
      <c r="Q161" s="1102"/>
      <c r="R161" s="1102"/>
      <c r="S161" s="1102"/>
      <c r="T161" s="1102"/>
      <c r="U161" s="1102"/>
      <c r="V161" s="1102"/>
      <c r="W161" s="1102"/>
      <c r="X161" s="1102"/>
      <c r="Y161" s="1102"/>
      <c r="Z161" s="1102"/>
      <c r="AA161" s="1102"/>
      <c r="AB161" s="1102"/>
      <c r="AC161" s="1102"/>
      <c r="AD161" s="1102"/>
      <c r="AE161" s="1102"/>
      <c r="AF161" s="1102"/>
      <c r="AG161" s="1102"/>
      <c r="AH161" s="1102"/>
      <c r="AI161" s="1102"/>
      <c r="AJ161" s="1102"/>
      <c r="AK161" s="1102"/>
      <c r="AL161" s="1102"/>
      <c r="AM161" s="1102"/>
      <c r="AN161" s="1102"/>
      <c r="AO161" s="1102"/>
      <c r="AP161" s="1102"/>
      <c r="AQ161" s="1102"/>
      <c r="AR161" s="1102"/>
      <c r="AS161" s="1102"/>
      <c r="AT161" s="1102"/>
      <c r="AU161" s="1102"/>
      <c r="AV161" s="1102"/>
      <c r="AW161" s="1102"/>
      <c r="AX161" s="1102"/>
      <c r="AY161" s="1102"/>
      <c r="AZ161" s="1102"/>
      <c r="BA161" s="1102"/>
      <c r="BB161" s="1102"/>
      <c r="BC161" s="1102"/>
      <c r="BD161" s="1102"/>
      <c r="BE161" s="1102"/>
      <c r="BF161" s="1102"/>
      <c r="BG161" s="1102"/>
      <c r="BH161" s="1102"/>
      <c r="BI161" s="1102"/>
      <c r="BJ161" s="1102"/>
      <c r="BK161" s="1102"/>
      <c r="BL161" s="1102"/>
      <c r="BM161" s="1102"/>
      <c r="BN161" s="1102"/>
      <c r="BO161" s="1102"/>
      <c r="BP161" s="1102"/>
      <c r="BQ161" s="1102"/>
      <c r="BR161" s="1102"/>
      <c r="BS161" s="1102"/>
      <c r="BT161" s="1102"/>
      <c r="BU161" s="1102"/>
      <c r="BV161" s="1102"/>
      <c r="BW161" s="1102"/>
      <c r="BX161" s="1102"/>
      <c r="BY161" s="1102"/>
      <c r="BZ161" s="1102"/>
      <c r="CA161" s="1102"/>
      <c r="CB161" s="1102"/>
      <c r="CC161" s="1102"/>
      <c r="CD161" s="1102"/>
      <c r="CE161" s="1102"/>
      <c r="CF161" s="1102"/>
      <c r="CG161" s="1102"/>
      <c r="CH161" s="1102"/>
      <c r="CI161" s="1102"/>
      <c r="CJ161" s="1102"/>
      <c r="CK161" s="1102"/>
      <c r="CL161" s="1102"/>
      <c r="CM161" s="1102"/>
      <c r="CN161" s="1102"/>
      <c r="CO161" s="1102"/>
      <c r="CP161" s="1102"/>
      <c r="CQ161" s="1102"/>
      <c r="CR161" s="1102"/>
      <c r="CS161" s="1102"/>
      <c r="CT161" s="1102"/>
      <c r="CU161" s="1102"/>
      <c r="CV161" s="1102"/>
      <c r="CW161" s="1102"/>
      <c r="CX161" s="1102"/>
      <c r="CY161" s="1102"/>
      <c r="CZ161" s="1102"/>
      <c r="DA161" s="1102"/>
      <c r="DB161" s="1102"/>
      <c r="DC161" s="1102"/>
      <c r="DD161" s="1102"/>
      <c r="DE161" s="1102"/>
      <c r="DF161" s="1102"/>
      <c r="DG161" s="1102"/>
      <c r="DH161" s="1102"/>
      <c r="DI161" s="1102"/>
      <c r="DJ161" s="1102"/>
      <c r="DK161" s="1102"/>
      <c r="DL161" s="1102"/>
      <c r="DM161" s="1102"/>
      <c r="DN161" s="1102"/>
      <c r="DO161" s="1102"/>
      <c r="DP161" s="1102"/>
      <c r="DQ161" s="1102"/>
      <c r="DR161" s="1102"/>
      <c r="DS161" s="1102"/>
      <c r="DT161" s="1102"/>
      <c r="DU161" s="1102"/>
      <c r="DV161" s="1102"/>
      <c r="DW161" s="1102"/>
    </row>
    <row r="162" spans="2:127" ht="14.25" x14ac:dyDescent="0.2">
      <c r="B162" s="1102"/>
      <c r="C162" s="1102"/>
      <c r="D162" s="1102"/>
      <c r="E162" s="1102"/>
      <c r="F162" s="1102"/>
      <c r="G162" s="1102"/>
      <c r="H162" s="1102"/>
      <c r="I162" s="1102"/>
      <c r="J162" s="1102"/>
      <c r="K162" s="1102"/>
      <c r="L162" s="1102"/>
      <c r="M162" s="1102"/>
      <c r="N162" s="1102"/>
      <c r="O162" s="1102"/>
      <c r="P162" s="1102"/>
      <c r="Q162" s="1102"/>
      <c r="R162" s="1102"/>
      <c r="S162" s="1102"/>
      <c r="T162" s="1102"/>
      <c r="U162" s="1102"/>
      <c r="V162" s="1102"/>
      <c r="W162" s="1102"/>
      <c r="X162" s="1102"/>
      <c r="Y162" s="1102"/>
      <c r="Z162" s="1102"/>
      <c r="AA162" s="1102"/>
      <c r="AB162" s="1102"/>
      <c r="AC162" s="1102"/>
      <c r="AD162" s="1102"/>
      <c r="AE162" s="1102"/>
      <c r="AF162" s="1102"/>
      <c r="AG162" s="1102"/>
      <c r="AH162" s="1102"/>
      <c r="AI162" s="1102"/>
      <c r="AJ162" s="1102"/>
      <c r="AK162" s="1102"/>
      <c r="AL162" s="1102"/>
      <c r="AM162" s="1102"/>
      <c r="AN162" s="1102"/>
      <c r="AO162" s="1102"/>
      <c r="AP162" s="1102"/>
      <c r="AQ162" s="1102"/>
      <c r="AR162" s="1102"/>
      <c r="AS162" s="1102"/>
      <c r="AT162" s="1102"/>
      <c r="AU162" s="1102"/>
      <c r="AV162" s="1102"/>
      <c r="AW162" s="1102"/>
      <c r="AX162" s="1102"/>
      <c r="AY162" s="1102"/>
      <c r="AZ162" s="1102"/>
      <c r="BA162" s="1102"/>
      <c r="BB162" s="1102"/>
      <c r="BC162" s="1102"/>
      <c r="BD162" s="1102"/>
      <c r="BE162" s="1102"/>
      <c r="BF162" s="1102"/>
      <c r="BG162" s="1102"/>
      <c r="BH162" s="1102"/>
      <c r="BI162" s="1102"/>
      <c r="BJ162" s="1102"/>
      <c r="BK162" s="1102"/>
      <c r="BL162" s="1102"/>
      <c r="BM162" s="1102"/>
      <c r="BN162" s="1102"/>
      <c r="BO162" s="1102"/>
      <c r="BP162" s="1102"/>
      <c r="BQ162" s="1102"/>
      <c r="BR162" s="1102"/>
      <c r="BS162" s="1102"/>
      <c r="BT162" s="1102"/>
      <c r="BU162" s="1102"/>
      <c r="BV162" s="1102"/>
      <c r="BW162" s="1102"/>
      <c r="BX162" s="1102"/>
      <c r="BY162" s="1102"/>
      <c r="BZ162" s="1102"/>
      <c r="CA162" s="1102"/>
      <c r="CB162" s="1102"/>
      <c r="CC162" s="1102"/>
      <c r="CD162" s="1102"/>
      <c r="CE162" s="1102"/>
      <c r="CF162" s="1102"/>
      <c r="CG162" s="1102"/>
      <c r="CH162" s="1102"/>
      <c r="CI162" s="1102"/>
      <c r="CJ162" s="1102"/>
      <c r="CK162" s="1102"/>
      <c r="CL162" s="1102"/>
      <c r="CM162" s="1102"/>
      <c r="CN162" s="1102"/>
      <c r="CO162" s="1102"/>
      <c r="CP162" s="1102"/>
      <c r="CQ162" s="1102"/>
      <c r="CR162" s="1102"/>
      <c r="CS162" s="1102"/>
      <c r="CT162" s="1102"/>
      <c r="CU162" s="1102"/>
      <c r="CV162" s="1102"/>
      <c r="CW162" s="1102"/>
      <c r="CX162" s="1102"/>
      <c r="CY162" s="1102"/>
      <c r="CZ162" s="1102"/>
      <c r="DA162" s="1102"/>
      <c r="DB162" s="1102"/>
      <c r="DC162" s="1102"/>
      <c r="DD162" s="1102"/>
      <c r="DE162" s="1102"/>
      <c r="DF162" s="1102"/>
      <c r="DG162" s="1102"/>
      <c r="DH162" s="1102"/>
      <c r="DI162" s="1102"/>
      <c r="DJ162" s="1102"/>
      <c r="DK162" s="1102"/>
      <c r="DL162" s="1102"/>
      <c r="DM162" s="1102"/>
      <c r="DN162" s="1102"/>
      <c r="DO162" s="1102"/>
      <c r="DP162" s="1102"/>
      <c r="DQ162" s="1102"/>
      <c r="DR162" s="1102"/>
      <c r="DS162" s="1102"/>
      <c r="DT162" s="1102"/>
      <c r="DU162" s="1102"/>
      <c r="DV162" s="1102"/>
      <c r="DW162" s="1102"/>
    </row>
    <row r="163" spans="2:127" ht="14.25" x14ac:dyDescent="0.2">
      <c r="B163" s="1102"/>
      <c r="C163" s="1102"/>
      <c r="D163" s="1102"/>
      <c r="E163" s="1102"/>
      <c r="F163" s="1102"/>
      <c r="G163" s="1102"/>
      <c r="H163" s="1102"/>
      <c r="I163" s="1102"/>
      <c r="J163" s="1102"/>
      <c r="K163" s="1102"/>
      <c r="L163" s="1102"/>
      <c r="M163" s="1102"/>
      <c r="N163" s="1102"/>
      <c r="O163" s="1102"/>
      <c r="P163" s="1102"/>
      <c r="Q163" s="1102"/>
      <c r="R163" s="1102"/>
      <c r="S163" s="1102"/>
      <c r="T163" s="1102"/>
      <c r="U163" s="1102"/>
      <c r="V163" s="1102"/>
      <c r="W163" s="1102"/>
      <c r="X163" s="1102"/>
      <c r="Y163" s="1102"/>
      <c r="Z163" s="1102"/>
      <c r="AA163" s="1102"/>
      <c r="AB163" s="1102"/>
      <c r="AC163" s="1102"/>
      <c r="AD163" s="1102"/>
      <c r="AE163" s="1102"/>
      <c r="AF163" s="1102"/>
      <c r="AG163" s="1102"/>
      <c r="AH163" s="1102"/>
      <c r="AI163" s="1102"/>
      <c r="AJ163" s="1102"/>
      <c r="AK163" s="1102"/>
      <c r="AL163" s="1102"/>
      <c r="AM163" s="1102"/>
      <c r="AN163" s="1102"/>
      <c r="AO163" s="1102"/>
      <c r="AP163" s="1102"/>
      <c r="AQ163" s="1102"/>
      <c r="AR163" s="1102"/>
      <c r="AS163" s="1102"/>
      <c r="AT163" s="1102"/>
      <c r="AU163" s="1102"/>
      <c r="AV163" s="1102"/>
      <c r="AW163" s="1102"/>
      <c r="AX163" s="1102"/>
      <c r="AY163" s="1102"/>
      <c r="AZ163" s="1102"/>
      <c r="BA163" s="1102"/>
      <c r="BB163" s="1102"/>
      <c r="BC163" s="1102"/>
      <c r="BD163" s="1102"/>
      <c r="BE163" s="1102"/>
      <c r="BF163" s="1102"/>
      <c r="BG163" s="1102"/>
      <c r="BH163" s="1102"/>
      <c r="BI163" s="1102"/>
      <c r="BJ163" s="1102"/>
      <c r="BK163" s="1102"/>
      <c r="BL163" s="1102"/>
      <c r="BM163" s="1102"/>
      <c r="BN163" s="1102"/>
      <c r="BO163" s="1102"/>
      <c r="BP163" s="1102"/>
      <c r="BQ163" s="1102"/>
      <c r="BR163" s="1102"/>
      <c r="BS163" s="1102"/>
      <c r="BT163" s="1102"/>
      <c r="BU163" s="1102"/>
      <c r="BV163" s="1102"/>
      <c r="BW163" s="1102"/>
      <c r="BX163" s="1102"/>
      <c r="BY163" s="1102"/>
      <c r="BZ163" s="1102"/>
      <c r="CA163" s="1102"/>
      <c r="CB163" s="1102"/>
      <c r="CC163" s="1102"/>
      <c r="CD163" s="1102"/>
      <c r="CE163" s="1102"/>
      <c r="CF163" s="1102"/>
      <c r="CG163" s="1102"/>
      <c r="CH163" s="1102"/>
      <c r="CI163" s="1102"/>
      <c r="CJ163" s="1102"/>
      <c r="CK163" s="1102"/>
      <c r="CL163" s="1102"/>
      <c r="CM163" s="1102"/>
      <c r="CN163" s="1102"/>
      <c r="CO163" s="1102"/>
      <c r="CP163" s="1102"/>
      <c r="CQ163" s="1102"/>
      <c r="CR163" s="1102"/>
      <c r="CS163" s="1102"/>
      <c r="CT163" s="1102"/>
      <c r="CU163" s="1102"/>
      <c r="CV163" s="1102"/>
      <c r="CW163" s="1102"/>
      <c r="CX163" s="1102"/>
      <c r="CY163" s="1102"/>
      <c r="CZ163" s="1102"/>
      <c r="DA163" s="1102"/>
      <c r="DB163" s="1102"/>
      <c r="DC163" s="1102"/>
      <c r="DD163" s="1102"/>
      <c r="DE163" s="1102"/>
      <c r="DF163" s="1102"/>
      <c r="DG163" s="1102"/>
      <c r="DH163" s="1102"/>
      <c r="DI163" s="1102"/>
      <c r="DJ163" s="1102"/>
      <c r="DK163" s="1102"/>
      <c r="DL163" s="1102"/>
      <c r="DM163" s="1102"/>
      <c r="DN163" s="1102"/>
      <c r="DO163" s="1102"/>
      <c r="DP163" s="1102"/>
      <c r="DQ163" s="1102"/>
      <c r="DR163" s="1102"/>
      <c r="DS163" s="1102"/>
      <c r="DT163" s="1102"/>
      <c r="DU163" s="1102"/>
      <c r="DV163" s="1102"/>
      <c r="DW163" s="1102"/>
    </row>
    <row r="164" spans="2:127" ht="14.25" x14ac:dyDescent="0.2">
      <c r="B164" s="1102"/>
      <c r="C164" s="1102"/>
      <c r="D164" s="1102"/>
      <c r="E164" s="1102"/>
      <c r="F164" s="1102"/>
      <c r="G164" s="1102"/>
      <c r="H164" s="1102"/>
      <c r="I164" s="1102"/>
      <c r="J164" s="1102"/>
      <c r="K164" s="1102"/>
      <c r="L164" s="1102"/>
      <c r="M164" s="1102"/>
      <c r="N164" s="1102"/>
      <c r="O164" s="1102"/>
      <c r="P164" s="1102"/>
      <c r="Q164" s="1102"/>
      <c r="R164" s="1102"/>
      <c r="S164" s="1102"/>
      <c r="T164" s="1102"/>
      <c r="U164" s="1102"/>
      <c r="V164" s="1102"/>
      <c r="W164" s="1102"/>
      <c r="X164" s="1102"/>
      <c r="Y164" s="1102"/>
      <c r="Z164" s="1102"/>
      <c r="AA164" s="1102"/>
      <c r="AB164" s="1102"/>
      <c r="AC164" s="1102"/>
      <c r="AD164" s="1102"/>
      <c r="AE164" s="1102"/>
      <c r="AF164" s="1102"/>
      <c r="AG164" s="1102"/>
      <c r="AH164" s="1102"/>
      <c r="AI164" s="1102"/>
      <c r="AJ164" s="1102"/>
      <c r="AK164" s="1102"/>
      <c r="AL164" s="1102"/>
      <c r="AM164" s="1102"/>
      <c r="AN164" s="1102"/>
      <c r="AO164" s="1102"/>
      <c r="AP164" s="1102"/>
      <c r="AQ164" s="1102"/>
      <c r="AR164" s="1102"/>
      <c r="AS164" s="1102"/>
      <c r="AT164" s="1102"/>
      <c r="AU164" s="1102"/>
      <c r="AV164" s="1102"/>
      <c r="AW164" s="1102"/>
      <c r="AX164" s="1102"/>
      <c r="AY164" s="1102"/>
      <c r="AZ164" s="1102"/>
      <c r="BA164" s="1102"/>
      <c r="BB164" s="1102"/>
      <c r="BC164" s="1102"/>
      <c r="BD164" s="1102"/>
      <c r="BE164" s="1102"/>
      <c r="BF164" s="1102"/>
      <c r="BG164" s="1102"/>
      <c r="BH164" s="1102"/>
      <c r="BI164" s="1102"/>
      <c r="BJ164" s="1102"/>
      <c r="BK164" s="1102"/>
      <c r="BL164" s="1102"/>
      <c r="BM164" s="1102"/>
      <c r="BN164" s="1102"/>
      <c r="BO164" s="1102"/>
      <c r="BP164" s="1102"/>
      <c r="BQ164" s="1102"/>
      <c r="BR164" s="1102"/>
      <c r="BS164" s="1102"/>
      <c r="BT164" s="1102"/>
      <c r="BU164" s="1102"/>
      <c r="BV164" s="1102"/>
      <c r="BW164" s="1102"/>
      <c r="BX164" s="1102"/>
      <c r="BY164" s="1102"/>
      <c r="BZ164" s="1102"/>
      <c r="CA164" s="1102"/>
      <c r="CB164" s="1102"/>
      <c r="CC164" s="1102"/>
      <c r="CD164" s="1102"/>
      <c r="CE164" s="1102"/>
      <c r="CF164" s="1102"/>
      <c r="CG164" s="1102"/>
      <c r="CH164" s="1102"/>
      <c r="CI164" s="1102"/>
      <c r="CJ164" s="1102"/>
      <c r="CK164" s="1102"/>
      <c r="CL164" s="1102"/>
      <c r="CM164" s="1102"/>
      <c r="CN164" s="1102"/>
      <c r="CO164" s="1102"/>
      <c r="CP164" s="1102"/>
      <c r="CQ164" s="1102"/>
      <c r="CR164" s="1102"/>
      <c r="CS164" s="1102"/>
      <c r="CT164" s="1102"/>
      <c r="CU164" s="1102"/>
      <c r="CV164" s="1102"/>
      <c r="CW164" s="1102"/>
      <c r="CX164" s="1102"/>
      <c r="CY164" s="1102"/>
      <c r="CZ164" s="1102"/>
      <c r="DA164" s="1102"/>
      <c r="DB164" s="1102"/>
      <c r="DC164" s="1102"/>
      <c r="DD164" s="1102"/>
      <c r="DE164" s="1102"/>
      <c r="DF164" s="1102"/>
      <c r="DG164" s="1102"/>
      <c r="DH164" s="1102"/>
      <c r="DI164" s="1102"/>
      <c r="DJ164" s="1102"/>
      <c r="DK164" s="1102"/>
      <c r="DL164" s="1102"/>
      <c r="DM164" s="1102"/>
      <c r="DN164" s="1102"/>
      <c r="DO164" s="1102"/>
      <c r="DP164" s="1102"/>
      <c r="DQ164" s="1102"/>
      <c r="DR164" s="1102"/>
      <c r="DS164" s="1102"/>
      <c r="DT164" s="1102"/>
      <c r="DU164" s="1102"/>
      <c r="DV164" s="1102"/>
      <c r="DW164" s="1102"/>
    </row>
    <row r="165" spans="2:127" ht="14.25" x14ac:dyDescent="0.2">
      <c r="B165" s="1102"/>
      <c r="C165" s="1102"/>
      <c r="D165" s="1102"/>
      <c r="E165" s="1102"/>
      <c r="F165" s="1102"/>
      <c r="G165" s="1102"/>
      <c r="H165" s="1102"/>
      <c r="I165" s="1102"/>
      <c r="J165" s="1102"/>
      <c r="K165" s="1102"/>
      <c r="L165" s="1102"/>
      <c r="M165" s="1102"/>
      <c r="N165" s="1102"/>
      <c r="O165" s="1102"/>
      <c r="P165" s="1102"/>
      <c r="Q165" s="1102"/>
      <c r="R165" s="1102"/>
      <c r="S165" s="1102"/>
      <c r="T165" s="1102"/>
      <c r="U165" s="1102"/>
      <c r="V165" s="1102"/>
      <c r="W165" s="1102"/>
      <c r="X165" s="1102"/>
      <c r="Y165" s="1102"/>
      <c r="Z165" s="1102"/>
      <c r="AA165" s="1102"/>
      <c r="AB165" s="1102"/>
      <c r="AC165" s="1102"/>
      <c r="AD165" s="1102"/>
      <c r="AE165" s="1102"/>
      <c r="AF165" s="1102"/>
      <c r="AG165" s="1102"/>
      <c r="AH165" s="1102"/>
      <c r="AI165" s="1102"/>
      <c r="AJ165" s="1102"/>
      <c r="AK165" s="1102"/>
      <c r="AL165" s="1102"/>
      <c r="AM165" s="1102"/>
      <c r="AN165" s="1102"/>
      <c r="AO165" s="1102"/>
      <c r="AP165" s="1102"/>
      <c r="AQ165" s="1102"/>
      <c r="AR165" s="1102"/>
      <c r="AS165" s="1102"/>
      <c r="AT165" s="1102"/>
      <c r="AU165" s="1102"/>
      <c r="AV165" s="1102"/>
      <c r="AW165" s="1102"/>
      <c r="AX165" s="1102"/>
      <c r="AY165" s="1102"/>
      <c r="AZ165" s="1102"/>
      <c r="BA165" s="1102"/>
      <c r="BB165" s="1102"/>
      <c r="BC165" s="1102"/>
      <c r="BD165" s="1102"/>
      <c r="BE165" s="1102"/>
      <c r="BF165" s="1102"/>
      <c r="BG165" s="1102"/>
      <c r="BH165" s="1102"/>
      <c r="BI165" s="1102"/>
      <c r="BJ165" s="1102"/>
      <c r="BK165" s="1102"/>
      <c r="BL165" s="1102"/>
      <c r="BM165" s="1102"/>
      <c r="BN165" s="1102"/>
      <c r="BO165" s="1102"/>
      <c r="BP165" s="1102"/>
      <c r="BQ165" s="1102"/>
      <c r="BR165" s="1102"/>
      <c r="BS165" s="1102"/>
      <c r="BT165" s="1102"/>
      <c r="BU165" s="1102"/>
      <c r="BV165" s="1102"/>
      <c r="BW165" s="1102"/>
      <c r="BX165" s="1102"/>
      <c r="BY165" s="1102"/>
      <c r="BZ165" s="1102"/>
      <c r="CA165" s="1102"/>
      <c r="CB165" s="1102"/>
      <c r="CC165" s="1102"/>
      <c r="CD165" s="1102"/>
      <c r="CE165" s="1102"/>
      <c r="CF165" s="1102"/>
      <c r="CG165" s="1102"/>
      <c r="CH165" s="1102"/>
      <c r="CI165" s="1102"/>
      <c r="CJ165" s="1102"/>
      <c r="CK165" s="1102"/>
      <c r="CL165" s="1102"/>
      <c r="CM165" s="1102"/>
      <c r="CN165" s="1102"/>
      <c r="CO165" s="1102"/>
      <c r="CP165" s="1102"/>
      <c r="CQ165" s="1102"/>
      <c r="CR165" s="1102"/>
      <c r="CS165" s="1102"/>
      <c r="CT165" s="1102"/>
      <c r="CU165" s="1102"/>
      <c r="CV165" s="1102"/>
      <c r="CW165" s="1102"/>
      <c r="CX165" s="1102"/>
      <c r="CY165" s="1102"/>
      <c r="CZ165" s="1102"/>
      <c r="DA165" s="1102"/>
      <c r="DB165" s="1102"/>
      <c r="DC165" s="1102"/>
      <c r="DD165" s="1102"/>
      <c r="DE165" s="1102"/>
      <c r="DF165" s="1102"/>
      <c r="DG165" s="1102"/>
      <c r="DH165" s="1102"/>
      <c r="DI165" s="1102"/>
      <c r="DJ165" s="1102"/>
      <c r="DK165" s="1102"/>
      <c r="DL165" s="1102"/>
      <c r="DM165" s="1102"/>
      <c r="DN165" s="1102"/>
      <c r="DO165" s="1102"/>
      <c r="DP165" s="1102"/>
      <c r="DQ165" s="1102"/>
      <c r="DR165" s="1102"/>
      <c r="DS165" s="1102"/>
      <c r="DT165" s="1102"/>
      <c r="DU165" s="1102"/>
      <c r="DV165" s="1102"/>
      <c r="DW165" s="1102"/>
    </row>
    <row r="166" spans="2:127" ht="14.25" x14ac:dyDescent="0.2">
      <c r="B166" s="1102"/>
      <c r="C166" s="1102"/>
      <c r="D166" s="1102"/>
      <c r="E166" s="1102"/>
      <c r="F166" s="1102"/>
      <c r="G166" s="1102"/>
      <c r="H166" s="1102"/>
      <c r="I166" s="1102"/>
      <c r="J166" s="1102"/>
      <c r="K166" s="1102"/>
      <c r="L166" s="1102"/>
      <c r="M166" s="1102"/>
      <c r="N166" s="1102"/>
      <c r="O166" s="1102"/>
      <c r="P166" s="1102"/>
      <c r="Q166" s="1102"/>
      <c r="R166" s="1102"/>
      <c r="S166" s="1102"/>
      <c r="T166" s="1102"/>
      <c r="U166" s="1102"/>
      <c r="V166" s="1102"/>
      <c r="W166" s="1102"/>
      <c r="X166" s="1102"/>
      <c r="Y166" s="1102"/>
      <c r="Z166" s="1102"/>
      <c r="AA166" s="1102"/>
      <c r="AB166" s="1102"/>
      <c r="AC166" s="1102"/>
      <c r="AD166" s="1102"/>
      <c r="AE166" s="1102"/>
      <c r="AF166" s="1102"/>
      <c r="AG166" s="1102"/>
      <c r="AH166" s="1102"/>
      <c r="AI166" s="1102"/>
      <c r="AJ166" s="1102"/>
      <c r="AK166" s="1102"/>
      <c r="AL166" s="1102"/>
      <c r="AM166" s="1102"/>
      <c r="AN166" s="1102"/>
      <c r="AO166" s="1102"/>
      <c r="AP166" s="1102"/>
      <c r="AQ166" s="1102"/>
      <c r="AR166" s="1102"/>
      <c r="AS166" s="1102"/>
      <c r="AT166" s="1102"/>
      <c r="AU166" s="1102"/>
      <c r="AV166" s="1102"/>
      <c r="AW166" s="1102"/>
      <c r="AX166" s="1102"/>
      <c r="AY166" s="1102"/>
      <c r="AZ166" s="1102"/>
      <c r="BA166" s="1102"/>
      <c r="BB166" s="1102"/>
      <c r="BC166" s="1102"/>
      <c r="BD166" s="1102"/>
      <c r="BE166" s="1102"/>
      <c r="BF166" s="1102"/>
      <c r="BG166" s="1102"/>
      <c r="BH166" s="1102"/>
      <c r="BI166" s="1102"/>
      <c r="BJ166" s="1102"/>
      <c r="BK166" s="1102"/>
      <c r="BL166" s="1102"/>
      <c r="BM166" s="1102"/>
      <c r="BN166" s="1102"/>
      <c r="BO166" s="1102"/>
      <c r="BP166" s="1102"/>
      <c r="BQ166" s="1102"/>
      <c r="BR166" s="1102"/>
      <c r="BS166" s="1102"/>
      <c r="BT166" s="1102"/>
      <c r="BU166" s="1102"/>
      <c r="BV166" s="1102"/>
      <c r="BW166" s="1102"/>
      <c r="BX166" s="1102"/>
      <c r="BY166" s="1102"/>
      <c r="BZ166" s="1102"/>
      <c r="CA166" s="1102"/>
      <c r="CB166" s="1102"/>
      <c r="CC166" s="1102"/>
      <c r="CD166" s="1102"/>
      <c r="CE166" s="1102"/>
      <c r="CF166" s="1102"/>
      <c r="CG166" s="1102"/>
      <c r="CH166" s="1102"/>
      <c r="CI166" s="1102"/>
      <c r="CJ166" s="1102"/>
      <c r="CK166" s="1102"/>
      <c r="CL166" s="1102"/>
      <c r="CM166" s="1102"/>
      <c r="CN166" s="1102"/>
      <c r="CO166" s="1102"/>
      <c r="CP166" s="1102"/>
      <c r="CQ166" s="1102"/>
      <c r="CR166" s="1102"/>
      <c r="CS166" s="1102"/>
      <c r="CT166" s="1102"/>
      <c r="CU166" s="1102"/>
      <c r="CV166" s="1102"/>
      <c r="CW166" s="1102"/>
      <c r="CX166" s="1102"/>
      <c r="CY166" s="1102"/>
      <c r="CZ166" s="1102"/>
      <c r="DA166" s="1102"/>
      <c r="DB166" s="1102"/>
      <c r="DC166" s="1102"/>
      <c r="DD166" s="1102"/>
      <c r="DE166" s="1102"/>
      <c r="DF166" s="1102"/>
      <c r="DG166" s="1102"/>
      <c r="DH166" s="1102"/>
      <c r="DI166" s="1102"/>
      <c r="DJ166" s="1102"/>
      <c r="DK166" s="1102"/>
      <c r="DL166" s="1102"/>
      <c r="DM166" s="1102"/>
      <c r="DN166" s="1102"/>
      <c r="DO166" s="1102"/>
      <c r="DP166" s="1102"/>
      <c r="DQ166" s="1102"/>
      <c r="DR166" s="1102"/>
      <c r="DS166" s="1102"/>
      <c r="DT166" s="1102"/>
      <c r="DU166" s="1102"/>
      <c r="DV166" s="1102"/>
      <c r="DW166" s="1102"/>
    </row>
    <row r="167" spans="2:127" ht="14.25" x14ac:dyDescent="0.2">
      <c r="B167" s="1102"/>
      <c r="C167" s="1102"/>
      <c r="D167" s="1102"/>
      <c r="E167" s="1102"/>
      <c r="F167" s="1102"/>
      <c r="G167" s="1102"/>
      <c r="H167" s="1102"/>
      <c r="I167" s="1102"/>
      <c r="J167" s="1102"/>
      <c r="K167" s="1102"/>
      <c r="L167" s="1102"/>
      <c r="M167" s="1102"/>
      <c r="N167" s="1102"/>
      <c r="O167" s="1102"/>
      <c r="P167" s="1102"/>
      <c r="Q167" s="1102"/>
      <c r="R167" s="1102"/>
      <c r="S167" s="1102"/>
      <c r="T167" s="1102"/>
      <c r="U167" s="1102"/>
      <c r="V167" s="1102"/>
      <c r="W167" s="1102"/>
      <c r="X167" s="1102"/>
      <c r="Y167" s="1102"/>
      <c r="Z167" s="1102"/>
      <c r="AA167" s="1102"/>
      <c r="AB167" s="1102"/>
      <c r="AC167" s="1102"/>
      <c r="AD167" s="1102"/>
      <c r="AE167" s="1102"/>
      <c r="AF167" s="1102"/>
      <c r="AG167" s="1102"/>
      <c r="AH167" s="1102"/>
      <c r="AI167" s="1102"/>
      <c r="AJ167" s="1102"/>
      <c r="AK167" s="1102"/>
      <c r="AL167" s="1102"/>
      <c r="AM167" s="1102"/>
      <c r="AN167" s="1102"/>
      <c r="AO167" s="1102"/>
      <c r="AP167" s="1102"/>
      <c r="AQ167" s="1102"/>
      <c r="AR167" s="1102"/>
      <c r="AS167" s="1102"/>
      <c r="AT167" s="1102"/>
      <c r="AU167" s="1102"/>
      <c r="AV167" s="1102"/>
      <c r="AW167" s="1102"/>
      <c r="AX167" s="1102"/>
      <c r="AY167" s="1102"/>
      <c r="AZ167" s="1102"/>
      <c r="BA167" s="1102"/>
      <c r="BB167" s="1102"/>
      <c r="BC167" s="1102"/>
      <c r="BD167" s="1102"/>
      <c r="BE167" s="1102"/>
      <c r="BF167" s="1102"/>
      <c r="BG167" s="1102"/>
      <c r="BH167" s="1102"/>
      <c r="BI167" s="1102"/>
      <c r="BJ167" s="1102"/>
      <c r="BK167" s="1102"/>
      <c r="BL167" s="1102"/>
      <c r="BM167" s="1102"/>
      <c r="BN167" s="1102"/>
      <c r="BO167" s="1102"/>
      <c r="BP167" s="1102"/>
      <c r="BQ167" s="1102"/>
      <c r="BR167" s="1102"/>
      <c r="BS167" s="1102"/>
      <c r="BT167" s="1102"/>
      <c r="BU167" s="1102"/>
      <c r="BV167" s="1102"/>
      <c r="BW167" s="1102"/>
      <c r="BX167" s="1102"/>
      <c r="BY167" s="1102"/>
      <c r="BZ167" s="1102"/>
      <c r="CA167" s="1102"/>
      <c r="CB167" s="1102"/>
      <c r="CC167" s="1102"/>
      <c r="CD167" s="1102"/>
      <c r="CE167" s="1102"/>
      <c r="CF167" s="1102"/>
      <c r="CG167" s="1102"/>
      <c r="CH167" s="1102"/>
      <c r="CI167" s="1102"/>
      <c r="CJ167" s="1102"/>
      <c r="CK167" s="1102"/>
      <c r="CL167" s="1102"/>
      <c r="CM167" s="1102"/>
      <c r="CN167" s="1102"/>
      <c r="CO167" s="1102"/>
      <c r="CP167" s="1102"/>
      <c r="CQ167" s="1102"/>
      <c r="CR167" s="1102"/>
      <c r="CS167" s="1102"/>
      <c r="CT167" s="1102"/>
      <c r="CU167" s="1102"/>
      <c r="CV167" s="1102"/>
      <c r="CW167" s="1102"/>
      <c r="CX167" s="1102"/>
      <c r="CY167" s="1102"/>
      <c r="CZ167" s="1102"/>
      <c r="DA167" s="1102"/>
      <c r="DB167" s="1102"/>
      <c r="DC167" s="1102"/>
      <c r="DD167" s="1102"/>
      <c r="DE167" s="1102"/>
      <c r="DF167" s="1102"/>
      <c r="DG167" s="1102"/>
      <c r="DH167" s="1102"/>
      <c r="DI167" s="1102"/>
      <c r="DJ167" s="1102"/>
      <c r="DK167" s="1102"/>
      <c r="DL167" s="1102"/>
      <c r="DM167" s="1102"/>
      <c r="DN167" s="1102"/>
      <c r="DO167" s="1102"/>
      <c r="DP167" s="1102"/>
      <c r="DQ167" s="1102"/>
      <c r="DR167" s="1102"/>
      <c r="DS167" s="1102"/>
      <c r="DT167" s="1102"/>
      <c r="DU167" s="1102"/>
      <c r="DV167" s="1102"/>
      <c r="DW167" s="1102"/>
    </row>
    <row r="168" spans="2:127" ht="14.25" x14ac:dyDescent="0.2">
      <c r="B168" s="1102"/>
      <c r="C168" s="1102"/>
      <c r="D168" s="1102"/>
      <c r="E168" s="1102"/>
      <c r="F168" s="1102"/>
      <c r="G168" s="1102"/>
      <c r="H168" s="1102"/>
      <c r="I168" s="1102"/>
      <c r="J168" s="1102"/>
      <c r="K168" s="1102"/>
      <c r="L168" s="1102"/>
      <c r="M168" s="1102"/>
      <c r="N168" s="1102"/>
      <c r="O168" s="1102"/>
      <c r="P168" s="1102"/>
      <c r="Q168" s="1102"/>
      <c r="R168" s="1102"/>
      <c r="S168" s="1102"/>
      <c r="T168" s="1102"/>
      <c r="U168" s="1102"/>
      <c r="V168" s="1102"/>
      <c r="W168" s="1102"/>
      <c r="X168" s="1102"/>
      <c r="Y168" s="1102"/>
      <c r="Z168" s="1102"/>
      <c r="AA168" s="1102"/>
      <c r="AB168" s="1102"/>
      <c r="AC168" s="1102"/>
      <c r="AD168" s="1102"/>
      <c r="AE168" s="1102"/>
      <c r="AF168" s="1102"/>
      <c r="AG168" s="1102"/>
      <c r="AH168" s="1102"/>
      <c r="AI168" s="1102"/>
      <c r="AJ168" s="1102"/>
      <c r="AK168" s="1102"/>
      <c r="AL168" s="1102"/>
      <c r="AM168" s="1102"/>
      <c r="AN168" s="1102"/>
      <c r="AO168" s="1102"/>
      <c r="AP168" s="1102"/>
      <c r="AQ168" s="1102"/>
      <c r="AR168" s="1102"/>
      <c r="AS168" s="1102"/>
      <c r="AT168" s="1102"/>
      <c r="AU168" s="1102"/>
      <c r="AV168" s="1102"/>
      <c r="AW168" s="1102"/>
      <c r="AX168" s="1102"/>
      <c r="AY168" s="1102"/>
      <c r="AZ168" s="1102"/>
      <c r="BA168" s="1102"/>
      <c r="BB168" s="1102"/>
      <c r="BC168" s="1102"/>
      <c r="BD168" s="1102"/>
      <c r="BE168" s="1102"/>
      <c r="BF168" s="1102"/>
      <c r="BG168" s="1102"/>
      <c r="BH168" s="1102"/>
      <c r="BI168" s="1102"/>
      <c r="BJ168" s="1102"/>
      <c r="BK168" s="1102"/>
      <c r="BL168" s="1102"/>
      <c r="BM168" s="1102"/>
      <c r="BN168" s="1102"/>
      <c r="BO168" s="1102"/>
      <c r="BP168" s="1102"/>
      <c r="BQ168" s="1102"/>
      <c r="BR168" s="1102"/>
      <c r="BS168" s="1102"/>
      <c r="BT168" s="1102"/>
      <c r="BU168" s="1102"/>
      <c r="BV168" s="1102"/>
      <c r="BW168" s="1102"/>
      <c r="BX168" s="1102"/>
      <c r="BY168" s="1102"/>
      <c r="BZ168" s="1102"/>
      <c r="CA168" s="1102"/>
      <c r="CB168" s="1102"/>
      <c r="CC168" s="1102"/>
      <c r="CD168" s="1102"/>
      <c r="CE168" s="1102"/>
      <c r="CF168" s="1102"/>
      <c r="CG168" s="1102"/>
      <c r="CH168" s="1102"/>
      <c r="CI168" s="1102"/>
      <c r="CJ168" s="1102"/>
      <c r="CK168" s="1102"/>
      <c r="CL168" s="1102"/>
      <c r="CM168" s="1102"/>
      <c r="CN168" s="1102"/>
      <c r="CO168" s="1102"/>
      <c r="CP168" s="1102"/>
      <c r="CQ168" s="1102"/>
      <c r="CR168" s="1102"/>
      <c r="CS168" s="1102"/>
      <c r="CT168" s="1102"/>
      <c r="CU168" s="1102"/>
      <c r="CV168" s="1102"/>
      <c r="CW168" s="1102"/>
      <c r="CX168" s="1102"/>
      <c r="CY168" s="1102"/>
      <c r="CZ168" s="1102"/>
      <c r="DA168" s="1102"/>
      <c r="DB168" s="1102"/>
      <c r="DC168" s="1102"/>
      <c r="DD168" s="1102"/>
      <c r="DE168" s="1102"/>
      <c r="DF168" s="1102"/>
      <c r="DG168" s="1102"/>
      <c r="DH168" s="1102"/>
      <c r="DI168" s="1102"/>
      <c r="DJ168" s="1102"/>
      <c r="DK168" s="1102"/>
      <c r="DL168" s="1102"/>
      <c r="DM168" s="1102"/>
      <c r="DN168" s="1102"/>
      <c r="DO168" s="1102"/>
      <c r="DP168" s="1102"/>
      <c r="DQ168" s="1102"/>
      <c r="DR168" s="1102"/>
      <c r="DS168" s="1102"/>
      <c r="DT168" s="1102"/>
      <c r="DU168" s="1102"/>
      <c r="DV168" s="1102"/>
      <c r="DW168" s="1102"/>
    </row>
    <row r="169" spans="2:127" ht="14.25" x14ac:dyDescent="0.2">
      <c r="B169" s="1102"/>
      <c r="C169" s="1102"/>
      <c r="D169" s="1102"/>
      <c r="E169" s="1102"/>
      <c r="F169" s="1102"/>
      <c r="G169" s="1102"/>
      <c r="H169" s="1102"/>
      <c r="I169" s="1102"/>
      <c r="J169" s="1102"/>
      <c r="K169" s="1102"/>
      <c r="L169" s="1102"/>
      <c r="M169" s="1102"/>
      <c r="N169" s="1102"/>
      <c r="O169" s="1102"/>
      <c r="P169" s="1102"/>
      <c r="Q169" s="1102"/>
      <c r="R169" s="1102"/>
      <c r="S169" s="1102"/>
      <c r="T169" s="1102"/>
      <c r="U169" s="1102"/>
      <c r="V169" s="1102"/>
      <c r="W169" s="1102"/>
      <c r="X169" s="1102"/>
      <c r="Y169" s="1102"/>
      <c r="Z169" s="1102"/>
      <c r="AA169" s="1102"/>
      <c r="AB169" s="1102"/>
      <c r="AC169" s="1102"/>
      <c r="AD169" s="1102"/>
      <c r="AE169" s="1102"/>
      <c r="AF169" s="1102"/>
      <c r="AG169" s="1102"/>
      <c r="AH169" s="1102"/>
      <c r="AI169" s="1102"/>
      <c r="AJ169" s="1102"/>
      <c r="AK169" s="1102"/>
      <c r="AL169" s="1102"/>
      <c r="AM169" s="1102"/>
      <c r="AN169" s="1102"/>
      <c r="AO169" s="1102"/>
      <c r="AP169" s="1102"/>
      <c r="AQ169" s="1102"/>
      <c r="AR169" s="1102"/>
      <c r="AS169" s="1102"/>
      <c r="AT169" s="1102"/>
      <c r="AU169" s="1102"/>
      <c r="AV169" s="1102"/>
      <c r="AW169" s="1102"/>
      <c r="AX169" s="1102"/>
      <c r="AY169" s="1102"/>
      <c r="AZ169" s="1102"/>
      <c r="BA169" s="1102"/>
      <c r="BB169" s="1102"/>
      <c r="BC169" s="1102"/>
      <c r="BD169" s="1102"/>
      <c r="BE169" s="1102"/>
      <c r="BF169" s="1102"/>
      <c r="BG169" s="1102"/>
      <c r="BH169" s="1102"/>
      <c r="BI169" s="1102"/>
      <c r="BJ169" s="1102"/>
      <c r="BK169" s="1102"/>
      <c r="BL169" s="1102"/>
      <c r="BM169" s="1102"/>
      <c r="BN169" s="1102"/>
      <c r="BO169" s="1102"/>
      <c r="BP169" s="1102"/>
      <c r="BQ169" s="1102"/>
      <c r="BR169" s="1102"/>
      <c r="BS169" s="1102"/>
      <c r="BT169" s="1102"/>
      <c r="BU169" s="1102"/>
      <c r="BV169" s="1102"/>
      <c r="BW169" s="1102"/>
      <c r="BX169" s="1102"/>
      <c r="BY169" s="1102"/>
      <c r="BZ169" s="1102"/>
      <c r="CA169" s="1102"/>
      <c r="CB169" s="1102"/>
      <c r="CC169" s="1102"/>
      <c r="CD169" s="1102"/>
      <c r="CE169" s="1102"/>
      <c r="CF169" s="1102"/>
      <c r="CG169" s="1102"/>
      <c r="CH169" s="1102"/>
      <c r="CI169" s="1102"/>
      <c r="CJ169" s="1102"/>
      <c r="CK169" s="1102"/>
      <c r="CL169" s="1102"/>
      <c r="CM169" s="1102"/>
      <c r="CN169" s="1102"/>
      <c r="CO169" s="1102"/>
      <c r="CP169" s="1102"/>
      <c r="CQ169" s="1102"/>
      <c r="CR169" s="1102"/>
      <c r="CS169" s="1102"/>
      <c r="CT169" s="1102"/>
      <c r="CU169" s="1102"/>
      <c r="CV169" s="1102"/>
      <c r="CW169" s="1102"/>
      <c r="CX169" s="1102"/>
      <c r="CY169" s="1102"/>
      <c r="CZ169" s="1102"/>
      <c r="DA169" s="1102"/>
      <c r="DB169" s="1102"/>
      <c r="DC169" s="1102"/>
      <c r="DD169" s="1102"/>
      <c r="DE169" s="1102"/>
      <c r="DF169" s="1102"/>
      <c r="DG169" s="1102"/>
      <c r="DH169" s="1102"/>
      <c r="DI169" s="1102"/>
      <c r="DJ169" s="1102"/>
      <c r="DK169" s="1102"/>
      <c r="DL169" s="1102"/>
      <c r="DM169" s="1102"/>
      <c r="DN169" s="1102"/>
      <c r="DO169" s="1102"/>
      <c r="DP169" s="1102"/>
      <c r="DQ169" s="1102"/>
      <c r="DR169" s="1102"/>
      <c r="DS169" s="1102"/>
      <c r="DT169" s="1102"/>
      <c r="DU169" s="1102"/>
      <c r="DV169" s="1102"/>
      <c r="DW169" s="1102"/>
    </row>
    <row r="170" spans="2:127" ht="14.25" x14ac:dyDescent="0.2">
      <c r="B170" s="1102"/>
      <c r="C170" s="1102"/>
      <c r="D170" s="1102"/>
      <c r="E170" s="1102"/>
      <c r="F170" s="1102"/>
      <c r="G170" s="1102"/>
      <c r="H170" s="1102"/>
      <c r="I170" s="1102"/>
      <c r="J170" s="1102"/>
      <c r="K170" s="1102"/>
      <c r="L170" s="1102"/>
      <c r="M170" s="1102"/>
      <c r="N170" s="1102"/>
      <c r="O170" s="1102"/>
      <c r="P170" s="1102"/>
      <c r="Q170" s="1102"/>
      <c r="R170" s="1102"/>
      <c r="S170" s="1102"/>
      <c r="T170" s="1102"/>
      <c r="U170" s="1102"/>
      <c r="V170" s="1102"/>
      <c r="W170" s="1102"/>
      <c r="X170" s="1102"/>
      <c r="Y170" s="1102"/>
      <c r="Z170" s="1102"/>
      <c r="AA170" s="1102"/>
      <c r="AB170" s="1102"/>
      <c r="AC170" s="1102"/>
      <c r="AD170" s="1102"/>
      <c r="AE170" s="1102"/>
      <c r="AF170" s="1102"/>
      <c r="AG170" s="1102"/>
      <c r="AH170" s="1102"/>
      <c r="AI170" s="1102"/>
      <c r="AJ170" s="1102"/>
      <c r="AK170" s="1102"/>
      <c r="AL170" s="1102"/>
      <c r="AM170" s="1102"/>
      <c r="AN170" s="1102"/>
      <c r="AO170" s="1102"/>
      <c r="AP170" s="1102"/>
      <c r="AQ170" s="1102"/>
      <c r="AR170" s="1102"/>
      <c r="AS170" s="1102"/>
      <c r="AT170" s="1102"/>
      <c r="AU170" s="1102"/>
      <c r="AV170" s="1102"/>
      <c r="AW170" s="1102"/>
      <c r="AX170" s="1102"/>
      <c r="AY170" s="1102"/>
      <c r="AZ170" s="1102"/>
      <c r="BA170" s="1102"/>
      <c r="BB170" s="1102"/>
      <c r="BC170" s="1102"/>
      <c r="BD170" s="1102"/>
      <c r="BE170" s="1102"/>
      <c r="BF170" s="1102"/>
      <c r="BG170" s="1102"/>
      <c r="BH170" s="1102"/>
      <c r="BI170" s="1102"/>
      <c r="BJ170" s="1102"/>
      <c r="BK170" s="1102"/>
      <c r="BL170" s="1102"/>
      <c r="BM170" s="1102"/>
      <c r="BN170" s="1102"/>
      <c r="BO170" s="1102"/>
      <c r="BP170" s="1102"/>
      <c r="BQ170" s="1102"/>
      <c r="BR170" s="1102"/>
      <c r="BS170" s="1102"/>
      <c r="BT170" s="1102"/>
      <c r="BU170" s="1102"/>
      <c r="BV170" s="1102"/>
      <c r="BW170" s="1102"/>
      <c r="BX170" s="1102"/>
      <c r="BY170" s="1102"/>
      <c r="BZ170" s="1102"/>
      <c r="CA170" s="1102"/>
      <c r="CB170" s="1102"/>
      <c r="CC170" s="1102"/>
      <c r="CD170" s="1102"/>
      <c r="CE170" s="1102"/>
      <c r="CF170" s="1102"/>
      <c r="CG170" s="1102"/>
      <c r="CH170" s="1102"/>
      <c r="CI170" s="1102"/>
      <c r="CJ170" s="1102"/>
      <c r="CK170" s="1102"/>
      <c r="CL170" s="1102"/>
      <c r="CM170" s="1102"/>
      <c r="CN170" s="1102"/>
      <c r="CO170" s="1102"/>
      <c r="CP170" s="1102"/>
      <c r="CQ170" s="1102"/>
      <c r="CR170" s="1102"/>
      <c r="CS170" s="1102"/>
      <c r="CT170" s="1102"/>
      <c r="CU170" s="1102"/>
      <c r="CV170" s="1102"/>
      <c r="CW170" s="1102"/>
      <c r="CX170" s="1102"/>
      <c r="CY170" s="1102"/>
      <c r="CZ170" s="1102"/>
      <c r="DA170" s="1102"/>
      <c r="DB170" s="1102"/>
      <c r="DC170" s="1102"/>
      <c r="DD170" s="1102"/>
      <c r="DE170" s="1102"/>
      <c r="DF170" s="1102"/>
      <c r="DG170" s="1102"/>
      <c r="DH170" s="1102"/>
      <c r="DI170" s="1102"/>
      <c r="DJ170" s="1102"/>
      <c r="DK170" s="1102"/>
      <c r="DL170" s="1102"/>
      <c r="DM170" s="1102"/>
      <c r="DN170" s="1102"/>
      <c r="DO170" s="1102"/>
      <c r="DP170" s="1102"/>
      <c r="DQ170" s="1102"/>
      <c r="DR170" s="1102"/>
      <c r="DS170" s="1102"/>
      <c r="DT170" s="1102"/>
      <c r="DU170" s="1102"/>
      <c r="DV170" s="1102"/>
      <c r="DW170" s="1102"/>
    </row>
    <row r="171" spans="2:127" ht="14.25" x14ac:dyDescent="0.2">
      <c r="B171" s="1102"/>
      <c r="C171" s="1102"/>
      <c r="D171" s="1102"/>
      <c r="E171" s="1102"/>
      <c r="F171" s="1102"/>
      <c r="G171" s="1102"/>
      <c r="H171" s="1102"/>
      <c r="I171" s="1102"/>
      <c r="J171" s="1102"/>
      <c r="K171" s="1102"/>
      <c r="L171" s="1102"/>
      <c r="M171" s="1102"/>
      <c r="N171" s="1102"/>
      <c r="O171" s="1102"/>
      <c r="P171" s="1102"/>
      <c r="Q171" s="1102"/>
      <c r="R171" s="1102"/>
      <c r="S171" s="1102"/>
      <c r="T171" s="1102"/>
      <c r="U171" s="1102"/>
      <c r="V171" s="1102"/>
      <c r="W171" s="1102"/>
      <c r="X171" s="1102"/>
      <c r="Y171" s="1102"/>
      <c r="Z171" s="1102"/>
      <c r="AA171" s="1102"/>
      <c r="AB171" s="1102"/>
      <c r="AC171" s="1102"/>
      <c r="AD171" s="1102"/>
      <c r="AE171" s="1102"/>
      <c r="AF171" s="1102"/>
      <c r="AG171" s="1102"/>
      <c r="AH171" s="1102"/>
      <c r="AI171" s="1102"/>
      <c r="AJ171" s="1102"/>
      <c r="AK171" s="1102"/>
      <c r="AL171" s="1102"/>
      <c r="AM171" s="1102"/>
      <c r="AN171" s="1102"/>
      <c r="AO171" s="1102"/>
      <c r="AP171" s="1102"/>
      <c r="AQ171" s="1102"/>
      <c r="AR171" s="1102"/>
      <c r="AS171" s="1102"/>
      <c r="AT171" s="1102"/>
      <c r="AU171" s="1102"/>
      <c r="AV171" s="1102"/>
      <c r="AW171" s="1102"/>
      <c r="AX171" s="1102"/>
      <c r="AY171" s="1102"/>
      <c r="AZ171" s="1102"/>
      <c r="BA171" s="1102"/>
      <c r="BB171" s="1102"/>
      <c r="BC171" s="1102"/>
      <c r="BD171" s="1102"/>
      <c r="BE171" s="1102"/>
      <c r="BF171" s="1102"/>
      <c r="BG171" s="1102"/>
      <c r="BH171" s="1102"/>
      <c r="BI171" s="1102"/>
      <c r="BJ171" s="1102"/>
      <c r="BK171" s="1102"/>
      <c r="BL171" s="1102"/>
      <c r="BM171" s="1102"/>
      <c r="BN171" s="1102"/>
      <c r="BO171" s="1102"/>
      <c r="BP171" s="1102"/>
      <c r="BQ171" s="1102"/>
      <c r="BR171" s="1102"/>
      <c r="BS171" s="1102"/>
      <c r="BT171" s="1102"/>
      <c r="BU171" s="1102"/>
      <c r="BV171" s="1102"/>
      <c r="BW171" s="1102"/>
      <c r="BX171" s="1102"/>
      <c r="BY171" s="1102"/>
      <c r="BZ171" s="1102"/>
      <c r="CA171" s="1102"/>
      <c r="CB171" s="1102"/>
      <c r="CC171" s="1102"/>
      <c r="CD171" s="1102"/>
      <c r="CE171" s="1102"/>
      <c r="CF171" s="1102"/>
      <c r="CG171" s="1102"/>
      <c r="CH171" s="1102"/>
      <c r="CI171" s="1102"/>
      <c r="CJ171" s="1102"/>
      <c r="CK171" s="1102"/>
      <c r="CL171" s="1102"/>
      <c r="CM171" s="1102"/>
      <c r="CN171" s="1102"/>
      <c r="CO171" s="1102"/>
      <c r="CP171" s="1102"/>
      <c r="CQ171" s="1102"/>
      <c r="CR171" s="1102"/>
      <c r="CS171" s="1102"/>
      <c r="CT171" s="1102"/>
      <c r="CU171" s="1102"/>
      <c r="CV171" s="1102"/>
      <c r="CW171" s="1102"/>
      <c r="CX171" s="1102"/>
      <c r="CY171" s="1102"/>
      <c r="CZ171" s="1102"/>
      <c r="DA171" s="1102"/>
      <c r="DB171" s="1102"/>
      <c r="DC171" s="1102"/>
      <c r="DD171" s="1102"/>
      <c r="DE171" s="1102"/>
      <c r="DF171" s="1102"/>
      <c r="DG171" s="1102"/>
      <c r="DH171" s="1102"/>
      <c r="DI171" s="1102"/>
      <c r="DJ171" s="1102"/>
      <c r="DK171" s="1102"/>
      <c r="DL171" s="1102"/>
      <c r="DM171" s="1102"/>
      <c r="DN171" s="1102"/>
      <c r="DO171" s="1102"/>
      <c r="DP171" s="1102"/>
      <c r="DQ171" s="1102"/>
      <c r="DR171" s="1102"/>
      <c r="DS171" s="1102"/>
      <c r="DT171" s="1102"/>
      <c r="DU171" s="1102"/>
      <c r="DV171" s="1102"/>
      <c r="DW171" s="1102"/>
    </row>
    <row r="172" spans="2:127" ht="14.25" x14ac:dyDescent="0.2">
      <c r="B172" s="1102"/>
      <c r="C172" s="1102"/>
      <c r="D172" s="1102"/>
      <c r="E172" s="1102"/>
      <c r="F172" s="1102"/>
      <c r="G172" s="1102"/>
      <c r="H172" s="1102"/>
      <c r="I172" s="1102"/>
      <c r="J172" s="1102"/>
      <c r="K172" s="1102"/>
      <c r="L172" s="1102"/>
      <c r="M172" s="1102"/>
      <c r="N172" s="1102"/>
      <c r="O172" s="1102"/>
      <c r="P172" s="1102"/>
      <c r="Q172" s="1102"/>
      <c r="R172" s="1102"/>
      <c r="S172" s="1102"/>
      <c r="T172" s="1102"/>
      <c r="U172" s="1102"/>
      <c r="V172" s="1102"/>
      <c r="W172" s="1102"/>
      <c r="X172" s="1102"/>
      <c r="Y172" s="1102"/>
      <c r="Z172" s="1102"/>
      <c r="AA172" s="1102"/>
      <c r="AB172" s="1102"/>
      <c r="AC172" s="1102"/>
      <c r="AD172" s="1102"/>
      <c r="AE172" s="1102"/>
      <c r="AF172" s="1102"/>
      <c r="AG172" s="1102"/>
      <c r="AH172" s="1102"/>
      <c r="AI172" s="1102"/>
      <c r="AJ172" s="1102"/>
      <c r="AK172" s="1102"/>
      <c r="AL172" s="1102"/>
      <c r="AM172" s="1102"/>
      <c r="AN172" s="1102"/>
      <c r="AO172" s="1102"/>
      <c r="AP172" s="1102"/>
      <c r="AQ172" s="1102"/>
      <c r="AR172" s="1102"/>
      <c r="AS172" s="1102"/>
      <c r="AT172" s="1102"/>
      <c r="AU172" s="1102"/>
      <c r="AV172" s="1102"/>
      <c r="AW172" s="1102"/>
      <c r="AX172" s="1102"/>
      <c r="AY172" s="1102"/>
      <c r="AZ172" s="1102"/>
      <c r="BA172" s="1102"/>
      <c r="BB172" s="1102"/>
      <c r="BC172" s="1102"/>
      <c r="BD172" s="1102"/>
      <c r="BE172" s="1102"/>
      <c r="BF172" s="1102"/>
      <c r="BG172" s="1102"/>
      <c r="BH172" s="1102"/>
      <c r="BI172" s="1102"/>
      <c r="BJ172" s="1102"/>
      <c r="BK172" s="1102"/>
      <c r="BL172" s="1102"/>
      <c r="BM172" s="1102"/>
      <c r="BN172" s="1102"/>
      <c r="BO172" s="1102"/>
      <c r="BP172" s="1102"/>
      <c r="BQ172" s="1102"/>
      <c r="BR172" s="1102"/>
      <c r="BS172" s="1102"/>
      <c r="BT172" s="1102"/>
      <c r="BU172" s="1102"/>
      <c r="BV172" s="1102"/>
      <c r="BW172" s="1102"/>
      <c r="BX172" s="1102"/>
      <c r="BY172" s="1102"/>
      <c r="BZ172" s="1102"/>
      <c r="CA172" s="1102"/>
      <c r="CB172" s="1102"/>
      <c r="CC172" s="1102"/>
      <c r="CD172" s="1102"/>
      <c r="CE172" s="1102"/>
      <c r="CF172" s="1102"/>
      <c r="CG172" s="1102"/>
      <c r="CH172" s="1102"/>
      <c r="CI172" s="1102"/>
      <c r="CJ172" s="1102"/>
      <c r="CK172" s="1102"/>
      <c r="CL172" s="1102"/>
      <c r="CM172" s="1102"/>
      <c r="CN172" s="1102"/>
      <c r="CO172" s="1102"/>
      <c r="CP172" s="1102"/>
      <c r="CQ172" s="1102"/>
      <c r="CR172" s="1102"/>
      <c r="CS172" s="1102"/>
      <c r="CT172" s="1102"/>
      <c r="CU172" s="1102"/>
      <c r="CV172" s="1102"/>
      <c r="CW172" s="1102"/>
      <c r="CX172" s="1102"/>
      <c r="CY172" s="1102"/>
      <c r="CZ172" s="1102"/>
      <c r="DA172" s="1102"/>
      <c r="DB172" s="1102"/>
      <c r="DC172" s="1102"/>
      <c r="DD172" s="1102"/>
      <c r="DE172" s="1102"/>
      <c r="DF172" s="1102"/>
      <c r="DG172" s="1102"/>
      <c r="DH172" s="1102"/>
      <c r="DI172" s="1102"/>
      <c r="DJ172" s="1102"/>
      <c r="DK172" s="1102"/>
      <c r="DL172" s="1102"/>
      <c r="DM172" s="1102"/>
      <c r="DN172" s="1102"/>
      <c r="DO172" s="1102"/>
      <c r="DP172" s="1102"/>
      <c r="DQ172" s="1102"/>
      <c r="DR172" s="1102"/>
      <c r="DS172" s="1102"/>
      <c r="DT172" s="1102"/>
      <c r="DU172" s="1102"/>
      <c r="DV172" s="1102"/>
      <c r="DW172" s="1102"/>
    </row>
    <row r="173" spans="2:127" ht="14.25" x14ac:dyDescent="0.2">
      <c r="B173" s="1102"/>
      <c r="C173" s="1102"/>
      <c r="D173" s="1102"/>
      <c r="E173" s="1102"/>
      <c r="F173" s="1102"/>
      <c r="G173" s="1102"/>
      <c r="H173" s="1102"/>
      <c r="I173" s="1102"/>
      <c r="J173" s="1102"/>
      <c r="K173" s="1102"/>
      <c r="L173" s="1102"/>
      <c r="M173" s="1102"/>
      <c r="N173" s="1102"/>
      <c r="O173" s="1102"/>
      <c r="P173" s="1102"/>
      <c r="Q173" s="1102"/>
      <c r="R173" s="1102"/>
      <c r="S173" s="1102"/>
      <c r="T173" s="1102"/>
      <c r="U173" s="1102"/>
      <c r="V173" s="1102"/>
      <c r="W173" s="1102"/>
      <c r="X173" s="1102"/>
      <c r="Y173" s="1102"/>
      <c r="Z173" s="1102"/>
      <c r="AA173" s="1102"/>
      <c r="AB173" s="1102"/>
      <c r="AC173" s="1102"/>
      <c r="AD173" s="1102"/>
      <c r="AE173" s="1102"/>
      <c r="AF173" s="1102"/>
      <c r="AG173" s="1102"/>
      <c r="AH173" s="1102"/>
      <c r="AI173" s="1102"/>
      <c r="AJ173" s="1102"/>
      <c r="AK173" s="1102"/>
      <c r="AL173" s="1102"/>
      <c r="AM173" s="1102"/>
      <c r="AN173" s="1102"/>
      <c r="AO173" s="1102"/>
      <c r="AP173" s="1102"/>
      <c r="AQ173" s="1102"/>
      <c r="AR173" s="1102"/>
      <c r="AS173" s="1102"/>
      <c r="AT173" s="1102"/>
      <c r="AU173" s="1102"/>
      <c r="AV173" s="1102"/>
      <c r="AW173" s="1102"/>
      <c r="AX173" s="1102"/>
      <c r="AY173" s="1102"/>
      <c r="AZ173" s="1102"/>
      <c r="BA173" s="1102"/>
      <c r="BB173" s="1102"/>
      <c r="BC173" s="1102"/>
      <c r="BD173" s="1102"/>
      <c r="BE173" s="1102"/>
      <c r="BF173" s="1102"/>
      <c r="BG173" s="1102"/>
      <c r="BH173" s="1102"/>
      <c r="BI173" s="1102"/>
      <c r="BJ173" s="1102"/>
      <c r="BK173" s="1102"/>
      <c r="BL173" s="1102"/>
      <c r="BM173" s="1102"/>
      <c r="BN173" s="1102"/>
      <c r="BO173" s="1102"/>
      <c r="BP173" s="1102"/>
      <c r="BQ173" s="1102"/>
      <c r="BR173" s="1102"/>
      <c r="BS173" s="1102"/>
      <c r="BT173" s="1102"/>
      <c r="BU173" s="1102"/>
      <c r="BV173" s="1102"/>
      <c r="BW173" s="1102"/>
      <c r="BX173" s="1102"/>
      <c r="BY173" s="1102"/>
      <c r="BZ173" s="1102"/>
      <c r="CA173" s="1102"/>
      <c r="CB173" s="1102"/>
      <c r="CC173" s="1102"/>
      <c r="CD173" s="1102"/>
      <c r="CE173" s="1102"/>
      <c r="CF173" s="1102"/>
      <c r="CG173" s="1102"/>
      <c r="CH173" s="1102"/>
      <c r="CI173" s="1102"/>
      <c r="CJ173" s="1102"/>
      <c r="CK173" s="1102"/>
      <c r="CL173" s="1102"/>
      <c r="CM173" s="1102"/>
      <c r="CN173" s="1102"/>
      <c r="CO173" s="1102"/>
      <c r="CP173" s="1102"/>
      <c r="CQ173" s="1102"/>
      <c r="CR173" s="1102"/>
      <c r="CS173" s="1102"/>
      <c r="CT173" s="1102"/>
      <c r="CU173" s="1102"/>
      <c r="CV173" s="1102"/>
      <c r="CW173" s="1102"/>
      <c r="CX173" s="1102"/>
      <c r="CY173" s="1102"/>
      <c r="CZ173" s="1102"/>
      <c r="DA173" s="1102"/>
      <c r="DB173" s="1102"/>
      <c r="DC173" s="1102"/>
      <c r="DD173" s="1102"/>
      <c r="DE173" s="1102"/>
      <c r="DF173" s="1102"/>
      <c r="DG173" s="1102"/>
      <c r="DH173" s="1102"/>
      <c r="DI173" s="1102"/>
      <c r="DJ173" s="1102"/>
      <c r="DK173" s="1102"/>
      <c r="DL173" s="1102"/>
      <c r="DM173" s="1102"/>
      <c r="DN173" s="1102"/>
      <c r="DO173" s="1102"/>
      <c r="DP173" s="1102"/>
      <c r="DQ173" s="1102"/>
      <c r="DR173" s="1102"/>
      <c r="DS173" s="1102"/>
      <c r="DT173" s="1102"/>
      <c r="DU173" s="1102"/>
      <c r="DV173" s="1102"/>
      <c r="DW173" s="1102"/>
    </row>
    <row r="174" spans="2:127" ht="14.25" x14ac:dyDescent="0.2">
      <c r="B174" s="1102"/>
      <c r="C174" s="1102"/>
      <c r="D174" s="1102"/>
      <c r="E174" s="1102"/>
      <c r="F174" s="1102"/>
      <c r="G174" s="1102"/>
      <c r="H174" s="1102"/>
      <c r="I174" s="1102"/>
      <c r="J174" s="1102"/>
      <c r="K174" s="1102"/>
      <c r="L174" s="1102"/>
      <c r="M174" s="1102"/>
      <c r="N174" s="1102"/>
      <c r="O174" s="1102"/>
      <c r="P174" s="1102"/>
      <c r="Q174" s="1102"/>
      <c r="R174" s="1102"/>
      <c r="S174" s="1102"/>
      <c r="T174" s="1102"/>
      <c r="U174" s="1102"/>
      <c r="V174" s="1102"/>
      <c r="W174" s="1102"/>
      <c r="X174" s="1102"/>
      <c r="Y174" s="1102"/>
      <c r="Z174" s="1102"/>
      <c r="AA174" s="1102"/>
      <c r="AB174" s="1102"/>
      <c r="AC174" s="1102"/>
      <c r="AD174" s="1102"/>
      <c r="AE174" s="1102"/>
      <c r="AF174" s="1102"/>
      <c r="AG174" s="1102"/>
      <c r="AH174" s="1102"/>
      <c r="AI174" s="1102"/>
      <c r="AJ174" s="1102"/>
      <c r="AK174" s="1102"/>
      <c r="AL174" s="1102"/>
      <c r="AM174" s="1102"/>
      <c r="AN174" s="1102"/>
      <c r="AO174" s="1102"/>
      <c r="AP174" s="1102"/>
      <c r="AQ174" s="1102"/>
      <c r="AR174" s="1102"/>
      <c r="AS174" s="1102"/>
      <c r="AT174" s="1102"/>
      <c r="AU174" s="1102"/>
      <c r="AV174" s="1102"/>
      <c r="AW174" s="1102"/>
      <c r="AX174" s="1102"/>
      <c r="AY174" s="1102"/>
      <c r="AZ174" s="1102"/>
      <c r="BA174" s="1102"/>
      <c r="BB174" s="1102"/>
      <c r="BC174" s="1102"/>
      <c r="BD174" s="1102"/>
      <c r="BE174" s="1102"/>
      <c r="BF174" s="1102"/>
      <c r="BG174" s="1102"/>
      <c r="BH174" s="1102"/>
      <c r="BI174" s="1102"/>
      <c r="BJ174" s="1102"/>
      <c r="BK174" s="1102"/>
      <c r="BL174" s="1102"/>
      <c r="BM174" s="1102"/>
      <c r="BN174" s="1102"/>
      <c r="BO174" s="1102"/>
      <c r="BP174" s="1102"/>
      <c r="BQ174" s="1102"/>
      <c r="BR174" s="1102"/>
      <c r="BS174" s="1102"/>
      <c r="BT174" s="1102"/>
      <c r="BU174" s="1102"/>
      <c r="BV174" s="1102"/>
      <c r="BW174" s="1102"/>
      <c r="BX174" s="1102"/>
      <c r="BY174" s="1102"/>
      <c r="BZ174" s="1102"/>
      <c r="CA174" s="1102"/>
      <c r="CB174" s="1102"/>
      <c r="CC174" s="1102"/>
      <c r="CD174" s="1102"/>
      <c r="CE174" s="1102"/>
      <c r="CF174" s="1102"/>
      <c r="CG174" s="1102"/>
      <c r="CH174" s="1102"/>
      <c r="CI174" s="1102"/>
      <c r="CJ174" s="1102"/>
      <c r="CK174" s="1102"/>
      <c r="CL174" s="1102"/>
      <c r="CM174" s="1102"/>
      <c r="CN174" s="1102"/>
      <c r="CO174" s="1102"/>
      <c r="CP174" s="1102"/>
      <c r="CQ174" s="1102"/>
      <c r="CR174" s="1102"/>
      <c r="CS174" s="1102"/>
      <c r="CT174" s="1102"/>
      <c r="CU174" s="1102"/>
      <c r="CV174" s="1102"/>
      <c r="CW174" s="1102"/>
      <c r="CX174" s="1102"/>
      <c r="CY174" s="1102"/>
      <c r="CZ174" s="1102"/>
      <c r="DA174" s="1102"/>
      <c r="DB174" s="1102"/>
      <c r="DC174" s="1102"/>
      <c r="DD174" s="1102"/>
      <c r="DE174" s="1102"/>
      <c r="DF174" s="1102"/>
      <c r="DG174" s="1102"/>
      <c r="DH174" s="1102"/>
      <c r="DI174" s="1102"/>
      <c r="DJ174" s="1102"/>
      <c r="DK174" s="1102"/>
      <c r="DL174" s="1102"/>
      <c r="DM174" s="1102"/>
      <c r="DN174" s="1102"/>
      <c r="DO174" s="1102"/>
      <c r="DP174" s="1102"/>
      <c r="DQ174" s="1102"/>
      <c r="DR174" s="1102"/>
      <c r="DS174" s="1102"/>
      <c r="DT174" s="1102"/>
      <c r="DU174" s="1102"/>
      <c r="DV174" s="1102"/>
      <c r="DW174" s="1102"/>
    </row>
    <row r="175" spans="2:127" ht="14.25" x14ac:dyDescent="0.2">
      <c r="B175" s="1102"/>
      <c r="C175" s="1102"/>
      <c r="D175" s="1102"/>
      <c r="E175" s="1102"/>
      <c r="F175" s="1102"/>
      <c r="G175" s="1102"/>
      <c r="H175" s="1102"/>
      <c r="I175" s="1102"/>
      <c r="J175" s="1102"/>
      <c r="K175" s="1102"/>
      <c r="L175" s="1102"/>
      <c r="M175" s="1102"/>
      <c r="N175" s="1102"/>
      <c r="O175" s="1102"/>
      <c r="P175" s="1102"/>
      <c r="Q175" s="1102"/>
      <c r="R175" s="1102"/>
      <c r="S175" s="1102"/>
      <c r="T175" s="1102"/>
      <c r="U175" s="1102"/>
      <c r="V175" s="1102"/>
      <c r="W175" s="1102"/>
      <c r="X175" s="1102"/>
      <c r="Y175" s="1102"/>
      <c r="Z175" s="1102"/>
      <c r="AA175" s="1102"/>
      <c r="AB175" s="1102"/>
      <c r="AC175" s="1102"/>
      <c r="AD175" s="1102"/>
      <c r="AE175" s="1102"/>
      <c r="AF175" s="1102"/>
      <c r="AG175" s="1102"/>
      <c r="AH175" s="1102"/>
      <c r="AI175" s="1102"/>
      <c r="AJ175" s="1102"/>
      <c r="AK175" s="1102"/>
      <c r="AL175" s="1102"/>
      <c r="AM175" s="1102"/>
      <c r="AN175" s="1102"/>
      <c r="AO175" s="1102"/>
      <c r="AP175" s="1102"/>
      <c r="AQ175" s="1102"/>
      <c r="AR175" s="1102"/>
      <c r="AS175" s="1102"/>
      <c r="AT175" s="1102"/>
      <c r="AU175" s="1102"/>
      <c r="AV175" s="1102"/>
      <c r="AW175" s="1102"/>
      <c r="AX175" s="1102"/>
      <c r="AY175" s="1102"/>
      <c r="AZ175" s="1102"/>
      <c r="BA175" s="1102"/>
      <c r="BB175" s="1102"/>
      <c r="BC175" s="1102"/>
      <c r="BD175" s="1102"/>
      <c r="BE175" s="1102"/>
      <c r="BF175" s="1102"/>
      <c r="BG175" s="1102"/>
      <c r="BH175" s="1102"/>
      <c r="BI175" s="1102"/>
      <c r="BJ175" s="1102"/>
      <c r="BK175" s="1102"/>
      <c r="BL175" s="1102"/>
      <c r="BM175" s="1102"/>
      <c r="BN175" s="1102"/>
      <c r="BO175" s="1102"/>
      <c r="BP175" s="1102"/>
      <c r="BQ175" s="1102"/>
      <c r="BR175" s="1102"/>
      <c r="BS175" s="1102"/>
      <c r="BT175" s="1102"/>
      <c r="BU175" s="1102"/>
      <c r="BV175" s="1102"/>
      <c r="BW175" s="1102"/>
      <c r="BX175" s="1102"/>
      <c r="BY175" s="1102"/>
      <c r="BZ175" s="1102"/>
      <c r="CA175" s="1102"/>
      <c r="CB175" s="1102"/>
      <c r="CC175" s="1102"/>
      <c r="CD175" s="1102"/>
      <c r="CE175" s="1102"/>
      <c r="CF175" s="1102"/>
      <c r="CG175" s="1102"/>
      <c r="CH175" s="1102"/>
      <c r="CI175" s="1102"/>
      <c r="CJ175" s="1102"/>
      <c r="CK175" s="1102"/>
      <c r="CL175" s="1102"/>
      <c r="CM175" s="1102"/>
      <c r="CN175" s="1102"/>
      <c r="CO175" s="1102"/>
      <c r="CP175" s="1102"/>
      <c r="CQ175" s="1102"/>
      <c r="CR175" s="1102"/>
      <c r="CS175" s="1102"/>
      <c r="CT175" s="1102"/>
      <c r="CU175" s="1102"/>
      <c r="CV175" s="1102"/>
      <c r="CW175" s="1102"/>
      <c r="CX175" s="1102"/>
      <c r="CY175" s="1102"/>
      <c r="CZ175" s="1102"/>
      <c r="DA175" s="1102"/>
      <c r="DB175" s="1102"/>
      <c r="DC175" s="1102"/>
      <c r="DD175" s="1102"/>
      <c r="DE175" s="1102"/>
      <c r="DF175" s="1102"/>
      <c r="DG175" s="1102"/>
      <c r="DH175" s="1102"/>
      <c r="DI175" s="1102"/>
      <c r="DJ175" s="1102"/>
      <c r="DK175" s="1102"/>
      <c r="DL175" s="1102"/>
      <c r="DM175" s="1102"/>
      <c r="DN175" s="1102"/>
      <c r="DO175" s="1102"/>
      <c r="DP175" s="1102"/>
      <c r="DQ175" s="1102"/>
      <c r="DR175" s="1102"/>
      <c r="DS175" s="1102"/>
      <c r="DT175" s="1102"/>
      <c r="DU175" s="1102"/>
      <c r="DV175" s="1102"/>
      <c r="DW175" s="1102"/>
    </row>
    <row r="176" spans="2:127" ht="14.25" x14ac:dyDescent="0.2">
      <c r="B176" s="1102"/>
      <c r="C176" s="1102"/>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2"/>
      <c r="AL176" s="1102"/>
      <c r="AM176" s="1102"/>
      <c r="AN176" s="1102"/>
      <c r="AO176" s="1102"/>
      <c r="AP176" s="1102"/>
      <c r="AQ176" s="1102"/>
      <c r="AR176" s="1102"/>
      <c r="AS176" s="1102"/>
      <c r="AT176" s="1102"/>
      <c r="AU176" s="1102"/>
      <c r="AV176" s="1102"/>
      <c r="AW176" s="1102"/>
      <c r="AX176" s="1102"/>
      <c r="AY176" s="1102"/>
      <c r="AZ176" s="1102"/>
      <c r="BA176" s="1102"/>
      <c r="BB176" s="1102"/>
      <c r="BC176" s="1102"/>
      <c r="BD176" s="1102"/>
      <c r="BE176" s="1102"/>
      <c r="BF176" s="1102"/>
      <c r="BG176" s="1102"/>
      <c r="BH176" s="1102"/>
      <c r="BI176" s="1102"/>
      <c r="BJ176" s="1102"/>
      <c r="BK176" s="1102"/>
      <c r="BL176" s="1102"/>
      <c r="BM176" s="1102"/>
      <c r="BN176" s="1102"/>
      <c r="BO176" s="1102"/>
      <c r="BP176" s="1102"/>
      <c r="BQ176" s="1102"/>
      <c r="BR176" s="1102"/>
      <c r="BS176" s="1102"/>
      <c r="BT176" s="1102"/>
      <c r="BU176" s="1102"/>
      <c r="BV176" s="1102"/>
      <c r="BW176" s="1102"/>
      <c r="BX176" s="1102"/>
      <c r="BY176" s="1102"/>
      <c r="BZ176" s="1102"/>
      <c r="CA176" s="1102"/>
      <c r="CB176" s="1102"/>
      <c r="CC176" s="1102"/>
      <c r="CD176" s="1102"/>
      <c r="CE176" s="1102"/>
      <c r="CF176" s="1102"/>
      <c r="CG176" s="1102"/>
      <c r="CH176" s="1102"/>
      <c r="CI176" s="1102"/>
      <c r="CJ176" s="1102"/>
      <c r="CK176" s="1102"/>
      <c r="CL176" s="1102"/>
      <c r="CM176" s="1102"/>
      <c r="CN176" s="1102"/>
      <c r="CO176" s="1102"/>
      <c r="CP176" s="1102"/>
      <c r="CQ176" s="1102"/>
      <c r="CR176" s="1102"/>
      <c r="CS176" s="1102"/>
      <c r="CT176" s="1102"/>
      <c r="CU176" s="1102"/>
      <c r="CV176" s="1102"/>
      <c r="CW176" s="1102"/>
      <c r="CX176" s="1102"/>
      <c r="CY176" s="1102"/>
      <c r="CZ176" s="1102"/>
      <c r="DA176" s="1102"/>
      <c r="DB176" s="1102"/>
      <c r="DC176" s="1102"/>
      <c r="DD176" s="1102"/>
      <c r="DE176" s="1102"/>
      <c r="DF176" s="1102"/>
      <c r="DG176" s="1102"/>
      <c r="DH176" s="1102"/>
      <c r="DI176" s="1102"/>
      <c r="DJ176" s="1102"/>
      <c r="DK176" s="1102"/>
      <c r="DL176" s="1102"/>
      <c r="DM176" s="1102"/>
      <c r="DN176" s="1102"/>
      <c r="DO176" s="1102"/>
      <c r="DP176" s="1102"/>
      <c r="DQ176" s="1102"/>
      <c r="DR176" s="1102"/>
      <c r="DS176" s="1102"/>
      <c r="DT176" s="1102"/>
      <c r="DU176" s="1102"/>
      <c r="DV176" s="1102"/>
      <c r="DW176" s="1102"/>
    </row>
    <row r="177" spans="2:127" ht="14.25" x14ac:dyDescent="0.2">
      <c r="B177" s="1102"/>
      <c r="C177" s="1102"/>
      <c r="D177" s="1102"/>
      <c r="E177" s="1102"/>
      <c r="F177" s="1102"/>
      <c r="G177" s="1102"/>
      <c r="H177" s="1102"/>
      <c r="I177" s="1102"/>
      <c r="J177" s="1102"/>
      <c r="K177" s="1102"/>
      <c r="L177" s="1102"/>
      <c r="M177" s="1102"/>
      <c r="N177" s="1102"/>
      <c r="O177" s="1102"/>
      <c r="P177" s="1102"/>
      <c r="Q177" s="1102"/>
      <c r="R177" s="1102"/>
      <c r="S177" s="1102"/>
      <c r="T177" s="1102"/>
      <c r="U177" s="1102"/>
      <c r="V177" s="1102"/>
      <c r="W177" s="1102"/>
      <c r="X177" s="1102"/>
      <c r="Y177" s="1102"/>
      <c r="Z177" s="1102"/>
      <c r="AA177" s="1102"/>
      <c r="AB177" s="1102"/>
      <c r="AC177" s="1102"/>
      <c r="AD177" s="1102"/>
      <c r="AE177" s="1102"/>
      <c r="AF177" s="1102"/>
      <c r="AG177" s="1102"/>
      <c r="AH177" s="1102"/>
      <c r="AI177" s="1102"/>
      <c r="AJ177" s="1102"/>
      <c r="AK177" s="1102"/>
      <c r="AL177" s="1102"/>
      <c r="AM177" s="1102"/>
      <c r="AN177" s="1102"/>
      <c r="AO177" s="1102"/>
      <c r="AP177" s="1102"/>
      <c r="AQ177" s="1102"/>
      <c r="AR177" s="1102"/>
      <c r="AS177" s="1102"/>
      <c r="AT177" s="1102"/>
      <c r="AU177" s="1102"/>
      <c r="AV177" s="1102"/>
      <c r="AW177" s="1102"/>
      <c r="AX177" s="1102"/>
      <c r="AY177" s="1102"/>
      <c r="AZ177" s="1102"/>
      <c r="BA177" s="1102"/>
      <c r="BB177" s="1102"/>
      <c r="BC177" s="1102"/>
      <c r="BD177" s="1102"/>
      <c r="BE177" s="1102"/>
      <c r="BF177" s="1102"/>
      <c r="BG177" s="1102"/>
      <c r="BH177" s="1102"/>
      <c r="BI177" s="1102"/>
      <c r="BJ177" s="1102"/>
      <c r="BK177" s="1102"/>
      <c r="BL177" s="1102"/>
      <c r="BM177" s="1102"/>
      <c r="BN177" s="1102"/>
      <c r="BO177" s="1102"/>
      <c r="BP177" s="1102"/>
      <c r="BQ177" s="1102"/>
      <c r="BR177" s="1102"/>
      <c r="BS177" s="1102"/>
      <c r="BT177" s="1102"/>
      <c r="BU177" s="1102"/>
      <c r="BV177" s="1102"/>
      <c r="BW177" s="1102"/>
      <c r="BX177" s="1102"/>
      <c r="BY177" s="1102"/>
      <c r="BZ177" s="1102"/>
      <c r="CA177" s="1102"/>
      <c r="CB177" s="1102"/>
      <c r="CC177" s="1102"/>
      <c r="CD177" s="1102"/>
      <c r="CE177" s="1102"/>
      <c r="CF177" s="1102"/>
      <c r="CG177" s="1102"/>
      <c r="CH177" s="1102"/>
      <c r="CI177" s="1102"/>
      <c r="CJ177" s="1102"/>
      <c r="CK177" s="1102"/>
      <c r="CL177" s="1102"/>
      <c r="CM177" s="1102"/>
      <c r="CN177" s="1102"/>
      <c r="CO177" s="1102"/>
      <c r="CP177" s="1102"/>
      <c r="CQ177" s="1102"/>
      <c r="CR177" s="1102"/>
      <c r="CS177" s="1102"/>
      <c r="CT177" s="1102"/>
      <c r="CU177" s="1102"/>
      <c r="CV177" s="1102"/>
      <c r="CW177" s="1102"/>
      <c r="CX177" s="1102"/>
      <c r="CY177" s="1102"/>
      <c r="CZ177" s="1102"/>
      <c r="DA177" s="1102"/>
      <c r="DB177" s="1102"/>
      <c r="DC177" s="1102"/>
      <c r="DD177" s="1102"/>
      <c r="DE177" s="1102"/>
      <c r="DF177" s="1102"/>
      <c r="DG177" s="1102"/>
      <c r="DH177" s="1102"/>
      <c r="DI177" s="1102"/>
      <c r="DJ177" s="1102"/>
      <c r="DK177" s="1102"/>
      <c r="DL177" s="1102"/>
      <c r="DM177" s="1102"/>
      <c r="DN177" s="1102"/>
      <c r="DO177" s="1102"/>
      <c r="DP177" s="1102"/>
      <c r="DQ177" s="1102"/>
      <c r="DR177" s="1102"/>
      <c r="DS177" s="1102"/>
      <c r="DT177" s="1102"/>
      <c r="DU177" s="1102"/>
      <c r="DV177" s="1102"/>
      <c r="DW177" s="1102"/>
    </row>
    <row r="178" spans="2:127" ht="14.25" x14ac:dyDescent="0.2">
      <c r="B178" s="1102"/>
      <c r="C178" s="1102"/>
      <c r="D178" s="1102"/>
      <c r="E178" s="1102"/>
      <c r="F178" s="1102"/>
      <c r="G178" s="1102"/>
      <c r="H178" s="1102"/>
      <c r="I178" s="1102"/>
      <c r="J178" s="1102"/>
      <c r="K178" s="1102"/>
      <c r="L178" s="1102"/>
      <c r="M178" s="1102"/>
      <c r="N178" s="1102"/>
      <c r="O178" s="1102"/>
      <c r="P178" s="1102"/>
      <c r="Q178" s="1102"/>
      <c r="R178" s="1102"/>
      <c r="S178" s="1102"/>
      <c r="T178" s="1102"/>
      <c r="U178" s="1102"/>
      <c r="V178" s="1102"/>
      <c r="W178" s="1102"/>
      <c r="X178" s="1102"/>
      <c r="Y178" s="1102"/>
      <c r="Z178" s="1102"/>
      <c r="AA178" s="1102"/>
      <c r="AB178" s="1102"/>
      <c r="AC178" s="1102"/>
      <c r="AD178" s="1102"/>
      <c r="AE178" s="1102"/>
      <c r="AF178" s="1102"/>
      <c r="AG178" s="1102"/>
      <c r="AH178" s="1102"/>
      <c r="AI178" s="1102"/>
      <c r="AJ178" s="1102"/>
      <c r="AK178" s="1102"/>
      <c r="AL178" s="1102"/>
      <c r="AM178" s="1102"/>
      <c r="AN178" s="1102"/>
      <c r="AO178" s="1102"/>
      <c r="AP178" s="1102"/>
      <c r="AQ178" s="1102"/>
      <c r="AR178" s="1102"/>
      <c r="AS178" s="1102"/>
      <c r="AT178" s="1102"/>
      <c r="AU178" s="1102"/>
      <c r="AV178" s="1102"/>
      <c r="AW178" s="1102"/>
      <c r="AX178" s="1102"/>
      <c r="AY178" s="1102"/>
      <c r="AZ178" s="1102"/>
      <c r="BA178" s="1102"/>
      <c r="BB178" s="1102"/>
      <c r="BC178" s="1102"/>
      <c r="BD178" s="1102"/>
      <c r="BE178" s="1102"/>
      <c r="BF178" s="1102"/>
      <c r="BG178" s="1102"/>
      <c r="BH178" s="1102"/>
      <c r="BI178" s="1102"/>
      <c r="BJ178" s="1102"/>
      <c r="BK178" s="1102"/>
      <c r="BL178" s="1102"/>
      <c r="BM178" s="1102"/>
      <c r="BN178" s="1102"/>
      <c r="BO178" s="1102"/>
      <c r="BP178" s="1102"/>
      <c r="BQ178" s="1102"/>
      <c r="BR178" s="1102"/>
      <c r="BS178" s="1102"/>
      <c r="BT178" s="1102"/>
      <c r="BU178" s="1102"/>
      <c r="BV178" s="1102"/>
      <c r="BW178" s="1102"/>
      <c r="BX178" s="1102"/>
      <c r="BY178" s="1102"/>
      <c r="BZ178" s="1102"/>
      <c r="CA178" s="1102"/>
      <c r="CB178" s="1102"/>
      <c r="CC178" s="1102"/>
      <c r="CD178" s="1102"/>
      <c r="CE178" s="1102"/>
      <c r="CF178" s="1102"/>
      <c r="CG178" s="1102"/>
      <c r="CH178" s="1102"/>
      <c r="CI178" s="1102"/>
      <c r="CJ178" s="1102"/>
      <c r="CK178" s="1102"/>
      <c r="CL178" s="1102"/>
      <c r="CM178" s="1102"/>
      <c r="CN178" s="1102"/>
      <c r="CO178" s="1102"/>
      <c r="CP178" s="1102"/>
      <c r="CQ178" s="1102"/>
      <c r="CR178" s="1102"/>
      <c r="CS178" s="1102"/>
      <c r="CT178" s="1102"/>
      <c r="CU178" s="1102"/>
      <c r="CV178" s="1102"/>
      <c r="CW178" s="1102"/>
      <c r="CX178" s="1102"/>
      <c r="CY178" s="1102"/>
      <c r="CZ178" s="1102"/>
      <c r="DA178" s="1102"/>
      <c r="DB178" s="1102"/>
      <c r="DC178" s="1102"/>
      <c r="DD178" s="1102"/>
      <c r="DE178" s="1102"/>
      <c r="DF178" s="1102"/>
      <c r="DG178" s="1102"/>
      <c r="DH178" s="1102"/>
      <c r="DI178" s="1102"/>
      <c r="DJ178" s="1102"/>
      <c r="DK178" s="1102"/>
      <c r="DL178" s="1102"/>
      <c r="DM178" s="1102"/>
      <c r="DN178" s="1102"/>
      <c r="DO178" s="1102"/>
      <c r="DP178" s="1102"/>
      <c r="DQ178" s="1102"/>
      <c r="DR178" s="1102"/>
      <c r="DS178" s="1102"/>
      <c r="DT178" s="1102"/>
      <c r="DU178" s="1102"/>
      <c r="DV178" s="1102"/>
      <c r="DW178" s="1102"/>
    </row>
    <row r="179" spans="2:127" ht="14.25" x14ac:dyDescent="0.2">
      <c r="B179" s="1102"/>
      <c r="C179" s="1102"/>
      <c r="D179" s="1102"/>
      <c r="E179" s="1102"/>
      <c r="F179" s="1102"/>
      <c r="G179" s="1102"/>
      <c r="H179" s="1102"/>
      <c r="I179" s="1102"/>
      <c r="J179" s="1102"/>
      <c r="K179" s="1102"/>
      <c r="L179" s="1102"/>
      <c r="M179" s="1102"/>
      <c r="N179" s="1102"/>
      <c r="O179" s="1102"/>
      <c r="P179" s="1102"/>
      <c r="Q179" s="1102"/>
      <c r="R179" s="1102"/>
      <c r="S179" s="1102"/>
      <c r="T179" s="1102"/>
      <c r="U179" s="1102"/>
      <c r="V179" s="1102"/>
      <c r="W179" s="1102"/>
      <c r="X179" s="1102"/>
      <c r="Y179" s="1102"/>
      <c r="Z179" s="1102"/>
      <c r="AA179" s="1102"/>
      <c r="AB179" s="1102"/>
      <c r="AC179" s="1102"/>
      <c r="AD179" s="1102"/>
      <c r="AE179" s="1102"/>
      <c r="AF179" s="1102"/>
      <c r="AG179" s="1102"/>
      <c r="AH179" s="1102"/>
      <c r="AI179" s="1102"/>
      <c r="AJ179" s="1102"/>
      <c r="AK179" s="1102"/>
      <c r="AL179" s="1102"/>
      <c r="AM179" s="1102"/>
      <c r="AN179" s="1102"/>
      <c r="AO179" s="1102"/>
      <c r="AP179" s="1102"/>
      <c r="AQ179" s="1102"/>
      <c r="AR179" s="1102"/>
      <c r="AS179" s="1102"/>
      <c r="AT179" s="1102"/>
      <c r="AU179" s="1102"/>
      <c r="AV179" s="1102"/>
      <c r="AW179" s="1102"/>
      <c r="AX179" s="1102"/>
      <c r="AY179" s="1102"/>
      <c r="AZ179" s="1102"/>
      <c r="BA179" s="1102"/>
      <c r="BB179" s="1102"/>
      <c r="BC179" s="1102"/>
      <c r="BD179" s="1102"/>
      <c r="BE179" s="1102"/>
      <c r="BF179" s="1102"/>
      <c r="BG179" s="1102"/>
      <c r="BH179" s="1102"/>
      <c r="BI179" s="1102"/>
      <c r="BJ179" s="1102"/>
      <c r="BK179" s="1102"/>
      <c r="BL179" s="1102"/>
      <c r="BM179" s="1102"/>
      <c r="BN179" s="1102"/>
      <c r="BO179" s="1102"/>
      <c r="BP179" s="1102"/>
      <c r="BQ179" s="1102"/>
      <c r="BR179" s="1102"/>
      <c r="BS179" s="1102"/>
      <c r="BT179" s="1102"/>
      <c r="BU179" s="1102"/>
      <c r="BV179" s="1102"/>
      <c r="BW179" s="1102"/>
      <c r="BX179" s="1102"/>
      <c r="BY179" s="1102"/>
      <c r="BZ179" s="1102"/>
      <c r="CA179" s="1102"/>
      <c r="CB179" s="1102"/>
      <c r="CC179" s="1102"/>
      <c r="CD179" s="1102"/>
      <c r="CE179" s="1102"/>
      <c r="CF179" s="1102"/>
      <c r="CG179" s="1102"/>
      <c r="CH179" s="1102"/>
      <c r="CI179" s="1102"/>
      <c r="CJ179" s="1102"/>
      <c r="CK179" s="1102"/>
      <c r="CL179" s="1102"/>
      <c r="CM179" s="1102"/>
      <c r="CN179" s="1102"/>
      <c r="CO179" s="1102"/>
      <c r="CP179" s="1102"/>
      <c r="CQ179" s="1102"/>
      <c r="CR179" s="1102"/>
      <c r="CS179" s="1102"/>
      <c r="CT179" s="1102"/>
      <c r="CU179" s="1102"/>
      <c r="CV179" s="1102"/>
      <c r="CW179" s="1102"/>
      <c r="CX179" s="1102"/>
      <c r="CY179" s="1102"/>
      <c r="CZ179" s="1102"/>
      <c r="DA179" s="1102"/>
      <c r="DB179" s="1102"/>
      <c r="DC179" s="1102"/>
      <c r="DD179" s="1102"/>
      <c r="DE179" s="1102"/>
      <c r="DF179" s="1102"/>
      <c r="DG179" s="1102"/>
      <c r="DH179" s="1102"/>
      <c r="DI179" s="1102"/>
      <c r="DJ179" s="1102"/>
      <c r="DK179" s="1102"/>
      <c r="DL179" s="1102"/>
      <c r="DM179" s="1102"/>
      <c r="DN179" s="1102"/>
      <c r="DO179" s="1102"/>
      <c r="DP179" s="1102"/>
      <c r="DQ179" s="1102"/>
      <c r="DR179" s="1102"/>
      <c r="DS179" s="1102"/>
      <c r="DT179" s="1102"/>
      <c r="DU179" s="1102"/>
      <c r="DV179" s="1102"/>
      <c r="DW179" s="1102"/>
    </row>
    <row r="180" spans="2:127" ht="14.25" x14ac:dyDescent="0.2">
      <c r="B180" s="1102"/>
      <c r="C180" s="1102"/>
      <c r="D180" s="1102"/>
      <c r="E180" s="1102"/>
      <c r="F180" s="1102"/>
      <c r="G180" s="1102"/>
      <c r="H180" s="1102"/>
      <c r="I180" s="1102"/>
      <c r="J180" s="1102"/>
      <c r="K180" s="1102"/>
      <c r="L180" s="1102"/>
      <c r="M180" s="1102"/>
      <c r="N180" s="1102"/>
      <c r="O180" s="1102"/>
      <c r="P180" s="1102"/>
      <c r="Q180" s="1102"/>
      <c r="R180" s="1102"/>
      <c r="S180" s="1102"/>
      <c r="T180" s="1102"/>
      <c r="U180" s="1102"/>
      <c r="V180" s="1102"/>
      <c r="W180" s="1102"/>
      <c r="X180" s="1102"/>
      <c r="Y180" s="1102"/>
      <c r="Z180" s="1102"/>
      <c r="AA180" s="1102"/>
      <c r="AB180" s="1102"/>
      <c r="AC180" s="1102"/>
      <c r="AD180" s="1102"/>
      <c r="AE180" s="1102"/>
      <c r="AF180" s="1102"/>
      <c r="AG180" s="1102"/>
      <c r="AH180" s="1102"/>
      <c r="AI180" s="1102"/>
      <c r="AJ180" s="1102"/>
      <c r="AK180" s="1102"/>
      <c r="AL180" s="1102"/>
      <c r="AM180" s="1102"/>
      <c r="AN180" s="1102"/>
      <c r="AO180" s="1102"/>
      <c r="AP180" s="1102"/>
      <c r="AQ180" s="1102"/>
      <c r="AR180" s="1102"/>
      <c r="AS180" s="1102"/>
      <c r="AT180" s="1102"/>
      <c r="AU180" s="1102"/>
      <c r="AV180" s="1102"/>
      <c r="AW180" s="1102"/>
      <c r="AX180" s="1102"/>
      <c r="AY180" s="1102"/>
      <c r="AZ180" s="1102"/>
      <c r="BA180" s="1102"/>
      <c r="BB180" s="1102"/>
      <c r="BC180" s="1102"/>
      <c r="BD180" s="1102"/>
      <c r="BE180" s="1102"/>
      <c r="BF180" s="1102"/>
      <c r="BG180" s="1102"/>
      <c r="BH180" s="1102"/>
      <c r="BI180" s="1102"/>
      <c r="BJ180" s="1102"/>
      <c r="BK180" s="1102"/>
      <c r="BL180" s="1102"/>
      <c r="BM180" s="1102"/>
      <c r="BN180" s="1102"/>
      <c r="BO180" s="1102"/>
      <c r="BP180" s="1102"/>
      <c r="BQ180" s="1102"/>
      <c r="BR180" s="1102"/>
      <c r="BS180" s="1102"/>
      <c r="BT180" s="1102"/>
      <c r="BU180" s="1102"/>
      <c r="BV180" s="1102"/>
      <c r="BW180" s="1102"/>
      <c r="BX180" s="1102"/>
      <c r="BY180" s="1102"/>
      <c r="BZ180" s="1102"/>
      <c r="CA180" s="1102"/>
      <c r="CB180" s="1102"/>
      <c r="CC180" s="1102"/>
      <c r="CD180" s="1102"/>
      <c r="CE180" s="1102"/>
      <c r="CF180" s="1102"/>
      <c r="CG180" s="1102"/>
      <c r="CH180" s="1102"/>
      <c r="CI180" s="1102"/>
      <c r="CJ180" s="1102"/>
      <c r="CK180" s="1102"/>
      <c r="CL180" s="1102"/>
      <c r="CM180" s="1102"/>
      <c r="CN180" s="1102"/>
      <c r="CO180" s="1102"/>
      <c r="CP180" s="1102"/>
      <c r="CQ180" s="1102"/>
      <c r="CR180" s="1102"/>
      <c r="CS180" s="1102"/>
      <c r="CT180" s="1102"/>
      <c r="CU180" s="1102"/>
      <c r="CV180" s="1102"/>
      <c r="CW180" s="1102"/>
      <c r="CX180" s="1102"/>
      <c r="CY180" s="1102"/>
      <c r="CZ180" s="1102"/>
      <c r="DA180" s="1102"/>
      <c r="DB180" s="1102"/>
      <c r="DC180" s="1102"/>
      <c r="DD180" s="1102"/>
      <c r="DE180" s="1102"/>
      <c r="DF180" s="1102"/>
      <c r="DG180" s="1102"/>
      <c r="DH180" s="1102"/>
      <c r="DI180" s="1102"/>
      <c r="DJ180" s="1102"/>
      <c r="DK180" s="1102"/>
      <c r="DL180" s="1102"/>
      <c r="DM180" s="1102"/>
      <c r="DN180" s="1102"/>
      <c r="DO180" s="1102"/>
      <c r="DP180" s="1102"/>
      <c r="DQ180" s="1102"/>
      <c r="DR180" s="1102"/>
      <c r="DS180" s="1102"/>
      <c r="DT180" s="1102"/>
      <c r="DU180" s="1102"/>
      <c r="DV180" s="1102"/>
      <c r="DW180" s="1102"/>
    </row>
    <row r="181" spans="2:127" ht="14.25" x14ac:dyDescent="0.2">
      <c r="B181" s="1102"/>
      <c r="C181" s="1102"/>
      <c r="D181" s="1102"/>
      <c r="E181" s="1102"/>
      <c r="F181" s="1102"/>
      <c r="G181" s="1102"/>
      <c r="H181" s="1102"/>
      <c r="I181" s="1102"/>
      <c r="J181" s="1102"/>
      <c r="K181" s="1102"/>
      <c r="L181" s="1102"/>
      <c r="M181" s="1102"/>
      <c r="N181" s="1102"/>
      <c r="O181" s="1102"/>
      <c r="P181" s="1102"/>
      <c r="Q181" s="1102"/>
      <c r="R181" s="1102"/>
      <c r="S181" s="1102"/>
      <c r="T181" s="1102"/>
      <c r="U181" s="1102"/>
      <c r="V181" s="1102"/>
      <c r="W181" s="1102"/>
      <c r="X181" s="1102"/>
      <c r="Y181" s="1102"/>
      <c r="Z181" s="1102"/>
      <c r="AA181" s="1102"/>
      <c r="AB181" s="1102"/>
      <c r="AC181" s="1102"/>
      <c r="AD181" s="1102"/>
      <c r="AE181" s="1102"/>
      <c r="AF181" s="1102"/>
      <c r="AG181" s="1102"/>
      <c r="AH181" s="1102"/>
      <c r="AI181" s="1102"/>
      <c r="AJ181" s="1102"/>
      <c r="AK181" s="1102"/>
      <c r="AL181" s="1102"/>
      <c r="AM181" s="1102"/>
      <c r="AN181" s="1102"/>
      <c r="AO181" s="1102"/>
      <c r="AP181" s="1102"/>
      <c r="AQ181" s="1102"/>
      <c r="AR181" s="1102"/>
      <c r="AS181" s="1102"/>
      <c r="AT181" s="1102"/>
      <c r="AU181" s="1102"/>
      <c r="AV181" s="1102"/>
      <c r="AW181" s="1102"/>
      <c r="AX181" s="1102"/>
      <c r="AY181" s="1102"/>
      <c r="AZ181" s="1102"/>
      <c r="BA181" s="1102"/>
      <c r="BB181" s="1102"/>
      <c r="BC181" s="1102"/>
      <c r="BD181" s="1102"/>
      <c r="BE181" s="1102"/>
      <c r="BF181" s="1102"/>
      <c r="BG181" s="1102"/>
      <c r="BH181" s="1102"/>
      <c r="BI181" s="1102"/>
      <c r="BJ181" s="1102"/>
      <c r="BK181" s="1102"/>
      <c r="BL181" s="1102"/>
      <c r="BM181" s="1102"/>
      <c r="BN181" s="1102"/>
      <c r="BO181" s="1102"/>
      <c r="BP181" s="1102"/>
      <c r="BQ181" s="1102"/>
      <c r="BR181" s="1102"/>
      <c r="BS181" s="1102"/>
      <c r="BT181" s="1102"/>
      <c r="BU181" s="1102"/>
      <c r="BV181" s="1102"/>
      <c r="BW181" s="1102"/>
      <c r="BX181" s="1102"/>
      <c r="BY181" s="1102"/>
      <c r="BZ181" s="1102"/>
      <c r="CA181" s="1102"/>
      <c r="CB181" s="1102"/>
      <c r="CC181" s="1102"/>
      <c r="CD181" s="1102"/>
      <c r="CE181" s="1102"/>
      <c r="CF181" s="1102"/>
      <c r="CG181" s="1102"/>
      <c r="CH181" s="1102"/>
      <c r="CI181" s="1102"/>
      <c r="CJ181" s="1102"/>
      <c r="CK181" s="1102"/>
      <c r="CL181" s="1102"/>
      <c r="CM181" s="1102"/>
      <c r="CN181" s="1102"/>
      <c r="CO181" s="1102"/>
      <c r="CP181" s="1102"/>
      <c r="CQ181" s="1102"/>
      <c r="CR181" s="1102"/>
      <c r="CS181" s="1102"/>
      <c r="CT181" s="1102"/>
      <c r="CU181" s="1102"/>
      <c r="CV181" s="1102"/>
      <c r="CW181" s="1102"/>
      <c r="CX181" s="1102"/>
      <c r="CY181" s="1102"/>
      <c r="CZ181" s="1102"/>
      <c r="DA181" s="1102"/>
      <c r="DB181" s="1102"/>
      <c r="DC181" s="1102"/>
      <c r="DD181" s="1102"/>
      <c r="DE181" s="1102"/>
      <c r="DF181" s="1102"/>
      <c r="DG181" s="1102"/>
      <c r="DH181" s="1102"/>
      <c r="DI181" s="1102"/>
      <c r="DJ181" s="1102"/>
      <c r="DK181" s="1102"/>
      <c r="DL181" s="1102"/>
      <c r="DM181" s="1102"/>
      <c r="DN181" s="1102"/>
      <c r="DO181" s="1102"/>
      <c r="DP181" s="1102"/>
      <c r="DQ181" s="1102"/>
      <c r="DR181" s="1102"/>
      <c r="DS181" s="1102"/>
      <c r="DT181" s="1102"/>
      <c r="DU181" s="1102"/>
      <c r="DV181" s="1102"/>
      <c r="DW181" s="1102"/>
    </row>
    <row r="182" spans="2:127" ht="14.25" x14ac:dyDescent="0.2">
      <c r="B182" s="1102"/>
      <c r="C182" s="1102"/>
      <c r="D182" s="1102"/>
      <c r="E182" s="1102"/>
      <c r="F182" s="1102"/>
      <c r="G182" s="1102"/>
      <c r="H182" s="1102"/>
      <c r="I182" s="1102"/>
      <c r="J182" s="1102"/>
      <c r="K182" s="1102"/>
      <c r="L182" s="1102"/>
      <c r="M182" s="1102"/>
      <c r="N182" s="1102"/>
      <c r="O182" s="1102"/>
      <c r="P182" s="1102"/>
      <c r="Q182" s="1102"/>
      <c r="R182" s="1102"/>
      <c r="S182" s="1102"/>
      <c r="T182" s="1102"/>
      <c r="U182" s="1102"/>
      <c r="V182" s="1102"/>
      <c r="W182" s="1102"/>
      <c r="X182" s="1102"/>
      <c r="Y182" s="1102"/>
      <c r="Z182" s="1102"/>
      <c r="AA182" s="1102"/>
      <c r="AB182" s="1102"/>
      <c r="AC182" s="1102"/>
      <c r="AD182" s="1102"/>
      <c r="AE182" s="1102"/>
      <c r="AF182" s="1102"/>
      <c r="AG182" s="1102"/>
      <c r="AH182" s="1102"/>
      <c r="AI182" s="1102"/>
      <c r="AJ182" s="1102"/>
      <c r="AK182" s="1102"/>
      <c r="AL182" s="1102"/>
      <c r="AM182" s="1102"/>
      <c r="AN182" s="1102"/>
      <c r="AO182" s="1102"/>
      <c r="AP182" s="1102"/>
      <c r="AQ182" s="1102"/>
      <c r="AR182" s="1102"/>
      <c r="AS182" s="1102"/>
      <c r="AT182" s="1102"/>
      <c r="AU182" s="1102"/>
      <c r="AV182" s="1102"/>
      <c r="AW182" s="1102"/>
      <c r="AX182" s="1102"/>
      <c r="AY182" s="1102"/>
      <c r="AZ182" s="1102"/>
      <c r="BA182" s="1102"/>
      <c r="BB182" s="1102"/>
      <c r="BC182" s="1102"/>
      <c r="BD182" s="1102"/>
      <c r="BE182" s="1102"/>
      <c r="BF182" s="1102"/>
      <c r="BG182" s="1102"/>
      <c r="BH182" s="1102"/>
      <c r="BI182" s="1102"/>
      <c r="BJ182" s="1102"/>
      <c r="BK182" s="1102"/>
      <c r="BL182" s="1102"/>
      <c r="BM182" s="1102"/>
      <c r="BN182" s="1102"/>
      <c r="BO182" s="1102"/>
      <c r="BP182" s="1102"/>
      <c r="BQ182" s="1102"/>
      <c r="BR182" s="1102"/>
      <c r="BS182" s="1102"/>
      <c r="BT182" s="1102"/>
      <c r="BU182" s="1102"/>
      <c r="BV182" s="1102"/>
      <c r="BW182" s="1102"/>
      <c r="BX182" s="1102"/>
      <c r="BY182" s="1102"/>
      <c r="BZ182" s="1102"/>
      <c r="CA182" s="1102"/>
      <c r="CB182" s="1102"/>
      <c r="CC182" s="1102"/>
      <c r="CD182" s="1102"/>
      <c r="CE182" s="1102"/>
      <c r="CF182" s="1102"/>
      <c r="CG182" s="1102"/>
      <c r="CH182" s="1102"/>
      <c r="CI182" s="1102"/>
      <c r="CJ182" s="1102"/>
      <c r="CK182" s="1102"/>
      <c r="CL182" s="1102"/>
      <c r="CM182" s="1102"/>
      <c r="CN182" s="1102"/>
      <c r="CO182" s="1102"/>
      <c r="CP182" s="1102"/>
      <c r="CQ182" s="1102"/>
      <c r="CR182" s="1102"/>
      <c r="CS182" s="1102"/>
      <c r="CT182" s="1102"/>
      <c r="CU182" s="1102"/>
      <c r="CV182" s="1102"/>
      <c r="CW182" s="1102"/>
      <c r="CX182" s="1102"/>
      <c r="CY182" s="1102"/>
      <c r="CZ182" s="1102"/>
      <c r="DA182" s="1102"/>
      <c r="DB182" s="1102"/>
      <c r="DC182" s="1102"/>
      <c r="DD182" s="1102"/>
      <c r="DE182" s="1102"/>
      <c r="DF182" s="1102"/>
      <c r="DG182" s="1102"/>
      <c r="DH182" s="1102"/>
      <c r="DI182" s="1102"/>
      <c r="DJ182" s="1102"/>
      <c r="DK182" s="1102"/>
      <c r="DL182" s="1102"/>
      <c r="DM182" s="1102"/>
      <c r="DN182" s="1102"/>
      <c r="DO182" s="1102"/>
      <c r="DP182" s="1102"/>
      <c r="DQ182" s="1102"/>
      <c r="DR182" s="1102"/>
      <c r="DS182" s="1102"/>
      <c r="DT182" s="1102"/>
      <c r="DU182" s="1102"/>
      <c r="DV182" s="1102"/>
      <c r="DW182" s="1102"/>
    </row>
    <row r="183" spans="2:127" ht="14.25" x14ac:dyDescent="0.2">
      <c r="B183" s="1102"/>
      <c r="C183" s="1102"/>
      <c r="D183" s="1102"/>
      <c r="E183" s="1102"/>
      <c r="F183" s="1102"/>
      <c r="G183" s="1102"/>
      <c r="H183" s="1102"/>
      <c r="I183" s="1102"/>
      <c r="J183" s="1102"/>
      <c r="K183" s="1102"/>
      <c r="L183" s="1102"/>
      <c r="M183" s="1102"/>
      <c r="N183" s="1102"/>
      <c r="O183" s="1102"/>
      <c r="P183" s="1102"/>
      <c r="Q183" s="1102"/>
      <c r="R183" s="1102"/>
      <c r="S183" s="1102"/>
      <c r="T183" s="1102"/>
      <c r="U183" s="1102"/>
      <c r="V183" s="1102"/>
      <c r="W183" s="1102"/>
      <c r="X183" s="1102"/>
      <c r="Y183" s="1102"/>
      <c r="Z183" s="1102"/>
      <c r="AA183" s="1102"/>
      <c r="AB183" s="1102"/>
      <c r="AC183" s="1102"/>
      <c r="AD183" s="1102"/>
      <c r="AE183" s="1102"/>
      <c r="AF183" s="1102"/>
      <c r="AG183" s="1102"/>
      <c r="AH183" s="1102"/>
      <c r="AI183" s="1102"/>
      <c r="AJ183" s="1102"/>
      <c r="AK183" s="1102"/>
      <c r="AL183" s="1102"/>
      <c r="AM183" s="1102"/>
      <c r="AN183" s="1102"/>
      <c r="AO183" s="1102"/>
      <c r="AP183" s="1102"/>
      <c r="AQ183" s="1102"/>
      <c r="AR183" s="1102"/>
      <c r="AS183" s="1102"/>
      <c r="AT183" s="1102"/>
      <c r="AU183" s="1102"/>
      <c r="AV183" s="1102"/>
      <c r="AW183" s="1102"/>
      <c r="AX183" s="1102"/>
      <c r="AY183" s="1102"/>
      <c r="AZ183" s="1102"/>
      <c r="BA183" s="1102"/>
      <c r="BB183" s="1102"/>
      <c r="BC183" s="1102"/>
      <c r="BD183" s="1102"/>
      <c r="BE183" s="1102"/>
      <c r="BF183" s="1102"/>
      <c r="BG183" s="1102"/>
      <c r="BH183" s="1102"/>
      <c r="BI183" s="1102"/>
      <c r="BJ183" s="1102"/>
      <c r="BK183" s="1102"/>
      <c r="BL183" s="1102"/>
      <c r="BM183" s="1102"/>
      <c r="BN183" s="1102"/>
      <c r="BO183" s="1102"/>
      <c r="BP183" s="1102"/>
      <c r="BQ183" s="1102"/>
      <c r="BR183" s="1102"/>
      <c r="BS183" s="1102"/>
      <c r="BT183" s="1102"/>
      <c r="BU183" s="1102"/>
      <c r="BV183" s="1102"/>
      <c r="BW183" s="1102"/>
      <c r="BX183" s="1102"/>
      <c r="BY183" s="1102"/>
      <c r="BZ183" s="1102"/>
      <c r="CA183" s="1102"/>
      <c r="CB183" s="1102"/>
      <c r="CC183" s="1102"/>
      <c r="CD183" s="1102"/>
      <c r="CE183" s="1102"/>
      <c r="CF183" s="1102"/>
      <c r="CG183" s="1102"/>
      <c r="CH183" s="1102"/>
      <c r="CI183" s="1102"/>
      <c r="CJ183" s="1102"/>
      <c r="CK183" s="1102"/>
      <c r="CL183" s="1102"/>
      <c r="CM183" s="1102"/>
      <c r="CN183" s="1102"/>
      <c r="CO183" s="1102"/>
      <c r="CP183" s="1102"/>
      <c r="CQ183" s="1102"/>
      <c r="CR183" s="1102"/>
      <c r="CS183" s="1102"/>
      <c r="CT183" s="1102"/>
      <c r="CU183" s="1102"/>
      <c r="CV183" s="1102"/>
      <c r="CW183" s="1102"/>
      <c r="CX183" s="1102"/>
      <c r="CY183" s="1102"/>
      <c r="CZ183" s="1102"/>
      <c r="DA183" s="1102"/>
      <c r="DB183" s="1102"/>
      <c r="DC183" s="1102"/>
      <c r="DD183" s="1102"/>
      <c r="DE183" s="1102"/>
      <c r="DF183" s="1102"/>
      <c r="DG183" s="1102"/>
      <c r="DH183" s="1102"/>
      <c r="DI183" s="1102"/>
      <c r="DJ183" s="1102"/>
      <c r="DK183" s="1102"/>
      <c r="DL183" s="1102"/>
      <c r="DM183" s="1102"/>
      <c r="DN183" s="1102"/>
      <c r="DO183" s="1102"/>
      <c r="DP183" s="1102"/>
      <c r="DQ183" s="1102"/>
      <c r="DR183" s="1102"/>
      <c r="DS183" s="1102"/>
      <c r="DT183" s="1102"/>
      <c r="DU183" s="1102"/>
      <c r="DV183" s="1102"/>
      <c r="DW183" s="1102"/>
    </row>
    <row r="184" spans="2:127" ht="14.25" x14ac:dyDescent="0.2">
      <c r="B184" s="1102"/>
      <c r="C184" s="1102"/>
      <c r="D184" s="1102"/>
      <c r="E184" s="1102"/>
      <c r="F184" s="1102"/>
      <c r="G184" s="1102"/>
      <c r="H184" s="1102"/>
      <c r="I184" s="1102"/>
      <c r="J184" s="1102"/>
      <c r="K184" s="1102"/>
      <c r="L184" s="1102"/>
      <c r="M184" s="1102"/>
      <c r="N184" s="1102"/>
      <c r="O184" s="1102"/>
      <c r="P184" s="1102"/>
      <c r="Q184" s="1102"/>
      <c r="R184" s="1102"/>
      <c r="S184" s="1102"/>
      <c r="T184" s="1102"/>
      <c r="U184" s="1102"/>
      <c r="V184" s="1102"/>
      <c r="W184" s="1102"/>
      <c r="X184" s="1102"/>
      <c r="Y184" s="1102"/>
      <c r="Z184" s="1102"/>
      <c r="AA184" s="1102"/>
      <c r="AB184" s="1102"/>
      <c r="AC184" s="1102"/>
      <c r="AD184" s="1102"/>
      <c r="AE184" s="1102"/>
      <c r="AF184" s="1102"/>
      <c r="AG184" s="1102"/>
      <c r="AH184" s="1102"/>
      <c r="AI184" s="1102"/>
      <c r="AJ184" s="1102"/>
      <c r="AK184" s="1102"/>
      <c r="AL184" s="1102"/>
      <c r="AM184" s="1102"/>
      <c r="AN184" s="1102"/>
      <c r="AO184" s="1102"/>
      <c r="AP184" s="1102"/>
      <c r="AQ184" s="1102"/>
      <c r="AR184" s="1102"/>
      <c r="AS184" s="1102"/>
      <c r="AT184" s="1102"/>
      <c r="AU184" s="1102"/>
      <c r="AV184" s="1102"/>
      <c r="AW184" s="1102"/>
      <c r="AX184" s="1102"/>
      <c r="AY184" s="1102"/>
      <c r="AZ184" s="1102"/>
      <c r="BA184" s="1102"/>
      <c r="BB184" s="1102"/>
      <c r="BC184" s="1102"/>
      <c r="BD184" s="1102"/>
      <c r="BE184" s="1102"/>
      <c r="BF184" s="1102"/>
      <c r="BG184" s="1102"/>
      <c r="BH184" s="1102"/>
      <c r="BI184" s="1102"/>
      <c r="BJ184" s="1102"/>
      <c r="BK184" s="1102"/>
      <c r="BL184" s="1102"/>
      <c r="BM184" s="1102"/>
      <c r="BN184" s="1102"/>
      <c r="BO184" s="1102"/>
      <c r="BP184" s="1102"/>
      <c r="BQ184" s="1102"/>
      <c r="BR184" s="1102"/>
      <c r="BS184" s="1102"/>
      <c r="BT184" s="1102"/>
      <c r="BU184" s="1102"/>
      <c r="BV184" s="1102"/>
      <c r="BW184" s="1102"/>
      <c r="BX184" s="1102"/>
      <c r="BY184" s="1102"/>
      <c r="BZ184" s="1102"/>
      <c r="CA184" s="1102"/>
      <c r="CB184" s="1102"/>
      <c r="CC184" s="1102"/>
      <c r="CD184" s="1102"/>
      <c r="CE184" s="1102"/>
      <c r="CF184" s="1102"/>
      <c r="CG184" s="1102"/>
      <c r="CH184" s="1102"/>
      <c r="CI184" s="1102"/>
      <c r="CJ184" s="1102"/>
      <c r="CK184" s="1102"/>
      <c r="CL184" s="1102"/>
      <c r="CM184" s="1102"/>
      <c r="CN184" s="1102"/>
      <c r="CO184" s="1102"/>
      <c r="CP184" s="1102"/>
      <c r="CQ184" s="1102"/>
      <c r="CR184" s="1102"/>
      <c r="CS184" s="1102"/>
      <c r="CT184" s="1102"/>
      <c r="CU184" s="1102"/>
      <c r="CV184" s="1102"/>
      <c r="CW184" s="1102"/>
      <c r="CX184" s="1102"/>
      <c r="CY184" s="1102"/>
      <c r="CZ184" s="1102"/>
      <c r="DA184" s="1102"/>
      <c r="DB184" s="1102"/>
      <c r="DC184" s="1102"/>
      <c r="DD184" s="1102"/>
      <c r="DE184" s="1102"/>
      <c r="DF184" s="1102"/>
      <c r="DG184" s="1102"/>
      <c r="DH184" s="1102"/>
      <c r="DI184" s="1102"/>
      <c r="DJ184" s="1102"/>
      <c r="DK184" s="1102"/>
      <c r="DL184" s="1102"/>
      <c r="DM184" s="1102"/>
      <c r="DN184" s="1102"/>
      <c r="DO184" s="1102"/>
      <c r="DP184" s="1102"/>
      <c r="DQ184" s="1102"/>
      <c r="DR184" s="1102"/>
      <c r="DS184" s="1102"/>
      <c r="DT184" s="1102"/>
      <c r="DU184" s="1102"/>
      <c r="DV184" s="1102"/>
      <c r="DW184" s="1102"/>
    </row>
    <row r="185" spans="2:127" ht="14.25" x14ac:dyDescent="0.2">
      <c r="B185" s="1102"/>
      <c r="C185" s="1102"/>
      <c r="D185" s="1102"/>
      <c r="E185" s="1102"/>
      <c r="F185" s="1102"/>
      <c r="G185" s="1102"/>
      <c r="H185" s="1102"/>
      <c r="I185" s="1102"/>
      <c r="J185" s="1102"/>
      <c r="K185" s="1102"/>
      <c r="L185" s="1102"/>
      <c r="M185" s="1102"/>
      <c r="N185" s="1102"/>
      <c r="O185" s="1102"/>
      <c r="P185" s="1102"/>
      <c r="Q185" s="1102"/>
      <c r="R185" s="1102"/>
      <c r="S185" s="1102"/>
      <c r="T185" s="1102"/>
      <c r="U185" s="1102"/>
      <c r="V185" s="1102"/>
      <c r="W185" s="1102"/>
      <c r="X185" s="1102"/>
      <c r="Y185" s="1102"/>
      <c r="Z185" s="1102"/>
      <c r="AA185" s="1102"/>
      <c r="AB185" s="1102"/>
      <c r="AC185" s="1102"/>
      <c r="AD185" s="1102"/>
      <c r="AE185" s="1102"/>
      <c r="AF185" s="1102"/>
      <c r="AG185" s="1102"/>
      <c r="AH185" s="1102"/>
      <c r="AI185" s="1102"/>
      <c r="AJ185" s="1102"/>
      <c r="AK185" s="1102"/>
      <c r="AL185" s="1102"/>
      <c r="AM185" s="1102"/>
      <c r="AN185" s="1102"/>
      <c r="AO185" s="1102"/>
      <c r="AP185" s="1102"/>
      <c r="AQ185" s="1102"/>
      <c r="AR185" s="1102"/>
      <c r="AS185" s="1102"/>
      <c r="AT185" s="1102"/>
      <c r="AU185" s="1102"/>
      <c r="AV185" s="1102"/>
      <c r="AW185" s="1102"/>
      <c r="AX185" s="1102"/>
      <c r="AY185" s="1102"/>
      <c r="AZ185" s="1102"/>
      <c r="BA185" s="1102"/>
      <c r="BB185" s="1102"/>
      <c r="BC185" s="1102"/>
      <c r="BD185" s="1102"/>
      <c r="BE185" s="1102"/>
      <c r="BF185" s="1102"/>
      <c r="BG185" s="1102"/>
      <c r="BH185" s="1102"/>
      <c r="BI185" s="1102"/>
      <c r="BJ185" s="1102"/>
      <c r="BK185" s="1102"/>
      <c r="BL185" s="1102"/>
      <c r="BM185" s="1102"/>
      <c r="BN185" s="1102"/>
      <c r="BO185" s="1102"/>
      <c r="BP185" s="1102"/>
      <c r="BQ185" s="1102"/>
      <c r="BR185" s="1102"/>
      <c r="BS185" s="1102"/>
      <c r="BT185" s="1102"/>
      <c r="BU185" s="1102"/>
      <c r="BV185" s="1102"/>
      <c r="BW185" s="1102"/>
      <c r="BX185" s="1102"/>
      <c r="BY185" s="1102"/>
      <c r="BZ185" s="1102"/>
      <c r="CA185" s="1102"/>
      <c r="CB185" s="1102"/>
      <c r="CC185" s="1102"/>
      <c r="CD185" s="1102"/>
      <c r="CE185" s="1102"/>
      <c r="CF185" s="1102"/>
      <c r="CG185" s="1102"/>
      <c r="CH185" s="1102"/>
      <c r="CI185" s="1102"/>
      <c r="CJ185" s="1102"/>
      <c r="CK185" s="1102"/>
      <c r="CL185" s="1102"/>
      <c r="CM185" s="1102"/>
      <c r="CN185" s="1102"/>
      <c r="CO185" s="1102"/>
      <c r="CP185" s="1102"/>
      <c r="CQ185" s="1102"/>
      <c r="CR185" s="1102"/>
      <c r="CS185" s="1102"/>
      <c r="CT185" s="1102"/>
      <c r="CU185" s="1102"/>
      <c r="CV185" s="1102"/>
      <c r="CW185" s="1102"/>
      <c r="CX185" s="1102"/>
      <c r="CY185" s="1102"/>
      <c r="CZ185" s="1102"/>
      <c r="DA185" s="1102"/>
      <c r="DB185" s="1102"/>
      <c r="DC185" s="1102"/>
      <c r="DD185" s="1102"/>
      <c r="DE185" s="1102"/>
      <c r="DF185" s="1102"/>
      <c r="DG185" s="1102"/>
      <c r="DH185" s="1102"/>
      <c r="DI185" s="1102"/>
      <c r="DJ185" s="1102"/>
      <c r="DK185" s="1102"/>
      <c r="DL185" s="1102"/>
      <c r="DM185" s="1102"/>
      <c r="DN185" s="1102"/>
      <c r="DO185" s="1102"/>
      <c r="DP185" s="1102"/>
      <c r="DQ185" s="1102"/>
      <c r="DR185" s="1102"/>
      <c r="DS185" s="1102"/>
      <c r="DT185" s="1102"/>
      <c r="DU185" s="1102"/>
      <c r="DV185" s="1102"/>
      <c r="DW185" s="1102"/>
    </row>
    <row r="186" spans="2:127" ht="14.25" x14ac:dyDescent="0.2">
      <c r="B186" s="1102"/>
      <c r="C186" s="1102"/>
      <c r="D186" s="1102"/>
      <c r="E186" s="1102"/>
      <c r="F186" s="1102"/>
      <c r="G186" s="1102"/>
      <c r="H186" s="1102"/>
      <c r="I186" s="1102"/>
      <c r="J186" s="1102"/>
      <c r="K186" s="1102"/>
      <c r="L186" s="1102"/>
      <c r="M186" s="1102"/>
      <c r="N186" s="1102"/>
      <c r="O186" s="1102"/>
      <c r="P186" s="1102"/>
      <c r="Q186" s="1102"/>
      <c r="R186" s="1102"/>
      <c r="S186" s="1102"/>
      <c r="T186" s="1102"/>
      <c r="U186" s="1102"/>
      <c r="V186" s="1102"/>
      <c r="W186" s="1102"/>
      <c r="X186" s="1102"/>
      <c r="Y186" s="1102"/>
      <c r="Z186" s="1102"/>
      <c r="AA186" s="1102"/>
      <c r="AB186" s="1102"/>
      <c r="AC186" s="1102"/>
      <c r="AD186" s="1102"/>
      <c r="AE186" s="1102"/>
      <c r="AF186" s="1102"/>
      <c r="AG186" s="1102"/>
      <c r="AH186" s="1102"/>
      <c r="AI186" s="1102"/>
      <c r="AJ186" s="1102"/>
      <c r="AK186" s="1102"/>
      <c r="AL186" s="1102"/>
      <c r="AM186" s="1102"/>
      <c r="AN186" s="1102"/>
      <c r="AO186" s="1102"/>
      <c r="AP186" s="1102"/>
      <c r="AQ186" s="1102"/>
      <c r="AR186" s="1102"/>
      <c r="AS186" s="1102"/>
      <c r="AT186" s="1102"/>
      <c r="AU186" s="1102"/>
      <c r="AV186" s="1102"/>
      <c r="AW186" s="1102"/>
      <c r="AX186" s="1102"/>
      <c r="AY186" s="1102"/>
      <c r="AZ186" s="1102"/>
      <c r="BA186" s="1102"/>
      <c r="BB186" s="1102"/>
      <c r="BC186" s="1102"/>
      <c r="BD186" s="1102"/>
      <c r="BE186" s="1102"/>
      <c r="BF186" s="1102"/>
      <c r="BG186" s="1102"/>
      <c r="BH186" s="1102"/>
      <c r="BI186" s="1102"/>
      <c r="BJ186" s="1102"/>
      <c r="BK186" s="1102"/>
      <c r="BL186" s="1102"/>
      <c r="BM186" s="1102"/>
      <c r="BN186" s="1102"/>
      <c r="BO186" s="1102"/>
      <c r="BP186" s="1102"/>
      <c r="BQ186" s="1102"/>
      <c r="BR186" s="1102"/>
      <c r="BS186" s="1102"/>
      <c r="BT186" s="1102"/>
      <c r="BU186" s="1102"/>
      <c r="BV186" s="1102"/>
      <c r="BW186" s="1102"/>
      <c r="BX186" s="1102"/>
      <c r="BY186" s="1102"/>
      <c r="BZ186" s="1102"/>
      <c r="CA186" s="1102"/>
      <c r="CB186" s="1102"/>
      <c r="CC186" s="1102"/>
      <c r="CD186" s="1102"/>
      <c r="CE186" s="1102"/>
      <c r="CF186" s="1102"/>
      <c r="CG186" s="1102"/>
      <c r="CH186" s="1102"/>
      <c r="CI186" s="1102"/>
      <c r="CJ186" s="1102"/>
      <c r="CK186" s="1102"/>
      <c r="CL186" s="1102"/>
      <c r="CM186" s="1102"/>
      <c r="CN186" s="1102"/>
      <c r="CO186" s="1102"/>
      <c r="CP186" s="1102"/>
      <c r="CQ186" s="1102"/>
      <c r="CR186" s="1102"/>
      <c r="CS186" s="1102"/>
      <c r="CT186" s="1102"/>
      <c r="CU186" s="1102"/>
      <c r="CV186" s="1102"/>
      <c r="CW186" s="1102"/>
      <c r="CX186" s="1102"/>
      <c r="CY186" s="1102"/>
      <c r="CZ186" s="1102"/>
      <c r="DA186" s="1102"/>
      <c r="DB186" s="1102"/>
      <c r="DC186" s="1102"/>
      <c r="DD186" s="1102"/>
      <c r="DE186" s="1102"/>
      <c r="DF186" s="1102"/>
      <c r="DG186" s="1102"/>
      <c r="DH186" s="1102"/>
      <c r="DI186" s="1102"/>
      <c r="DJ186" s="1102"/>
      <c r="DK186" s="1102"/>
      <c r="DL186" s="1102"/>
      <c r="DM186" s="1102"/>
      <c r="DN186" s="1102"/>
      <c r="DO186" s="1102"/>
      <c r="DP186" s="1102"/>
      <c r="DQ186" s="1102"/>
      <c r="DR186" s="1102"/>
      <c r="DS186" s="1102"/>
      <c r="DT186" s="1102"/>
      <c r="DU186" s="1102"/>
      <c r="DV186" s="1102"/>
      <c r="DW186" s="1102"/>
    </row>
    <row r="187" spans="2:127" ht="14.25" x14ac:dyDescent="0.2">
      <c r="B187" s="1102"/>
      <c r="C187" s="1102"/>
      <c r="D187" s="1102"/>
      <c r="E187" s="1102"/>
      <c r="F187" s="1102"/>
      <c r="G187" s="1102"/>
      <c r="H187" s="1102"/>
      <c r="I187" s="1102"/>
      <c r="J187" s="1102"/>
      <c r="K187" s="1102"/>
      <c r="L187" s="1102"/>
      <c r="M187" s="1102"/>
      <c r="N187" s="1102"/>
      <c r="O187" s="1102"/>
      <c r="P187" s="1102"/>
      <c r="Q187" s="1102"/>
      <c r="R187" s="1102"/>
      <c r="S187" s="1102"/>
      <c r="T187" s="1102"/>
      <c r="U187" s="1102"/>
      <c r="V187" s="1102"/>
      <c r="W187" s="1102"/>
      <c r="X187" s="1102"/>
      <c r="Y187" s="1102"/>
      <c r="Z187" s="1102"/>
      <c r="AA187" s="1102"/>
      <c r="AB187" s="1102"/>
      <c r="AC187" s="1102"/>
      <c r="AD187" s="1102"/>
      <c r="AE187" s="1102"/>
      <c r="AF187" s="1102"/>
      <c r="AG187" s="1102"/>
      <c r="AH187" s="1102"/>
      <c r="AI187" s="1102"/>
      <c r="AJ187" s="1102"/>
      <c r="AK187" s="1102"/>
      <c r="AL187" s="1102"/>
      <c r="AM187" s="1102"/>
      <c r="AN187" s="1102"/>
      <c r="AO187" s="1102"/>
      <c r="AP187" s="1102"/>
      <c r="AQ187" s="1102"/>
      <c r="AR187" s="1102"/>
      <c r="AS187" s="1102"/>
      <c r="AT187" s="1102"/>
      <c r="AU187" s="1102"/>
      <c r="AV187" s="1102"/>
      <c r="AW187" s="1102"/>
      <c r="AX187" s="1102"/>
      <c r="AY187" s="1102"/>
      <c r="AZ187" s="1102"/>
      <c r="BA187" s="1102"/>
      <c r="BB187" s="1102"/>
      <c r="BC187" s="1102"/>
      <c r="BD187" s="1102"/>
      <c r="BE187" s="1102"/>
      <c r="BF187" s="1102"/>
      <c r="BG187" s="1102"/>
      <c r="BH187" s="1102"/>
      <c r="BI187" s="1102"/>
      <c r="BJ187" s="1102"/>
      <c r="BK187" s="1102"/>
      <c r="BL187" s="1102"/>
      <c r="BM187" s="1102"/>
      <c r="BN187" s="1102"/>
      <c r="BO187" s="1102"/>
      <c r="BP187" s="1102"/>
      <c r="BQ187" s="1102"/>
      <c r="BR187" s="1102"/>
      <c r="BS187" s="1102"/>
      <c r="BT187" s="1102"/>
      <c r="BU187" s="1102"/>
      <c r="BV187" s="1102"/>
      <c r="BW187" s="1102"/>
      <c r="BX187" s="1102"/>
      <c r="BY187" s="1102"/>
      <c r="BZ187" s="1102"/>
      <c r="CA187" s="1102"/>
      <c r="CB187" s="1102"/>
      <c r="CC187" s="1102"/>
      <c r="CD187" s="1102"/>
      <c r="CE187" s="1102"/>
      <c r="CF187" s="1102"/>
      <c r="CG187" s="1102"/>
      <c r="CH187" s="1102"/>
      <c r="CI187" s="1102"/>
      <c r="CJ187" s="1102"/>
      <c r="CK187" s="1102"/>
      <c r="CL187" s="1102"/>
      <c r="CM187" s="1102"/>
      <c r="CN187" s="1102"/>
      <c r="CO187" s="1102"/>
      <c r="CP187" s="1102"/>
      <c r="CQ187" s="1102"/>
      <c r="CR187" s="1102"/>
      <c r="CS187" s="1102"/>
      <c r="CT187" s="1102"/>
      <c r="CU187" s="1102"/>
      <c r="CV187" s="1102"/>
      <c r="CW187" s="1102"/>
      <c r="CX187" s="1102"/>
      <c r="CY187" s="1102"/>
      <c r="CZ187" s="1102"/>
      <c r="DA187" s="1102"/>
      <c r="DB187" s="1102"/>
      <c r="DC187" s="1102"/>
      <c r="DD187" s="1102"/>
      <c r="DE187" s="1102"/>
      <c r="DF187" s="1102"/>
      <c r="DG187" s="1102"/>
      <c r="DH187" s="1102"/>
      <c r="DI187" s="1102"/>
      <c r="DJ187" s="1102"/>
      <c r="DK187" s="1102"/>
      <c r="DL187" s="1102"/>
      <c r="DM187" s="1102"/>
      <c r="DN187" s="1102"/>
      <c r="DO187" s="1102"/>
      <c r="DP187" s="1102"/>
      <c r="DQ187" s="1102"/>
      <c r="DR187" s="1102"/>
      <c r="DS187" s="1102"/>
      <c r="DT187" s="1102"/>
      <c r="DU187" s="1102"/>
      <c r="DV187" s="1102"/>
      <c r="DW187" s="1102"/>
    </row>
    <row r="188" spans="2:127" ht="14.25" x14ac:dyDescent="0.2">
      <c r="B188" s="1102"/>
      <c r="C188" s="1102"/>
      <c r="D188" s="1102"/>
      <c r="E188" s="1102"/>
      <c r="F188" s="1102"/>
      <c r="G188" s="1102"/>
      <c r="H188" s="1102"/>
      <c r="I188" s="1102"/>
      <c r="J188" s="1102"/>
      <c r="K188" s="1102"/>
      <c r="L188" s="1102"/>
      <c r="M188" s="1102"/>
      <c r="N188" s="1102"/>
      <c r="O188" s="1102"/>
      <c r="P188" s="1102"/>
      <c r="Q188" s="1102"/>
      <c r="R188" s="1102"/>
      <c r="S188" s="1102"/>
      <c r="T188" s="1102"/>
      <c r="U188" s="1102"/>
      <c r="V188" s="1102"/>
      <c r="W188" s="1102"/>
      <c r="X188" s="1102"/>
      <c r="Y188" s="1102"/>
      <c r="Z188" s="1102"/>
      <c r="AA188" s="1102"/>
      <c r="AB188" s="1102"/>
      <c r="AC188" s="1102"/>
      <c r="AD188" s="1102"/>
      <c r="AE188" s="1102"/>
      <c r="AF188" s="1102"/>
      <c r="AG188" s="1102"/>
      <c r="AH188" s="1102"/>
      <c r="AI188" s="1102"/>
      <c r="AJ188" s="1102"/>
      <c r="AK188" s="1102"/>
      <c r="AL188" s="1102"/>
      <c r="AM188" s="1102"/>
      <c r="AN188" s="1102"/>
      <c r="AO188" s="1102"/>
      <c r="AP188" s="1102"/>
      <c r="AQ188" s="1102"/>
      <c r="AR188" s="1102"/>
      <c r="AS188" s="1102"/>
      <c r="AT188" s="1102"/>
      <c r="AU188" s="1102"/>
      <c r="AV188" s="1102"/>
      <c r="AW188" s="1102"/>
      <c r="AX188" s="1102"/>
      <c r="AY188" s="1102"/>
      <c r="AZ188" s="1102"/>
      <c r="BA188" s="1102"/>
      <c r="BB188" s="1102"/>
      <c r="BC188" s="1102"/>
      <c r="BD188" s="1102"/>
      <c r="BE188" s="1102"/>
      <c r="BF188" s="1102"/>
      <c r="BG188" s="1102"/>
      <c r="BH188" s="1102"/>
      <c r="BI188" s="1102"/>
      <c r="BJ188" s="1102"/>
      <c r="BK188" s="1102"/>
      <c r="BL188" s="1102"/>
      <c r="BM188" s="1102"/>
      <c r="BN188" s="1102"/>
      <c r="BO188" s="1102"/>
      <c r="BP188" s="1102"/>
      <c r="BQ188" s="1102"/>
      <c r="BR188" s="1102"/>
      <c r="BS188" s="1102"/>
      <c r="BT188" s="1102"/>
      <c r="BU188" s="1102"/>
      <c r="BV188" s="1102"/>
      <c r="BW188" s="1102"/>
      <c r="BX188" s="1102"/>
      <c r="BY188" s="1102"/>
      <c r="BZ188" s="1102"/>
      <c r="CA188" s="1102"/>
      <c r="CB188" s="1102"/>
      <c r="CC188" s="1102"/>
      <c r="CD188" s="1102"/>
      <c r="CE188" s="1102"/>
      <c r="CF188" s="1102"/>
      <c r="CG188" s="1102"/>
      <c r="CH188" s="1102"/>
      <c r="CI188" s="1102"/>
      <c r="CJ188" s="1102"/>
      <c r="CK188" s="1102"/>
      <c r="CL188" s="1102"/>
      <c r="CM188" s="1102"/>
      <c r="CN188" s="1102"/>
      <c r="CO188" s="1102"/>
      <c r="CP188" s="1102"/>
      <c r="CQ188" s="1102"/>
      <c r="CR188" s="1102"/>
      <c r="CS188" s="1102"/>
      <c r="CT188" s="1102"/>
      <c r="CU188" s="1102"/>
      <c r="CV188" s="1102"/>
      <c r="CW188" s="1102"/>
      <c r="CX188" s="1102"/>
      <c r="CY188" s="1102"/>
      <c r="CZ188" s="1102"/>
      <c r="DA188" s="1102"/>
      <c r="DB188" s="1102"/>
      <c r="DC188" s="1102"/>
      <c r="DD188" s="1102"/>
      <c r="DE188" s="1102"/>
      <c r="DF188" s="1102"/>
      <c r="DG188" s="1102"/>
      <c r="DH188" s="1102"/>
      <c r="DI188" s="1102"/>
      <c r="DJ188" s="1102"/>
      <c r="DK188" s="1102"/>
      <c r="DL188" s="1102"/>
      <c r="DM188" s="1102"/>
      <c r="DN188" s="1102"/>
      <c r="DO188" s="1102"/>
      <c r="DP188" s="1102"/>
      <c r="DQ188" s="1102"/>
      <c r="DR188" s="1102"/>
      <c r="DS188" s="1102"/>
      <c r="DT188" s="1102"/>
      <c r="DU188" s="1102"/>
      <c r="DV188" s="1102"/>
      <c r="DW188" s="1102"/>
    </row>
    <row r="189" spans="2:127" ht="14.25" x14ac:dyDescent="0.2">
      <c r="B189" s="1102"/>
      <c r="C189" s="1102"/>
      <c r="D189" s="1102"/>
      <c r="E189" s="1102"/>
      <c r="F189" s="1102"/>
      <c r="G189" s="1102"/>
      <c r="H189" s="1102"/>
      <c r="I189" s="1102"/>
      <c r="J189" s="1102"/>
      <c r="K189" s="1102"/>
      <c r="L189" s="1102"/>
      <c r="M189" s="1102"/>
      <c r="N189" s="1102"/>
      <c r="O189" s="1102"/>
      <c r="P189" s="1102"/>
      <c r="Q189" s="1102"/>
      <c r="R189" s="1102"/>
      <c r="S189" s="1102"/>
      <c r="T189" s="1102"/>
      <c r="U189" s="1102"/>
      <c r="V189" s="1102"/>
      <c r="W189" s="1102"/>
      <c r="X189" s="1102"/>
      <c r="Y189" s="1102"/>
      <c r="Z189" s="1102"/>
      <c r="AA189" s="1102"/>
      <c r="AB189" s="1102"/>
      <c r="AC189" s="1102"/>
      <c r="AD189" s="1102"/>
      <c r="AE189" s="1102"/>
      <c r="AF189" s="1102"/>
      <c r="AG189" s="1102"/>
      <c r="AH189" s="1102"/>
      <c r="AI189" s="1102"/>
      <c r="AJ189" s="1102"/>
      <c r="AK189" s="1102"/>
      <c r="AL189" s="1102"/>
      <c r="AM189" s="1102"/>
      <c r="AN189" s="1102"/>
      <c r="AO189" s="1102"/>
      <c r="AP189" s="1102"/>
      <c r="AQ189" s="1102"/>
      <c r="AR189" s="1102"/>
      <c r="AS189" s="1102"/>
      <c r="AT189" s="1102"/>
      <c r="AU189" s="1102"/>
      <c r="AV189" s="1102"/>
      <c r="AW189" s="1102"/>
      <c r="AX189" s="1102"/>
      <c r="AY189" s="1102"/>
      <c r="AZ189" s="1102"/>
      <c r="BA189" s="1102"/>
      <c r="BB189" s="1102"/>
      <c r="BC189" s="1102"/>
      <c r="BD189" s="1102"/>
      <c r="BE189" s="1102"/>
      <c r="BF189" s="1102"/>
      <c r="BG189" s="1102"/>
      <c r="BH189" s="1102"/>
      <c r="BI189" s="1102"/>
      <c r="BJ189" s="1102"/>
      <c r="BK189" s="1102"/>
      <c r="BL189" s="1102"/>
      <c r="BM189" s="1102"/>
      <c r="BN189" s="1102"/>
      <c r="BO189" s="1102"/>
      <c r="BP189" s="1102"/>
      <c r="BQ189" s="1102"/>
      <c r="BR189" s="1102"/>
      <c r="BS189" s="1102"/>
      <c r="BT189" s="1102"/>
      <c r="BU189" s="1102"/>
      <c r="BV189" s="1102"/>
      <c r="BW189" s="1102"/>
      <c r="BX189" s="1102"/>
      <c r="BY189" s="1102"/>
      <c r="BZ189" s="1102"/>
      <c r="CA189" s="1102"/>
      <c r="CB189" s="1102"/>
      <c r="CC189" s="1102"/>
      <c r="CD189" s="1102"/>
      <c r="CE189" s="1102"/>
      <c r="CF189" s="1102"/>
      <c r="CG189" s="1102"/>
      <c r="CH189" s="1102"/>
      <c r="CI189" s="1102"/>
      <c r="CJ189" s="1102"/>
      <c r="CK189" s="1102"/>
      <c r="CL189" s="1102"/>
      <c r="CM189" s="1102"/>
      <c r="CN189" s="1102"/>
      <c r="CO189" s="1102"/>
      <c r="CP189" s="1102"/>
      <c r="CQ189" s="1102"/>
      <c r="CR189" s="1102"/>
      <c r="CS189" s="1102"/>
      <c r="CT189" s="1102"/>
      <c r="CU189" s="1102"/>
      <c r="CV189" s="1102"/>
      <c r="CW189" s="1102"/>
      <c r="CX189" s="1102"/>
      <c r="CY189" s="1102"/>
      <c r="CZ189" s="1102"/>
      <c r="DA189" s="1102"/>
      <c r="DB189" s="1102"/>
      <c r="DC189" s="1102"/>
      <c r="DD189" s="1102"/>
      <c r="DE189" s="1102"/>
      <c r="DF189" s="1102"/>
      <c r="DG189" s="1102"/>
      <c r="DH189" s="1102"/>
      <c r="DI189" s="1102"/>
      <c r="DJ189" s="1102"/>
      <c r="DK189" s="1102"/>
      <c r="DL189" s="1102"/>
      <c r="DM189" s="1102"/>
      <c r="DN189" s="1102"/>
      <c r="DO189" s="1102"/>
      <c r="DP189" s="1102"/>
      <c r="DQ189" s="1102"/>
      <c r="DR189" s="1102"/>
      <c r="DS189" s="1102"/>
      <c r="DT189" s="1102"/>
      <c r="DU189" s="1102"/>
      <c r="DV189" s="1102"/>
      <c r="DW189" s="1102"/>
    </row>
    <row r="190" spans="2:127" ht="14.25" x14ac:dyDescent="0.2">
      <c r="B190" s="1102"/>
      <c r="C190" s="1102"/>
      <c r="D190" s="1102"/>
      <c r="E190" s="1102"/>
      <c r="F190" s="1102"/>
      <c r="G190" s="1102"/>
      <c r="H190" s="1102"/>
      <c r="I190" s="1102"/>
      <c r="J190" s="1102"/>
      <c r="K190" s="1102"/>
      <c r="L190" s="1102"/>
      <c r="M190" s="1102"/>
      <c r="N190" s="1102"/>
      <c r="O190" s="1102"/>
      <c r="P190" s="1102"/>
      <c r="Q190" s="1102"/>
      <c r="R190" s="1102"/>
      <c r="S190" s="1102"/>
      <c r="T190" s="1102"/>
      <c r="U190" s="1102"/>
      <c r="V190" s="1102"/>
      <c r="W190" s="1102"/>
      <c r="X190" s="1102"/>
      <c r="Y190" s="1102"/>
      <c r="Z190" s="1102"/>
      <c r="AA190" s="1102"/>
      <c r="AB190" s="1102"/>
      <c r="AC190" s="1102"/>
      <c r="AD190" s="1102"/>
      <c r="AE190" s="1102"/>
      <c r="AF190" s="1102"/>
      <c r="AG190" s="1102"/>
      <c r="AH190" s="1102"/>
      <c r="AI190" s="1102"/>
      <c r="AJ190" s="1102"/>
      <c r="AK190" s="1102"/>
      <c r="AL190" s="1102"/>
      <c r="AM190" s="1102"/>
      <c r="AN190" s="1102"/>
      <c r="AO190" s="1102"/>
      <c r="AP190" s="1102"/>
      <c r="AQ190" s="1102"/>
      <c r="AR190" s="1102"/>
      <c r="AS190" s="1102"/>
      <c r="AT190" s="1102"/>
      <c r="AU190" s="1102"/>
      <c r="AV190" s="1102"/>
      <c r="AW190" s="1102"/>
      <c r="AX190" s="1102"/>
      <c r="AY190" s="1102"/>
      <c r="AZ190" s="1102"/>
      <c r="BA190" s="1102"/>
      <c r="BB190" s="1102"/>
      <c r="BC190" s="1102"/>
      <c r="BD190" s="1102"/>
      <c r="BE190" s="1102"/>
      <c r="BF190" s="1102"/>
      <c r="BG190" s="1102"/>
      <c r="BH190" s="1102"/>
      <c r="BI190" s="1102"/>
      <c r="BJ190" s="1102"/>
      <c r="BK190" s="1102"/>
      <c r="BL190" s="1102"/>
      <c r="BM190" s="1102"/>
      <c r="BN190" s="1102"/>
      <c r="BO190" s="1102"/>
      <c r="BP190" s="1102"/>
      <c r="BQ190" s="1102"/>
      <c r="BR190" s="1102"/>
      <c r="BS190" s="1102"/>
      <c r="BT190" s="1102"/>
      <c r="BU190" s="1102"/>
      <c r="BV190" s="1102"/>
      <c r="BW190" s="1102"/>
      <c r="BX190" s="1102"/>
      <c r="BY190" s="1102"/>
      <c r="BZ190" s="1102"/>
      <c r="CA190" s="1102"/>
      <c r="CB190" s="1102"/>
      <c r="CC190" s="1102"/>
      <c r="CD190" s="1102"/>
      <c r="CE190" s="1102"/>
      <c r="CF190" s="1102"/>
      <c r="CG190" s="1102"/>
      <c r="CH190" s="1102"/>
      <c r="CI190" s="1102"/>
      <c r="CJ190" s="1102"/>
      <c r="CK190" s="1102"/>
      <c r="CL190" s="1102"/>
      <c r="CM190" s="1102"/>
      <c r="CN190" s="1102"/>
      <c r="CO190" s="1102"/>
      <c r="CP190" s="1102"/>
      <c r="CQ190" s="1102"/>
      <c r="CR190" s="1102"/>
      <c r="CS190" s="1102"/>
      <c r="CT190" s="1102"/>
      <c r="CU190" s="1102"/>
      <c r="CV190" s="1102"/>
      <c r="CW190" s="1102"/>
      <c r="CX190" s="1102"/>
      <c r="CY190" s="1102"/>
      <c r="CZ190" s="1102"/>
      <c r="DA190" s="1102"/>
      <c r="DB190" s="1102"/>
      <c r="DC190" s="1102"/>
      <c r="DD190" s="1102"/>
      <c r="DE190" s="1102"/>
      <c r="DF190" s="1102"/>
      <c r="DG190" s="1102"/>
      <c r="DH190" s="1102"/>
      <c r="DI190" s="1102"/>
      <c r="DJ190" s="1102"/>
      <c r="DK190" s="1102"/>
      <c r="DL190" s="1102"/>
      <c r="DM190" s="1102"/>
      <c r="DN190" s="1102"/>
      <c r="DO190" s="1102"/>
      <c r="DP190" s="1102"/>
      <c r="DQ190" s="1102"/>
      <c r="DR190" s="1102"/>
      <c r="DS190" s="1102"/>
      <c r="DT190" s="1102"/>
      <c r="DU190" s="1102"/>
      <c r="DV190" s="1102"/>
      <c r="DW190" s="1102"/>
    </row>
    <row r="191" spans="2:127" ht="14.25" x14ac:dyDescent="0.2">
      <c r="B191" s="1102"/>
      <c r="C191" s="1102"/>
      <c r="D191" s="1102"/>
      <c r="E191" s="1102"/>
      <c r="F191" s="1102"/>
      <c r="G191" s="1102"/>
      <c r="H191" s="1102"/>
      <c r="I191" s="1102"/>
      <c r="J191" s="1102"/>
      <c r="K191" s="1102"/>
      <c r="L191" s="1102"/>
      <c r="M191" s="1102"/>
      <c r="N191" s="1102"/>
      <c r="O191" s="1102"/>
      <c r="P191" s="1102"/>
      <c r="Q191" s="1102"/>
      <c r="R191" s="1102"/>
      <c r="S191" s="1102"/>
      <c r="T191" s="1102"/>
      <c r="U191" s="1102"/>
      <c r="V191" s="1102"/>
      <c r="W191" s="1102"/>
      <c r="X191" s="1102"/>
      <c r="Y191" s="1102"/>
      <c r="Z191" s="1102"/>
      <c r="AA191" s="1102"/>
      <c r="AB191" s="1102"/>
      <c r="AC191" s="1102"/>
      <c r="AD191" s="1102"/>
      <c r="AE191" s="1102"/>
      <c r="AF191" s="1102"/>
      <c r="AG191" s="1102"/>
      <c r="AH191" s="1102"/>
      <c r="AI191" s="1102"/>
      <c r="AJ191" s="1102"/>
      <c r="AK191" s="1102"/>
      <c r="AL191" s="1102"/>
      <c r="AM191" s="1102"/>
      <c r="AN191" s="1102"/>
      <c r="AO191" s="1102"/>
      <c r="AP191" s="1102"/>
      <c r="AQ191" s="1102"/>
      <c r="AR191" s="1102"/>
      <c r="AS191" s="1102"/>
      <c r="AT191" s="1102"/>
      <c r="AU191" s="1102"/>
      <c r="AV191" s="1102"/>
      <c r="AW191" s="1102"/>
      <c r="AX191" s="1102"/>
      <c r="AY191" s="1102"/>
      <c r="AZ191" s="1102"/>
      <c r="BA191" s="1102"/>
      <c r="BB191" s="1102"/>
      <c r="BC191" s="1102"/>
      <c r="BD191" s="1102"/>
      <c r="BE191" s="1102"/>
      <c r="BF191" s="1102"/>
      <c r="BG191" s="1102"/>
      <c r="BH191" s="1102"/>
      <c r="BI191" s="1102"/>
      <c r="BJ191" s="1102"/>
      <c r="BK191" s="1102"/>
      <c r="BL191" s="1102"/>
      <c r="BM191" s="1102"/>
      <c r="BN191" s="1102"/>
      <c r="BO191" s="1102"/>
      <c r="BP191" s="1102"/>
      <c r="BQ191" s="1102"/>
      <c r="BR191" s="1102"/>
      <c r="BS191" s="1102"/>
      <c r="BT191" s="1102"/>
      <c r="BU191" s="1102"/>
      <c r="BV191" s="1102"/>
      <c r="BW191" s="1102"/>
      <c r="BX191" s="1102"/>
      <c r="BY191" s="1102"/>
      <c r="BZ191" s="1102"/>
      <c r="CA191" s="1102"/>
      <c r="CB191" s="1102"/>
      <c r="CC191" s="1102"/>
      <c r="CD191" s="1102"/>
      <c r="CE191" s="1102"/>
      <c r="CF191" s="1102"/>
      <c r="CG191" s="1102"/>
      <c r="CH191" s="1102"/>
      <c r="CI191" s="1102"/>
      <c r="CJ191" s="1102"/>
      <c r="CK191" s="1102"/>
      <c r="CL191" s="1102"/>
      <c r="CM191" s="1102"/>
      <c r="CN191" s="1102"/>
      <c r="CO191" s="1102"/>
      <c r="CP191" s="1102"/>
      <c r="CQ191" s="1102"/>
      <c r="CR191" s="1102"/>
      <c r="CS191" s="1102"/>
      <c r="CT191" s="1102"/>
      <c r="CU191" s="1102"/>
      <c r="CV191" s="1102"/>
      <c r="CW191" s="1102"/>
      <c r="CX191" s="1102"/>
      <c r="CY191" s="1102"/>
      <c r="CZ191" s="1102"/>
      <c r="DA191" s="1102"/>
      <c r="DB191" s="1102"/>
      <c r="DC191" s="1102"/>
      <c r="DD191" s="1102"/>
      <c r="DE191" s="1102"/>
      <c r="DF191" s="1102"/>
      <c r="DG191" s="1102"/>
      <c r="DH191" s="1102"/>
      <c r="DI191" s="1102"/>
      <c r="DJ191" s="1102"/>
      <c r="DK191" s="1102"/>
      <c r="DL191" s="1102"/>
      <c r="DM191" s="1102"/>
      <c r="DN191" s="1102"/>
      <c r="DO191" s="1102"/>
      <c r="DP191" s="1102"/>
      <c r="DQ191" s="1102"/>
      <c r="DR191" s="1102"/>
      <c r="DS191" s="1102"/>
      <c r="DT191" s="1102"/>
      <c r="DU191" s="1102"/>
      <c r="DV191" s="1102"/>
      <c r="DW191" s="1102"/>
    </row>
    <row r="192" spans="2:127" ht="14.25" x14ac:dyDescent="0.2">
      <c r="B192" s="1102"/>
      <c r="C192" s="1102"/>
      <c r="D192" s="1102"/>
      <c r="E192" s="1102"/>
      <c r="F192" s="1102"/>
      <c r="G192" s="1102"/>
      <c r="H192" s="1102"/>
      <c r="I192" s="1102"/>
      <c r="J192" s="1102"/>
      <c r="K192" s="1102"/>
      <c r="L192" s="1102"/>
      <c r="M192" s="1102"/>
      <c r="N192" s="1102"/>
      <c r="O192" s="1102"/>
      <c r="P192" s="1102"/>
      <c r="Q192" s="1102"/>
      <c r="R192" s="1102"/>
      <c r="S192" s="1102"/>
      <c r="T192" s="1102"/>
      <c r="U192" s="1102"/>
      <c r="V192" s="1102"/>
      <c r="W192" s="1102"/>
      <c r="X192" s="1102"/>
      <c r="Y192" s="1102"/>
      <c r="Z192" s="1102"/>
      <c r="AA192" s="1102"/>
      <c r="AB192" s="1102"/>
      <c r="AC192" s="1102"/>
      <c r="AD192" s="1102"/>
      <c r="AE192" s="1102"/>
      <c r="AF192" s="1102"/>
      <c r="AG192" s="1102"/>
      <c r="AH192" s="1102"/>
      <c r="AI192" s="1102"/>
      <c r="AJ192" s="1102"/>
      <c r="AK192" s="1102"/>
      <c r="AL192" s="1102"/>
      <c r="AM192" s="1102"/>
      <c r="AN192" s="1102"/>
      <c r="AO192" s="1102"/>
      <c r="AP192" s="1102"/>
      <c r="AQ192" s="1102"/>
      <c r="AR192" s="1102"/>
      <c r="AS192" s="1102"/>
      <c r="AT192" s="1102"/>
      <c r="AU192" s="1102"/>
      <c r="AV192" s="1102"/>
      <c r="AW192" s="1102"/>
      <c r="AX192" s="1102"/>
      <c r="AY192" s="1102"/>
      <c r="AZ192" s="1102"/>
      <c r="BA192" s="1102"/>
      <c r="BB192" s="1102"/>
      <c r="BC192" s="1102"/>
      <c r="BD192" s="1102"/>
      <c r="BE192" s="1102"/>
      <c r="BF192" s="1102"/>
      <c r="BG192" s="1102"/>
      <c r="BH192" s="1102"/>
      <c r="BI192" s="1102"/>
      <c r="BJ192" s="1102"/>
      <c r="BK192" s="1102"/>
      <c r="BL192" s="1102"/>
      <c r="BM192" s="1102"/>
      <c r="BN192" s="1102"/>
      <c r="BO192" s="1102"/>
      <c r="BP192" s="1102"/>
      <c r="BQ192" s="1102"/>
      <c r="BR192" s="1102"/>
      <c r="BS192" s="1102"/>
      <c r="BT192" s="1102"/>
      <c r="BU192" s="1102"/>
      <c r="BV192" s="1102"/>
      <c r="BW192" s="1102"/>
      <c r="BX192" s="1102"/>
      <c r="BY192" s="1102"/>
      <c r="BZ192" s="1102"/>
      <c r="CA192" s="1102"/>
      <c r="CB192" s="1102"/>
      <c r="CC192" s="1102"/>
      <c r="CD192" s="1102"/>
      <c r="CE192" s="1102"/>
      <c r="CF192" s="1102"/>
      <c r="CG192" s="1102"/>
      <c r="CH192" s="1102"/>
      <c r="CI192" s="1102"/>
      <c r="CJ192" s="1102"/>
      <c r="CK192" s="1102"/>
      <c r="CL192" s="1102"/>
      <c r="CM192" s="1102"/>
      <c r="CN192" s="1102"/>
      <c r="CO192" s="1102"/>
      <c r="CP192" s="1102"/>
      <c r="CQ192" s="1102"/>
      <c r="CR192" s="1102"/>
      <c r="CS192" s="1102"/>
      <c r="CT192" s="1102"/>
      <c r="CU192" s="1102"/>
      <c r="CV192" s="1102"/>
      <c r="CW192" s="1102"/>
      <c r="CX192" s="1102"/>
      <c r="CY192" s="1102"/>
      <c r="CZ192" s="1102"/>
      <c r="DA192" s="1102"/>
      <c r="DB192" s="1102"/>
      <c r="DC192" s="1102"/>
      <c r="DD192" s="1102"/>
      <c r="DE192" s="1102"/>
      <c r="DF192" s="1102"/>
      <c r="DG192" s="1102"/>
      <c r="DH192" s="1102"/>
      <c r="DI192" s="1102"/>
      <c r="DJ192" s="1102"/>
      <c r="DK192" s="1102"/>
      <c r="DL192" s="1102"/>
      <c r="DM192" s="1102"/>
      <c r="DN192" s="1102"/>
      <c r="DO192" s="1102"/>
      <c r="DP192" s="1102"/>
      <c r="DQ192" s="1102"/>
      <c r="DR192" s="1102"/>
      <c r="DS192" s="1102"/>
      <c r="DT192" s="1102"/>
      <c r="DU192" s="1102"/>
      <c r="DV192" s="1102"/>
      <c r="DW192" s="1102"/>
    </row>
    <row r="193" spans="2:127" ht="14.25" x14ac:dyDescent="0.2">
      <c r="B193" s="1102"/>
      <c r="C193" s="1102"/>
      <c r="D193" s="1102"/>
      <c r="E193" s="1102"/>
      <c r="F193" s="1102"/>
      <c r="G193" s="1102"/>
      <c r="H193" s="1102"/>
      <c r="I193" s="1102"/>
      <c r="J193" s="1102"/>
      <c r="K193" s="1102"/>
      <c r="L193" s="1102"/>
      <c r="M193" s="1102"/>
      <c r="N193" s="1102"/>
      <c r="O193" s="1102"/>
      <c r="P193" s="1102"/>
      <c r="Q193" s="1102"/>
      <c r="R193" s="1102"/>
      <c r="S193" s="1102"/>
      <c r="T193" s="1102"/>
      <c r="U193" s="1102"/>
      <c r="V193" s="1102"/>
      <c r="W193" s="1102"/>
      <c r="X193" s="1102"/>
      <c r="Y193" s="1102"/>
      <c r="Z193" s="1102"/>
      <c r="AA193" s="1102"/>
      <c r="AB193" s="1102"/>
      <c r="AC193" s="1102"/>
      <c r="AD193" s="1102"/>
      <c r="AE193" s="1102"/>
      <c r="AF193" s="1102"/>
      <c r="AG193" s="1102"/>
      <c r="AH193" s="1102"/>
      <c r="AI193" s="1102"/>
      <c r="AJ193" s="1102"/>
      <c r="AK193" s="1102"/>
      <c r="AL193" s="1102"/>
      <c r="AM193" s="1102"/>
      <c r="AN193" s="1102"/>
      <c r="AO193" s="1102"/>
      <c r="AP193" s="1102"/>
      <c r="AQ193" s="1102"/>
      <c r="AR193" s="1102"/>
      <c r="AS193" s="1102"/>
      <c r="AT193" s="1102"/>
      <c r="AU193" s="1102"/>
      <c r="AV193" s="1102"/>
      <c r="AW193" s="1102"/>
      <c r="AX193" s="1102"/>
      <c r="AY193" s="1102"/>
      <c r="AZ193" s="1102"/>
      <c r="BA193" s="1102"/>
      <c r="BB193" s="1102"/>
      <c r="BC193" s="1102"/>
      <c r="BD193" s="1102"/>
      <c r="BE193" s="1102"/>
      <c r="BF193" s="1102"/>
      <c r="BG193" s="1102"/>
      <c r="BH193" s="1102"/>
      <c r="BI193" s="1102"/>
      <c r="BJ193" s="1102"/>
      <c r="BK193" s="1102"/>
      <c r="BL193" s="1102"/>
      <c r="BM193" s="1102"/>
      <c r="BN193" s="1102"/>
      <c r="BO193" s="1102"/>
      <c r="BP193" s="1102"/>
      <c r="BQ193" s="1102"/>
      <c r="BR193" s="1102"/>
      <c r="BS193" s="1102"/>
      <c r="BT193" s="1102"/>
      <c r="BU193" s="1102"/>
      <c r="BV193" s="1102"/>
      <c r="BW193" s="1102"/>
      <c r="BX193" s="1102"/>
      <c r="BY193" s="1102"/>
      <c r="BZ193" s="1102"/>
      <c r="CA193" s="1102"/>
      <c r="CB193" s="1102"/>
      <c r="CC193" s="1102"/>
      <c r="CD193" s="1102"/>
      <c r="CE193" s="1102"/>
      <c r="CF193" s="1102"/>
      <c r="CG193" s="1102"/>
      <c r="CH193" s="1102"/>
      <c r="CI193" s="1102"/>
      <c r="CJ193" s="1102"/>
      <c r="CK193" s="1102"/>
      <c r="CL193" s="1102"/>
      <c r="CM193" s="1102"/>
      <c r="CN193" s="1102"/>
      <c r="CO193" s="1102"/>
      <c r="CP193" s="1102"/>
      <c r="CQ193" s="1102"/>
      <c r="CR193" s="1102"/>
      <c r="CS193" s="1102"/>
      <c r="CT193" s="1102"/>
      <c r="CU193" s="1102"/>
      <c r="CV193" s="1102"/>
      <c r="CW193" s="1102"/>
      <c r="CX193" s="1102"/>
      <c r="CY193" s="1102"/>
      <c r="CZ193" s="1102"/>
      <c r="DA193" s="1102"/>
      <c r="DB193" s="1102"/>
      <c r="DC193" s="1102"/>
      <c r="DD193" s="1102"/>
      <c r="DE193" s="1102"/>
      <c r="DF193" s="1102"/>
      <c r="DG193" s="1102"/>
      <c r="DH193" s="1102"/>
      <c r="DI193" s="1102"/>
      <c r="DJ193" s="1102"/>
      <c r="DK193" s="1102"/>
      <c r="DL193" s="1102"/>
      <c r="DM193" s="1102"/>
      <c r="DN193" s="1102"/>
      <c r="DO193" s="1102"/>
      <c r="DP193" s="1102"/>
      <c r="DQ193" s="1102"/>
      <c r="DR193" s="1102"/>
      <c r="DS193" s="1102"/>
      <c r="DT193" s="1102"/>
      <c r="DU193" s="1102"/>
      <c r="DV193" s="1102"/>
      <c r="DW193" s="1102"/>
    </row>
    <row r="194" spans="2:127" ht="14.25" x14ac:dyDescent="0.2">
      <c r="B194" s="1102"/>
      <c r="C194" s="1102"/>
      <c r="D194" s="1102"/>
      <c r="E194" s="1102"/>
      <c r="F194" s="1102"/>
      <c r="G194" s="1102"/>
      <c r="H194" s="1102"/>
      <c r="I194" s="1102"/>
      <c r="J194" s="1102"/>
      <c r="K194" s="1102"/>
      <c r="L194" s="1102"/>
      <c r="M194" s="1102"/>
      <c r="N194" s="1102"/>
      <c r="O194" s="1102"/>
      <c r="P194" s="1102"/>
      <c r="Q194" s="1102"/>
      <c r="R194" s="1102"/>
      <c r="S194" s="1102"/>
      <c r="T194" s="1102"/>
      <c r="U194" s="1102"/>
      <c r="V194" s="1102"/>
      <c r="W194" s="1102"/>
      <c r="X194" s="1102"/>
      <c r="Y194" s="1102"/>
      <c r="Z194" s="1102"/>
      <c r="AA194" s="1102"/>
      <c r="AB194" s="1102"/>
      <c r="AC194" s="1102"/>
      <c r="AD194" s="1102"/>
      <c r="AE194" s="1102"/>
      <c r="AF194" s="1102"/>
      <c r="AG194" s="1102"/>
      <c r="AH194" s="1102"/>
      <c r="AI194" s="1102"/>
      <c r="AJ194" s="1102"/>
      <c r="AK194" s="1102"/>
      <c r="AL194" s="1102"/>
      <c r="AM194" s="1102"/>
      <c r="AN194" s="1102"/>
      <c r="AO194" s="1102"/>
      <c r="AP194" s="1102"/>
      <c r="AQ194" s="1102"/>
      <c r="AR194" s="1102"/>
      <c r="AS194" s="1102"/>
      <c r="AT194" s="1102"/>
      <c r="AU194" s="1102"/>
      <c r="AV194" s="1102"/>
      <c r="AW194" s="1102"/>
      <c r="AX194" s="1102"/>
      <c r="AY194" s="1102"/>
      <c r="AZ194" s="1102"/>
      <c r="BA194" s="1102"/>
      <c r="BB194" s="1102"/>
      <c r="BC194" s="1102"/>
      <c r="BD194" s="1102"/>
      <c r="BE194" s="1102"/>
      <c r="BF194" s="1102"/>
      <c r="BG194" s="1102"/>
      <c r="BH194" s="1102"/>
      <c r="BI194" s="1102"/>
      <c r="BJ194" s="1102"/>
      <c r="BK194" s="1102"/>
      <c r="BL194" s="1102"/>
      <c r="BM194" s="1102"/>
      <c r="BN194" s="1102"/>
      <c r="BO194" s="1102"/>
      <c r="BP194" s="1102"/>
      <c r="BQ194" s="1102"/>
      <c r="BR194" s="1102"/>
      <c r="BS194" s="1102"/>
      <c r="BT194" s="1102"/>
      <c r="BU194" s="1102"/>
      <c r="BV194" s="1102"/>
      <c r="BW194" s="1102"/>
      <c r="BX194" s="1102"/>
      <c r="BY194" s="1102"/>
      <c r="BZ194" s="1102"/>
      <c r="CA194" s="1102"/>
      <c r="CB194" s="1102"/>
      <c r="CC194" s="1102"/>
      <c r="CD194" s="1102"/>
      <c r="CE194" s="1102"/>
      <c r="CF194" s="1102"/>
      <c r="CG194" s="1102"/>
      <c r="CH194" s="1102"/>
      <c r="CI194" s="1102"/>
      <c r="CJ194" s="1102"/>
      <c r="CK194" s="1102"/>
      <c r="CL194" s="1102"/>
      <c r="CM194" s="1102"/>
      <c r="CN194" s="1102"/>
      <c r="CO194" s="1102"/>
      <c r="CP194" s="1102"/>
      <c r="CQ194" s="1102"/>
      <c r="CR194" s="1102"/>
      <c r="CS194" s="1102"/>
      <c r="CT194" s="1102"/>
      <c r="CU194" s="1102"/>
      <c r="CV194" s="1102"/>
      <c r="CW194" s="1102"/>
      <c r="CX194" s="1102"/>
      <c r="CY194" s="1102"/>
      <c r="CZ194" s="1102"/>
      <c r="DA194" s="1102"/>
      <c r="DB194" s="1102"/>
      <c r="DC194" s="1102"/>
      <c r="DD194" s="1102"/>
      <c r="DE194" s="1102"/>
      <c r="DF194" s="1102"/>
      <c r="DG194" s="1102"/>
      <c r="DH194" s="1102"/>
      <c r="DI194" s="1102"/>
      <c r="DJ194" s="1102"/>
      <c r="DK194" s="1102"/>
      <c r="DL194" s="1102"/>
      <c r="DM194" s="1102"/>
      <c r="DN194" s="1102"/>
      <c r="DO194" s="1102"/>
      <c r="DP194" s="1102"/>
      <c r="DQ194" s="1102"/>
      <c r="DR194" s="1102"/>
      <c r="DS194" s="1102"/>
      <c r="DT194" s="1102"/>
      <c r="DU194" s="1102"/>
      <c r="DV194" s="1102"/>
      <c r="DW194" s="1102"/>
    </row>
    <row r="195" spans="2:127" ht="14.25" x14ac:dyDescent="0.2">
      <c r="B195" s="1102"/>
      <c r="C195" s="1102"/>
      <c r="D195" s="1102"/>
      <c r="E195" s="1102"/>
      <c r="F195" s="1102"/>
      <c r="G195" s="1102"/>
      <c r="H195" s="1102"/>
      <c r="I195" s="1102"/>
      <c r="J195" s="1102"/>
      <c r="K195" s="1102"/>
      <c r="L195" s="1102"/>
      <c r="M195" s="1102"/>
      <c r="N195" s="1102"/>
      <c r="O195" s="1102"/>
      <c r="P195" s="1102"/>
      <c r="Q195" s="1102"/>
      <c r="R195" s="1102"/>
      <c r="S195" s="1102"/>
      <c r="T195" s="1102"/>
      <c r="U195" s="1102"/>
      <c r="V195" s="1102"/>
      <c r="W195" s="1102"/>
      <c r="X195" s="1102"/>
      <c r="Y195" s="1102"/>
      <c r="Z195" s="1102"/>
      <c r="AA195" s="1102"/>
      <c r="AB195" s="1102"/>
      <c r="AC195" s="1102"/>
      <c r="AD195" s="1102"/>
      <c r="AE195" s="1102"/>
      <c r="AF195" s="1102"/>
      <c r="AG195" s="1102"/>
      <c r="AH195" s="1102"/>
      <c r="AI195" s="1102"/>
      <c r="AJ195" s="1102"/>
      <c r="AK195" s="1102"/>
      <c r="AL195" s="1102"/>
      <c r="AM195" s="1102"/>
      <c r="AN195" s="1102"/>
      <c r="AO195" s="1102"/>
      <c r="AP195" s="1102"/>
      <c r="AQ195" s="1102"/>
      <c r="AR195" s="1102"/>
      <c r="AS195" s="1102"/>
      <c r="AT195" s="1102"/>
      <c r="AU195" s="1102"/>
      <c r="AV195" s="1102"/>
      <c r="AW195" s="1102"/>
      <c r="AX195" s="1102"/>
      <c r="AY195" s="1102"/>
      <c r="AZ195" s="1102"/>
      <c r="BA195" s="1102"/>
      <c r="BB195" s="1102"/>
      <c r="BC195" s="1102"/>
      <c r="BD195" s="1102"/>
      <c r="BE195" s="1102"/>
      <c r="BF195" s="1102"/>
      <c r="BG195" s="1102"/>
      <c r="BH195" s="1102"/>
      <c r="BI195" s="1102"/>
      <c r="BJ195" s="1102"/>
      <c r="BK195" s="1102"/>
      <c r="BL195" s="1102"/>
      <c r="BM195" s="1102"/>
      <c r="BN195" s="1102"/>
      <c r="BO195" s="1102"/>
      <c r="BP195" s="1102"/>
      <c r="BQ195" s="1102"/>
      <c r="BR195" s="1102"/>
      <c r="BS195" s="1102"/>
      <c r="BT195" s="1102"/>
      <c r="BU195" s="1102"/>
      <c r="BV195" s="1102"/>
      <c r="BW195" s="1102"/>
      <c r="BX195" s="1102"/>
      <c r="BY195" s="1102"/>
      <c r="BZ195" s="1102"/>
      <c r="CA195" s="1102"/>
      <c r="CB195" s="1102"/>
      <c r="CC195" s="1102"/>
      <c r="CD195" s="1102"/>
      <c r="CE195" s="1102"/>
      <c r="CF195" s="1102"/>
      <c r="CG195" s="1102"/>
      <c r="CH195" s="1102"/>
      <c r="CI195" s="1102"/>
      <c r="CJ195" s="1102"/>
      <c r="CK195" s="1102"/>
      <c r="CL195" s="1102"/>
      <c r="CM195" s="1102"/>
      <c r="CN195" s="1102"/>
      <c r="CO195" s="1102"/>
      <c r="CP195" s="1102"/>
      <c r="CQ195" s="1102"/>
      <c r="CR195" s="1102"/>
      <c r="CS195" s="1102"/>
      <c r="CT195" s="1102"/>
      <c r="CU195" s="1102"/>
      <c r="CV195" s="1102"/>
      <c r="CW195" s="1102"/>
      <c r="CX195" s="1102"/>
      <c r="CY195" s="1102"/>
      <c r="CZ195" s="1102"/>
      <c r="DA195" s="1102"/>
      <c r="DB195" s="1102"/>
      <c r="DC195" s="1102"/>
      <c r="DD195" s="1102"/>
      <c r="DE195" s="1102"/>
      <c r="DF195" s="1102"/>
      <c r="DG195" s="1102"/>
      <c r="DH195" s="1102"/>
      <c r="DI195" s="1102"/>
      <c r="DJ195" s="1102"/>
      <c r="DK195" s="1102"/>
      <c r="DL195" s="1102"/>
      <c r="DM195" s="1102"/>
      <c r="DN195" s="1102"/>
      <c r="DO195" s="1102"/>
      <c r="DP195" s="1102"/>
      <c r="DQ195" s="1102"/>
      <c r="DR195" s="1102"/>
      <c r="DS195" s="1102"/>
      <c r="DT195" s="1102"/>
      <c r="DU195" s="1102"/>
      <c r="DV195" s="1102"/>
      <c r="DW195" s="1102"/>
    </row>
    <row r="196" spans="2:127" ht="14.25" x14ac:dyDescent="0.2">
      <c r="B196" s="1102"/>
      <c r="C196" s="1102"/>
      <c r="D196" s="1102"/>
      <c r="E196" s="1102"/>
      <c r="F196" s="1102"/>
      <c r="G196" s="1102"/>
      <c r="H196" s="1102"/>
      <c r="I196" s="1102"/>
      <c r="J196" s="1102"/>
      <c r="K196" s="1102"/>
      <c r="L196" s="1102"/>
      <c r="M196" s="1102"/>
      <c r="N196" s="1102"/>
      <c r="O196" s="1102"/>
      <c r="P196" s="1102"/>
      <c r="Q196" s="1102"/>
      <c r="R196" s="1102"/>
      <c r="S196" s="1102"/>
      <c r="T196" s="1102"/>
      <c r="U196" s="1102"/>
      <c r="V196" s="1102"/>
      <c r="W196" s="1102"/>
      <c r="X196" s="1102"/>
      <c r="Y196" s="1102"/>
      <c r="Z196" s="1102"/>
      <c r="AA196" s="1102"/>
      <c r="AB196" s="1102"/>
      <c r="AC196" s="1102"/>
      <c r="AD196" s="1102"/>
      <c r="AE196" s="1102"/>
      <c r="AF196" s="1102"/>
      <c r="AG196" s="1102"/>
      <c r="AH196" s="1102"/>
      <c r="AI196" s="1102"/>
      <c r="AJ196" s="1102"/>
      <c r="AK196" s="1102"/>
      <c r="AL196" s="1102"/>
      <c r="AM196" s="1102"/>
      <c r="AN196" s="1102"/>
      <c r="AO196" s="1102"/>
      <c r="AP196" s="1102"/>
      <c r="AQ196" s="1102"/>
      <c r="AR196" s="1102"/>
      <c r="AS196" s="1102"/>
      <c r="AT196" s="1102"/>
      <c r="AU196" s="1102"/>
      <c r="AV196" s="1102"/>
      <c r="AW196" s="1102"/>
      <c r="AX196" s="1102"/>
      <c r="AY196" s="1102"/>
      <c r="AZ196" s="1102"/>
      <c r="BA196" s="1102"/>
      <c r="BB196" s="1102"/>
      <c r="BC196" s="1102"/>
      <c r="BD196" s="1102"/>
      <c r="BE196" s="1102"/>
      <c r="BF196" s="1102"/>
      <c r="BG196" s="1102"/>
      <c r="BH196" s="1102"/>
      <c r="BI196" s="1102"/>
      <c r="BJ196" s="1102"/>
      <c r="BK196" s="1102"/>
      <c r="BL196" s="1102"/>
      <c r="BM196" s="1102"/>
      <c r="BN196" s="1102"/>
      <c r="BO196" s="1102"/>
      <c r="BP196" s="1102"/>
      <c r="BQ196" s="1102"/>
      <c r="BR196" s="1102"/>
      <c r="BS196" s="1102"/>
      <c r="BT196" s="1102"/>
      <c r="BU196" s="1102"/>
      <c r="BV196" s="1102"/>
      <c r="BW196" s="1102"/>
      <c r="BX196" s="1102"/>
      <c r="BY196" s="1102"/>
      <c r="BZ196" s="1102"/>
      <c r="CA196" s="1102"/>
      <c r="CB196" s="1102"/>
      <c r="CC196" s="1102"/>
      <c r="CD196" s="1102"/>
      <c r="CE196" s="1102"/>
      <c r="CF196" s="1102"/>
      <c r="CG196" s="1102"/>
      <c r="CH196" s="1102"/>
      <c r="CI196" s="1102"/>
      <c r="CJ196" s="1102"/>
      <c r="CK196" s="1102"/>
      <c r="CL196" s="1102"/>
      <c r="CM196" s="1102"/>
      <c r="CN196" s="1102"/>
      <c r="CO196" s="1102"/>
      <c r="CP196" s="1102"/>
      <c r="CQ196" s="1102"/>
      <c r="CR196" s="1102"/>
      <c r="CS196" s="1102"/>
      <c r="CT196" s="1102"/>
      <c r="CU196" s="1102"/>
      <c r="CV196" s="1102"/>
      <c r="CW196" s="1102"/>
      <c r="CX196" s="1102"/>
      <c r="CY196" s="1102"/>
      <c r="CZ196" s="1102"/>
      <c r="DA196" s="1102"/>
      <c r="DB196" s="1102"/>
      <c r="DC196" s="1102"/>
      <c r="DD196" s="1102"/>
      <c r="DE196" s="1102"/>
      <c r="DF196" s="1102"/>
      <c r="DG196" s="1102"/>
      <c r="DH196" s="1102"/>
      <c r="DI196" s="1102"/>
      <c r="DJ196" s="1102"/>
      <c r="DK196" s="1102"/>
      <c r="DL196" s="1102"/>
      <c r="DM196" s="1102"/>
      <c r="DN196" s="1102"/>
      <c r="DO196" s="1102"/>
      <c r="DP196" s="1102"/>
      <c r="DQ196" s="1102"/>
      <c r="DR196" s="1102"/>
      <c r="DS196" s="1102"/>
      <c r="DT196" s="1102"/>
      <c r="DU196" s="1102"/>
      <c r="DV196" s="1102"/>
      <c r="DW196" s="1102"/>
    </row>
    <row r="197" spans="2:127" ht="14.25" x14ac:dyDescent="0.2">
      <c r="B197" s="1102"/>
      <c r="C197" s="1102"/>
      <c r="D197" s="1102"/>
      <c r="E197" s="1102"/>
      <c r="F197" s="1102"/>
      <c r="G197" s="1102"/>
      <c r="H197" s="1102"/>
      <c r="I197" s="1102"/>
      <c r="J197" s="1102"/>
      <c r="K197" s="1102"/>
      <c r="L197" s="1102"/>
      <c r="M197" s="1102"/>
      <c r="N197" s="1102"/>
      <c r="O197" s="1102"/>
      <c r="P197" s="1102"/>
      <c r="Q197" s="1102"/>
      <c r="R197" s="1102"/>
      <c r="S197" s="1102"/>
      <c r="T197" s="1102"/>
      <c r="U197" s="1102"/>
      <c r="V197" s="1102"/>
      <c r="W197" s="1102"/>
      <c r="X197" s="1102"/>
      <c r="Y197" s="1102"/>
      <c r="Z197" s="1102"/>
      <c r="AA197" s="1102"/>
      <c r="AB197" s="1102"/>
      <c r="AC197" s="1102"/>
      <c r="AD197" s="1102"/>
      <c r="AE197" s="1102"/>
      <c r="AF197" s="1102"/>
      <c r="AG197" s="1102"/>
      <c r="AH197" s="1102"/>
      <c r="AI197" s="1102"/>
      <c r="AJ197" s="1102"/>
      <c r="AK197" s="1102"/>
      <c r="AL197" s="1102"/>
      <c r="AM197" s="1102"/>
      <c r="AN197" s="1102"/>
      <c r="AO197" s="1102"/>
      <c r="AP197" s="1102"/>
      <c r="AQ197" s="1102"/>
      <c r="AR197" s="1102"/>
      <c r="AS197" s="1102"/>
      <c r="AT197" s="1102"/>
      <c r="AU197" s="1102"/>
      <c r="AV197" s="1102"/>
      <c r="AW197" s="1102"/>
      <c r="AX197" s="1102"/>
      <c r="AY197" s="1102"/>
      <c r="AZ197" s="1102"/>
      <c r="BA197" s="1102"/>
      <c r="BB197" s="1102"/>
      <c r="BC197" s="1102"/>
      <c r="BD197" s="1102"/>
      <c r="BE197" s="1102"/>
      <c r="BF197" s="1102"/>
      <c r="BG197" s="1102"/>
      <c r="BH197" s="1102"/>
      <c r="BI197" s="1102"/>
      <c r="BJ197" s="1102"/>
      <c r="BK197" s="1102"/>
      <c r="BL197" s="1102"/>
      <c r="BM197" s="1102"/>
      <c r="BN197" s="1102"/>
      <c r="BO197" s="1102"/>
      <c r="BP197" s="1102"/>
      <c r="BQ197" s="1102"/>
      <c r="BR197" s="1102"/>
      <c r="BS197" s="1102"/>
      <c r="BT197" s="1102"/>
      <c r="BU197" s="1102"/>
      <c r="BV197" s="1102"/>
      <c r="BW197" s="1102"/>
      <c r="BX197" s="1102"/>
      <c r="BY197" s="1102"/>
      <c r="BZ197" s="1102"/>
      <c r="CA197" s="1102"/>
      <c r="CB197" s="1102"/>
      <c r="CC197" s="1102"/>
      <c r="CD197" s="1102"/>
      <c r="CE197" s="1102"/>
      <c r="CF197" s="1102"/>
      <c r="CG197" s="1102"/>
      <c r="CH197" s="1102"/>
      <c r="CI197" s="1102"/>
      <c r="CJ197" s="1102"/>
      <c r="CK197" s="1102"/>
      <c r="CL197" s="1102"/>
      <c r="CM197" s="1102"/>
      <c r="CN197" s="1102"/>
      <c r="CO197" s="1102"/>
      <c r="CP197" s="1102"/>
      <c r="CQ197" s="1102"/>
      <c r="CR197" s="1102"/>
      <c r="CS197" s="1102"/>
      <c r="CT197" s="1102"/>
      <c r="CU197" s="1102"/>
      <c r="CV197" s="1102"/>
      <c r="CW197" s="1102"/>
      <c r="CX197" s="1102"/>
      <c r="CY197" s="1102"/>
      <c r="CZ197" s="1102"/>
      <c r="DA197" s="1102"/>
      <c r="DB197" s="1102"/>
      <c r="DC197" s="1102"/>
      <c r="DD197" s="1102"/>
      <c r="DE197" s="1102"/>
      <c r="DF197" s="1102"/>
      <c r="DG197" s="1102"/>
      <c r="DH197" s="1102"/>
      <c r="DI197" s="1102"/>
      <c r="DJ197" s="1102"/>
      <c r="DK197" s="1102"/>
      <c r="DL197" s="1102"/>
      <c r="DM197" s="1102"/>
      <c r="DN197" s="1102"/>
      <c r="DO197" s="1102"/>
      <c r="DP197" s="1102"/>
      <c r="DQ197" s="1102"/>
      <c r="DR197" s="1102"/>
      <c r="DS197" s="1102"/>
      <c r="DT197" s="1102"/>
      <c r="DU197" s="1102"/>
      <c r="DV197" s="1102"/>
      <c r="DW197" s="1102"/>
    </row>
    <row r="198" spans="2:127" ht="14.25" x14ac:dyDescent="0.2">
      <c r="B198" s="1102"/>
      <c r="C198" s="1102"/>
      <c r="D198" s="1102"/>
      <c r="E198" s="1102"/>
      <c r="F198" s="1102"/>
      <c r="G198" s="1102"/>
      <c r="H198" s="1102"/>
      <c r="I198" s="1102"/>
      <c r="J198" s="1102"/>
      <c r="K198" s="1102"/>
      <c r="L198" s="1102"/>
      <c r="M198" s="1102"/>
      <c r="N198" s="1102"/>
      <c r="O198" s="1102"/>
      <c r="P198" s="1102"/>
      <c r="Q198" s="1102"/>
      <c r="R198" s="1102"/>
      <c r="S198" s="1102"/>
      <c r="T198" s="1102"/>
      <c r="U198" s="1102"/>
      <c r="V198" s="1102"/>
      <c r="W198" s="1102"/>
      <c r="X198" s="1102"/>
      <c r="Y198" s="1102"/>
      <c r="Z198" s="1102"/>
      <c r="AA198" s="1102"/>
      <c r="AB198" s="1102"/>
      <c r="AC198" s="1102"/>
      <c r="AD198" s="1102"/>
      <c r="AE198" s="1102"/>
      <c r="AF198" s="1102"/>
      <c r="AG198" s="1102"/>
      <c r="AH198" s="1102"/>
      <c r="AI198" s="1102"/>
      <c r="AJ198" s="1102"/>
      <c r="AK198" s="1102"/>
      <c r="AL198" s="1102"/>
      <c r="AM198" s="1102"/>
      <c r="AN198" s="1102"/>
      <c r="AO198" s="1102"/>
      <c r="AP198" s="1102"/>
      <c r="AQ198" s="1102"/>
      <c r="AR198" s="1102"/>
      <c r="AS198" s="1102"/>
      <c r="AT198" s="1102"/>
      <c r="AU198" s="1102"/>
      <c r="AV198" s="1102"/>
      <c r="AW198" s="1102"/>
      <c r="AX198" s="1102"/>
      <c r="AY198" s="1102"/>
      <c r="AZ198" s="1102"/>
      <c r="BA198" s="1102"/>
      <c r="BB198" s="1102"/>
      <c r="BC198" s="1102"/>
      <c r="BD198" s="1102"/>
      <c r="BE198" s="1102"/>
      <c r="BF198" s="1102"/>
      <c r="BG198" s="1102"/>
      <c r="BH198" s="1102"/>
      <c r="BI198" s="1102"/>
      <c r="BJ198" s="1102"/>
      <c r="BK198" s="1102"/>
      <c r="BL198" s="1102"/>
      <c r="BM198" s="1102"/>
      <c r="BN198" s="1102"/>
      <c r="BO198" s="1102"/>
      <c r="BP198" s="1102"/>
      <c r="BQ198" s="1102"/>
      <c r="BR198" s="1102"/>
      <c r="BS198" s="1102"/>
      <c r="BT198" s="1102"/>
      <c r="BU198" s="1102"/>
      <c r="BV198" s="1102"/>
      <c r="BW198" s="1102"/>
      <c r="BX198" s="1102"/>
      <c r="BY198" s="1102"/>
      <c r="BZ198" s="1102"/>
      <c r="CA198" s="1102"/>
      <c r="CB198" s="1102"/>
      <c r="CC198" s="1102"/>
      <c r="CD198" s="1102"/>
      <c r="CE198" s="1102"/>
      <c r="CF198" s="1102"/>
      <c r="CG198" s="1102"/>
      <c r="CH198" s="1102"/>
      <c r="CI198" s="1102"/>
      <c r="CJ198" s="1102"/>
      <c r="CK198" s="1102"/>
      <c r="CL198" s="1102"/>
      <c r="CM198" s="1102"/>
      <c r="CN198" s="1102"/>
      <c r="CO198" s="1102"/>
      <c r="CP198" s="1102"/>
      <c r="CQ198" s="1102"/>
      <c r="CR198" s="1102"/>
      <c r="CS198" s="1102"/>
      <c r="CT198" s="1102"/>
      <c r="CU198" s="1102"/>
      <c r="CV198" s="1102"/>
      <c r="CW198" s="1102"/>
      <c r="CX198" s="1102"/>
      <c r="CY198" s="1102"/>
      <c r="CZ198" s="1102"/>
      <c r="DA198" s="1102"/>
      <c r="DB198" s="1102"/>
      <c r="DC198" s="1102"/>
      <c r="DD198" s="1102"/>
      <c r="DE198" s="1102"/>
      <c r="DF198" s="1102"/>
      <c r="DG198" s="1102"/>
      <c r="DH198" s="1102"/>
      <c r="DI198" s="1102"/>
      <c r="DJ198" s="1102"/>
      <c r="DK198" s="1102"/>
      <c r="DL198" s="1102"/>
      <c r="DM198" s="1102"/>
      <c r="DN198" s="1102"/>
      <c r="DO198" s="1102"/>
      <c r="DP198" s="1102"/>
      <c r="DQ198" s="1102"/>
      <c r="DR198" s="1102"/>
      <c r="DS198" s="1102"/>
      <c r="DT198" s="1102"/>
      <c r="DU198" s="1102"/>
      <c r="DV198" s="1102"/>
      <c r="DW198" s="1102"/>
    </row>
    <row r="199" spans="2:127" ht="14.25" x14ac:dyDescent="0.2">
      <c r="B199" s="1102"/>
      <c r="C199" s="1102"/>
      <c r="D199" s="1102"/>
      <c r="E199" s="1102"/>
      <c r="F199" s="1102"/>
      <c r="G199" s="1102"/>
      <c r="H199" s="1102"/>
      <c r="I199" s="1102"/>
      <c r="J199" s="1102"/>
      <c r="K199" s="1102"/>
      <c r="L199" s="1102"/>
      <c r="M199" s="1102"/>
      <c r="N199" s="1102"/>
      <c r="O199" s="1102"/>
      <c r="P199" s="1102"/>
      <c r="Q199" s="1102"/>
      <c r="R199" s="1102"/>
      <c r="S199" s="1102"/>
      <c r="T199" s="1102"/>
      <c r="U199" s="1102"/>
      <c r="V199" s="1102"/>
      <c r="W199" s="1102"/>
      <c r="X199" s="1102"/>
      <c r="Y199" s="1102"/>
      <c r="Z199" s="1102"/>
      <c r="AA199" s="1102"/>
      <c r="AB199" s="1102"/>
      <c r="AC199" s="1102"/>
      <c r="AD199" s="1102"/>
      <c r="AE199" s="1102"/>
      <c r="AF199" s="1102"/>
      <c r="AG199" s="1102"/>
      <c r="AH199" s="1102"/>
      <c r="AI199" s="1102"/>
      <c r="AJ199" s="1102"/>
      <c r="AK199" s="1102"/>
      <c r="AL199" s="1102"/>
      <c r="AM199" s="1102"/>
      <c r="AN199" s="1102"/>
      <c r="AO199" s="1102"/>
      <c r="AP199" s="1102"/>
      <c r="AQ199" s="1102"/>
      <c r="AR199" s="1102"/>
      <c r="AS199" s="1102"/>
      <c r="AT199" s="1102"/>
      <c r="AU199" s="1102"/>
      <c r="AV199" s="1102"/>
      <c r="AW199" s="1102"/>
      <c r="AX199" s="1102"/>
      <c r="AY199" s="1102"/>
      <c r="AZ199" s="1102"/>
      <c r="BA199" s="1102"/>
      <c r="BB199" s="1102"/>
      <c r="BC199" s="1102"/>
      <c r="BD199" s="1102"/>
      <c r="BE199" s="1102"/>
      <c r="BF199" s="1102"/>
      <c r="BG199" s="1102"/>
      <c r="BH199" s="1102"/>
      <c r="BI199" s="1102"/>
      <c r="BJ199" s="1102"/>
      <c r="BK199" s="1102"/>
      <c r="BL199" s="1102"/>
      <c r="BM199" s="1102"/>
      <c r="BN199" s="1102"/>
      <c r="BO199" s="1102"/>
      <c r="BP199" s="1102"/>
      <c r="BQ199" s="1102"/>
      <c r="BR199" s="1102"/>
      <c r="BS199" s="1102"/>
      <c r="BT199" s="1102"/>
      <c r="BU199" s="1102"/>
      <c r="BV199" s="1102"/>
      <c r="BW199" s="1102"/>
      <c r="BX199" s="1102"/>
      <c r="BY199" s="1102"/>
      <c r="BZ199" s="1102"/>
      <c r="CA199" s="1102"/>
      <c r="CB199" s="1102"/>
      <c r="CC199" s="1102"/>
      <c r="CD199" s="1102"/>
      <c r="CE199" s="1102"/>
      <c r="CF199" s="1102"/>
      <c r="CG199" s="1102"/>
      <c r="CH199" s="1102"/>
      <c r="CI199" s="1102"/>
      <c r="CJ199" s="1102"/>
      <c r="CK199" s="1102"/>
      <c r="CL199" s="1102"/>
      <c r="CM199" s="1102"/>
      <c r="CN199" s="1102"/>
      <c r="CO199" s="1102"/>
      <c r="CP199" s="1102"/>
      <c r="CQ199" s="1102"/>
      <c r="CR199" s="1102"/>
      <c r="CS199" s="1102"/>
      <c r="CT199" s="1102"/>
      <c r="CU199" s="1102"/>
      <c r="CV199" s="1102"/>
      <c r="CW199" s="1102"/>
      <c r="CX199" s="1102"/>
      <c r="CY199" s="1102"/>
      <c r="CZ199" s="1102"/>
      <c r="DA199" s="1102"/>
      <c r="DB199" s="1102"/>
      <c r="DC199" s="1102"/>
      <c r="DD199" s="1102"/>
      <c r="DE199" s="1102"/>
      <c r="DF199" s="1102"/>
      <c r="DG199" s="1102"/>
      <c r="DH199" s="1102"/>
      <c r="DI199" s="1102"/>
      <c r="DJ199" s="1102"/>
      <c r="DK199" s="1102"/>
      <c r="DL199" s="1102"/>
      <c r="DM199" s="1102"/>
      <c r="DN199" s="1102"/>
      <c r="DO199" s="1102"/>
      <c r="DP199" s="1102"/>
      <c r="DQ199" s="1102"/>
      <c r="DR199" s="1102"/>
      <c r="DS199" s="1102"/>
      <c r="DT199" s="1102"/>
      <c r="DU199" s="1102"/>
      <c r="DV199" s="1102"/>
      <c r="DW199" s="1102"/>
    </row>
    <row r="200" spans="2:127" ht="14.25" x14ac:dyDescent="0.2">
      <c r="B200" s="1102"/>
      <c r="C200" s="1102"/>
      <c r="D200" s="1102"/>
      <c r="E200" s="1102"/>
      <c r="F200" s="1102"/>
      <c r="G200" s="1102"/>
      <c r="H200" s="1102"/>
      <c r="I200" s="1102"/>
      <c r="J200" s="1102"/>
      <c r="K200" s="1102"/>
      <c r="L200" s="1102"/>
      <c r="M200" s="1102"/>
      <c r="N200" s="1102"/>
      <c r="O200" s="1102"/>
      <c r="P200" s="1102"/>
      <c r="Q200" s="1102"/>
      <c r="R200" s="1102"/>
      <c r="S200" s="1102"/>
      <c r="T200" s="1102"/>
      <c r="U200" s="1102"/>
      <c r="V200" s="1102"/>
      <c r="W200" s="1102"/>
      <c r="X200" s="1102"/>
      <c r="Y200" s="1102"/>
      <c r="Z200" s="1102"/>
      <c r="AA200" s="1102"/>
      <c r="AB200" s="1102"/>
      <c r="AC200" s="1102"/>
      <c r="AD200" s="1102"/>
      <c r="AE200" s="1102"/>
      <c r="AF200" s="1102"/>
      <c r="AG200" s="1102"/>
      <c r="AH200" s="1102"/>
      <c r="AI200" s="1102"/>
      <c r="AJ200" s="1102"/>
      <c r="AK200" s="1102"/>
      <c r="AL200" s="1102"/>
      <c r="AM200" s="1102"/>
      <c r="AN200" s="1102"/>
      <c r="AO200" s="1102"/>
      <c r="AP200" s="1102"/>
      <c r="AQ200" s="1102"/>
      <c r="AR200" s="1102"/>
      <c r="AS200" s="1102"/>
      <c r="AT200" s="1102"/>
      <c r="AU200" s="1102"/>
      <c r="AV200" s="1102"/>
      <c r="AW200" s="1102"/>
      <c r="AX200" s="1102"/>
      <c r="AY200" s="1102"/>
      <c r="AZ200" s="1102"/>
      <c r="BA200" s="1102"/>
      <c r="BB200" s="1102"/>
      <c r="BC200" s="1102"/>
      <c r="BD200" s="1102"/>
      <c r="BE200" s="1102"/>
      <c r="BF200" s="1102"/>
      <c r="BG200" s="1102"/>
      <c r="BH200" s="1102"/>
      <c r="BI200" s="1102"/>
      <c r="BJ200" s="1102"/>
      <c r="BK200" s="1102"/>
      <c r="BL200" s="1102"/>
      <c r="BM200" s="1102"/>
      <c r="BN200" s="1102"/>
      <c r="BO200" s="1102"/>
      <c r="BP200" s="1102"/>
      <c r="BQ200" s="1102"/>
      <c r="BR200" s="1102"/>
      <c r="BS200" s="1102"/>
      <c r="BT200" s="1102"/>
      <c r="BU200" s="1102"/>
      <c r="BV200" s="1102"/>
      <c r="BW200" s="1102"/>
      <c r="BX200" s="1102"/>
      <c r="BY200" s="1102"/>
      <c r="BZ200" s="1102"/>
      <c r="CA200" s="1102"/>
      <c r="CB200" s="1102"/>
      <c r="CC200" s="1102"/>
      <c r="CD200" s="1102"/>
      <c r="CE200" s="1102"/>
      <c r="CF200" s="1102"/>
      <c r="CG200" s="1102"/>
      <c r="CH200" s="1102"/>
      <c r="CI200" s="1102"/>
      <c r="CJ200" s="1102"/>
      <c r="CK200" s="1102"/>
      <c r="CL200" s="1102"/>
      <c r="CM200" s="1102"/>
      <c r="CN200" s="1102"/>
      <c r="CO200" s="1102"/>
      <c r="CP200" s="1102"/>
      <c r="CQ200" s="1102"/>
      <c r="CR200" s="1102"/>
      <c r="CS200" s="1102"/>
      <c r="CT200" s="1102"/>
      <c r="CU200" s="1102"/>
      <c r="CV200" s="1102"/>
      <c r="CW200" s="1102"/>
      <c r="CX200" s="1102"/>
      <c r="CY200" s="1102"/>
      <c r="CZ200" s="1102"/>
      <c r="DA200" s="1102"/>
      <c r="DB200" s="1102"/>
      <c r="DC200" s="1102"/>
      <c r="DD200" s="1102"/>
      <c r="DE200" s="1102"/>
      <c r="DF200" s="1102"/>
      <c r="DG200" s="1102"/>
      <c r="DH200" s="1102"/>
      <c r="DI200" s="1102"/>
      <c r="DJ200" s="1102"/>
      <c r="DK200" s="1102"/>
      <c r="DL200" s="1102"/>
      <c r="DM200" s="1102"/>
      <c r="DN200" s="1102"/>
      <c r="DO200" s="1102"/>
      <c r="DP200" s="1102"/>
      <c r="DQ200" s="1102"/>
      <c r="DR200" s="1102"/>
      <c r="DS200" s="1102"/>
      <c r="DT200" s="1102"/>
      <c r="DU200" s="1102"/>
      <c r="DV200" s="1102"/>
      <c r="DW200" s="1102"/>
    </row>
    <row r="201" spans="2:127" ht="14.25" x14ac:dyDescent="0.2">
      <c r="B201" s="1102"/>
      <c r="C201" s="1102"/>
      <c r="D201" s="1102"/>
      <c r="E201" s="1102"/>
      <c r="F201" s="1102"/>
      <c r="G201" s="1102"/>
      <c r="H201" s="1102"/>
      <c r="I201" s="1102"/>
      <c r="J201" s="1102"/>
      <c r="K201" s="1102"/>
      <c r="L201" s="1102"/>
      <c r="M201" s="1102"/>
      <c r="N201" s="1102"/>
      <c r="O201" s="1102"/>
      <c r="P201" s="1102"/>
      <c r="Q201" s="1102"/>
      <c r="R201" s="1102"/>
      <c r="S201" s="1102"/>
      <c r="T201" s="1102"/>
      <c r="U201" s="1102"/>
      <c r="V201" s="1102"/>
      <c r="W201" s="1102"/>
      <c r="X201" s="1102"/>
      <c r="Y201" s="1102"/>
      <c r="Z201" s="1102"/>
      <c r="AA201" s="1102"/>
      <c r="AB201" s="1102"/>
      <c r="AC201" s="1102"/>
      <c r="AD201" s="1102"/>
      <c r="AE201" s="1102"/>
      <c r="AF201" s="1102"/>
      <c r="AG201" s="1102"/>
      <c r="AH201" s="1102"/>
      <c r="AI201" s="1102"/>
      <c r="AJ201" s="1102"/>
      <c r="AK201" s="1102"/>
      <c r="AL201" s="1102"/>
      <c r="AM201" s="1102"/>
      <c r="AN201" s="1102"/>
      <c r="AO201" s="1102"/>
      <c r="AP201" s="1102"/>
      <c r="AQ201" s="1102"/>
      <c r="AR201" s="1102"/>
      <c r="AS201" s="1102"/>
      <c r="AT201" s="1102"/>
      <c r="AU201" s="1102"/>
      <c r="AV201" s="1102"/>
      <c r="AW201" s="1102"/>
      <c r="AX201" s="1102"/>
      <c r="AY201" s="1102"/>
      <c r="AZ201" s="1102"/>
      <c r="BA201" s="1102"/>
      <c r="BB201" s="1102"/>
      <c r="BC201" s="1102"/>
      <c r="BD201" s="1102"/>
      <c r="BE201" s="1102"/>
      <c r="BF201" s="1102"/>
      <c r="BG201" s="1102"/>
      <c r="BH201" s="1102"/>
      <c r="BI201" s="1102"/>
      <c r="BJ201" s="1102"/>
      <c r="BK201" s="1102"/>
      <c r="BL201" s="1102"/>
      <c r="BM201" s="1102"/>
      <c r="BN201" s="1102"/>
      <c r="BO201" s="1102"/>
      <c r="BP201" s="1102"/>
      <c r="BQ201" s="1102"/>
      <c r="BR201" s="1102"/>
      <c r="BS201" s="1102"/>
      <c r="BT201" s="1102"/>
      <c r="BU201" s="1102"/>
      <c r="BV201" s="1102"/>
      <c r="BW201" s="1102"/>
      <c r="BX201" s="1102"/>
      <c r="BY201" s="1102"/>
      <c r="BZ201" s="1102"/>
      <c r="CA201" s="1102"/>
      <c r="CB201" s="1102"/>
      <c r="CC201" s="1102"/>
      <c r="CD201" s="1102"/>
      <c r="CE201" s="1102"/>
      <c r="CF201" s="1102"/>
      <c r="CG201" s="1102"/>
      <c r="CH201" s="1102"/>
      <c r="CI201" s="1102"/>
      <c r="CJ201" s="1102"/>
      <c r="CK201" s="1102"/>
      <c r="CL201" s="1102"/>
      <c r="CM201" s="1102"/>
      <c r="CN201" s="1102"/>
      <c r="CO201" s="1102"/>
      <c r="CP201" s="1102"/>
      <c r="CQ201" s="1102"/>
      <c r="CR201" s="1102"/>
      <c r="CS201" s="1102"/>
      <c r="CT201" s="1102"/>
      <c r="CU201" s="1102"/>
      <c r="CV201" s="1102"/>
      <c r="CW201" s="1102"/>
      <c r="CX201" s="1102"/>
      <c r="CY201" s="1102"/>
      <c r="CZ201" s="1102"/>
      <c r="DA201" s="1102"/>
      <c r="DB201" s="1102"/>
      <c r="DC201" s="1102"/>
      <c r="DD201" s="1102"/>
      <c r="DE201" s="1102"/>
      <c r="DF201" s="1102"/>
      <c r="DG201" s="1102"/>
      <c r="DH201" s="1102"/>
      <c r="DI201" s="1102"/>
      <c r="DJ201" s="1102"/>
      <c r="DK201" s="1102"/>
      <c r="DL201" s="1102"/>
      <c r="DM201" s="1102"/>
      <c r="DN201" s="1102"/>
      <c r="DO201" s="1102"/>
      <c r="DP201" s="1102"/>
      <c r="DQ201" s="1102"/>
      <c r="DR201" s="1102"/>
      <c r="DS201" s="1102"/>
      <c r="DT201" s="1102"/>
      <c r="DU201" s="1102"/>
      <c r="DV201" s="1102"/>
      <c r="DW201" s="1102"/>
    </row>
    <row r="202" spans="2:127" ht="14.25" x14ac:dyDescent="0.2">
      <c r="B202" s="1102"/>
      <c r="C202" s="1102"/>
      <c r="D202" s="1102"/>
      <c r="E202" s="1102"/>
      <c r="F202" s="1102"/>
      <c r="G202" s="1102"/>
      <c r="H202" s="1102"/>
      <c r="I202" s="1102"/>
      <c r="J202" s="1102"/>
      <c r="K202" s="1102"/>
      <c r="L202" s="1102"/>
      <c r="M202" s="1102"/>
      <c r="N202" s="1102"/>
      <c r="O202" s="1102"/>
      <c r="P202" s="1102"/>
      <c r="Q202" s="1102"/>
      <c r="R202" s="1102"/>
      <c r="S202" s="1102"/>
      <c r="T202" s="1102"/>
      <c r="U202" s="1102"/>
      <c r="V202" s="1102"/>
      <c r="W202" s="1102"/>
      <c r="X202" s="1102"/>
      <c r="Y202" s="1102"/>
      <c r="Z202" s="1102"/>
      <c r="AA202" s="1102"/>
      <c r="AB202" s="1102"/>
      <c r="AC202" s="1102"/>
      <c r="AD202" s="1102"/>
      <c r="AE202" s="1102"/>
      <c r="AF202" s="1102"/>
      <c r="AG202" s="1102"/>
      <c r="AH202" s="1102"/>
      <c r="AI202" s="1102"/>
      <c r="AJ202" s="1102"/>
      <c r="AK202" s="1102"/>
      <c r="AL202" s="1102"/>
      <c r="AM202" s="1102"/>
      <c r="AN202" s="1102"/>
      <c r="AO202" s="1102"/>
      <c r="AP202" s="1102"/>
      <c r="AQ202" s="1102"/>
      <c r="AR202" s="1102"/>
      <c r="AS202" s="1102"/>
      <c r="AT202" s="1102"/>
      <c r="AU202" s="1102"/>
      <c r="AV202" s="1102"/>
      <c r="AW202" s="1102"/>
      <c r="AX202" s="1102"/>
      <c r="AY202" s="1102"/>
      <c r="AZ202" s="1102"/>
      <c r="BA202" s="1102"/>
      <c r="BB202" s="1102"/>
      <c r="BC202" s="1102"/>
      <c r="BD202" s="1102"/>
      <c r="BE202" s="1102"/>
      <c r="BF202" s="1102"/>
      <c r="BG202" s="1102"/>
      <c r="BH202" s="1102"/>
      <c r="BI202" s="1102"/>
      <c r="BJ202" s="1102"/>
      <c r="BK202" s="1102"/>
      <c r="BL202" s="1102"/>
      <c r="BM202" s="1102"/>
      <c r="BN202" s="1102"/>
      <c r="BO202" s="1102"/>
      <c r="BP202" s="1102"/>
      <c r="BQ202" s="1102"/>
      <c r="BR202" s="1102"/>
      <c r="BS202" s="1102"/>
      <c r="BT202" s="1102"/>
      <c r="BU202" s="1102"/>
      <c r="BV202" s="1102"/>
      <c r="BW202" s="1102"/>
      <c r="BX202" s="1102"/>
      <c r="BY202" s="1102"/>
      <c r="BZ202" s="1102"/>
      <c r="CA202" s="1102"/>
      <c r="CB202" s="1102"/>
      <c r="CC202" s="1102"/>
      <c r="CD202" s="1102"/>
      <c r="CE202" s="1102"/>
      <c r="CF202" s="1102"/>
      <c r="CG202" s="1102"/>
      <c r="CH202" s="1102"/>
      <c r="CI202" s="1102"/>
      <c r="CJ202" s="1102"/>
      <c r="CK202" s="1102"/>
      <c r="CL202" s="1102"/>
      <c r="CM202" s="1102"/>
      <c r="CN202" s="1102"/>
      <c r="CO202" s="1102"/>
      <c r="CP202" s="1102"/>
      <c r="CQ202" s="1102"/>
      <c r="CR202" s="1102"/>
      <c r="CS202" s="1102"/>
      <c r="CT202" s="1102"/>
      <c r="CU202" s="1102"/>
      <c r="CV202" s="1102"/>
      <c r="CW202" s="1102"/>
      <c r="CX202" s="1102"/>
      <c r="CY202" s="1102"/>
      <c r="CZ202" s="1102"/>
      <c r="DA202" s="1102"/>
      <c r="DB202" s="1102"/>
      <c r="DC202" s="1102"/>
      <c r="DD202" s="1102"/>
      <c r="DE202" s="1102"/>
      <c r="DF202" s="1102"/>
      <c r="DG202" s="1102"/>
      <c r="DH202" s="1102"/>
      <c r="DI202" s="1102"/>
      <c r="DJ202" s="1102"/>
      <c r="DK202" s="1102"/>
      <c r="DL202" s="1102"/>
      <c r="DM202" s="1102"/>
      <c r="DN202" s="1102"/>
      <c r="DO202" s="1102"/>
      <c r="DP202" s="1102"/>
      <c r="DQ202" s="1102"/>
      <c r="DR202" s="1102"/>
      <c r="DS202" s="1102"/>
      <c r="DT202" s="1102"/>
      <c r="DU202" s="1102"/>
      <c r="DV202" s="1102"/>
      <c r="DW202" s="1102"/>
    </row>
    <row r="203" spans="2:127" ht="14.25" x14ac:dyDescent="0.2">
      <c r="B203" s="1102"/>
      <c r="C203" s="1102"/>
      <c r="D203" s="1102"/>
      <c r="E203" s="1102"/>
      <c r="F203" s="1102"/>
      <c r="G203" s="1102"/>
      <c r="H203" s="1102"/>
      <c r="I203" s="1102"/>
      <c r="J203" s="1102"/>
      <c r="K203" s="1102"/>
      <c r="L203" s="1102"/>
      <c r="M203" s="1102"/>
      <c r="N203" s="1102"/>
      <c r="O203" s="1102"/>
      <c r="P203" s="1102"/>
      <c r="Q203" s="1102"/>
      <c r="R203" s="1102"/>
      <c r="S203" s="1102"/>
      <c r="T203" s="1102"/>
      <c r="U203" s="1102"/>
      <c r="V203" s="1102"/>
      <c r="W203" s="1102"/>
      <c r="X203" s="1102"/>
      <c r="Y203" s="1102"/>
      <c r="Z203" s="1102"/>
      <c r="AA203" s="1102"/>
      <c r="AB203" s="1102"/>
      <c r="AC203" s="1102"/>
      <c r="AD203" s="1102"/>
      <c r="AE203" s="1102"/>
      <c r="AF203" s="1102"/>
      <c r="AG203" s="1102"/>
      <c r="AH203" s="1102"/>
      <c r="AI203" s="1102"/>
      <c r="AJ203" s="1102"/>
      <c r="AK203" s="1102"/>
      <c r="AL203" s="1102"/>
      <c r="AM203" s="1102"/>
      <c r="AN203" s="1102"/>
      <c r="AO203" s="1102"/>
      <c r="AP203" s="1102"/>
      <c r="AQ203" s="1102"/>
      <c r="AR203" s="1102"/>
      <c r="AS203" s="1102"/>
      <c r="AT203" s="1102"/>
      <c r="AU203" s="1102"/>
      <c r="AV203" s="1102"/>
      <c r="AW203" s="1102"/>
      <c r="AX203" s="1102"/>
      <c r="AY203" s="1102"/>
      <c r="AZ203" s="1102"/>
      <c r="BA203" s="1102"/>
      <c r="BB203" s="1102"/>
      <c r="BC203" s="1102"/>
      <c r="BD203" s="1102"/>
      <c r="BE203" s="1102"/>
      <c r="BF203" s="1102"/>
      <c r="BG203" s="1102"/>
      <c r="BH203" s="1102"/>
      <c r="BI203" s="1102"/>
      <c r="BJ203" s="1102"/>
      <c r="BK203" s="1102"/>
      <c r="BL203" s="1102"/>
      <c r="BM203" s="1102"/>
      <c r="BN203" s="1102"/>
      <c r="BO203" s="1102"/>
      <c r="BP203" s="1102"/>
      <c r="BQ203" s="1102"/>
      <c r="BR203" s="1102"/>
      <c r="BS203" s="1102"/>
      <c r="BT203" s="1102"/>
      <c r="BU203" s="1102"/>
      <c r="BV203" s="1102"/>
      <c r="BW203" s="1102"/>
      <c r="BX203" s="1102"/>
      <c r="BY203" s="1102"/>
      <c r="BZ203" s="1102"/>
      <c r="CA203" s="1102"/>
      <c r="CB203" s="1102"/>
      <c r="CC203" s="1102"/>
      <c r="CD203" s="1102"/>
      <c r="CE203" s="1102"/>
      <c r="CF203" s="1102"/>
      <c r="CG203" s="1102"/>
      <c r="CH203" s="1102"/>
      <c r="CI203" s="1102"/>
      <c r="CJ203" s="1102"/>
      <c r="CK203" s="1102"/>
      <c r="CL203" s="1102"/>
      <c r="CM203" s="1102"/>
      <c r="CN203" s="1102"/>
      <c r="CO203" s="1102"/>
      <c r="CP203" s="1102"/>
      <c r="CQ203" s="1102"/>
      <c r="CR203" s="1102"/>
      <c r="CS203" s="1102"/>
      <c r="CT203" s="1102"/>
      <c r="CU203" s="1102"/>
      <c r="CV203" s="1102"/>
      <c r="CW203" s="1102"/>
      <c r="CX203" s="1102"/>
      <c r="CY203" s="1102"/>
      <c r="CZ203" s="1102"/>
      <c r="DA203" s="1102"/>
      <c r="DB203" s="1102"/>
      <c r="DC203" s="1102"/>
      <c r="DD203" s="1102"/>
      <c r="DE203" s="1102"/>
      <c r="DF203" s="1102"/>
      <c r="DG203" s="1102"/>
      <c r="DH203" s="1102"/>
      <c r="DI203" s="1102"/>
      <c r="DJ203" s="1102"/>
      <c r="DK203" s="1102"/>
      <c r="DL203" s="1102"/>
      <c r="DM203" s="1102"/>
      <c r="DN203" s="1102"/>
      <c r="DO203" s="1102"/>
      <c r="DP203" s="1102"/>
      <c r="DQ203" s="1102"/>
      <c r="DR203" s="1102"/>
      <c r="DS203" s="1102"/>
      <c r="DT203" s="1102"/>
      <c r="DU203" s="1102"/>
      <c r="DV203" s="1102"/>
      <c r="DW203" s="1102"/>
    </row>
    <row r="204" spans="2:127" ht="14.25" x14ac:dyDescent="0.2">
      <c r="B204" s="1102"/>
      <c r="C204" s="1102"/>
      <c r="D204" s="1102"/>
      <c r="E204" s="1102"/>
      <c r="F204" s="1102"/>
      <c r="G204" s="1102"/>
      <c r="H204" s="1102"/>
      <c r="I204" s="1102"/>
      <c r="J204" s="1102"/>
      <c r="K204" s="1102"/>
      <c r="L204" s="1102"/>
      <c r="M204" s="1102"/>
      <c r="N204" s="1102"/>
      <c r="O204" s="1102"/>
      <c r="P204" s="1102"/>
      <c r="Q204" s="1102"/>
      <c r="R204" s="1102"/>
      <c r="S204" s="1102"/>
      <c r="T204" s="1102"/>
      <c r="U204" s="1102"/>
      <c r="V204" s="1102"/>
      <c r="W204" s="1102"/>
      <c r="X204" s="1102"/>
      <c r="Y204" s="1102"/>
      <c r="Z204" s="1102"/>
      <c r="AA204" s="1102"/>
      <c r="AB204" s="1102"/>
      <c r="AC204" s="1102"/>
      <c r="AD204" s="1102"/>
      <c r="AE204" s="1102"/>
      <c r="AF204" s="1102"/>
      <c r="AG204" s="1102"/>
      <c r="AH204" s="1102"/>
      <c r="AI204" s="1102"/>
      <c r="AJ204" s="1102"/>
      <c r="AK204" s="1102"/>
      <c r="AL204" s="1102"/>
      <c r="AM204" s="1102"/>
      <c r="AN204" s="1102"/>
      <c r="AO204" s="1102"/>
      <c r="AP204" s="1102"/>
      <c r="AQ204" s="1102"/>
      <c r="AR204" s="1102"/>
      <c r="AS204" s="1102"/>
      <c r="AT204" s="1102"/>
      <c r="AU204" s="1102"/>
      <c r="AV204" s="1102"/>
      <c r="AW204" s="1102"/>
      <c r="AX204" s="1102"/>
      <c r="AY204" s="1102"/>
      <c r="AZ204" s="1102"/>
      <c r="BA204" s="1102"/>
      <c r="BB204" s="1102"/>
      <c r="BC204" s="1102"/>
      <c r="BD204" s="1102"/>
      <c r="BE204" s="1102"/>
      <c r="BF204" s="1102"/>
      <c r="BG204" s="1102"/>
      <c r="BH204" s="1102"/>
      <c r="BI204" s="1102"/>
      <c r="BJ204" s="1102"/>
      <c r="BK204" s="1102"/>
      <c r="BL204" s="1102"/>
      <c r="BM204" s="1102"/>
      <c r="BN204" s="1102"/>
      <c r="BO204" s="1102"/>
      <c r="BP204" s="1102"/>
      <c r="BQ204" s="1102"/>
      <c r="BR204" s="1102"/>
      <c r="BS204" s="1102"/>
      <c r="BT204" s="1102"/>
      <c r="BU204" s="1102"/>
      <c r="BV204" s="1102"/>
      <c r="BW204" s="1102"/>
      <c r="BX204" s="1102"/>
      <c r="BY204" s="1102"/>
      <c r="BZ204" s="1102"/>
      <c r="CA204" s="1102"/>
      <c r="CB204" s="1102"/>
      <c r="CC204" s="1102"/>
      <c r="CD204" s="1102"/>
      <c r="CE204" s="1102"/>
      <c r="CF204" s="1102"/>
      <c r="CG204" s="1102"/>
      <c r="CH204" s="1102"/>
      <c r="CI204" s="1102"/>
      <c r="CJ204" s="1102"/>
      <c r="CK204" s="1102"/>
      <c r="CL204" s="1102"/>
      <c r="CM204" s="1102"/>
      <c r="CN204" s="1102"/>
      <c r="CO204" s="1102"/>
      <c r="CP204" s="1102"/>
      <c r="CQ204" s="1102"/>
      <c r="CR204" s="1102"/>
      <c r="CS204" s="1102"/>
      <c r="CT204" s="1102"/>
      <c r="CU204" s="1102"/>
      <c r="CV204" s="1102"/>
      <c r="CW204" s="1102"/>
      <c r="CX204" s="1102"/>
      <c r="CY204" s="1102"/>
      <c r="CZ204" s="1102"/>
      <c r="DA204" s="1102"/>
      <c r="DB204" s="1102"/>
      <c r="DC204" s="1102"/>
      <c r="DD204" s="1102"/>
      <c r="DE204" s="1102"/>
      <c r="DF204" s="1102"/>
      <c r="DG204" s="1102"/>
      <c r="DH204" s="1102"/>
      <c r="DI204" s="1102"/>
      <c r="DJ204" s="1102"/>
      <c r="DK204" s="1102"/>
      <c r="DL204" s="1102"/>
      <c r="DM204" s="1102"/>
      <c r="DN204" s="1102"/>
      <c r="DO204" s="1102"/>
      <c r="DP204" s="1102"/>
      <c r="DQ204" s="1102"/>
      <c r="DR204" s="1102"/>
      <c r="DS204" s="1102"/>
      <c r="DT204" s="1102"/>
      <c r="DU204" s="1102"/>
      <c r="DV204" s="1102"/>
      <c r="DW204" s="1102"/>
    </row>
    <row r="205" spans="2:127" ht="14.25" x14ac:dyDescent="0.2">
      <c r="B205" s="1102"/>
      <c r="C205" s="1102"/>
      <c r="D205" s="1102"/>
      <c r="E205" s="1102"/>
      <c r="F205" s="1102"/>
      <c r="G205" s="1102"/>
      <c r="H205" s="1102"/>
      <c r="I205" s="1102"/>
      <c r="J205" s="1102"/>
      <c r="K205" s="1102"/>
      <c r="L205" s="1102"/>
      <c r="M205" s="1102"/>
      <c r="N205" s="1102"/>
      <c r="O205" s="1102"/>
      <c r="P205" s="1102"/>
      <c r="Q205" s="1102"/>
      <c r="R205" s="1102"/>
      <c r="S205" s="1102"/>
      <c r="T205" s="1102"/>
      <c r="U205" s="1102"/>
      <c r="V205" s="1102"/>
      <c r="W205" s="1102"/>
      <c r="X205" s="1102"/>
      <c r="Y205" s="1102"/>
      <c r="Z205" s="1102"/>
      <c r="AA205" s="1102"/>
      <c r="AB205" s="1102"/>
      <c r="AC205" s="1102"/>
      <c r="AD205" s="1102"/>
      <c r="AE205" s="1102"/>
      <c r="AF205" s="1102"/>
      <c r="AG205" s="1102"/>
      <c r="AH205" s="1102"/>
      <c r="AI205" s="1102"/>
      <c r="AJ205" s="1102"/>
      <c r="AK205" s="1102"/>
      <c r="AL205" s="1102"/>
      <c r="AM205" s="1102"/>
      <c r="AN205" s="1102"/>
      <c r="AO205" s="1102"/>
      <c r="AP205" s="1102"/>
      <c r="AQ205" s="1102"/>
      <c r="AR205" s="1102"/>
      <c r="AS205" s="1102"/>
      <c r="AT205" s="1102"/>
      <c r="AU205" s="1102"/>
      <c r="AV205" s="1102"/>
      <c r="AW205" s="1102"/>
      <c r="AX205" s="1102"/>
      <c r="AY205" s="1102"/>
      <c r="AZ205" s="1102"/>
      <c r="BA205" s="1102"/>
      <c r="BB205" s="1102"/>
      <c r="BC205" s="1102"/>
      <c r="BD205" s="1102"/>
      <c r="BE205" s="1102"/>
      <c r="BF205" s="1102"/>
      <c r="BG205" s="1102"/>
      <c r="BH205" s="1102"/>
      <c r="BI205" s="1102"/>
      <c r="BJ205" s="1102"/>
      <c r="BK205" s="1102"/>
      <c r="BL205" s="1102"/>
      <c r="BM205" s="1102"/>
      <c r="BN205" s="1102"/>
      <c r="BO205" s="1102"/>
      <c r="BP205" s="1102"/>
      <c r="BQ205" s="1102"/>
      <c r="BR205" s="1102"/>
      <c r="BS205" s="1102"/>
      <c r="BT205" s="1102"/>
      <c r="BU205" s="1102"/>
      <c r="BV205" s="1102"/>
      <c r="BW205" s="1102"/>
      <c r="BX205" s="1102"/>
      <c r="BY205" s="1102"/>
      <c r="BZ205" s="1102"/>
      <c r="CA205" s="1102"/>
      <c r="CB205" s="1102"/>
      <c r="CC205" s="1102"/>
      <c r="CD205" s="1102"/>
      <c r="CE205" s="1102"/>
      <c r="CF205" s="1102"/>
      <c r="CG205" s="1102"/>
      <c r="CH205" s="1102"/>
      <c r="CI205" s="1102"/>
      <c r="CJ205" s="1102"/>
      <c r="CK205" s="1102"/>
      <c r="CL205" s="1102"/>
      <c r="CM205" s="1102"/>
      <c r="CN205" s="1102"/>
      <c r="CO205" s="1102"/>
      <c r="CP205" s="1102"/>
      <c r="CQ205" s="1102"/>
      <c r="CR205" s="1102"/>
      <c r="CS205" s="1102"/>
      <c r="CT205" s="1102"/>
      <c r="CU205" s="1102"/>
      <c r="CV205" s="1102"/>
      <c r="CW205" s="1102"/>
      <c r="CX205" s="1102"/>
      <c r="CY205" s="1102"/>
      <c r="CZ205" s="1102"/>
      <c r="DA205" s="1102"/>
      <c r="DB205" s="1102"/>
      <c r="DC205" s="1102"/>
      <c r="DD205" s="1102"/>
      <c r="DE205" s="1102"/>
      <c r="DF205" s="1102"/>
      <c r="DG205" s="1102"/>
      <c r="DH205" s="1102"/>
      <c r="DI205" s="1102"/>
      <c r="DJ205" s="1102"/>
      <c r="DK205" s="1102"/>
      <c r="DL205" s="1102"/>
      <c r="DM205" s="1102"/>
      <c r="DN205" s="1102"/>
      <c r="DO205" s="1102"/>
      <c r="DP205" s="1102"/>
      <c r="DQ205" s="1102"/>
      <c r="DR205" s="1102"/>
      <c r="DS205" s="1102"/>
      <c r="DT205" s="1102"/>
      <c r="DU205" s="1102"/>
      <c r="DV205" s="1102"/>
      <c r="DW205" s="1102"/>
    </row>
    <row r="206" spans="2:127" ht="14.25" x14ac:dyDescent="0.2">
      <c r="B206" s="1102"/>
      <c r="C206" s="1102"/>
      <c r="D206" s="1102"/>
      <c r="E206" s="1102"/>
      <c r="F206" s="1102"/>
      <c r="G206" s="1102"/>
      <c r="H206" s="1102"/>
      <c r="I206" s="1102"/>
      <c r="J206" s="1102"/>
      <c r="K206" s="1102"/>
      <c r="L206" s="1102"/>
      <c r="M206" s="1102"/>
      <c r="N206" s="1102"/>
      <c r="O206" s="1102"/>
      <c r="P206" s="1102"/>
      <c r="Q206" s="1102"/>
      <c r="R206" s="1102"/>
      <c r="S206" s="1102"/>
      <c r="T206" s="1102"/>
      <c r="U206" s="1102"/>
      <c r="V206" s="1102"/>
      <c r="W206" s="1102"/>
      <c r="X206" s="1102"/>
      <c r="Y206" s="1102"/>
      <c r="Z206" s="1102"/>
      <c r="AA206" s="1102"/>
      <c r="AB206" s="1102"/>
      <c r="AC206" s="1102"/>
      <c r="AD206" s="1102"/>
      <c r="AE206" s="1102"/>
      <c r="AF206" s="1102"/>
      <c r="AG206" s="1102"/>
      <c r="AH206" s="1102"/>
      <c r="AI206" s="1102"/>
      <c r="AJ206" s="1102"/>
      <c r="AK206" s="1102"/>
      <c r="AL206" s="1102"/>
      <c r="AM206" s="1102"/>
      <c r="AN206" s="1102"/>
      <c r="AO206" s="1102"/>
      <c r="AP206" s="1102"/>
      <c r="AQ206" s="1102"/>
      <c r="AR206" s="1102"/>
      <c r="AS206" s="1102"/>
      <c r="AT206" s="1102"/>
      <c r="AU206" s="1102"/>
      <c r="AV206" s="1102"/>
      <c r="AW206" s="1102"/>
      <c r="AX206" s="1102"/>
      <c r="AY206" s="1102"/>
      <c r="AZ206" s="1102"/>
      <c r="BA206" s="1102"/>
      <c r="BB206" s="1102"/>
      <c r="BC206" s="1102"/>
      <c r="BD206" s="1102"/>
      <c r="BE206" s="1102"/>
      <c r="BF206" s="1102"/>
      <c r="BG206" s="1102"/>
      <c r="BH206" s="1102"/>
      <c r="BI206" s="1102"/>
      <c r="BJ206" s="1102"/>
      <c r="BK206" s="1102"/>
      <c r="BL206" s="1102"/>
      <c r="BM206" s="1102"/>
      <c r="BN206" s="1102"/>
      <c r="BO206" s="1102"/>
      <c r="BP206" s="1102"/>
      <c r="BQ206" s="1102"/>
      <c r="BR206" s="1102"/>
      <c r="BS206" s="1102"/>
      <c r="BT206" s="1102"/>
      <c r="BU206" s="1102"/>
      <c r="BV206" s="1102"/>
      <c r="BW206" s="1102"/>
      <c r="BX206" s="1102"/>
      <c r="BY206" s="1102"/>
      <c r="BZ206" s="1102"/>
      <c r="CA206" s="1102"/>
      <c r="CB206" s="1102"/>
      <c r="CC206" s="1102"/>
      <c r="CD206" s="1102"/>
      <c r="CE206" s="1102"/>
      <c r="CF206" s="1102"/>
      <c r="CG206" s="1102"/>
      <c r="CH206" s="1102"/>
      <c r="CI206" s="1102"/>
      <c r="CJ206" s="1102"/>
      <c r="CK206" s="1102"/>
      <c r="CL206" s="1102"/>
      <c r="CM206" s="1102"/>
      <c r="CN206" s="1102"/>
      <c r="CO206" s="1102"/>
      <c r="CP206" s="1102"/>
      <c r="CQ206" s="1102"/>
      <c r="CR206" s="1102"/>
      <c r="CS206" s="1102"/>
      <c r="CT206" s="1102"/>
      <c r="CU206" s="1102"/>
      <c r="CV206" s="1102"/>
      <c r="CW206" s="1102"/>
      <c r="CX206" s="1102"/>
      <c r="CY206" s="1102"/>
      <c r="CZ206" s="1102"/>
      <c r="DA206" s="1102"/>
      <c r="DB206" s="1102"/>
      <c r="DC206" s="1102"/>
      <c r="DD206" s="1102"/>
      <c r="DE206" s="1102"/>
      <c r="DF206" s="1102"/>
      <c r="DG206" s="1102"/>
      <c r="DH206" s="1102"/>
      <c r="DI206" s="1102"/>
      <c r="DJ206" s="1102"/>
      <c r="DK206" s="1102"/>
      <c r="DL206" s="1102"/>
      <c r="DM206" s="1102"/>
      <c r="DN206" s="1102"/>
      <c r="DO206" s="1102"/>
      <c r="DP206" s="1102"/>
      <c r="DQ206" s="1102"/>
      <c r="DR206" s="1102"/>
      <c r="DS206" s="1102"/>
      <c r="DT206" s="1102"/>
      <c r="DU206" s="1102"/>
      <c r="DV206" s="1102"/>
      <c r="DW206" s="1102"/>
    </row>
    <row r="207" spans="2:127" ht="14.25" x14ac:dyDescent="0.2">
      <c r="B207" s="1102"/>
      <c r="C207" s="1102"/>
      <c r="D207" s="1102"/>
      <c r="E207" s="1102"/>
      <c r="F207" s="1102"/>
      <c r="G207" s="1102"/>
      <c r="H207" s="1102"/>
      <c r="I207" s="1102"/>
      <c r="J207" s="1102"/>
      <c r="K207" s="1102"/>
      <c r="L207" s="1102"/>
      <c r="M207" s="1102"/>
      <c r="N207" s="1102"/>
      <c r="O207" s="1102"/>
      <c r="P207" s="1102"/>
      <c r="Q207" s="1102"/>
      <c r="R207" s="1102"/>
      <c r="S207" s="1102"/>
      <c r="T207" s="1102"/>
      <c r="U207" s="1102"/>
      <c r="V207" s="1102"/>
      <c r="W207" s="1102"/>
      <c r="X207" s="1102"/>
      <c r="Y207" s="1102"/>
      <c r="Z207" s="1102"/>
      <c r="AA207" s="1102"/>
      <c r="AB207" s="1102"/>
      <c r="AC207" s="1102"/>
      <c r="AD207" s="1102"/>
      <c r="AE207" s="1102"/>
      <c r="AF207" s="1102"/>
      <c r="AG207" s="1102"/>
      <c r="AH207" s="1102"/>
      <c r="AI207" s="1102"/>
      <c r="AJ207" s="1102"/>
      <c r="AK207" s="1102"/>
      <c r="AL207" s="1102"/>
      <c r="AM207" s="1102"/>
      <c r="AN207" s="1102"/>
      <c r="AO207" s="1102"/>
      <c r="AP207" s="1102"/>
      <c r="AQ207" s="1102"/>
      <c r="AR207" s="1102"/>
      <c r="AS207" s="1102"/>
      <c r="AT207" s="1102"/>
      <c r="AU207" s="1102"/>
      <c r="AV207" s="1102"/>
      <c r="AW207" s="1102"/>
      <c r="AX207" s="1102"/>
      <c r="AY207" s="1102"/>
      <c r="AZ207" s="1102"/>
      <c r="BA207" s="1102"/>
      <c r="BB207" s="1102"/>
      <c r="BC207" s="1102"/>
      <c r="BD207" s="1102"/>
      <c r="BE207" s="1102"/>
      <c r="BF207" s="1102"/>
      <c r="BG207" s="1102"/>
      <c r="BH207" s="1102"/>
      <c r="BI207" s="1102"/>
      <c r="BJ207" s="1102"/>
      <c r="BK207" s="1102"/>
      <c r="BL207" s="1102"/>
      <c r="BM207" s="1102"/>
      <c r="BN207" s="1102"/>
      <c r="BO207" s="1102"/>
      <c r="BP207" s="1102"/>
      <c r="BQ207" s="1102"/>
      <c r="BR207" s="1102"/>
      <c r="BS207" s="1102"/>
      <c r="BT207" s="1102"/>
      <c r="BU207" s="1102"/>
      <c r="BV207" s="1102"/>
      <c r="BW207" s="1102"/>
      <c r="BX207" s="1102"/>
      <c r="BY207" s="1102"/>
      <c r="BZ207" s="1102"/>
      <c r="CA207" s="1102"/>
      <c r="CB207" s="1102"/>
      <c r="CC207" s="1102"/>
      <c r="CD207" s="1102"/>
      <c r="CE207" s="1102"/>
      <c r="CF207" s="1102"/>
      <c r="CG207" s="1102"/>
      <c r="CH207" s="1102"/>
      <c r="CI207" s="1102"/>
      <c r="CJ207" s="1102"/>
      <c r="CK207" s="1102"/>
      <c r="CL207" s="1102"/>
      <c r="CM207" s="1102"/>
      <c r="CN207" s="1102"/>
      <c r="CO207" s="1102"/>
      <c r="CP207" s="1102"/>
      <c r="CQ207" s="1102"/>
      <c r="CR207" s="1102"/>
      <c r="CS207" s="1102"/>
      <c r="CT207" s="1102"/>
      <c r="CU207" s="1102"/>
      <c r="CV207" s="1102"/>
      <c r="CW207" s="1102"/>
      <c r="CX207" s="1102"/>
      <c r="CY207" s="1102"/>
      <c r="CZ207" s="1102"/>
      <c r="DA207" s="1102"/>
      <c r="DB207" s="1102"/>
      <c r="DC207" s="1102"/>
      <c r="DD207" s="1102"/>
      <c r="DE207" s="1102"/>
      <c r="DF207" s="1102"/>
      <c r="DG207" s="1102"/>
      <c r="DH207" s="1102"/>
      <c r="DI207" s="1102"/>
      <c r="DJ207" s="1102"/>
      <c r="DK207" s="1102"/>
      <c r="DL207" s="1102"/>
      <c r="DM207" s="1102"/>
      <c r="DN207" s="1102"/>
      <c r="DO207" s="1102"/>
      <c r="DP207" s="1102"/>
      <c r="DQ207" s="1102"/>
      <c r="DR207" s="1102"/>
      <c r="DS207" s="1102"/>
      <c r="DT207" s="1102"/>
      <c r="DU207" s="1102"/>
      <c r="DV207" s="1102"/>
      <c r="DW207" s="1102"/>
    </row>
    <row r="208" spans="2:127" ht="14.25" x14ac:dyDescent="0.2">
      <c r="B208" s="1102"/>
      <c r="C208" s="1102"/>
      <c r="D208" s="1102"/>
      <c r="E208" s="1102"/>
      <c r="F208" s="1102"/>
      <c r="G208" s="1102"/>
      <c r="H208" s="1102"/>
      <c r="I208" s="1102"/>
      <c r="J208" s="1102"/>
      <c r="K208" s="1102"/>
      <c r="L208" s="1102"/>
      <c r="M208" s="1102"/>
      <c r="N208" s="1102"/>
      <c r="O208" s="1102"/>
      <c r="P208" s="1102"/>
      <c r="Q208" s="1102"/>
      <c r="R208" s="1102"/>
      <c r="S208" s="1102"/>
      <c r="T208" s="1102"/>
      <c r="U208" s="1102"/>
      <c r="V208" s="1102"/>
      <c r="W208" s="1102"/>
      <c r="X208" s="1102"/>
      <c r="Y208" s="1102"/>
      <c r="Z208" s="1102"/>
      <c r="AA208" s="1102"/>
      <c r="AB208" s="1102"/>
      <c r="AC208" s="1102"/>
      <c r="AD208" s="1102"/>
      <c r="AE208" s="1102"/>
      <c r="AF208" s="1102"/>
      <c r="AG208" s="1102"/>
      <c r="AH208" s="1102"/>
      <c r="AI208" s="1102"/>
      <c r="AJ208" s="1102"/>
      <c r="AK208" s="1102"/>
      <c r="AL208" s="1102"/>
      <c r="AM208" s="1102"/>
      <c r="AN208" s="1102"/>
      <c r="AO208" s="1102"/>
      <c r="AP208" s="1102"/>
      <c r="AQ208" s="1102"/>
      <c r="AR208" s="1102"/>
      <c r="AS208" s="1102"/>
      <c r="AT208" s="1102"/>
      <c r="AU208" s="1102"/>
      <c r="AV208" s="1102"/>
      <c r="AW208" s="1102"/>
      <c r="AX208" s="1102"/>
      <c r="AY208" s="1102"/>
      <c r="AZ208" s="1102"/>
      <c r="BA208" s="1102"/>
      <c r="BB208" s="1102"/>
      <c r="BC208" s="1102"/>
      <c r="BD208" s="1102"/>
      <c r="BE208" s="1102"/>
      <c r="BF208" s="1102"/>
      <c r="BG208" s="1102"/>
      <c r="BH208" s="1102"/>
      <c r="BI208" s="1102"/>
      <c r="BJ208" s="1102"/>
      <c r="BK208" s="1102"/>
      <c r="BL208" s="1102"/>
      <c r="BM208" s="1102"/>
      <c r="BN208" s="1102"/>
      <c r="BO208" s="1102"/>
      <c r="BP208" s="1102"/>
      <c r="BQ208" s="1102"/>
      <c r="BR208" s="1102"/>
      <c r="BS208" s="1102"/>
      <c r="BT208" s="1102"/>
      <c r="BU208" s="1102"/>
      <c r="BV208" s="1102"/>
      <c r="BW208" s="1102"/>
      <c r="BX208" s="1102"/>
      <c r="BY208" s="1102"/>
      <c r="BZ208" s="1102"/>
      <c r="CA208" s="1102"/>
      <c r="CB208" s="1102"/>
      <c r="CC208" s="1102"/>
      <c r="CD208" s="1102"/>
      <c r="CE208" s="1102"/>
      <c r="CF208" s="1102"/>
      <c r="CG208" s="1102"/>
      <c r="CH208" s="1102"/>
      <c r="CI208" s="1102"/>
      <c r="CJ208" s="1102"/>
      <c r="CK208" s="1102"/>
      <c r="CL208" s="1102"/>
      <c r="CM208" s="1102"/>
      <c r="CN208" s="1102"/>
      <c r="CO208" s="1102"/>
      <c r="CP208" s="1102"/>
      <c r="CQ208" s="1102"/>
      <c r="CR208" s="1102"/>
      <c r="CS208" s="1102"/>
      <c r="CT208" s="1102"/>
      <c r="CU208" s="1102"/>
      <c r="CV208" s="1102"/>
      <c r="CW208" s="1102"/>
      <c r="CX208" s="1102"/>
      <c r="CY208" s="1102"/>
      <c r="CZ208" s="1102"/>
      <c r="DA208" s="1102"/>
      <c r="DB208" s="1102"/>
      <c r="DC208" s="1102"/>
      <c r="DD208" s="1102"/>
      <c r="DE208" s="1102"/>
      <c r="DF208" s="1102"/>
      <c r="DG208" s="1102"/>
      <c r="DH208" s="1102"/>
      <c r="DI208" s="1102"/>
      <c r="DJ208" s="1102"/>
      <c r="DK208" s="1102"/>
      <c r="DL208" s="1102"/>
      <c r="DM208" s="1102"/>
      <c r="DN208" s="1102"/>
      <c r="DO208" s="1102"/>
      <c r="DP208" s="1102"/>
      <c r="DQ208" s="1102"/>
      <c r="DR208" s="1102"/>
      <c r="DS208" s="1102"/>
      <c r="DT208" s="1102"/>
      <c r="DU208" s="1102"/>
      <c r="DV208" s="1102"/>
      <c r="DW208" s="1102"/>
    </row>
  </sheetData>
  <sheetProtection selectLockedCells="1"/>
  <mergeCells count="2">
    <mergeCell ref="E4:G4"/>
    <mergeCell ref="A2:I2"/>
  </mergeCells>
  <printOptions horizontalCentered="1" verticalCentered="1"/>
  <pageMargins left="0.5" right="0.5" top="0.15" bottom="0.15" header="0.5" footer="0.39"/>
  <pageSetup scale="92" orientation="portrait" r:id="rId1"/>
  <headerFooter alignWithMargins="0">
    <oddFooter>&amp;R&amp;8Revised December 7,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F51-968C-462F-89AE-C5A4869B6FD6}">
  <sheetPr codeName="Sheet11"/>
  <dimension ref="A1:F31"/>
  <sheetViews>
    <sheetView zoomScaleNormal="100" workbookViewId="0">
      <selection activeCell="M9" sqref="M9"/>
    </sheetView>
  </sheetViews>
  <sheetFormatPr defaultColWidth="9.7109375" defaultRowHeight="14.25" x14ac:dyDescent="0.2"/>
  <cols>
    <col min="1" max="1" width="10.140625" style="1179" customWidth="1"/>
    <col min="2" max="2" width="38.5703125" style="1179" customWidth="1"/>
    <col min="3" max="3" width="19" style="1179" customWidth="1"/>
    <col min="4" max="4" width="20.5703125" style="1179" customWidth="1"/>
    <col min="5" max="5" width="17.140625" style="1179" customWidth="1"/>
    <col min="6" max="6" width="1.85546875" style="1179" customWidth="1"/>
    <col min="7" max="7" width="3" style="1179" customWidth="1"/>
    <col min="8" max="16384" width="9.7109375" style="1179"/>
  </cols>
  <sheetData>
    <row r="1" spans="1:5" ht="17.45" customHeight="1" x14ac:dyDescent="0.25">
      <c r="A1" s="1177" t="s">
        <v>863</v>
      </c>
      <c r="B1" s="1178"/>
      <c r="C1" s="1178"/>
      <c r="D1" s="1178"/>
      <c r="E1" s="1178"/>
    </row>
    <row r="2" spans="1:5" ht="17.45" customHeight="1" x14ac:dyDescent="0.2">
      <c r="A2" s="1180" t="s">
        <v>735</v>
      </c>
      <c r="B2" s="1178"/>
      <c r="C2" s="1178"/>
      <c r="D2" s="1178"/>
      <c r="E2" s="1178"/>
    </row>
    <row r="3" spans="1:5" ht="17.45" customHeight="1" thickBot="1" x14ac:dyDescent="0.25">
      <c r="A3" s="1739" t="s">
        <v>856</v>
      </c>
      <c r="B3" s="1739"/>
      <c r="C3" s="1739"/>
      <c r="D3" s="1739"/>
      <c r="E3" s="1739"/>
    </row>
    <row r="4" spans="1:5" ht="15.75" customHeight="1" thickBot="1" x14ac:dyDescent="0.25">
      <c r="A4" s="1181"/>
      <c r="B4" s="1181" t="s">
        <v>0</v>
      </c>
      <c r="C4" s="1734">
        <f>'3a - Dev Cost Budget (A)'!C4</f>
        <v>0</v>
      </c>
      <c r="D4" s="1735"/>
      <c r="E4" s="1736"/>
    </row>
    <row r="5" spans="1:5" ht="17.25" customHeight="1" thickBot="1" x14ac:dyDescent="0.25">
      <c r="A5" s="1182"/>
      <c r="B5" s="1183" t="s">
        <v>629</v>
      </c>
      <c r="C5" s="1737">
        <f>'3b - Sources of Funds (A-1)'!I4</f>
        <v>0</v>
      </c>
      <c r="D5" s="1738"/>
      <c r="E5" s="1738"/>
    </row>
    <row r="6" spans="1:5" ht="28.5" customHeight="1" thickTop="1" thickBot="1" x14ac:dyDescent="0.3">
      <c r="A6" s="1184"/>
      <c r="B6" s="1185"/>
      <c r="C6" s="1544" t="s">
        <v>836</v>
      </c>
      <c r="D6" s="1545" t="s">
        <v>837</v>
      </c>
      <c r="E6" s="1545" t="s">
        <v>630</v>
      </c>
    </row>
    <row r="7" spans="1:5" s="1188" customFormat="1" ht="33" customHeight="1" thickTop="1" x14ac:dyDescent="0.2">
      <c r="A7" s="1186"/>
      <c r="B7" s="1187" t="s">
        <v>736</v>
      </c>
      <c r="C7" s="1397">
        <f>'3a - Dev Cost Budget (A)'!F98</f>
        <v>0</v>
      </c>
      <c r="D7" s="1397">
        <f>'3a - Dev Cost Budget (A)'!G98</f>
        <v>0</v>
      </c>
      <c r="E7" s="1410"/>
    </row>
    <row r="8" spans="1:5" ht="35.25" customHeight="1" x14ac:dyDescent="0.2">
      <c r="A8" s="1189" t="s">
        <v>737</v>
      </c>
      <c r="B8" s="1190" t="s">
        <v>738</v>
      </c>
      <c r="C8" s="1191"/>
      <c r="D8" s="1192"/>
      <c r="E8" s="1411"/>
    </row>
    <row r="9" spans="1:5" ht="33.75" customHeight="1" x14ac:dyDescent="0.2">
      <c r="A9" s="1189" t="s">
        <v>737</v>
      </c>
      <c r="B9" s="1190" t="s">
        <v>739</v>
      </c>
      <c r="C9" s="1191"/>
      <c r="D9" s="1192"/>
      <c r="E9" s="1411"/>
    </row>
    <row r="10" spans="1:5" ht="33.75" customHeight="1" x14ac:dyDescent="0.2">
      <c r="A10" s="1189" t="s">
        <v>737</v>
      </c>
      <c r="B10" s="1190" t="s">
        <v>740</v>
      </c>
      <c r="C10" s="1191"/>
      <c r="D10" s="1192"/>
      <c r="E10" s="1411"/>
    </row>
    <row r="11" spans="1:5" ht="35.25" customHeight="1" x14ac:dyDescent="0.2">
      <c r="A11" s="1189" t="s">
        <v>737</v>
      </c>
      <c r="B11" s="1190" t="s">
        <v>741</v>
      </c>
      <c r="C11" s="1191"/>
      <c r="D11" s="1192"/>
      <c r="E11" s="1411"/>
    </row>
    <row r="12" spans="1:5" ht="24" customHeight="1" x14ac:dyDescent="0.2">
      <c r="A12" s="1189" t="s">
        <v>742</v>
      </c>
      <c r="B12" s="1193" t="s">
        <v>286</v>
      </c>
      <c r="C12" s="1199">
        <f>C7-C8-C9-C10-C11</f>
        <v>0</v>
      </c>
      <c r="D12" s="1199">
        <f>D7-D8-D9-D10-D11</f>
        <v>0</v>
      </c>
      <c r="E12" s="1411"/>
    </row>
    <row r="13" spans="1:5" ht="41.25" customHeight="1" x14ac:dyDescent="0.2">
      <c r="A13" s="1194" t="s">
        <v>743</v>
      </c>
      <c r="B13" s="1195" t="s">
        <v>744</v>
      </c>
      <c r="C13" s="1200">
        <v>1</v>
      </c>
      <c r="D13" s="1201">
        <v>1.3</v>
      </c>
      <c r="E13" s="1412"/>
    </row>
    <row r="14" spans="1:5" ht="24" customHeight="1" x14ac:dyDescent="0.2">
      <c r="A14" s="1196" t="s">
        <v>742</v>
      </c>
      <c r="B14" s="1197" t="str">
        <f>+B12</f>
        <v>Eligible Basis</v>
      </c>
      <c r="C14" s="1398">
        <f>C13*C12</f>
        <v>0</v>
      </c>
      <c r="D14" s="1398">
        <f>D13*D12</f>
        <v>0</v>
      </c>
      <c r="E14" s="1413"/>
    </row>
    <row r="15" spans="1:5" ht="68.25" customHeight="1" x14ac:dyDescent="0.2">
      <c r="A15" s="1198" t="s">
        <v>743</v>
      </c>
      <c r="B15" s="1190" t="s">
        <v>745</v>
      </c>
      <c r="C15" s="1400">
        <v>1</v>
      </c>
      <c r="D15" s="1400">
        <v>1</v>
      </c>
      <c r="E15" s="1411"/>
    </row>
    <row r="16" spans="1:5" ht="24" customHeight="1" x14ac:dyDescent="0.2">
      <c r="A16" s="1189" t="s">
        <v>742</v>
      </c>
      <c r="B16" s="1193" t="s">
        <v>746</v>
      </c>
      <c r="C16" s="1199">
        <f>C15*C14</f>
        <v>0</v>
      </c>
      <c r="D16" s="1199">
        <f>D15*D14</f>
        <v>0</v>
      </c>
      <c r="E16" s="1411"/>
    </row>
    <row r="17" spans="1:6" ht="33.75" customHeight="1" x14ac:dyDescent="0.2">
      <c r="A17" s="1194" t="str">
        <f>+A15</f>
        <v>Multiplied by:</v>
      </c>
      <c r="B17" s="1195" t="s">
        <v>747</v>
      </c>
      <c r="C17" s="1200">
        <v>0.04</v>
      </c>
      <c r="D17" s="1201">
        <v>0.04</v>
      </c>
      <c r="E17" s="1412"/>
    </row>
    <row r="18" spans="1:6" ht="30.75" customHeight="1" x14ac:dyDescent="0.2">
      <c r="A18" s="1202" t="s">
        <v>742</v>
      </c>
      <c r="B18" s="1203" t="s">
        <v>748</v>
      </c>
      <c r="C18" s="1204">
        <f>C17*C16</f>
        <v>0</v>
      </c>
      <c r="D18" s="1204">
        <f>D17*D16</f>
        <v>0</v>
      </c>
      <c r="E18" s="1414"/>
    </row>
    <row r="19" spans="1:6" ht="24" customHeight="1" x14ac:dyDescent="0.2">
      <c r="A19" s="1205"/>
      <c r="B19" s="1206" t="s">
        <v>749</v>
      </c>
      <c r="C19" s="1207"/>
      <c r="D19" s="1207"/>
      <c r="E19" s="1415"/>
    </row>
    <row r="20" spans="1:6" ht="15" thickBot="1" x14ac:dyDescent="0.25">
      <c r="B20" s="1208"/>
    </row>
    <row r="21" spans="1:6" ht="24" customHeight="1" thickBot="1" x14ac:dyDescent="0.25">
      <c r="A21" s="1209" t="s">
        <v>750</v>
      </c>
      <c r="B21" s="1210"/>
      <c r="C21" s="1211"/>
      <c r="D21" s="1211"/>
      <c r="E21" s="1212"/>
      <c r="F21" s="1178"/>
    </row>
    <row r="22" spans="1:6" ht="24" customHeight="1" x14ac:dyDescent="0.25">
      <c r="A22" s="1213"/>
      <c r="B22" s="1214" t="s">
        <v>751</v>
      </c>
      <c r="C22" s="1215"/>
      <c r="D22" s="1214" t="s">
        <v>752</v>
      </c>
      <c r="E22" s="1215"/>
    </row>
    <row r="23" spans="1:6" ht="24" customHeight="1" x14ac:dyDescent="0.2">
      <c r="A23" s="1213"/>
      <c r="B23" s="1179" t="s">
        <v>753</v>
      </c>
      <c r="C23" s="1216"/>
      <c r="D23" s="1188" t="s">
        <v>356</v>
      </c>
      <c r="E23" s="1216"/>
    </row>
    <row r="24" spans="1:6" ht="24" customHeight="1" thickBot="1" x14ac:dyDescent="0.25">
      <c r="A24" s="1213"/>
      <c r="B24" s="1179" t="s">
        <v>754</v>
      </c>
      <c r="C24" s="1217"/>
      <c r="D24" s="1188" t="s">
        <v>352</v>
      </c>
      <c r="E24" s="1216"/>
    </row>
    <row r="25" spans="1:6" ht="24" customHeight="1" thickBot="1" x14ac:dyDescent="0.25">
      <c r="A25" s="1213"/>
      <c r="B25" s="1179" t="s">
        <v>755</v>
      </c>
      <c r="C25" s="1218" t="str">
        <f>IF($C$23=0,"",C24/C23)</f>
        <v/>
      </c>
      <c r="D25" s="1188" t="s">
        <v>755</v>
      </c>
      <c r="E25" s="1219" t="str">
        <f>IF($E$23=0,"",E24/E23)</f>
        <v/>
      </c>
    </row>
    <row r="26" spans="1:6" x14ac:dyDescent="0.2">
      <c r="A26" s="1220"/>
      <c r="B26" s="1221"/>
      <c r="C26" s="1221"/>
      <c r="D26" s="1221"/>
      <c r="E26" s="1222"/>
    </row>
    <row r="29" spans="1:6" ht="0.75" customHeight="1" x14ac:dyDescent="0.2"/>
    <row r="30" spans="1:6" ht="21" customHeight="1" x14ac:dyDescent="0.2">
      <c r="A30" s="1733" t="s">
        <v>838</v>
      </c>
      <c r="B30" s="1733"/>
      <c r="C30" s="1733"/>
      <c r="D30" s="1733"/>
      <c r="E30" s="1733"/>
    </row>
    <row r="31" spans="1:6" ht="27.95" customHeight="1" x14ac:dyDescent="0.2">
      <c r="A31" s="1733"/>
      <c r="B31" s="1733"/>
      <c r="C31" s="1733"/>
      <c r="D31" s="1733"/>
      <c r="E31" s="1733"/>
    </row>
  </sheetData>
  <sheetProtection formatCells="0" selectLockedCells="1"/>
  <mergeCells count="4">
    <mergeCell ref="A30:E31"/>
    <mergeCell ref="C4:E4"/>
    <mergeCell ref="C5:E5"/>
    <mergeCell ref="A3:E3"/>
  </mergeCells>
  <printOptions horizontalCentered="1" verticalCentered="1"/>
  <pageMargins left="0" right="0" top="0" bottom="0" header="0" footer="0"/>
  <pageSetup scale="80" orientation="portrait" horizontalDpi="300" verticalDpi="300" r:id="rId1"/>
  <headerFooter alignWithMargins="0">
    <oddFooter>&amp;R&amp;8Revised October 20,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AE67"/>
  <sheetViews>
    <sheetView showGridLines="0" zoomScale="70" zoomScaleNormal="70" workbookViewId="0">
      <selection activeCell="B18" sqref="B18:J18"/>
    </sheetView>
  </sheetViews>
  <sheetFormatPr defaultColWidth="9.140625" defaultRowHeight="12.75" x14ac:dyDescent="0.2"/>
  <cols>
    <col min="1" max="1" width="2.7109375" style="186" customWidth="1"/>
    <col min="2" max="2" width="15.5703125" style="186" customWidth="1"/>
    <col min="3" max="5" width="6.42578125" style="186" customWidth="1"/>
    <col min="6" max="6" width="15.7109375" style="186" customWidth="1"/>
    <col min="7" max="7" width="2.42578125" style="186" customWidth="1"/>
    <col min="8" max="8" width="16.28515625" style="186" customWidth="1"/>
    <col min="9" max="9" width="13.42578125" style="186" customWidth="1"/>
    <col min="10" max="10" width="12.42578125" style="186" customWidth="1"/>
    <col min="11" max="11" width="2.7109375" style="186" customWidth="1"/>
    <col min="12" max="12" width="13.28515625" style="186" customWidth="1"/>
    <col min="13" max="13" width="14.42578125" style="186" customWidth="1"/>
    <col min="14" max="14" width="16.7109375" style="186" customWidth="1"/>
    <col min="15" max="15" width="13.28515625" style="186" customWidth="1"/>
    <col min="16" max="16" width="13.140625" style="186" customWidth="1"/>
    <col min="17" max="17" width="2.7109375" style="186" customWidth="1"/>
    <col min="18" max="18" width="15.85546875" style="186" customWidth="1"/>
    <col min="19" max="19" width="13.7109375" style="186" customWidth="1"/>
    <col min="20" max="20" width="13.85546875" style="186" customWidth="1"/>
    <col min="21" max="22" width="15.85546875" style="186" customWidth="1"/>
    <col min="23" max="16384" width="9.140625" style="186"/>
  </cols>
  <sheetData>
    <row r="1" spans="2:31" ht="15.75" customHeight="1" thickBot="1" x14ac:dyDescent="0.3">
      <c r="B1" s="1758" t="e">
        <f>#REF!</f>
        <v>#REF!</v>
      </c>
      <c r="C1" s="1759"/>
      <c r="D1" s="1759"/>
      <c r="E1" s="1759"/>
      <c r="F1" s="1759"/>
      <c r="G1" s="1759"/>
      <c r="H1" s="1759"/>
      <c r="I1" s="1759"/>
      <c r="J1" s="1759"/>
      <c r="K1" s="1759"/>
      <c r="L1" s="1759"/>
      <c r="M1" s="1759"/>
      <c r="N1" s="1759"/>
      <c r="O1" s="1759"/>
      <c r="P1" s="1759"/>
      <c r="Q1" s="1759"/>
      <c r="R1" s="1759"/>
      <c r="S1" s="1759"/>
      <c r="T1" s="1759"/>
      <c r="U1" s="1759"/>
      <c r="V1" s="1760"/>
      <c r="W1" s="185"/>
    </row>
    <row r="2" spans="2:31" ht="34.5" customHeight="1" thickBot="1" x14ac:dyDescent="0.3">
      <c r="B2" s="1761" t="s">
        <v>377</v>
      </c>
      <c r="C2" s="1762"/>
      <c r="D2" s="1762"/>
      <c r="E2" s="1762"/>
      <c r="F2" s="1762"/>
      <c r="G2" s="1762"/>
      <c r="H2" s="1762"/>
      <c r="I2" s="1762"/>
      <c r="J2" s="1762"/>
      <c r="K2" s="1762"/>
      <c r="L2" s="1762"/>
      <c r="M2" s="1762"/>
      <c r="N2" s="1762"/>
      <c r="O2" s="1762"/>
      <c r="P2" s="1762"/>
      <c r="Q2" s="1762"/>
      <c r="R2" s="1762"/>
      <c r="S2" s="1762"/>
      <c r="T2" s="1762"/>
      <c r="U2" s="1762"/>
      <c r="V2" s="1763"/>
      <c r="W2" s="185"/>
    </row>
    <row r="3" spans="2:31" ht="14.25" customHeight="1" thickBot="1" x14ac:dyDescent="0.3">
      <c r="B3" s="653" t="s">
        <v>442</v>
      </c>
      <c r="C3" s="654"/>
      <c r="D3" s="654"/>
      <c r="E3" s="715"/>
      <c r="F3" s="187"/>
      <c r="G3" s="187"/>
      <c r="H3" s="187"/>
      <c r="I3" s="187"/>
      <c r="J3" s="187"/>
      <c r="K3" s="188"/>
      <c r="L3" s="188"/>
      <c r="M3" s="188"/>
      <c r="N3" s="188"/>
      <c r="O3" s="188"/>
      <c r="P3" s="188"/>
      <c r="Q3" s="188"/>
      <c r="R3" s="188"/>
      <c r="S3" s="188"/>
      <c r="T3" s="188"/>
      <c r="U3" s="189"/>
      <c r="V3" s="190"/>
      <c r="W3" s="185"/>
    </row>
    <row r="4" spans="2:31" s="191" customFormat="1" ht="14.25" customHeight="1" thickBot="1" x14ac:dyDescent="0.25">
      <c r="B4" s="1770"/>
      <c r="C4" s="1771"/>
      <c r="D4" s="1771"/>
      <c r="E4" s="1771"/>
      <c r="F4" s="1771"/>
      <c r="G4" s="1771"/>
      <c r="H4" s="1771"/>
      <c r="I4" s="1771"/>
      <c r="J4" s="1772"/>
      <c r="L4" s="216" t="s">
        <v>359</v>
      </c>
      <c r="M4" s="217"/>
      <c r="N4" s="218"/>
      <c r="O4" s="216" t="s">
        <v>393</v>
      </c>
      <c r="P4" s="216" t="s">
        <v>360</v>
      </c>
      <c r="Q4" s="218"/>
      <c r="R4" s="206" t="s">
        <v>358</v>
      </c>
      <c r="S4" s="218"/>
      <c r="T4" s="218"/>
      <c r="U4" s="206" t="s">
        <v>393</v>
      </c>
      <c r="V4" s="206" t="s">
        <v>360</v>
      </c>
      <c r="W4" s="21"/>
    </row>
    <row r="5" spans="2:31" s="191" customFormat="1" ht="14.25" customHeight="1" thickBot="1" x14ac:dyDescent="0.25">
      <c r="B5" s="1755"/>
      <c r="C5" s="1756"/>
      <c r="D5" s="1756"/>
      <c r="E5" s="1756"/>
      <c r="F5" s="1756"/>
      <c r="G5" s="1756"/>
      <c r="H5" s="1756"/>
      <c r="I5" s="1756"/>
      <c r="J5" s="1757"/>
      <c r="L5" s="1773" t="s">
        <v>361</v>
      </c>
      <c r="M5" s="1774"/>
      <c r="N5" s="1774"/>
      <c r="O5" s="1774"/>
      <c r="P5" s="1775"/>
      <c r="Q5" s="218"/>
      <c r="R5" s="1773" t="s">
        <v>21</v>
      </c>
      <c r="S5" s="1774"/>
      <c r="T5" s="1774"/>
      <c r="U5" s="1774"/>
      <c r="V5" s="1775"/>
      <c r="AC5" s="21"/>
      <c r="AD5" s="21"/>
      <c r="AE5" s="21"/>
    </row>
    <row r="6" spans="2:31" s="191" customFormat="1" ht="14.25" customHeight="1" x14ac:dyDescent="0.2">
      <c r="B6" s="1755"/>
      <c r="C6" s="1756"/>
      <c r="D6" s="1756"/>
      <c r="E6" s="1756"/>
      <c r="F6" s="1756"/>
      <c r="G6" s="1756"/>
      <c r="H6" s="1756"/>
      <c r="I6" s="1756"/>
      <c r="J6" s="1757"/>
      <c r="L6" s="857" t="e">
        <f>+(#REF!/2)+(SUM(#REF!)/2)</f>
        <v>#REF!</v>
      </c>
      <c r="M6" s="1776" t="s">
        <v>403</v>
      </c>
      <c r="N6" s="1776"/>
      <c r="O6" s="858" t="e">
        <f>+('Operating Exps (CO)'!G62/2)+(SUM('Sources (CO)'!H6:H13)/2)</f>
        <v>#REF!</v>
      </c>
      <c r="P6" s="859" t="e">
        <f>+('Operating Exps (8609)'!G62/2)+(SUM('Sources (8609)'!H6:H13)/2)</f>
        <v>#REF!</v>
      </c>
      <c r="Q6" s="218"/>
      <c r="R6" s="640" t="e">
        <f>+'Tax Credit Eligibility'!C24+'Tax Credit Eligibility'!F24</f>
        <v>#REF!</v>
      </c>
      <c r="S6" s="1776" t="s">
        <v>364</v>
      </c>
      <c r="T6" s="1776"/>
      <c r="U6" s="582" t="e">
        <f>+'Tax Credit Eligibility (CO)'!C25+'Tax Credit Eligibility (CO)'!F25</f>
        <v>#REF!</v>
      </c>
      <c r="V6" s="840" t="e">
        <f>+'Tax Credit Eligibility (8609)'!C25+'Tax Credit Eligibility (8609)'!F25</f>
        <v>#DIV/0!</v>
      </c>
      <c r="AD6" s="21"/>
      <c r="AE6" s="21"/>
    </row>
    <row r="7" spans="2:31" s="191" customFormat="1" ht="14.25" customHeight="1" x14ac:dyDescent="0.2">
      <c r="B7" s="1780"/>
      <c r="C7" s="1781"/>
      <c r="D7" s="1781"/>
      <c r="E7" s="1781"/>
      <c r="F7" s="1781"/>
      <c r="G7" s="1781"/>
      <c r="H7" s="1781"/>
      <c r="I7" s="1781"/>
      <c r="J7" s="1782"/>
      <c r="L7" s="860" t="e">
        <f>+#REF!</f>
        <v>#REF!</v>
      </c>
      <c r="M7" s="1765" t="s">
        <v>404</v>
      </c>
      <c r="N7" s="1765"/>
      <c r="O7" s="817">
        <f>+'Cost-Basis (CO)'!M79</f>
        <v>0</v>
      </c>
      <c r="P7" s="861">
        <f>+'Cost Cert. (8609)'!M79</f>
        <v>0</v>
      </c>
      <c r="Q7" s="218"/>
      <c r="R7" s="686" t="e">
        <f>+R6*10</f>
        <v>#REF!</v>
      </c>
      <c r="S7" s="1765" t="s">
        <v>365</v>
      </c>
      <c r="T7" s="1765"/>
      <c r="U7" s="817" t="e">
        <f>U6*10</f>
        <v>#REF!</v>
      </c>
      <c r="V7" s="861" t="e">
        <f>V6*10</f>
        <v>#DIV/0!</v>
      </c>
      <c r="AD7" s="21"/>
      <c r="AE7" s="21"/>
    </row>
    <row r="8" spans="2:31" s="191" customFormat="1" ht="14.25" customHeight="1" thickBot="1" x14ac:dyDescent="0.25">
      <c r="B8" s="1780"/>
      <c r="C8" s="1781"/>
      <c r="D8" s="1781"/>
      <c r="E8" s="1781"/>
      <c r="F8" s="1781"/>
      <c r="G8" s="1781"/>
      <c r="H8" s="1781"/>
      <c r="I8" s="1781"/>
      <c r="J8" s="1782"/>
      <c r="L8" s="862" t="e">
        <f>+L7-L6</f>
        <v>#REF!</v>
      </c>
      <c r="M8" s="1766" t="s">
        <v>241</v>
      </c>
      <c r="N8" s="1766"/>
      <c r="O8" s="863" t="e">
        <f>+O7-O6</f>
        <v>#REF!</v>
      </c>
      <c r="P8" s="864" t="e">
        <f>+P7-P6</f>
        <v>#REF!</v>
      </c>
      <c r="Q8" s="218"/>
      <c r="R8" s="865" t="e">
        <f>+#REF!</f>
        <v>#REF!</v>
      </c>
      <c r="S8" s="1765" t="s">
        <v>293</v>
      </c>
      <c r="T8" s="1765"/>
      <c r="U8" s="818" t="e">
        <f>+#REF!</f>
        <v>#REF!</v>
      </c>
      <c r="V8" s="866" t="e">
        <f>+#REF!</f>
        <v>#REF!</v>
      </c>
      <c r="AD8" s="21"/>
      <c r="AE8" s="21"/>
    </row>
    <row r="9" spans="2:31" s="191" customFormat="1" ht="14.25" customHeight="1" thickBot="1" x14ac:dyDescent="0.25">
      <c r="B9" s="1755"/>
      <c r="C9" s="1756"/>
      <c r="D9" s="1756"/>
      <c r="E9" s="1756"/>
      <c r="F9" s="1756"/>
      <c r="G9" s="1756"/>
      <c r="H9" s="1756"/>
      <c r="I9" s="1756"/>
      <c r="J9" s="1757"/>
      <c r="L9" s="219" t="e">
        <f>IF(L6=#REF!,"","VALUE!")</f>
        <v>#REF!</v>
      </c>
      <c r="M9" s="219"/>
      <c r="N9" s="219"/>
      <c r="O9" s="219" t="e">
        <f>IF(O6='Cost-Basis (CO)'!M80,"","VALUE!")</f>
        <v>#REF!</v>
      </c>
      <c r="P9" s="219" t="e">
        <f>IF(P6='Cost Cert. (8609)'!M80,"","VALUE!")</f>
        <v>#REF!</v>
      </c>
      <c r="Q9" s="218"/>
      <c r="R9" s="867">
        <f>+'Tax Credit Eligibility'!F27</f>
        <v>0</v>
      </c>
      <c r="S9" s="1765" t="s">
        <v>294</v>
      </c>
      <c r="T9" s="1765"/>
      <c r="U9" s="819">
        <f>+'Tax Credit Eligibility (CO)'!F28</f>
        <v>0</v>
      </c>
      <c r="V9" s="868">
        <f>+'Tax Credit Eligibility (8609)'!F28</f>
        <v>0</v>
      </c>
      <c r="AD9" s="21"/>
      <c r="AE9" s="21"/>
    </row>
    <row r="10" spans="2:31" s="191" customFormat="1" ht="14.25" customHeight="1" thickBot="1" x14ac:dyDescent="0.25">
      <c r="B10" s="1755"/>
      <c r="C10" s="1756"/>
      <c r="D10" s="1756"/>
      <c r="E10" s="1756"/>
      <c r="F10" s="1756"/>
      <c r="G10" s="1756"/>
      <c r="H10" s="1756"/>
      <c r="I10" s="1756"/>
      <c r="J10" s="1757"/>
      <c r="L10" s="206" t="s">
        <v>358</v>
      </c>
      <c r="M10" s="218"/>
      <c r="N10" s="1"/>
      <c r="O10" s="220" t="s">
        <v>393</v>
      </c>
      <c r="P10" s="206" t="s">
        <v>360</v>
      </c>
      <c r="Q10" s="218"/>
      <c r="R10" s="844" t="e">
        <f>+R7*R8*R9</f>
        <v>#REF!</v>
      </c>
      <c r="S10" s="1766" t="s">
        <v>368</v>
      </c>
      <c r="T10" s="1766"/>
      <c r="U10" s="845" t="e">
        <f>+U7*U8*U9</f>
        <v>#REF!</v>
      </c>
      <c r="V10" s="846" t="e">
        <f>+V7*V8*V9</f>
        <v>#DIV/0!</v>
      </c>
      <c r="AD10" s="21"/>
      <c r="AE10" s="21"/>
    </row>
    <row r="11" spans="2:31" s="191" customFormat="1" ht="14.25" customHeight="1" thickBot="1" x14ac:dyDescent="0.25">
      <c r="B11" s="1755"/>
      <c r="C11" s="1756"/>
      <c r="D11" s="1756"/>
      <c r="E11" s="1756"/>
      <c r="F11" s="1756"/>
      <c r="G11" s="1756"/>
      <c r="H11" s="1756"/>
      <c r="I11" s="1756"/>
      <c r="J11" s="1757"/>
      <c r="L11" s="1767" t="s">
        <v>366</v>
      </c>
      <c r="M11" s="1768"/>
      <c r="N11" s="1768"/>
      <c r="O11" s="1768"/>
      <c r="P11" s="1769"/>
      <c r="Q11" s="218"/>
      <c r="R11" s="219" t="e">
        <f>IF(ROUND(R10,0)='Tax Credit Eligibility'!E32,"","VALUE!")</f>
        <v>#REF!</v>
      </c>
      <c r="S11" s="218"/>
      <c r="T11" s="218"/>
      <c r="U11" s="219" t="e">
        <f>IF(ROUND(U10,0)='Tax Credit Eligibility (CO)'!E33,"","VALUE!")</f>
        <v>#REF!</v>
      </c>
      <c r="V11" s="721" t="e">
        <f>IF(ROUND(V10,0)='Tax Credit Eligibility (8609)'!E33,"","VALUE!")</f>
        <v>#DIV/0!</v>
      </c>
      <c r="AD11" s="21"/>
      <c r="AE11" s="21"/>
    </row>
    <row r="12" spans="2:31" s="191" customFormat="1" ht="14.25" customHeight="1" thickBot="1" x14ac:dyDescent="0.25">
      <c r="B12" s="1755"/>
      <c r="C12" s="1756"/>
      <c r="D12" s="1756"/>
      <c r="E12" s="1756"/>
      <c r="F12" s="1756"/>
      <c r="G12" s="1756"/>
      <c r="H12" s="1756"/>
      <c r="I12" s="1756"/>
      <c r="J12" s="1757"/>
      <c r="L12" s="640" t="e">
        <f>+#REF!</f>
        <v>#REF!</v>
      </c>
      <c r="M12" s="1776" t="s">
        <v>367</v>
      </c>
      <c r="N12" s="1776"/>
      <c r="O12" s="582">
        <f>+'Operating Exps (CO)'!G14</f>
        <v>0</v>
      </c>
      <c r="P12" s="840">
        <f>+'Operating Exps (8609)'!G14</f>
        <v>0</v>
      </c>
      <c r="Q12" s="230"/>
      <c r="R12" s="206" t="s">
        <v>358</v>
      </c>
      <c r="S12" s="1784"/>
      <c r="T12" s="1784"/>
      <c r="U12" s="206" t="s">
        <v>393</v>
      </c>
      <c r="V12" s="206" t="s">
        <v>360</v>
      </c>
      <c r="AD12" s="21"/>
      <c r="AE12" s="21"/>
    </row>
    <row r="13" spans="2:31" s="191" customFormat="1" ht="14.25" customHeight="1" thickBot="1" x14ac:dyDescent="0.25">
      <c r="B13" s="1755"/>
      <c r="C13" s="1756"/>
      <c r="D13" s="1756"/>
      <c r="E13" s="1756"/>
      <c r="F13" s="1756"/>
      <c r="G13" s="1756"/>
      <c r="H13" s="1756"/>
      <c r="I13" s="1756"/>
      <c r="J13" s="1757"/>
      <c r="L13" s="855">
        <v>0.06</v>
      </c>
      <c r="M13" s="1765" t="s">
        <v>369</v>
      </c>
      <c r="N13" s="1765"/>
      <c r="O13" s="816">
        <v>0.06</v>
      </c>
      <c r="P13" s="856">
        <v>0.06</v>
      </c>
      <c r="Q13" s="218"/>
      <c r="R13" s="1773" t="s">
        <v>374</v>
      </c>
      <c r="S13" s="1774"/>
      <c r="T13" s="1774"/>
      <c r="U13" s="1774"/>
      <c r="V13" s="1775"/>
      <c r="AD13" s="21"/>
      <c r="AE13" s="21"/>
    </row>
    <row r="14" spans="2:31" s="191" customFormat="1" ht="14.25" customHeight="1" x14ac:dyDescent="0.2">
      <c r="B14" s="1755"/>
      <c r="C14" s="1756"/>
      <c r="D14" s="1756"/>
      <c r="E14" s="1756"/>
      <c r="F14" s="1756"/>
      <c r="G14" s="1756"/>
      <c r="H14" s="1756"/>
      <c r="I14" s="1756"/>
      <c r="J14" s="1757"/>
      <c r="L14" s="850" t="e">
        <f>+L12*L13</f>
        <v>#REF!</v>
      </c>
      <c r="M14" s="1777" t="s">
        <v>370</v>
      </c>
      <c r="N14" s="1777"/>
      <c r="O14" s="815">
        <f>+O12*O13</f>
        <v>0</v>
      </c>
      <c r="P14" s="851">
        <f>+P12*P13</f>
        <v>0</v>
      </c>
      <c r="Q14" s="218"/>
      <c r="R14" s="640" t="e">
        <f>+'Tax Credit Eligibility'!C14</f>
        <v>#REF!</v>
      </c>
      <c r="S14" s="1776" t="s">
        <v>286</v>
      </c>
      <c r="T14" s="1776"/>
      <c r="U14" s="582" t="e">
        <f>+'Tax Credit Eligibility (CO)'!C15</f>
        <v>#REF!</v>
      </c>
      <c r="V14" s="840">
        <f>+'Tax Credit Eligibility (8609)'!C15</f>
        <v>0</v>
      </c>
      <c r="AD14" s="21"/>
      <c r="AE14" s="21"/>
    </row>
    <row r="15" spans="2:31" s="191" customFormat="1" ht="14.25" customHeight="1" thickBot="1" x14ac:dyDescent="0.25">
      <c r="B15" s="1755"/>
      <c r="C15" s="1756"/>
      <c r="D15" s="1756"/>
      <c r="E15" s="1756"/>
      <c r="F15" s="1756"/>
      <c r="G15" s="1756"/>
      <c r="H15" s="1756"/>
      <c r="I15" s="1756"/>
      <c r="J15" s="1757"/>
      <c r="L15" s="852" t="e">
        <f>+#REF!</f>
        <v>#REF!</v>
      </c>
      <c r="M15" s="1778" t="s">
        <v>371</v>
      </c>
      <c r="N15" s="1778"/>
      <c r="O15" s="853" t="e">
        <f>+'Operating Exps (CO)'!G19</f>
        <v>#REF!</v>
      </c>
      <c r="P15" s="854" t="e">
        <f>+'Operating Exps (8609)'!G19</f>
        <v>#REF!</v>
      </c>
      <c r="Q15" s="218"/>
      <c r="R15" s="869">
        <v>1</v>
      </c>
      <c r="S15" s="1765" t="s">
        <v>405</v>
      </c>
      <c r="T15" s="1765"/>
      <c r="U15" s="820">
        <v>1</v>
      </c>
      <c r="V15" s="870">
        <v>1</v>
      </c>
      <c r="AC15" s="1010"/>
      <c r="AD15" s="21"/>
      <c r="AE15" s="21"/>
    </row>
    <row r="16" spans="2:31" s="191" customFormat="1" ht="14.25" customHeight="1" thickBot="1" x14ac:dyDescent="0.25">
      <c r="B16" s="1755"/>
      <c r="C16" s="1756"/>
      <c r="D16" s="1756"/>
      <c r="E16" s="1756"/>
      <c r="F16" s="1756"/>
      <c r="G16" s="1756"/>
      <c r="H16" s="1756"/>
      <c r="I16" s="1756"/>
      <c r="J16" s="1757"/>
      <c r="L16" s="219" t="e">
        <f>IF(L15&gt;L14,"VALUE!", "")</f>
        <v>#REF!</v>
      </c>
      <c r="M16" s="219"/>
      <c r="N16" s="219"/>
      <c r="O16" s="219" t="e">
        <f>IF(O15&gt;O14,"VALUE!", "")</f>
        <v>#REF!</v>
      </c>
      <c r="P16" s="219" t="e">
        <f>IF(P15&gt;P14,"VALUE!", "")</f>
        <v>#REF!</v>
      </c>
      <c r="Q16" s="218"/>
      <c r="R16" s="686" t="e">
        <f>+R15*R14</f>
        <v>#REF!</v>
      </c>
      <c r="S16" s="1793" t="s">
        <v>288</v>
      </c>
      <c r="T16" s="1793"/>
      <c r="U16" s="583" t="e">
        <f>+U14*U15</f>
        <v>#REF!</v>
      </c>
      <c r="V16" s="843">
        <f>+V15*V14</f>
        <v>0</v>
      </c>
      <c r="AD16" s="21"/>
      <c r="AE16" s="21"/>
    </row>
    <row r="17" spans="2:31" s="191" customFormat="1" ht="14.25" customHeight="1" thickBot="1" x14ac:dyDescent="0.25">
      <c r="B17" s="1755"/>
      <c r="C17" s="1756"/>
      <c r="D17" s="1756"/>
      <c r="E17" s="1756"/>
      <c r="F17" s="1756"/>
      <c r="G17" s="1756"/>
      <c r="H17" s="1756"/>
      <c r="I17" s="1756"/>
      <c r="J17" s="1757"/>
      <c r="L17" s="220" t="s">
        <v>358</v>
      </c>
      <c r="M17" s="1"/>
      <c r="N17" s="1"/>
      <c r="O17" s="220" t="s">
        <v>393</v>
      </c>
      <c r="P17" s="220" t="s">
        <v>360</v>
      </c>
      <c r="Q17" s="218"/>
      <c r="R17" s="871" t="e">
        <f>+'Tax Credit Eligibility'!C19</f>
        <v>#REF!</v>
      </c>
      <c r="S17" s="1765" t="s">
        <v>289</v>
      </c>
      <c r="T17" s="1765"/>
      <c r="U17" s="821" t="e">
        <f>+'Tax Credit Eligibility (CO)'!C20</f>
        <v>#DIV/0!</v>
      </c>
      <c r="V17" s="872" t="e">
        <f>+'Tax Credit Eligibility (8609)'!C20</f>
        <v>#DIV/0!</v>
      </c>
      <c r="AD17" s="21"/>
      <c r="AE17" s="21"/>
    </row>
    <row r="18" spans="2:31" s="191" customFormat="1" ht="14.25" customHeight="1" thickBot="1" x14ac:dyDescent="0.25">
      <c r="B18" s="1755"/>
      <c r="C18" s="1756"/>
      <c r="D18" s="1756"/>
      <c r="E18" s="1756"/>
      <c r="F18" s="1756"/>
      <c r="G18" s="1756"/>
      <c r="H18" s="1756"/>
      <c r="I18" s="1756"/>
      <c r="J18" s="1757"/>
      <c r="L18" s="1746" t="s">
        <v>402</v>
      </c>
      <c r="M18" s="1747"/>
      <c r="N18" s="1747"/>
      <c r="O18" s="1747"/>
      <c r="P18" s="1748"/>
      <c r="Q18" s="218"/>
      <c r="R18" s="686" t="e">
        <f>+R16*R17</f>
        <v>#REF!</v>
      </c>
      <c r="S18" s="1765" t="s">
        <v>290</v>
      </c>
      <c r="T18" s="1765"/>
      <c r="U18" s="583" t="e">
        <f>+U17*U16</f>
        <v>#DIV/0!</v>
      </c>
      <c r="V18" s="843" t="e">
        <f>+V17*V16</f>
        <v>#DIV/0!</v>
      </c>
      <c r="AD18" s="21"/>
      <c r="AE18" s="21"/>
    </row>
    <row r="19" spans="2:31" s="191" customFormat="1" ht="14.25" customHeight="1" x14ac:dyDescent="0.2">
      <c r="B19" s="1755"/>
      <c r="C19" s="1756"/>
      <c r="D19" s="1756"/>
      <c r="E19" s="1756"/>
      <c r="F19" s="1756"/>
      <c r="G19" s="1756"/>
      <c r="H19" s="1756"/>
      <c r="I19" s="1756"/>
      <c r="J19" s="1757"/>
      <c r="L19" s="847" t="e">
        <f>+#REF!</f>
        <v>#REF!</v>
      </c>
      <c r="M19" s="1779" t="s">
        <v>362</v>
      </c>
      <c r="N19" s="1779"/>
      <c r="O19" s="848">
        <f>+'Cost-Basis (CO)'!H21</f>
        <v>0</v>
      </c>
      <c r="P19" s="849">
        <f>+'Cost Cert. (8609)'!H21</f>
        <v>0</v>
      </c>
      <c r="Q19" s="218"/>
      <c r="R19" s="873">
        <f>+'Tax Credit Eligibility'!C21</f>
        <v>0</v>
      </c>
      <c r="S19" s="1791" t="s">
        <v>375</v>
      </c>
      <c r="T19" s="1791"/>
      <c r="U19" s="822">
        <f>+'Tax Credit Eligibility (CO)'!C22</f>
        <v>0</v>
      </c>
      <c r="V19" s="874">
        <f>+'Tax Credit Eligibility (8609)'!C22</f>
        <v>0</v>
      </c>
      <c r="AD19" s="21"/>
      <c r="AE19" s="21"/>
    </row>
    <row r="20" spans="2:31" s="191" customFormat="1" ht="14.25" customHeight="1" thickBot="1" x14ac:dyDescent="0.25">
      <c r="B20" s="1755"/>
      <c r="C20" s="1756"/>
      <c r="D20" s="1756"/>
      <c r="E20" s="1756"/>
      <c r="F20" s="1756"/>
      <c r="G20" s="1756"/>
      <c r="H20" s="1756"/>
      <c r="I20" s="1756"/>
      <c r="J20" s="1757"/>
      <c r="L20" s="686" t="e">
        <f>+(#REF!+#REF!)*0.02</f>
        <v>#REF!</v>
      </c>
      <c r="M20" s="1765" t="s">
        <v>419</v>
      </c>
      <c r="N20" s="1765"/>
      <c r="O20" s="583" t="e">
        <f>+('Construction Costs (CO)'!E45+'Cost-Basis (CO)'!D24)*0.02</f>
        <v>#REF!</v>
      </c>
      <c r="P20" s="843">
        <f>+('Construction Costs (8609)'!E45)*0.02</f>
        <v>0</v>
      </c>
      <c r="Q20" s="218"/>
      <c r="R20" s="875" t="e">
        <f>+ROUND(R18*R19,0)</f>
        <v>#REF!</v>
      </c>
      <c r="S20" s="1764" t="s">
        <v>406</v>
      </c>
      <c r="T20" s="1764"/>
      <c r="U20" s="845" t="e">
        <f>+ROUND(U19*U18,0)</f>
        <v>#DIV/0!</v>
      </c>
      <c r="V20" s="846" t="e">
        <f>+ROUND(V19*V18,0)</f>
        <v>#DIV/0!</v>
      </c>
      <c r="AD20" s="21"/>
      <c r="AE20" s="21"/>
    </row>
    <row r="21" spans="2:31" s="191" customFormat="1" ht="14.25" customHeight="1" thickBot="1" x14ac:dyDescent="0.25">
      <c r="B21" s="1755"/>
      <c r="C21" s="1756"/>
      <c r="D21" s="1756"/>
      <c r="E21" s="1756"/>
      <c r="F21" s="1756"/>
      <c r="G21" s="1756"/>
      <c r="H21" s="1756"/>
      <c r="I21" s="1756"/>
      <c r="J21" s="1757"/>
      <c r="L21" s="850" t="e">
        <f>+#REF!</f>
        <v>#REF!</v>
      </c>
      <c r="M21" s="1777" t="s">
        <v>363</v>
      </c>
      <c r="N21" s="1777"/>
      <c r="O21" s="815">
        <f>+'Cost-Basis (CO)'!H22</f>
        <v>0</v>
      </c>
      <c r="P21" s="851">
        <f>+'Cost Cert. (8609)'!H22</f>
        <v>0</v>
      </c>
      <c r="Q21" s="218"/>
      <c r="R21" s="222" t="e">
        <f>IF(R20='Tax Credit Eligibility'!C24,"","VALUE!")</f>
        <v>#REF!</v>
      </c>
      <c r="S21" s="223"/>
      <c r="T21" s="223"/>
      <c r="U21" s="222" t="e">
        <f>IF(U20='Tax Credit Eligibility (CO)'!C23,"","VALUE!")</f>
        <v>#DIV/0!</v>
      </c>
      <c r="V21" s="722" t="e">
        <f>IF(V20='Tax Credit Eligibility (8609)'!C23,"","VALUE!")</f>
        <v>#DIV/0!</v>
      </c>
      <c r="AD21" s="21"/>
      <c r="AE21" s="21"/>
    </row>
    <row r="22" spans="2:31" s="191" customFormat="1" ht="14.25" customHeight="1" thickBot="1" x14ac:dyDescent="0.3">
      <c r="B22" s="1755"/>
      <c r="C22" s="1756"/>
      <c r="D22" s="1756"/>
      <c r="E22" s="1756"/>
      <c r="F22" s="1756"/>
      <c r="G22" s="1756"/>
      <c r="H22" s="1756"/>
      <c r="I22" s="1756"/>
      <c r="J22" s="1757"/>
      <c r="L22" s="686" t="e">
        <f>+(#REF!+#REF!)*0.06</f>
        <v>#REF!</v>
      </c>
      <c r="M22" s="1765" t="s">
        <v>420</v>
      </c>
      <c r="N22" s="1765"/>
      <c r="O22" s="583" t="e">
        <f>+('Construction Costs (CO)'!E45+'Cost-Basis (CO)'!D24)*0.06</f>
        <v>#REF!</v>
      </c>
      <c r="P22" s="843">
        <f>+('Construction Costs (8609)'!E45)*0.06</f>
        <v>0</v>
      </c>
      <c r="Q22" s="218"/>
      <c r="R22" s="224" t="s">
        <v>358</v>
      </c>
      <c r="S22" s="225"/>
      <c r="T22" s="225"/>
      <c r="U22" s="224" t="s">
        <v>393</v>
      </c>
      <c r="V22" s="224" t="s">
        <v>360</v>
      </c>
    </row>
    <row r="23" spans="2:31" s="191" customFormat="1" ht="14.25" customHeight="1" thickBot="1" x14ac:dyDescent="0.3">
      <c r="B23" s="1752"/>
      <c r="C23" s="1753"/>
      <c r="D23" s="1753"/>
      <c r="E23" s="1753"/>
      <c r="F23" s="1753"/>
      <c r="G23" s="1753"/>
      <c r="H23" s="1753"/>
      <c r="I23" s="1753"/>
      <c r="J23" s="1754"/>
      <c r="L23" s="850" t="e">
        <f>+#REF!</f>
        <v>#REF!</v>
      </c>
      <c r="M23" s="1777" t="s">
        <v>59</v>
      </c>
      <c r="N23" s="1777"/>
      <c r="O23" s="815">
        <f>+'Cost-Basis (CO)'!H23</f>
        <v>0</v>
      </c>
      <c r="P23" s="851">
        <f>+'Cost Cert. (8609)'!H23</f>
        <v>0</v>
      </c>
      <c r="Q23" s="218"/>
      <c r="R23" s="1773" t="s">
        <v>372</v>
      </c>
      <c r="S23" s="1774"/>
      <c r="T23" s="1774"/>
      <c r="U23" s="1774"/>
      <c r="V23" s="1775"/>
    </row>
    <row r="24" spans="2:31" s="191" customFormat="1" ht="14.25" customHeight="1" thickBot="1" x14ac:dyDescent="0.3">
      <c r="B24" s="192"/>
      <c r="L24" s="852" t="e">
        <f>+(#REF!+#REF!)*0.06</f>
        <v>#REF!</v>
      </c>
      <c r="M24" s="1778" t="s">
        <v>420</v>
      </c>
      <c r="N24" s="1778"/>
      <c r="O24" s="853" t="e">
        <f>+('Construction Costs (CO)'!E45+'Cost-Basis (CO)'!D24)*0.06</f>
        <v>#REF!</v>
      </c>
      <c r="P24" s="854">
        <f>+('Construction Costs (8609)'!E45)*0.06</f>
        <v>0</v>
      </c>
      <c r="Q24" s="218"/>
      <c r="R24" s="640" t="e">
        <f>+'Tax Credit Eligibility'!F16</f>
        <v>#REF!</v>
      </c>
      <c r="S24" s="1776" t="s">
        <v>373</v>
      </c>
      <c r="T24" s="1776"/>
      <c r="U24" s="582" t="e">
        <f>+'Tax Credit Eligibility (CO)'!F17</f>
        <v>#REF!</v>
      </c>
      <c r="V24" s="840">
        <f>+'Tax Credit Eligibility (8609)'!F17</f>
        <v>0</v>
      </c>
    </row>
    <row r="25" spans="2:31" s="191" customFormat="1" ht="14.25" customHeight="1" thickBot="1" x14ac:dyDescent="0.3">
      <c r="B25" s="227" t="s">
        <v>378</v>
      </c>
      <c r="C25" s="228"/>
      <c r="D25" s="228"/>
      <c r="E25" s="228"/>
      <c r="F25" s="1005"/>
      <c r="H25" s="1740" t="s">
        <v>417</v>
      </c>
      <c r="I25" s="1741"/>
      <c r="J25" s="1742"/>
      <c r="L25" s="218"/>
      <c r="M25" s="218"/>
      <c r="N25" s="218"/>
      <c r="O25" s="218"/>
      <c r="P25" s="218"/>
      <c r="Q25" s="218"/>
      <c r="R25" s="869">
        <f>+'Tax Credit Eligibility'!F17</f>
        <v>0</v>
      </c>
      <c r="S25" s="1765" t="s">
        <v>405</v>
      </c>
      <c r="T25" s="1765"/>
      <c r="U25" s="820">
        <f>+'Tax Credit Eligibility (CO)'!F18</f>
        <v>0</v>
      </c>
      <c r="V25" s="870">
        <f>+'Tax Credit Eligibility (8609)'!F18</f>
        <v>0</v>
      </c>
    </row>
    <row r="26" spans="2:31" s="191" customFormat="1" ht="14.25" customHeight="1" thickBot="1" x14ac:dyDescent="0.25">
      <c r="B26" s="200" t="s">
        <v>379</v>
      </c>
      <c r="C26" s="201"/>
      <c r="D26" s="201"/>
      <c r="E26" s="201"/>
      <c r="F26" s="202" t="e">
        <f>+'Tax Credit Eligibility'!C24+'Tax Credit Eligibility'!F24</f>
        <v>#REF!</v>
      </c>
      <c r="H26" s="1049"/>
      <c r="I26" s="1050" t="s">
        <v>354</v>
      </c>
      <c r="J26" s="1051" t="s">
        <v>386</v>
      </c>
      <c r="L26" s="206" t="s">
        <v>358</v>
      </c>
      <c r="M26" s="218"/>
      <c r="N26" s="218"/>
      <c r="O26" s="206" t="s">
        <v>393</v>
      </c>
      <c r="P26" s="206" t="s">
        <v>360</v>
      </c>
      <c r="Q26" s="218"/>
      <c r="R26" s="686" t="e">
        <f>+R25*R24</f>
        <v>#REF!</v>
      </c>
      <c r="S26" s="1765" t="s">
        <v>288</v>
      </c>
      <c r="T26" s="1765"/>
      <c r="U26" s="583" t="e">
        <f>+U25*U24</f>
        <v>#REF!</v>
      </c>
      <c r="V26" s="843">
        <f>+V25*V24</f>
        <v>0</v>
      </c>
      <c r="Y26" s="21"/>
      <c r="Z26" s="21"/>
      <c r="AA26" s="21"/>
      <c r="AB26" s="21"/>
    </row>
    <row r="27" spans="2:31" s="191" customFormat="1" ht="14.25" customHeight="1" thickBot="1" x14ac:dyDescent="0.25">
      <c r="B27" s="229" t="s">
        <v>380</v>
      </c>
      <c r="C27" s="218"/>
      <c r="D27" s="218"/>
      <c r="E27" s="218"/>
      <c r="F27" s="1005"/>
      <c r="H27" s="1052" t="s">
        <v>384</v>
      </c>
      <c r="I27" s="1053" t="e">
        <f>+B34</f>
        <v>#REF!</v>
      </c>
      <c r="J27" s="1054" t="e">
        <f>+'Tax Credit Eligibility'!M28</f>
        <v>#REF!</v>
      </c>
      <c r="L27" s="1785" t="s">
        <v>60</v>
      </c>
      <c r="M27" s="1786"/>
      <c r="N27" s="1786"/>
      <c r="O27" s="1786"/>
      <c r="P27" s="1787"/>
      <c r="Q27" s="218"/>
      <c r="R27" s="871" t="e">
        <f>+'Tax Credit Eligibility'!F19</f>
        <v>#REF!</v>
      </c>
      <c r="S27" s="1765" t="s">
        <v>289</v>
      </c>
      <c r="T27" s="1765"/>
      <c r="U27" s="821" t="e">
        <f>+'Tax Credit Eligibility (CO)'!F20</f>
        <v>#DIV/0!</v>
      </c>
      <c r="V27" s="872" t="e">
        <f>+'Tax Credit Eligibility (8609)'!F20</f>
        <v>#DIV/0!</v>
      </c>
    </row>
    <row r="28" spans="2:31" s="191" customFormat="1" ht="14.25" customHeight="1" thickBot="1" x14ac:dyDescent="0.25">
      <c r="B28" s="200" t="s">
        <v>381</v>
      </c>
      <c r="C28" s="201"/>
      <c r="D28" s="201"/>
      <c r="E28" s="201"/>
      <c r="F28" s="202" t="e">
        <f>+'Tax Credit Eligibility (CO)'!C25+'Tax Credit Eligibility (CO)'!F25</f>
        <v>#REF!</v>
      </c>
      <c r="H28" s="1052" t="s">
        <v>27</v>
      </c>
      <c r="I28" s="1053" t="e">
        <f>+#REF!</f>
        <v>#REF!</v>
      </c>
      <c r="J28" s="1054" t="e">
        <f>+#REF!</f>
        <v>#REF!</v>
      </c>
      <c r="L28" s="640" t="e">
        <f>+#REF!</f>
        <v>#REF!</v>
      </c>
      <c r="M28" s="1776" t="s">
        <v>421</v>
      </c>
      <c r="N28" s="1776"/>
      <c r="O28" s="582">
        <f>+'Construction Costs (CO)'!E45</f>
        <v>0</v>
      </c>
      <c r="P28" s="840">
        <f>+'Construction Costs (8609)'!E45</f>
        <v>0</v>
      </c>
      <c r="Q28" s="1"/>
      <c r="R28" s="686" t="e">
        <f>+R27*R26</f>
        <v>#REF!</v>
      </c>
      <c r="S28" s="1765" t="s">
        <v>290</v>
      </c>
      <c r="T28" s="1765"/>
      <c r="U28" s="583" t="e">
        <f>+U27*U26</f>
        <v>#DIV/0!</v>
      </c>
      <c r="V28" s="843" t="e">
        <f>+V27*V26</f>
        <v>#DIV/0!</v>
      </c>
    </row>
    <row r="29" spans="2:31" s="191" customFormat="1" ht="14.25" customHeight="1" thickBot="1" x14ac:dyDescent="0.25">
      <c r="B29" s="229" t="s">
        <v>382</v>
      </c>
      <c r="C29" s="218"/>
      <c r="D29" s="218"/>
      <c r="E29" s="218"/>
      <c r="F29" s="1005"/>
      <c r="H29" s="1055" t="s">
        <v>385</v>
      </c>
      <c r="I29" s="1056" t="e">
        <f>+I27/I28</f>
        <v>#REF!</v>
      </c>
      <c r="J29" s="1057" t="e">
        <f>+J27/J28</f>
        <v>#REF!</v>
      </c>
      <c r="L29" s="841" t="e">
        <f>IF(#REF!="New Construction",5%,10%)</f>
        <v>#REF!</v>
      </c>
      <c r="M29" s="1783" t="s">
        <v>422</v>
      </c>
      <c r="N29" s="1783"/>
      <c r="O29" s="814" t="e">
        <f>IF(#REF!="New Construction",5%,10%)</f>
        <v>#REF!</v>
      </c>
      <c r="P29" s="842">
        <v>0</v>
      </c>
      <c r="Q29" s="218"/>
      <c r="R29" s="873">
        <f>+'Tax Credit Eligibility'!F21</f>
        <v>0</v>
      </c>
      <c r="S29" s="1791" t="s">
        <v>375</v>
      </c>
      <c r="T29" s="1791"/>
      <c r="U29" s="822">
        <f>+'Tax Credit Eligibility (CO)'!F22</f>
        <v>0</v>
      </c>
      <c r="V29" s="874">
        <f>+'Tax Credit Eligibility (8609)'!F22</f>
        <v>0</v>
      </c>
    </row>
    <row r="30" spans="2:31" s="191" customFormat="1" ht="14.25" customHeight="1" thickBot="1" x14ac:dyDescent="0.3">
      <c r="B30" s="203" t="s">
        <v>383</v>
      </c>
      <c r="C30" s="204"/>
      <c r="D30" s="204"/>
      <c r="E30" s="204"/>
      <c r="F30" s="205" t="e">
        <f>+'Tax Credit Eligibility (8609)'!C25+'Tax Credit Eligibility (8609)'!F25</f>
        <v>#DIV/0!</v>
      </c>
      <c r="G30" s="218"/>
      <c r="H30" s="218"/>
      <c r="I30" s="218"/>
      <c r="J30" s="218"/>
      <c r="L30" s="686" t="e">
        <f>+L28*L29</f>
        <v>#REF!</v>
      </c>
      <c r="M30" s="1765" t="s">
        <v>429</v>
      </c>
      <c r="N30" s="1765"/>
      <c r="O30" s="583" t="e">
        <f>+O28*O29</f>
        <v>#REF!</v>
      </c>
      <c r="P30" s="843">
        <f>+P28*P29</f>
        <v>0</v>
      </c>
      <c r="Q30" s="218"/>
      <c r="R30" s="876" t="e">
        <f>+R29*R28</f>
        <v>#REF!</v>
      </c>
      <c r="S30" s="1790" t="s">
        <v>407</v>
      </c>
      <c r="T30" s="1790"/>
      <c r="U30" s="823" t="e">
        <f>+U29*U28</f>
        <v>#DIV/0!</v>
      </c>
      <c r="V30" s="877" t="e">
        <f>+V29*V28</f>
        <v>#DIV/0!</v>
      </c>
    </row>
    <row r="31" spans="2:31" s="191" customFormat="1" ht="14.25" customHeight="1" thickBot="1" x14ac:dyDescent="0.3">
      <c r="B31" s="718"/>
      <c r="C31" s="218"/>
      <c r="D31" s="218"/>
      <c r="E31" s="218"/>
      <c r="F31" s="218"/>
      <c r="G31" s="218"/>
      <c r="H31" s="1740" t="s">
        <v>394</v>
      </c>
      <c r="I31" s="1741"/>
      <c r="J31" s="1742"/>
      <c r="L31" s="844" t="e">
        <f>+#REF!</f>
        <v>#REF!</v>
      </c>
      <c r="M31" s="1766" t="s">
        <v>430</v>
      </c>
      <c r="N31" s="1766"/>
      <c r="O31" s="845" t="e">
        <f>+'Cost-Basis (CO)'!D24</f>
        <v>#REF!</v>
      </c>
      <c r="P31" s="846">
        <v>0</v>
      </c>
      <c r="Q31" s="716"/>
      <c r="R31" s="844" t="e">
        <f>+ROUND(R30+R20,0)</f>
        <v>#REF!</v>
      </c>
      <c r="S31" s="1792" t="s">
        <v>376</v>
      </c>
      <c r="T31" s="1792"/>
      <c r="U31" s="845" t="e">
        <f>+ROUND(U30+U20,0)</f>
        <v>#DIV/0!</v>
      </c>
      <c r="V31" s="846" t="e">
        <f>+ROUND(V30+V20,0)</f>
        <v>#DIV/0!</v>
      </c>
    </row>
    <row r="32" spans="2:31" s="191" customFormat="1" ht="14.25" customHeight="1" thickBot="1" x14ac:dyDescent="0.25">
      <c r="B32" s="1743" t="s">
        <v>352</v>
      </c>
      <c r="C32" s="1744"/>
      <c r="D32" s="1744"/>
      <c r="E32" s="1744"/>
      <c r="F32" s="1745"/>
      <c r="G32" s="218"/>
      <c r="H32" s="1049"/>
      <c r="I32" s="1050" t="s">
        <v>354</v>
      </c>
      <c r="J32" s="1051" t="s">
        <v>386</v>
      </c>
      <c r="L32" s="219" t="e">
        <f>IF(L31&lt;L30,"VALUE!","")</f>
        <v>#REF!</v>
      </c>
      <c r="M32" s="219"/>
      <c r="N32" s="219"/>
      <c r="O32" s="219" t="e">
        <f>IF(O31&lt;O30,"VALUE!","")</f>
        <v>#REF!</v>
      </c>
      <c r="P32" s="219" t="str">
        <f>IF(P31&lt;P30,"VALUE!","")</f>
        <v/>
      </c>
      <c r="Q32" s="218"/>
      <c r="R32" s="219" t="e">
        <f>IF(R31=('Tax Credit Eligibility'!C24+'Tax Credit Eligibility'!F24),"","VALUE!")</f>
        <v>#REF!</v>
      </c>
      <c r="S32" s="218"/>
      <c r="T32" s="218"/>
      <c r="U32" s="219" t="e">
        <f>IF(U31=('Tax Credit Eligibility (CO)'!C25+'Tax Credit Eligibility (CO)'!F25),"","VALUE!")</f>
        <v>#DIV/0!</v>
      </c>
      <c r="V32" s="721" t="e">
        <f>IF(V31=('Tax Credit Eligibility (8609)'!C25+'Tax Credit Eligibility (8609)'!F25),"","VALUE!")</f>
        <v>#DIV/0!</v>
      </c>
    </row>
    <row r="33" spans="1:28" s="191" customFormat="1" ht="14.25" customHeight="1" thickBot="1" x14ac:dyDescent="0.3">
      <c r="B33" s="206" t="s">
        <v>358</v>
      </c>
      <c r="C33" s="1749" t="s">
        <v>393</v>
      </c>
      <c r="D33" s="1750"/>
      <c r="E33" s="1751"/>
      <c r="F33" s="206" t="s">
        <v>360</v>
      </c>
      <c r="G33"/>
      <c r="H33" s="1058" t="s">
        <v>384</v>
      </c>
      <c r="I33" s="1053">
        <f>+C34</f>
        <v>0</v>
      </c>
      <c r="J33" s="1054">
        <f>+'Tax Credit Eligibility (CO)'!M27</f>
        <v>0</v>
      </c>
      <c r="L33" s="1794" t="s">
        <v>132</v>
      </c>
      <c r="M33" s="1795"/>
      <c r="N33" s="207" t="s">
        <v>358</v>
      </c>
      <c r="O33" s="207" t="s">
        <v>393</v>
      </c>
      <c r="P33" s="216" t="s">
        <v>360</v>
      </c>
      <c r="Q33" s="218"/>
      <c r="R33" s="206" t="s">
        <v>359</v>
      </c>
      <c r="S33" s="1788"/>
      <c r="T33" s="1789"/>
      <c r="U33" s="206" t="s">
        <v>393</v>
      </c>
      <c r="V33" s="206" t="s">
        <v>360</v>
      </c>
    </row>
    <row r="34" spans="1:28" s="191" customFormat="1" ht="14.25" customHeight="1" thickBot="1" x14ac:dyDescent="0.3">
      <c r="B34" s="1047" t="e">
        <f>+#REF!+#REF!+#REF!+#REF!+#REF!+#REF!+#REF!</f>
        <v>#REF!</v>
      </c>
      <c r="C34" s="1807">
        <f>+'Rent Summary (CO)'!H42+'Rent Summary (CO)'!H53+'Rent Summary (CO)'!H64+'Rent Summary (CO)'!H75+'Rent Summary (CO)'!H9+'Rent Summary (CO)'!H20+'Rent Summary (CO)'!H31</f>
        <v>0</v>
      </c>
      <c r="D34" s="1808"/>
      <c r="E34" s="1809"/>
      <c r="F34" s="1048">
        <f>+'Rent Summary (8609)'!H42+'Rent Summary (8609)'!H53+'Rent Summary (8609)'!H64+'Rent Summary (8609)'!H75+'Rent Summary (8609)'!H9+'Rent Summary (8609)'!H20+'Rent Summary (8609)'!H31</f>
        <v>0</v>
      </c>
      <c r="G34"/>
      <c r="H34" s="1059" t="s">
        <v>27</v>
      </c>
      <c r="I34" s="1060">
        <f>+'Rent Summary (CO)'!H97</f>
        <v>0</v>
      </c>
      <c r="J34" s="1054">
        <f>+'Rent Summary (CO)'!H96</f>
        <v>0</v>
      </c>
      <c r="K34" s="185"/>
      <c r="L34" s="834" t="s">
        <v>391</v>
      </c>
      <c r="M34" s="835"/>
      <c r="N34" s="836" t="e">
        <f>+#REF!</f>
        <v>#REF!</v>
      </c>
      <c r="O34" s="836" t="e">
        <f>+'Operating Exps (CO)'!H65</f>
        <v>#REF!</v>
      </c>
      <c r="P34" s="837" t="e">
        <f>+'Operating Exps (8609)'!H65</f>
        <v>#REF!</v>
      </c>
      <c r="Q34"/>
      <c r="R34" s="1773" t="s">
        <v>97</v>
      </c>
      <c r="S34" s="1774"/>
      <c r="T34" s="1774"/>
      <c r="U34" s="1774"/>
      <c r="V34" s="1775"/>
    </row>
    <row r="35" spans="1:28" s="191" customFormat="1" ht="14.25" customHeight="1" thickBot="1" x14ac:dyDescent="0.3">
      <c r="B35" s="719"/>
      <c r="C35"/>
      <c r="D35"/>
      <c r="E35" s="720"/>
      <c r="F35"/>
      <c r="G35"/>
      <c r="H35" s="1061" t="s">
        <v>385</v>
      </c>
      <c r="I35" s="1056" t="e">
        <f>+I33/I34</f>
        <v>#DIV/0!</v>
      </c>
      <c r="J35" s="1057" t="e">
        <f>+J33/J34</f>
        <v>#DIV/0!</v>
      </c>
      <c r="K35" s="185"/>
      <c r="L35" s="215" t="s">
        <v>396</v>
      </c>
      <c r="M35" s="838"/>
      <c r="N35" s="838" t="e">
        <f>+#REF!</f>
        <v>#REF!</v>
      </c>
      <c r="O35" s="838" t="e">
        <f>+'Operating Exps (CO)'!H55</f>
        <v>#REF!</v>
      </c>
      <c r="P35" s="839" t="e">
        <f>+'Operating Exps (8609)'!H55</f>
        <v>#REF!</v>
      </c>
      <c r="Q35"/>
      <c r="R35" s="640" t="e">
        <f>IF(#REF!="Yes",#REF!-#REF!,#REF!)</f>
        <v>#REF!</v>
      </c>
      <c r="S35" s="1776" t="s">
        <v>423</v>
      </c>
      <c r="T35" s="1776"/>
      <c r="U35" s="582" t="e">
        <f>IF(#REF!="Yes",'Cost-Basis (CO)'!D77-'Cost-Basis (CO)'!D11,'Cost-Basis (CO)'!D77)</f>
        <v>#REF!</v>
      </c>
      <c r="V35" s="840" t="e">
        <f>IF(#REF!="Yes",'Cost Cert. (8609)'!D77-'Cost Cert. (8609)'!D11,'Cost Cert. (8609)'!D77)</f>
        <v>#REF!</v>
      </c>
    </row>
    <row r="36" spans="1:28" s="191" customFormat="1" ht="14.25" customHeight="1" thickBot="1" x14ac:dyDescent="0.3">
      <c r="B36" s="207" t="s">
        <v>358</v>
      </c>
      <c r="C36" s="208"/>
      <c r="D36" s="1"/>
      <c r="E36" s="1"/>
      <c r="F36" s="207" t="s">
        <v>360</v>
      </c>
      <c r="G36" s="218"/>
      <c r="H36" s="1"/>
      <c r="I36" s="218"/>
      <c r="J36" s="230"/>
      <c r="L36"/>
      <c r="M36"/>
      <c r="N36"/>
      <c r="O36"/>
      <c r="P36"/>
      <c r="Q36" s="218"/>
      <c r="R36" s="686" t="e">
        <f>ROUND(R35*0.14,0)</f>
        <v>#REF!</v>
      </c>
      <c r="S36" s="1765" t="s">
        <v>425</v>
      </c>
      <c r="T36" s="1765"/>
      <c r="U36" s="583" t="e">
        <f>ROUND(U35*0.14,0)</f>
        <v>#REF!</v>
      </c>
      <c r="V36" s="843" t="e">
        <f>ROUND(V35*0.14,0)</f>
        <v>#REF!</v>
      </c>
    </row>
    <row r="37" spans="1:28" s="191" customFormat="1" ht="14.25" customHeight="1" thickBot="1" x14ac:dyDescent="0.25">
      <c r="B37" s="1746" t="s">
        <v>411</v>
      </c>
      <c r="C37" s="1747"/>
      <c r="D37" s="1747"/>
      <c r="E37" s="1747"/>
      <c r="F37" s="1748"/>
      <c r="G37" s="218"/>
      <c r="H37" s="1740" t="s">
        <v>418</v>
      </c>
      <c r="I37" s="1741"/>
      <c r="J37" s="1742"/>
      <c r="K37" s="194"/>
      <c r="L37" s="652" t="s">
        <v>395</v>
      </c>
      <c r="M37" s="221"/>
      <c r="N37" s="207" t="s">
        <v>358</v>
      </c>
      <c r="O37" s="207" t="s">
        <v>393</v>
      </c>
      <c r="P37" s="216" t="s">
        <v>360</v>
      </c>
      <c r="Q37" s="218"/>
      <c r="R37" s="686" t="e">
        <f>+'Comparative Summary'!N23</f>
        <v>#REF!</v>
      </c>
      <c r="S37" s="1765" t="s">
        <v>424</v>
      </c>
      <c r="T37" s="1765"/>
      <c r="U37" s="583">
        <f>+'Comparative Summary (CO)'!N23</f>
        <v>0</v>
      </c>
      <c r="V37" s="843">
        <f>+'Comparative Summary (8609)'!N23</f>
        <v>0</v>
      </c>
    </row>
    <row r="38" spans="1:28" s="191" customFormat="1" ht="14.25" customHeight="1" x14ac:dyDescent="0.2">
      <c r="B38" s="209" t="e">
        <f>+#REF!+#REF!+#REF!-'Tax Credit Eligibility'!C15-'Tax Credit Eligibility'!F15</f>
        <v>#REF!</v>
      </c>
      <c r="C38" s="1815" t="s">
        <v>415</v>
      </c>
      <c r="D38" s="1815"/>
      <c r="E38" s="1815"/>
      <c r="F38" s="807">
        <f>+'Cost Cert. (8609)'!G90+'Cost Cert. (8609)'!H90+'Cost Cert. (8609)'!D8-'Tax Credit Eligibility (8609)'!C16-'Tax Credit Eligibility (8609)'!F16</f>
        <v>0</v>
      </c>
      <c r="G38" s="218"/>
      <c r="H38" s="1049"/>
      <c r="I38" s="1050" t="s">
        <v>354</v>
      </c>
      <c r="J38" s="1051" t="s">
        <v>386</v>
      </c>
      <c r="L38" s="824" t="s">
        <v>397</v>
      </c>
      <c r="M38" s="825"/>
      <c r="N38" s="1006"/>
      <c r="O38" s="1006"/>
      <c r="P38" s="1007"/>
      <c r="R38" s="850" t="e">
        <f>MIN(R37,R36)</f>
        <v>#REF!</v>
      </c>
      <c r="S38" s="1777" t="s">
        <v>426</v>
      </c>
      <c r="T38" s="1777"/>
      <c r="U38" s="815" t="e">
        <f>MIN(U37,U36)</f>
        <v>#REF!</v>
      </c>
      <c r="V38" s="851" t="e">
        <f>MIN(V37,V36)</f>
        <v>#REF!</v>
      </c>
    </row>
    <row r="39" spans="1:28" s="191" customFormat="1" ht="14.25" customHeight="1" x14ac:dyDescent="0.2">
      <c r="B39" s="210" t="e">
        <f>+#REF!</f>
        <v>#REF!</v>
      </c>
      <c r="C39" s="1811" t="s">
        <v>412</v>
      </c>
      <c r="D39" s="1811"/>
      <c r="E39" s="1811"/>
      <c r="F39" s="808">
        <f>+'Sources (8609)'!C21</f>
        <v>0</v>
      </c>
      <c r="G39" s="218"/>
      <c r="H39" s="1052" t="s">
        <v>384</v>
      </c>
      <c r="I39" s="1053">
        <f>+F34</f>
        <v>0</v>
      </c>
      <c r="J39" s="1054">
        <f>+'Tax Credit Eligibility (8609)'!M27</f>
        <v>0</v>
      </c>
      <c r="L39" s="826" t="s">
        <v>398</v>
      </c>
      <c r="M39" s="809"/>
      <c r="N39" s="810" t="e">
        <f>+((#REF!-(#REF!-#REF!))/(#REF!+#REF!))</f>
        <v>#REF!</v>
      </c>
      <c r="O39" s="810" t="e">
        <f>+(('Cost-Basis (CO)'!D90-('Cost-Basis (CO)'!D8-'Cost-Basis (CO)'!D84))/('Rent Summary (CO)'!H97+'Rent Summary (CO)'!H102))</f>
        <v>#REF!</v>
      </c>
      <c r="P39" s="827" t="e">
        <f>+(('Cost Cert. (8609)'!D90-'Cost Cert. (8609)'!D84-'Cost Cert. (8609)'!D8))/('Rent Summary (8609)'!H97+'Rent Summary (8609)'!H102)</f>
        <v>#REF!</v>
      </c>
      <c r="Q39" s="218"/>
      <c r="R39" s="686" t="e">
        <f>+#REF!</f>
        <v>#REF!</v>
      </c>
      <c r="S39" s="1765" t="s">
        <v>427</v>
      </c>
      <c r="T39" s="1765"/>
      <c r="U39" s="583">
        <f>+'Cost-Basis (CO)'!D89</f>
        <v>0</v>
      </c>
      <c r="V39" s="843">
        <f>+'Cost Cert. (8609)'!D89</f>
        <v>0</v>
      </c>
    </row>
    <row r="40" spans="1:28" s="191" customFormat="1" ht="14.25" customHeight="1" x14ac:dyDescent="0.2">
      <c r="B40" s="742" t="e">
        <f>+B39/B38</f>
        <v>#REF!</v>
      </c>
      <c r="C40" s="1812" t="s">
        <v>413</v>
      </c>
      <c r="D40" s="1812"/>
      <c r="E40" s="1812"/>
      <c r="F40" s="741" t="e">
        <f>+F39/F38</f>
        <v>#DIV/0!</v>
      </c>
      <c r="G40" s="218"/>
      <c r="H40" s="1052" t="s">
        <v>27</v>
      </c>
      <c r="I40" s="1053">
        <f>+'Rent Summary (8609)'!H97</f>
        <v>0</v>
      </c>
      <c r="J40" s="1054">
        <f>+'Rent Summary (8609)'!H96</f>
        <v>0</v>
      </c>
      <c r="L40" s="828" t="s">
        <v>399</v>
      </c>
      <c r="M40" s="811"/>
      <c r="N40" s="812" t="e">
        <f>+N39/N38</f>
        <v>#REF!</v>
      </c>
      <c r="O40" s="812" t="e">
        <f>+O39/O38</f>
        <v>#REF!</v>
      </c>
      <c r="P40" s="829" t="e">
        <f>+P39/P38</f>
        <v>#REF!</v>
      </c>
      <c r="Q40" s="218"/>
      <c r="R40" s="686" t="e">
        <f>+R39-R38</f>
        <v>#REF!</v>
      </c>
      <c r="S40" s="1765" t="s">
        <v>428</v>
      </c>
      <c r="T40" s="1765"/>
      <c r="U40" s="583" t="e">
        <f>+U39-U38</f>
        <v>#REF!</v>
      </c>
      <c r="V40" s="843" t="e">
        <f>+V39-V38</f>
        <v>#REF!</v>
      </c>
    </row>
    <row r="41" spans="1:28" s="191" customFormat="1" ht="14.25" customHeight="1" thickBot="1" x14ac:dyDescent="0.25">
      <c r="B41" s="211">
        <v>0.5</v>
      </c>
      <c r="C41" s="1811" t="s">
        <v>414</v>
      </c>
      <c r="D41" s="1811"/>
      <c r="E41" s="1811"/>
      <c r="F41" s="212">
        <v>0.5</v>
      </c>
      <c r="G41" s="218"/>
      <c r="H41" s="215" t="s">
        <v>385</v>
      </c>
      <c r="I41" s="1056" t="e">
        <f>+I39/I40</f>
        <v>#DIV/0!</v>
      </c>
      <c r="J41" s="1057" t="e">
        <f>+J39/J40</f>
        <v>#DIV/0!</v>
      </c>
      <c r="L41" s="826" t="s">
        <v>400</v>
      </c>
      <c r="M41" s="809"/>
      <c r="N41" s="813" t="e">
        <f>IF(#REF! = "New Construction",1.3,1)</f>
        <v>#REF!</v>
      </c>
      <c r="O41" s="813" t="e">
        <f>IF(#REF! = "New Construction",1.3,1)</f>
        <v>#REF!</v>
      </c>
      <c r="P41" s="212" t="e">
        <f>IF(#REF! = "New Construction",1.3,1)</f>
        <v>#REF!</v>
      </c>
      <c r="Q41" s="218"/>
      <c r="R41" s="686" t="e">
        <f>+#REF!</f>
        <v>#REF!</v>
      </c>
      <c r="S41" s="1765" t="s">
        <v>410</v>
      </c>
      <c r="T41" s="1765"/>
      <c r="U41" s="583" t="e">
        <f>+'Cost-Basis (CO)'!G89</f>
        <v>#REF!</v>
      </c>
      <c r="V41" s="843">
        <f>+'Cost Cert. (8609)'!G89</f>
        <v>0</v>
      </c>
    </row>
    <row r="42" spans="1:28" s="191" customFormat="1" ht="14.25" customHeight="1" thickBot="1" x14ac:dyDescent="0.25">
      <c r="B42" s="213" t="e">
        <f>+B40-B41</f>
        <v>#REF!</v>
      </c>
      <c r="C42" s="1810" t="s">
        <v>416</v>
      </c>
      <c r="D42" s="1810"/>
      <c r="E42" s="1810"/>
      <c r="F42" s="214" t="e">
        <f>+F40-F41</f>
        <v>#DIV/0!</v>
      </c>
      <c r="G42" s="718"/>
      <c r="H42" s="218"/>
      <c r="I42" s="228"/>
      <c r="J42" s="218"/>
      <c r="K42" s="528"/>
      <c r="L42" s="830" t="s">
        <v>401</v>
      </c>
      <c r="M42" s="831"/>
      <c r="N42" s="832" t="e">
        <f>+N40-N41</f>
        <v>#REF!</v>
      </c>
      <c r="O42" s="832" t="e">
        <f>+O40-O41</f>
        <v>#REF!</v>
      </c>
      <c r="P42" s="833" t="e">
        <f>+P40-P41</f>
        <v>#REF!</v>
      </c>
      <c r="Q42" s="1004"/>
      <c r="R42" s="852" t="e">
        <f>+#REF!</f>
        <v>#REF!</v>
      </c>
      <c r="S42" s="1778" t="s">
        <v>408</v>
      </c>
      <c r="T42" s="1778"/>
      <c r="U42" s="853" t="e">
        <f>+'Cost-Basis (CO)'!H89</f>
        <v>#REF!</v>
      </c>
      <c r="V42" s="854">
        <f>+'Cost Cert. (8609)'!H89</f>
        <v>0</v>
      </c>
    </row>
    <row r="43" spans="1:28" s="191" customFormat="1" ht="14.25" customHeight="1" thickBot="1" x14ac:dyDescent="0.3">
      <c r="A43" s="185"/>
      <c r="B43" s="1001" t="e">
        <f>IF(B40&lt;50%,"VALUE!","")</f>
        <v>#REF!</v>
      </c>
      <c r="C43" s="720"/>
      <c r="D43" s="720"/>
      <c r="E43" s="720"/>
      <c r="F43" s="1002" t="e">
        <f>IF(F40&lt;50%,"VALUE!","")</f>
        <v>#DIV/0!</v>
      </c>
      <c r="G43"/>
      <c r="H43"/>
      <c r="I43"/>
      <c r="J43"/>
      <c r="K43" s="185"/>
      <c r="L43" s="720"/>
      <c r="M43" s="720"/>
      <c r="N43" s="720"/>
      <c r="O43" s="720"/>
      <c r="P43" s="720"/>
      <c r="Q43"/>
      <c r="R43" s="1002" t="e">
        <f>IF(R39&gt;R38,"VALUE!","")</f>
        <v>#REF!</v>
      </c>
      <c r="S43" s="1002"/>
      <c r="T43" s="1002"/>
      <c r="U43" s="1002" t="e">
        <f>IF(U39&gt;U38,"VALUE!","")</f>
        <v>#REF!</v>
      </c>
      <c r="V43" s="1003" t="e">
        <f>IF(V39&gt;V38,"VALUE!","")</f>
        <v>#REF!</v>
      </c>
      <c r="W43" s="185"/>
      <c r="X43" s="185"/>
      <c r="Y43" s="185"/>
      <c r="Z43" s="185"/>
      <c r="AA43" s="185"/>
      <c r="AB43" s="185"/>
    </row>
    <row r="44" spans="1:28" s="191" customFormat="1" ht="14.25" customHeight="1" thickBot="1" x14ac:dyDescent="0.3">
      <c r="A44" s="185"/>
      <c r="B44" s="192"/>
      <c r="H44" s="459"/>
      <c r="I44" s="459"/>
      <c r="J44" s="185"/>
      <c r="K44" s="185"/>
      <c r="L44" s="220" t="s">
        <v>358</v>
      </c>
      <c r="M44" s="316"/>
      <c r="N44" s="316"/>
      <c r="O44" s="220" t="s">
        <v>393</v>
      </c>
      <c r="P44" s="220" t="s">
        <v>360</v>
      </c>
      <c r="Q44" s="1"/>
      <c r="R44" s="220" t="s">
        <v>358</v>
      </c>
      <c r="S44" s="316"/>
      <c r="T44" s="316"/>
      <c r="U44" s="220" t="s">
        <v>393</v>
      </c>
      <c r="V44" s="220" t="s">
        <v>360</v>
      </c>
      <c r="W44" s="185"/>
      <c r="X44" s="185"/>
      <c r="Y44" s="185"/>
      <c r="Z44" s="185"/>
      <c r="AA44" s="185"/>
      <c r="AB44" s="185"/>
    </row>
    <row r="45" spans="1:28" s="191" customFormat="1" ht="14.25" customHeight="1" thickBot="1" x14ac:dyDescent="0.3">
      <c r="A45" s="185"/>
      <c r="B45" s="192"/>
      <c r="J45" s="185"/>
      <c r="K45" s="185"/>
      <c r="L45" s="1798" t="s">
        <v>598</v>
      </c>
      <c r="M45" s="1799"/>
      <c r="N45" s="1799"/>
      <c r="O45" s="1799"/>
      <c r="P45" s="1800"/>
      <c r="Q45" s="1"/>
      <c r="R45" s="1798" t="s">
        <v>598</v>
      </c>
      <c r="S45" s="1799"/>
      <c r="T45" s="1799"/>
      <c r="U45" s="1799"/>
      <c r="V45" s="1800"/>
      <c r="W45" s="185"/>
      <c r="X45" s="185"/>
      <c r="Y45" s="185"/>
      <c r="Z45" s="185"/>
      <c r="AA45" s="185"/>
      <c r="AB45" s="185"/>
    </row>
    <row r="46" spans="1:28" s="191" customFormat="1" ht="14.25" customHeight="1" thickBot="1" x14ac:dyDescent="0.3">
      <c r="A46" s="185"/>
      <c r="B46" s="192"/>
      <c r="C46" s="1"/>
      <c r="D46" s="1"/>
      <c r="E46" s="1"/>
      <c r="F46" s="1"/>
      <c r="G46" s="1798" t="s">
        <v>358</v>
      </c>
      <c r="H46" s="1800"/>
      <c r="I46" s="220" t="s">
        <v>393</v>
      </c>
      <c r="J46" s="220" t="s">
        <v>360</v>
      </c>
      <c r="K46"/>
      <c r="L46" s="209" t="e">
        <f>+#REF!</f>
        <v>#REF!</v>
      </c>
      <c r="M46" s="1805" t="s">
        <v>599</v>
      </c>
      <c r="N46" s="1806"/>
      <c r="O46" s="1016">
        <f>+'Cost-Basis (CO)'!D11</f>
        <v>0</v>
      </c>
      <c r="P46" s="1017">
        <f>+'Cost Cert. (8609)'!D11</f>
        <v>0</v>
      </c>
      <c r="Q46" s="1"/>
      <c r="R46" s="209" t="e">
        <f>+#REF!</f>
        <v>#REF!</v>
      </c>
      <c r="S46" s="1805" t="s">
        <v>604</v>
      </c>
      <c r="T46" s="1806"/>
      <c r="U46" s="1016">
        <f>+'Cost-Basis (CO)'!D61</f>
        <v>0</v>
      </c>
      <c r="V46" s="1017">
        <f>+'Cost Cert. (8609)'!D61</f>
        <v>0</v>
      </c>
      <c r="W46" s="185"/>
      <c r="X46" s="185"/>
      <c r="Y46" s="185"/>
      <c r="Z46" s="185"/>
      <c r="AA46" s="185"/>
      <c r="AB46" s="185"/>
    </row>
    <row r="47" spans="1:28" s="191" customFormat="1" ht="14.25" customHeight="1" thickBot="1" x14ac:dyDescent="0.25">
      <c r="B47" s="192"/>
      <c r="C47" s="1798" t="s">
        <v>303</v>
      </c>
      <c r="D47" s="1799"/>
      <c r="E47" s="1799"/>
      <c r="F47" s="1800"/>
      <c r="G47" s="1813" t="e">
        <f>+#REF!</f>
        <v>#REF!</v>
      </c>
      <c r="H47" s="1814"/>
      <c r="I47" s="1018" t="e">
        <f>+'Cost-Basis (CO)'!D90</f>
        <v>#REF!</v>
      </c>
      <c r="J47" s="1019" t="e">
        <f>+'Cost Cert. (8609)'!D90</f>
        <v>#REF!</v>
      </c>
      <c r="K47" s="218"/>
      <c r="L47" s="686" t="e">
        <f>+#REF!</f>
        <v>#REF!</v>
      </c>
      <c r="M47" s="1803" t="s">
        <v>600</v>
      </c>
      <c r="N47" s="1804"/>
      <c r="O47" s="583">
        <f>+'Cost-Basis (CO)'!D19</f>
        <v>0</v>
      </c>
      <c r="P47" s="843">
        <f>+'Cost Cert. (8609)'!D19</f>
        <v>0</v>
      </c>
      <c r="Q47" s="218"/>
      <c r="R47" s="686" t="e">
        <f>+#REF!</f>
        <v>#REF!</v>
      </c>
      <c r="S47" s="1803" t="s">
        <v>605</v>
      </c>
      <c r="T47" s="1804"/>
      <c r="U47" s="583">
        <f>+'Cost-Basis (CO)'!D70</f>
        <v>0</v>
      </c>
      <c r="V47" s="843">
        <f>+'Cost Cert. (8609)'!D70</f>
        <v>0</v>
      </c>
    </row>
    <row r="48" spans="1:28" s="191" customFormat="1" ht="14.25" customHeight="1" thickBot="1" x14ac:dyDescent="0.25">
      <c r="B48" s="192"/>
      <c r="C48" s="724"/>
      <c r="D48" s="1"/>
      <c r="E48" s="1"/>
      <c r="F48" s="1"/>
      <c r="G48" s="1796" t="s">
        <v>606</v>
      </c>
      <c r="H48" s="1797"/>
      <c r="I48" s="1020" t="e">
        <f>+(I47/G47)-1</f>
        <v>#REF!</v>
      </c>
      <c r="J48" s="1021" t="e">
        <f>+(J47/I47)-1</f>
        <v>#REF!</v>
      </c>
      <c r="K48" s="218"/>
      <c r="L48" s="686" t="e">
        <f>+#REF!</f>
        <v>#REF!</v>
      </c>
      <c r="M48" s="1803" t="s">
        <v>601</v>
      </c>
      <c r="N48" s="1804"/>
      <c r="O48" s="583" t="e">
        <f>+'Cost-Basis (CO)'!D29</f>
        <v>#REF!</v>
      </c>
      <c r="P48" s="843">
        <f>+'Cost Cert. (8609)'!D29</f>
        <v>0</v>
      </c>
      <c r="Q48" s="218"/>
      <c r="R48" s="686" t="e">
        <f>+#REF!</f>
        <v>#REF!</v>
      </c>
      <c r="S48" s="1803" t="s">
        <v>447</v>
      </c>
      <c r="T48" s="1804"/>
      <c r="U48" s="583">
        <f>+'Cost-Basis (CO)'!D76</f>
        <v>0</v>
      </c>
      <c r="V48" s="843">
        <f>+'Cost Cert. (8609)'!D76</f>
        <v>0</v>
      </c>
    </row>
    <row r="49" spans="1:22" s="191" customFormat="1" ht="14.25" customHeight="1" x14ac:dyDescent="0.25">
      <c r="B49" s="192"/>
      <c r="C49" s="218"/>
      <c r="D49" s="218"/>
      <c r="E49" s="218"/>
      <c r="F49" s="218"/>
      <c r="G49" s="218"/>
      <c r="H49" s="218"/>
      <c r="I49" s="218"/>
      <c r="J49" s="218"/>
      <c r="K49" s="218"/>
      <c r="L49" s="686" t="e">
        <f>+#REF!</f>
        <v>#REF!</v>
      </c>
      <c r="M49" s="1803" t="s">
        <v>602</v>
      </c>
      <c r="N49" s="1804"/>
      <c r="O49" s="583">
        <f>+'Cost-Basis (CO)'!D36</f>
        <v>0</v>
      </c>
      <c r="P49" s="843">
        <f>+'Cost Cert. (8609)'!D36</f>
        <v>0</v>
      </c>
      <c r="Q49" s="218"/>
      <c r="R49" s="686" t="e">
        <f>+#REF!</f>
        <v>#REF!</v>
      </c>
      <c r="S49" s="1803" t="s">
        <v>266</v>
      </c>
      <c r="T49" s="1804"/>
      <c r="U49" s="583" t="e">
        <f>+'Cost-Basis (CO)'!D84</f>
        <v>#REF!</v>
      </c>
      <c r="V49" s="843" t="e">
        <f>+'Cost Cert. (8609)'!D84</f>
        <v>#REF!</v>
      </c>
    </row>
    <row r="50" spans="1:22" s="191" customFormat="1" ht="14.25" customHeight="1" thickBot="1" x14ac:dyDescent="0.3">
      <c r="B50" s="1008"/>
      <c r="C50" s="717"/>
      <c r="D50" s="717"/>
      <c r="E50" s="717"/>
      <c r="F50" s="717"/>
      <c r="G50" s="717"/>
      <c r="H50" s="717"/>
      <c r="I50" s="717"/>
      <c r="J50" s="717"/>
      <c r="K50" s="717"/>
      <c r="L50" s="852" t="e">
        <f>+#REF!</f>
        <v>#REF!</v>
      </c>
      <c r="M50" s="1801" t="s">
        <v>603</v>
      </c>
      <c r="N50" s="1802"/>
      <c r="O50" s="853">
        <f>+'Cost-Basis (CO)'!D49</f>
        <v>0</v>
      </c>
      <c r="P50" s="854">
        <f>+'Cost Cert. (8609)'!D49</f>
        <v>0</v>
      </c>
      <c r="Q50" s="717"/>
      <c r="R50" s="852" t="e">
        <f>+#REF!</f>
        <v>#REF!</v>
      </c>
      <c r="S50" s="1801" t="s">
        <v>97</v>
      </c>
      <c r="T50" s="1802"/>
      <c r="U50" s="853">
        <f>+'Cost-Basis (CO)'!D89</f>
        <v>0</v>
      </c>
      <c r="V50" s="854">
        <f>+'Cost Cert. (8609)'!D89</f>
        <v>0</v>
      </c>
    </row>
    <row r="51" spans="1:22" ht="14.25" customHeight="1" x14ac:dyDescent="0.25">
      <c r="B51" s="513"/>
      <c r="C51" s="513"/>
      <c r="D51" s="513"/>
      <c r="E51" s="513"/>
      <c r="F51" s="513"/>
      <c r="G51" s="513"/>
      <c r="H51" s="513"/>
      <c r="I51" s="513"/>
      <c r="J51" s="513"/>
      <c r="O51" s="191"/>
      <c r="P51" s="191"/>
      <c r="V51" s="226" t="e">
        <f>+#REF!</f>
        <v>#REF!</v>
      </c>
    </row>
    <row r="52" spans="1:22" ht="14.25" customHeight="1" x14ac:dyDescent="0.25">
      <c r="A52" s="185"/>
      <c r="B52" s="185"/>
      <c r="C52" s="185"/>
      <c r="D52" s="185"/>
      <c r="E52" s="185"/>
      <c r="F52" s="185"/>
      <c r="G52" s="185"/>
      <c r="H52" s="185"/>
      <c r="I52" s="185"/>
      <c r="J52" s="185"/>
      <c r="K52" s="185"/>
      <c r="V52" s="1009">
        <f ca="1">TODAY()</f>
        <v>45330</v>
      </c>
    </row>
    <row r="53" spans="1:22" ht="14.25" customHeight="1" x14ac:dyDescent="0.25">
      <c r="A53" s="185"/>
      <c r="B53" s="185"/>
      <c r="C53" s="185"/>
      <c r="D53" s="185"/>
      <c r="E53" s="185"/>
      <c r="F53" s="185"/>
      <c r="G53" s="185"/>
      <c r="H53" s="185"/>
      <c r="I53" s="185"/>
      <c r="J53" s="185"/>
      <c r="K53" s="185"/>
      <c r="Q53" s="185"/>
    </row>
    <row r="54" spans="1:22" ht="14.25" customHeight="1" x14ac:dyDescent="0.25">
      <c r="A54" s="185"/>
      <c r="B54" s="185"/>
      <c r="C54" s="185"/>
      <c r="D54" s="185"/>
      <c r="E54" s="185"/>
      <c r="F54" s="185"/>
      <c r="G54" s="185"/>
      <c r="H54" s="185"/>
      <c r="I54" s="185"/>
      <c r="J54" s="185"/>
      <c r="K54" s="185"/>
      <c r="O54" s="185"/>
      <c r="P54" s="185"/>
      <c r="Q54" s="185"/>
    </row>
    <row r="55" spans="1:22" ht="14.25" customHeight="1" x14ac:dyDescent="0.25">
      <c r="A55" s="185"/>
      <c r="B55" s="185"/>
      <c r="C55" s="185"/>
      <c r="D55" s="185"/>
      <c r="E55" s="185"/>
      <c r="F55" s="185"/>
      <c r="G55" s="185"/>
      <c r="H55" s="185"/>
      <c r="I55" s="185"/>
      <c r="J55" s="185"/>
      <c r="K55" s="185"/>
      <c r="O55" s="185"/>
      <c r="P55" s="185"/>
      <c r="Q55" s="185"/>
    </row>
    <row r="56" spans="1:22" ht="14.25" customHeight="1" x14ac:dyDescent="0.25">
      <c r="A56" s="185"/>
      <c r="B56" s="185"/>
      <c r="C56" s="185"/>
      <c r="D56" s="185"/>
      <c r="E56" s="185"/>
      <c r="F56" s="185"/>
      <c r="G56" s="185"/>
      <c r="H56" s="185"/>
      <c r="I56" s="185"/>
      <c r="J56" s="185"/>
      <c r="K56" s="185"/>
      <c r="O56" s="185"/>
      <c r="P56" s="185"/>
    </row>
    <row r="57" spans="1:22" ht="15" x14ac:dyDescent="0.25">
      <c r="A57" s="185"/>
      <c r="B57" s="185"/>
      <c r="C57" s="185"/>
      <c r="D57" s="185"/>
      <c r="E57" s="185"/>
      <c r="F57" s="185"/>
      <c r="G57" s="185"/>
      <c r="H57" s="185"/>
      <c r="I57" s="185"/>
      <c r="J57" s="185"/>
      <c r="K57" s="185"/>
    </row>
    <row r="58" spans="1:22" ht="15" x14ac:dyDescent="0.25">
      <c r="A58" s="185"/>
      <c r="B58" s="185"/>
      <c r="C58" s="185"/>
      <c r="D58" s="185"/>
      <c r="E58" s="185"/>
      <c r="F58" s="185"/>
      <c r="G58" s="185"/>
      <c r="H58" s="185"/>
      <c r="I58" s="185"/>
      <c r="J58" s="185"/>
      <c r="K58" s="185"/>
    </row>
    <row r="59" spans="1:22" ht="15" x14ac:dyDescent="0.25">
      <c r="A59" s="185"/>
      <c r="B59" s="185"/>
      <c r="C59" s="185"/>
      <c r="D59" s="185"/>
      <c r="E59" s="185"/>
      <c r="F59" s="185"/>
      <c r="G59" s="185"/>
      <c r="H59" s="185"/>
      <c r="I59" s="185"/>
      <c r="J59" s="185"/>
      <c r="K59" s="185"/>
      <c r="Q59" s="185"/>
    </row>
    <row r="60" spans="1:22" ht="15" x14ac:dyDescent="0.25">
      <c r="K60" s="196"/>
      <c r="O60" s="185"/>
      <c r="P60" s="185"/>
    </row>
    <row r="61" spans="1:22" x14ac:dyDescent="0.2">
      <c r="K61" s="196"/>
    </row>
    <row r="62" spans="1:22" x14ac:dyDescent="0.2">
      <c r="K62" s="196"/>
    </row>
    <row r="63" spans="1:22" x14ac:dyDescent="0.2">
      <c r="K63" s="196"/>
    </row>
    <row r="64" spans="1:22" x14ac:dyDescent="0.2">
      <c r="K64" s="196"/>
    </row>
    <row r="65" spans="2:11" x14ac:dyDescent="0.2">
      <c r="B65" s="197"/>
      <c r="C65" s="198"/>
      <c r="D65" s="198"/>
      <c r="E65" s="198"/>
      <c r="F65" s="197"/>
      <c r="K65" s="197"/>
    </row>
    <row r="66" spans="2:11" x14ac:dyDescent="0.2">
      <c r="C66" s="199"/>
      <c r="D66" s="199"/>
      <c r="E66" s="199"/>
      <c r="F66" s="197"/>
      <c r="K66" s="197"/>
    </row>
    <row r="67" spans="2:11" x14ac:dyDescent="0.2">
      <c r="C67" s="197"/>
      <c r="D67" s="197"/>
      <c r="E67" s="197"/>
    </row>
  </sheetData>
  <sheetProtection algorithmName="SHA-512" hashValue="A5wvizxh3zLg60SmLceI92lYHcXkS2hLmzN7kIIfd7VIKQjhFJA0q+TGBM2UIApf3uczLjKsdWoQPkmXULg9WQ==" saltValue="1CneH2y5oIlc5lCVmljRyA==" spinCount="100000" sheet="1" objects="1" scenarios="1"/>
  <mergeCells count="106">
    <mergeCell ref="S42:T42"/>
    <mergeCell ref="C34:E34"/>
    <mergeCell ref="H37:J37"/>
    <mergeCell ref="C42:E42"/>
    <mergeCell ref="C41:E41"/>
    <mergeCell ref="C40:E40"/>
    <mergeCell ref="C39:E39"/>
    <mergeCell ref="G47:H47"/>
    <mergeCell ref="C47:F47"/>
    <mergeCell ref="G46:H46"/>
    <mergeCell ref="C38:E38"/>
    <mergeCell ref="G48:H48"/>
    <mergeCell ref="R45:V45"/>
    <mergeCell ref="L45:P45"/>
    <mergeCell ref="S50:T50"/>
    <mergeCell ref="S49:T49"/>
    <mergeCell ref="S48:T48"/>
    <mergeCell ref="S47:T47"/>
    <mergeCell ref="S46:T46"/>
    <mergeCell ref="M50:N50"/>
    <mergeCell ref="M49:N49"/>
    <mergeCell ref="M48:N48"/>
    <mergeCell ref="M47:N47"/>
    <mergeCell ref="M46:N46"/>
    <mergeCell ref="B8:J8"/>
    <mergeCell ref="M6:N6"/>
    <mergeCell ref="M30:N30"/>
    <mergeCell ref="S41:T41"/>
    <mergeCell ref="M7:N7"/>
    <mergeCell ref="M8:N8"/>
    <mergeCell ref="S33:T33"/>
    <mergeCell ref="R34:V34"/>
    <mergeCell ref="S30:T30"/>
    <mergeCell ref="S19:T19"/>
    <mergeCell ref="S31:T31"/>
    <mergeCell ref="S14:T14"/>
    <mergeCell ref="S26:T26"/>
    <mergeCell ref="S35:T35"/>
    <mergeCell ref="S29:T29"/>
    <mergeCell ref="S9:T9"/>
    <mergeCell ref="M21:N21"/>
    <mergeCell ref="S39:T39"/>
    <mergeCell ref="S40:T40"/>
    <mergeCell ref="S38:T38"/>
    <mergeCell ref="S15:T15"/>
    <mergeCell ref="S27:T27"/>
    <mergeCell ref="S16:T16"/>
    <mergeCell ref="L33:M33"/>
    <mergeCell ref="S28:T28"/>
    <mergeCell ref="R23:V23"/>
    <mergeCell ref="S24:T24"/>
    <mergeCell ref="S36:T36"/>
    <mergeCell ref="S37:T37"/>
    <mergeCell ref="M29:N29"/>
    <mergeCell ref="M28:N28"/>
    <mergeCell ref="S18:T18"/>
    <mergeCell ref="S12:T12"/>
    <mergeCell ref="M31:N31"/>
    <mergeCell ref="L27:P27"/>
    <mergeCell ref="M24:N24"/>
    <mergeCell ref="M23:N23"/>
    <mergeCell ref="M22:N22"/>
    <mergeCell ref="S25:T25"/>
    <mergeCell ref="B1:V1"/>
    <mergeCell ref="B2:V2"/>
    <mergeCell ref="S20:T20"/>
    <mergeCell ref="S17:T17"/>
    <mergeCell ref="S10:T10"/>
    <mergeCell ref="L11:P11"/>
    <mergeCell ref="S7:T7"/>
    <mergeCell ref="S8:T8"/>
    <mergeCell ref="B9:J9"/>
    <mergeCell ref="B6:J6"/>
    <mergeCell ref="B5:J5"/>
    <mergeCell ref="B4:J4"/>
    <mergeCell ref="R5:V5"/>
    <mergeCell ref="S6:T6"/>
    <mergeCell ref="L5:P5"/>
    <mergeCell ref="R13:V13"/>
    <mergeCell ref="M13:N13"/>
    <mergeCell ref="M14:N14"/>
    <mergeCell ref="M15:N15"/>
    <mergeCell ref="M12:N12"/>
    <mergeCell ref="L18:P18"/>
    <mergeCell ref="M19:N19"/>
    <mergeCell ref="M20:N20"/>
    <mergeCell ref="B7:J7"/>
    <mergeCell ref="B19:J19"/>
    <mergeCell ref="B13:J13"/>
    <mergeCell ref="B12:J12"/>
    <mergeCell ref="B11:J11"/>
    <mergeCell ref="B10:J10"/>
    <mergeCell ref="B18:J18"/>
    <mergeCell ref="B17:J17"/>
    <mergeCell ref="B16:J16"/>
    <mergeCell ref="B15:J15"/>
    <mergeCell ref="B14:J14"/>
    <mergeCell ref="H31:J31"/>
    <mergeCell ref="H25:J25"/>
    <mergeCell ref="B32:F32"/>
    <mergeCell ref="B37:F37"/>
    <mergeCell ref="C33:E33"/>
    <mergeCell ref="B23:J23"/>
    <mergeCell ref="B22:J22"/>
    <mergeCell ref="B21:J21"/>
    <mergeCell ref="B20:J20"/>
  </mergeCells>
  <pageMargins left="0.7" right="0.7" top="0.75" bottom="0.75" header="0.3" footer="0.3"/>
  <pageSetup scale="50" fitToHeight="0" orientation="landscape" r:id="rId1"/>
  <headerFooter>
    <oddFooter xml:space="preserve">&amp;L&amp;Z&amp;F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rgb="FF00B050"/>
    <pageSetUpPr fitToPage="1"/>
  </sheetPr>
  <dimension ref="B1:T58"/>
  <sheetViews>
    <sheetView showGridLines="0" zoomScale="70" zoomScaleNormal="70" workbookViewId="0">
      <selection activeCell="J18" sqref="J18"/>
    </sheetView>
  </sheetViews>
  <sheetFormatPr defaultColWidth="11.42578125" defaultRowHeight="12.75" x14ac:dyDescent="0.2"/>
  <cols>
    <col min="1" max="1" width="2.85546875" style="655" customWidth="1"/>
    <col min="2" max="16384" width="11.42578125" style="655"/>
  </cols>
  <sheetData>
    <row r="1" spans="2:20" ht="15.75" customHeight="1" thickBot="1" x14ac:dyDescent="0.3">
      <c r="B1" s="1758" t="e">
        <f>#REF!</f>
        <v>#REF!</v>
      </c>
      <c r="C1" s="1759"/>
      <c r="D1" s="1759"/>
      <c r="E1" s="1759"/>
      <c r="F1" s="1759"/>
      <c r="G1" s="1759"/>
      <c r="H1" s="1760"/>
      <c r="I1"/>
      <c r="J1"/>
      <c r="K1"/>
      <c r="L1"/>
      <c r="M1"/>
      <c r="N1"/>
      <c r="O1"/>
      <c r="P1"/>
      <c r="Q1"/>
      <c r="R1"/>
      <c r="S1"/>
      <c r="T1"/>
    </row>
    <row r="2" spans="2:20" ht="34.5" customHeight="1" thickBot="1" x14ac:dyDescent="0.3">
      <c r="B2" s="1761" t="s">
        <v>446</v>
      </c>
      <c r="C2" s="1762"/>
      <c r="D2" s="1762"/>
      <c r="E2" s="1762"/>
      <c r="F2" s="1762"/>
      <c r="G2" s="1762"/>
      <c r="H2" s="1763"/>
      <c r="I2"/>
      <c r="J2"/>
      <c r="K2"/>
      <c r="L2"/>
      <c r="M2"/>
      <c r="N2"/>
      <c r="O2"/>
      <c r="P2"/>
      <c r="Q2"/>
      <c r="R2"/>
      <c r="S2"/>
      <c r="T2"/>
    </row>
    <row r="3" spans="2:20" ht="15" x14ac:dyDescent="0.25">
      <c r="B3" s="657"/>
      <c r="C3" s="658"/>
      <c r="D3" s="658"/>
      <c r="E3" s="658"/>
      <c r="F3" s="658"/>
      <c r="G3" s="658"/>
      <c r="H3" s="659"/>
      <c r="I3"/>
      <c r="J3"/>
      <c r="K3"/>
      <c r="L3"/>
      <c r="M3"/>
      <c r="N3"/>
      <c r="O3"/>
      <c r="P3"/>
      <c r="Q3"/>
      <c r="R3"/>
      <c r="S3"/>
      <c r="T3"/>
    </row>
    <row r="4" spans="2:20" ht="15" x14ac:dyDescent="0.25">
      <c r="B4" s="660"/>
      <c r="H4" s="661"/>
      <c r="I4"/>
      <c r="J4"/>
      <c r="K4"/>
      <c r="L4"/>
      <c r="M4"/>
      <c r="N4"/>
      <c r="O4"/>
      <c r="P4"/>
      <c r="Q4"/>
      <c r="R4"/>
      <c r="S4"/>
      <c r="T4"/>
    </row>
    <row r="5" spans="2:20" ht="15" x14ac:dyDescent="0.25">
      <c r="B5" s="660"/>
      <c r="H5" s="661"/>
      <c r="I5"/>
      <c r="J5"/>
      <c r="K5"/>
      <c r="L5"/>
      <c r="M5"/>
      <c r="N5"/>
      <c r="O5"/>
      <c r="P5"/>
      <c r="Q5"/>
      <c r="R5"/>
      <c r="S5"/>
      <c r="T5"/>
    </row>
    <row r="6" spans="2:20" x14ac:dyDescent="0.2">
      <c r="B6" s="660"/>
      <c r="H6" s="661"/>
    </row>
    <row r="7" spans="2:20" x14ac:dyDescent="0.2">
      <c r="B7" s="660"/>
      <c r="H7" s="661"/>
    </row>
    <row r="8" spans="2:20" x14ac:dyDescent="0.2">
      <c r="B8" s="660"/>
      <c r="H8" s="661"/>
    </row>
    <row r="9" spans="2:20" x14ac:dyDescent="0.2">
      <c r="B9" s="660"/>
      <c r="H9" s="661"/>
    </row>
    <row r="10" spans="2:20" x14ac:dyDescent="0.2">
      <c r="B10" s="660"/>
      <c r="H10" s="661"/>
    </row>
    <row r="11" spans="2:20" x14ac:dyDescent="0.2">
      <c r="B11" s="660"/>
      <c r="H11" s="661"/>
    </row>
    <row r="12" spans="2:20" x14ac:dyDescent="0.2">
      <c r="B12" s="660"/>
      <c r="H12" s="661"/>
    </row>
    <row r="13" spans="2:20" x14ac:dyDescent="0.2">
      <c r="B13" s="660"/>
      <c r="H13" s="661"/>
    </row>
    <row r="14" spans="2:20" x14ac:dyDescent="0.2">
      <c r="B14" s="660"/>
      <c r="H14" s="661"/>
    </row>
    <row r="15" spans="2:20" x14ac:dyDescent="0.2">
      <c r="B15" s="660"/>
      <c r="H15" s="661"/>
    </row>
    <row r="16" spans="2:20" x14ac:dyDescent="0.2">
      <c r="B16" s="660"/>
      <c r="H16" s="661"/>
    </row>
    <row r="17" spans="2:11" x14ac:dyDescent="0.2">
      <c r="B17" s="660"/>
      <c r="H17" s="661"/>
    </row>
    <row r="18" spans="2:11" x14ac:dyDescent="0.2">
      <c r="B18" s="660"/>
      <c r="H18" s="661"/>
    </row>
    <row r="19" spans="2:11" x14ac:dyDescent="0.2">
      <c r="B19" s="660"/>
      <c r="H19" s="661"/>
    </row>
    <row r="20" spans="2:11" x14ac:dyDescent="0.2">
      <c r="B20" s="660"/>
      <c r="H20" s="661"/>
    </row>
    <row r="21" spans="2:11" x14ac:dyDescent="0.2">
      <c r="B21" s="660"/>
      <c r="H21" s="661"/>
    </row>
    <row r="22" spans="2:11" x14ac:dyDescent="0.2">
      <c r="B22" s="660"/>
      <c r="H22" s="661"/>
    </row>
    <row r="23" spans="2:11" x14ac:dyDescent="0.2">
      <c r="B23" s="660"/>
      <c r="H23" s="661"/>
    </row>
    <row r="24" spans="2:11" x14ac:dyDescent="0.2">
      <c r="B24" s="660"/>
      <c r="H24" s="661"/>
    </row>
    <row r="25" spans="2:11" x14ac:dyDescent="0.2">
      <c r="B25" s="660"/>
      <c r="H25" s="661"/>
    </row>
    <row r="26" spans="2:11" x14ac:dyDescent="0.2">
      <c r="B26" s="660"/>
      <c r="H26" s="661"/>
      <c r="K26" s="670"/>
    </row>
    <row r="27" spans="2:11" x14ac:dyDescent="0.2">
      <c r="B27" s="660"/>
      <c r="H27" s="661"/>
    </row>
    <row r="28" spans="2:11" x14ac:dyDescent="0.2">
      <c r="B28" s="660"/>
      <c r="H28" s="661"/>
    </row>
    <row r="29" spans="2:11" x14ac:dyDescent="0.2">
      <c r="B29" s="660"/>
      <c r="H29" s="661"/>
    </row>
    <row r="30" spans="2:11" x14ac:dyDescent="0.2">
      <c r="B30" s="660"/>
      <c r="H30" s="661"/>
    </row>
    <row r="31" spans="2:11" x14ac:dyDescent="0.2">
      <c r="B31" s="660"/>
      <c r="H31" s="661"/>
    </row>
    <row r="32" spans="2:11" x14ac:dyDescent="0.2">
      <c r="B32" s="660"/>
      <c r="H32" s="661"/>
    </row>
    <row r="33" spans="2:8" x14ac:dyDescent="0.2">
      <c r="B33" s="660"/>
      <c r="H33" s="661"/>
    </row>
    <row r="34" spans="2:8" x14ac:dyDescent="0.2">
      <c r="B34" s="660"/>
      <c r="H34" s="661"/>
    </row>
    <row r="35" spans="2:8" x14ac:dyDescent="0.2">
      <c r="B35" s="660"/>
      <c r="H35" s="661"/>
    </row>
    <row r="36" spans="2:8" x14ac:dyDescent="0.2">
      <c r="B36" s="660"/>
      <c r="H36" s="661"/>
    </row>
    <row r="37" spans="2:8" x14ac:dyDescent="0.2">
      <c r="B37" s="660"/>
      <c r="H37" s="661"/>
    </row>
    <row r="38" spans="2:8" ht="15" x14ac:dyDescent="0.25">
      <c r="B38" s="662"/>
      <c r="H38" s="661"/>
    </row>
    <row r="39" spans="2:8" x14ac:dyDescent="0.2">
      <c r="B39" s="660"/>
      <c r="H39" s="661"/>
    </row>
    <row r="40" spans="2:8" x14ac:dyDescent="0.2">
      <c r="B40" s="660"/>
      <c r="H40" s="661"/>
    </row>
    <row r="41" spans="2:8" x14ac:dyDescent="0.2">
      <c r="B41" s="660"/>
      <c r="H41" s="661"/>
    </row>
    <row r="42" spans="2:8" ht="19.5" customHeight="1" x14ac:dyDescent="0.25">
      <c r="B42" s="662"/>
      <c r="H42" s="661"/>
    </row>
    <row r="43" spans="2:8" x14ac:dyDescent="0.2">
      <c r="B43" s="660"/>
      <c r="H43" s="661"/>
    </row>
    <row r="44" spans="2:8" x14ac:dyDescent="0.2">
      <c r="B44" s="660"/>
      <c r="H44" s="661"/>
    </row>
    <row r="45" spans="2:8" x14ac:dyDescent="0.2">
      <c r="B45" s="660"/>
      <c r="H45" s="661"/>
    </row>
    <row r="46" spans="2:8" x14ac:dyDescent="0.2">
      <c r="B46" s="660"/>
      <c r="H46" s="661"/>
    </row>
    <row r="47" spans="2:8" x14ac:dyDescent="0.2">
      <c r="B47" s="660"/>
      <c r="H47" s="661"/>
    </row>
    <row r="48" spans="2:8" x14ac:dyDescent="0.2">
      <c r="B48" s="660"/>
      <c r="H48" s="661"/>
    </row>
    <row r="49" spans="2:8" x14ac:dyDescent="0.2">
      <c r="B49" s="660"/>
      <c r="H49" s="661"/>
    </row>
    <row r="50" spans="2:8" x14ac:dyDescent="0.2">
      <c r="B50" s="660"/>
      <c r="H50" s="661"/>
    </row>
    <row r="51" spans="2:8" x14ac:dyDescent="0.2">
      <c r="B51" s="660"/>
      <c r="H51" s="661"/>
    </row>
    <row r="52" spans="2:8" ht="13.5" thickBot="1" x14ac:dyDescent="0.25">
      <c r="B52" s="663"/>
      <c r="C52" s="664"/>
      <c r="D52" s="664"/>
      <c r="E52" s="664"/>
      <c r="F52" s="664"/>
      <c r="G52" s="664"/>
      <c r="H52" s="665"/>
    </row>
    <row r="53" spans="2:8" x14ac:dyDescent="0.2">
      <c r="H53" s="672" t="e">
        <f>+#REF!</f>
        <v>#REF!</v>
      </c>
    </row>
    <row r="54" spans="2:8" ht="15" x14ac:dyDescent="0.25">
      <c r="B54" s="655" t="s">
        <v>443</v>
      </c>
      <c r="H54" s="671">
        <f ca="1">TODAY()</f>
        <v>45330</v>
      </c>
    </row>
    <row r="55" spans="2:8" x14ac:dyDescent="0.2">
      <c r="H55" s="672" t="s">
        <v>392</v>
      </c>
    </row>
    <row r="56" spans="2:8" ht="15" x14ac:dyDescent="0.25">
      <c r="B56" s="656" t="s">
        <v>444</v>
      </c>
    </row>
    <row r="58" spans="2:8" x14ac:dyDescent="0.2">
      <c r="B58" s="655" t="s">
        <v>445</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pageSetUpPr fitToPage="1"/>
  </sheetPr>
  <dimension ref="B1:AB57"/>
  <sheetViews>
    <sheetView showGridLines="0" zoomScale="70" zoomScaleNormal="70" workbookViewId="0">
      <selection activeCell="B2" sqref="B2:S2"/>
    </sheetView>
  </sheetViews>
  <sheetFormatPr defaultColWidth="9.140625" defaultRowHeight="12.75" x14ac:dyDescent="0.2"/>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3.85546875" style="21" customWidth="1"/>
    <col min="12" max="12" width="11" style="21" customWidth="1"/>
    <col min="13" max="13" width="16.28515625" style="21" customWidth="1"/>
    <col min="14" max="16384" width="9.140625" style="21"/>
  </cols>
  <sheetData>
    <row r="1" spans="2:28" ht="13.5" thickBot="1" x14ac:dyDescent="0.25">
      <c r="B1" s="1758" t="e">
        <f>#REF!</f>
        <v>#REF!</v>
      </c>
      <c r="C1" s="1759"/>
      <c r="D1" s="1759"/>
      <c r="E1" s="1759"/>
      <c r="F1" s="1760"/>
    </row>
    <row r="2" spans="2:28" ht="34.5" customHeight="1" thickBot="1" x14ac:dyDescent="0.25">
      <c r="B2" s="1761" t="s">
        <v>437</v>
      </c>
      <c r="C2" s="1762"/>
      <c r="D2" s="1762"/>
      <c r="E2" s="1762"/>
      <c r="F2" s="1763"/>
      <c r="H2" s="1822" t="s">
        <v>462</v>
      </c>
      <c r="I2" s="1823"/>
      <c r="J2" s="1823"/>
      <c r="K2" s="1817"/>
      <c r="L2" s="1817"/>
      <c r="M2" s="1824"/>
      <c r="R2" s="448"/>
      <c r="S2" s="448"/>
      <c r="T2" s="448"/>
      <c r="U2" s="448"/>
      <c r="V2" s="448"/>
      <c r="W2" s="448"/>
      <c r="X2" s="448"/>
      <c r="Y2" s="448"/>
      <c r="Z2" s="448"/>
      <c r="AA2" s="448"/>
      <c r="AB2" s="448"/>
    </row>
    <row r="3" spans="2:28" ht="13.5" thickBot="1" x14ac:dyDescent="0.25">
      <c r="B3" s="478"/>
      <c r="C3" s="479"/>
      <c r="D3" s="480"/>
      <c r="E3" s="479"/>
      <c r="F3" s="481"/>
      <c r="H3" s="723"/>
      <c r="I3" s="724"/>
      <c r="J3" s="724"/>
      <c r="K3" s="1825" t="s">
        <v>464</v>
      </c>
      <c r="L3" s="1825"/>
      <c r="M3" s="907" t="s">
        <v>465</v>
      </c>
      <c r="R3" s="448"/>
      <c r="S3" s="448"/>
      <c r="T3" s="448"/>
      <c r="U3" s="448"/>
      <c r="V3" s="448"/>
      <c r="W3" s="448"/>
      <c r="X3" s="448"/>
      <c r="Y3" s="448"/>
      <c r="Z3" s="448"/>
      <c r="AA3" s="448"/>
      <c r="AB3" s="448"/>
    </row>
    <row r="4" spans="2:28" ht="13.5" thickBot="1" x14ac:dyDescent="0.25">
      <c r="B4" s="1851" t="s">
        <v>278</v>
      </c>
      <c r="C4" s="1852"/>
      <c r="D4" s="1"/>
      <c r="E4" s="1851" t="s">
        <v>280</v>
      </c>
      <c r="F4" s="1852"/>
      <c r="H4" s="1826" t="s">
        <v>463</v>
      </c>
      <c r="I4" s="1827"/>
      <c r="J4" s="1827"/>
      <c r="K4" s="1828" t="e">
        <f>+C16</f>
        <v>#REF!</v>
      </c>
      <c r="L4" s="1828"/>
      <c r="M4" s="940" t="e">
        <f>+F16</f>
        <v>#REF!</v>
      </c>
      <c r="R4" s="448"/>
      <c r="S4" s="448"/>
      <c r="T4" s="448"/>
      <c r="U4" s="448"/>
      <c r="V4" s="448"/>
      <c r="W4" s="448"/>
      <c r="X4" s="448"/>
      <c r="Y4" s="448"/>
      <c r="Z4" s="448"/>
      <c r="AA4" s="448"/>
      <c r="AB4" s="448"/>
    </row>
    <row r="5" spans="2:28" x14ac:dyDescent="0.2">
      <c r="B5" s="482" t="s">
        <v>303</v>
      </c>
      <c r="C5" s="483" t="e">
        <f>+#REF!</f>
        <v>#REF!</v>
      </c>
      <c r="D5" s="484"/>
      <c r="E5" s="485" t="s">
        <v>279</v>
      </c>
      <c r="F5" s="486" t="e">
        <f>+C7</f>
        <v>#REF!</v>
      </c>
      <c r="H5" s="1826" t="s">
        <v>351</v>
      </c>
      <c r="I5" s="1827"/>
      <c r="J5" s="1827"/>
      <c r="K5" s="1829" t="e">
        <f>+MIN(K30,M30)</f>
        <v>#REF!</v>
      </c>
      <c r="L5" s="1829"/>
      <c r="M5" s="941" t="e">
        <f>+MIN(K30,M30)</f>
        <v>#REF!</v>
      </c>
      <c r="R5" s="186"/>
      <c r="S5" s="186"/>
      <c r="T5" s="186"/>
      <c r="U5" s="186"/>
      <c r="V5" s="448"/>
      <c r="W5" s="448"/>
      <c r="X5" s="448"/>
      <c r="Y5" s="448"/>
      <c r="Z5" s="448"/>
      <c r="AA5" s="448"/>
      <c r="AB5" s="448"/>
    </row>
    <row r="6" spans="2:28" ht="13.5" thickBot="1" x14ac:dyDescent="0.25">
      <c r="B6" s="487" t="s">
        <v>304</v>
      </c>
      <c r="C6" s="488" t="e">
        <f>+#REF!</f>
        <v>#REF!</v>
      </c>
      <c r="E6" s="451" t="s">
        <v>281</v>
      </c>
      <c r="F6" s="452"/>
      <c r="H6" s="1826" t="s">
        <v>290</v>
      </c>
      <c r="I6" s="1827"/>
      <c r="J6" s="1827"/>
      <c r="K6" s="1828" t="e">
        <f>+K4*K5</f>
        <v>#REF!</v>
      </c>
      <c r="L6" s="1828"/>
      <c r="M6" s="940" t="e">
        <f>+M4*M5</f>
        <v>#REF!</v>
      </c>
      <c r="R6" s="453"/>
      <c r="S6" s="453"/>
      <c r="T6" s="453"/>
      <c r="U6" s="186"/>
      <c r="V6" s="448"/>
      <c r="W6" s="448"/>
      <c r="X6" s="448"/>
      <c r="Y6" s="448"/>
      <c r="Z6" s="448"/>
      <c r="AA6" s="448"/>
      <c r="AB6" s="448"/>
    </row>
    <row r="7" spans="2:28" x14ac:dyDescent="0.2">
      <c r="B7" s="487" t="s">
        <v>279</v>
      </c>
      <c r="C7" s="489" t="e">
        <f>+C5-C6</f>
        <v>#REF!</v>
      </c>
      <c r="E7" s="490" t="s">
        <v>282</v>
      </c>
      <c r="F7" s="491" t="e">
        <f>+F5/F6</f>
        <v>#REF!</v>
      </c>
      <c r="H7" s="1826" t="s">
        <v>375</v>
      </c>
      <c r="I7" s="1827"/>
      <c r="J7" s="1827"/>
      <c r="K7" s="1829">
        <f>+C21</f>
        <v>0</v>
      </c>
      <c r="L7" s="1829"/>
      <c r="M7" s="941">
        <f>+F21</f>
        <v>0</v>
      </c>
      <c r="R7" s="186"/>
      <c r="S7" s="186"/>
      <c r="T7" s="186"/>
      <c r="U7" s="186"/>
      <c r="V7" s="448"/>
      <c r="W7" s="448"/>
      <c r="X7" s="448"/>
      <c r="Y7" s="448"/>
      <c r="Z7" s="448"/>
      <c r="AA7" s="448"/>
      <c r="AB7" s="448"/>
    </row>
    <row r="8" spans="2:28" ht="13.5" thickBot="1" x14ac:dyDescent="0.25">
      <c r="B8" s="18"/>
      <c r="C8" s="454"/>
      <c r="F8" s="17"/>
      <c r="H8" s="1826" t="s">
        <v>283</v>
      </c>
      <c r="I8" s="1827"/>
      <c r="J8" s="1827"/>
      <c r="K8" s="1830" t="e">
        <f>+K6*K7</f>
        <v>#REF!</v>
      </c>
      <c r="L8" s="1830"/>
      <c r="M8" s="942" t="e">
        <f>+M6*M7</f>
        <v>#REF!</v>
      </c>
      <c r="R8" s="186"/>
      <c r="S8" s="186"/>
      <c r="T8" s="186"/>
      <c r="U8" s="186"/>
      <c r="V8" s="448"/>
      <c r="W8" s="448"/>
      <c r="X8" s="448"/>
      <c r="Y8" s="448"/>
      <c r="Z8" s="448"/>
      <c r="AA8" s="448"/>
      <c r="AB8" s="448"/>
    </row>
    <row r="9" spans="2:28" ht="13.5" thickBot="1" x14ac:dyDescent="0.25">
      <c r="B9" s="18"/>
      <c r="C9" s="1843" t="s">
        <v>301</v>
      </c>
      <c r="D9" s="1844"/>
      <c r="E9" s="492" t="e">
        <f>+(F7/10)/0.9999</f>
        <v>#REF!</v>
      </c>
      <c r="F9" s="17"/>
      <c r="H9" s="1831" t="s">
        <v>357</v>
      </c>
      <c r="I9" s="1832"/>
      <c r="J9" s="1832"/>
      <c r="K9" s="1833"/>
      <c r="L9" s="1833"/>
      <c r="M9" s="625" t="e">
        <f>+M8+K8</f>
        <v>#REF!</v>
      </c>
      <c r="R9" s="186"/>
      <c r="S9" s="186"/>
      <c r="T9" s="186"/>
      <c r="U9" s="186"/>
      <c r="V9" s="186"/>
      <c r="W9" s="448"/>
      <c r="X9" s="448"/>
      <c r="Y9" s="448"/>
      <c r="Z9" s="455"/>
      <c r="AA9" s="455"/>
      <c r="AB9" s="455"/>
    </row>
    <row r="10" spans="2:28" ht="15.75" customHeight="1" thickBot="1" x14ac:dyDescent="0.25">
      <c r="B10" s="32"/>
      <c r="C10" s="33"/>
      <c r="D10" s="33"/>
      <c r="E10" s="33"/>
      <c r="F10" s="180"/>
      <c r="R10" s="186"/>
      <c r="S10" s="186"/>
      <c r="T10" s="186"/>
      <c r="U10" s="186"/>
      <c r="V10" s="453"/>
      <c r="W10" s="448"/>
      <c r="X10" s="448"/>
      <c r="Y10" s="448"/>
      <c r="Z10" s="448"/>
      <c r="AA10" s="448"/>
      <c r="AB10" s="448"/>
    </row>
    <row r="11" spans="2:28" ht="6" customHeight="1" thickBot="1" x14ac:dyDescent="0.25">
      <c r="B11" s="456"/>
      <c r="C11" s="457"/>
      <c r="D11" s="457"/>
      <c r="E11" s="457"/>
      <c r="F11" s="458"/>
      <c r="H11" s="1834" t="s">
        <v>306</v>
      </c>
      <c r="I11" s="1835"/>
      <c r="J11" s="1835"/>
      <c r="K11" s="1835"/>
      <c r="L11" s="1835"/>
      <c r="M11" s="1836"/>
      <c r="R11" s="459"/>
      <c r="S11" s="455"/>
      <c r="T11" s="186"/>
      <c r="U11" s="186"/>
      <c r="V11" s="448"/>
      <c r="W11" s="448"/>
      <c r="X11" s="448"/>
      <c r="Y11" s="448"/>
      <c r="Z11" s="448"/>
      <c r="AA11" s="448"/>
      <c r="AB11" s="448"/>
    </row>
    <row r="12" spans="2:28" ht="13.5" customHeight="1" thickBot="1" x14ac:dyDescent="0.25">
      <c r="B12" s="460"/>
      <c r="C12" s="461"/>
      <c r="E12" s="461"/>
      <c r="F12" s="462"/>
      <c r="H12" s="1837"/>
      <c r="I12" s="1838"/>
      <c r="J12" s="1838"/>
      <c r="K12" s="1838"/>
      <c r="L12" s="1838"/>
      <c r="M12" s="1839"/>
      <c r="R12" s="459"/>
      <c r="S12" s="455"/>
      <c r="T12" s="186"/>
      <c r="U12" s="186"/>
      <c r="V12" s="448"/>
      <c r="W12" s="448"/>
      <c r="X12" s="448"/>
      <c r="Y12" s="448"/>
      <c r="Z12" s="448"/>
      <c r="AA12" s="448"/>
      <c r="AB12" s="448"/>
    </row>
    <row r="13" spans="2:28" ht="13.5" customHeight="1" thickBot="1" x14ac:dyDescent="0.25">
      <c r="B13" s="1845" t="s">
        <v>284</v>
      </c>
      <c r="C13" s="1846"/>
      <c r="E13" s="1847" t="s">
        <v>285</v>
      </c>
      <c r="F13" s="1848"/>
      <c r="H13" s="1840"/>
      <c r="I13" s="1841"/>
      <c r="J13" s="1841"/>
      <c r="K13" s="1841"/>
      <c r="L13" s="1841"/>
      <c r="M13" s="1842"/>
      <c r="R13" s="448"/>
      <c r="S13" s="448"/>
      <c r="T13" s="448"/>
      <c r="U13" s="448"/>
      <c r="V13" s="448"/>
      <c r="W13" s="448"/>
      <c r="X13" s="448"/>
      <c r="Y13" s="448"/>
      <c r="Z13" s="448"/>
      <c r="AA13" s="448"/>
      <c r="AB13" s="448"/>
    </row>
    <row r="14" spans="2:28" ht="13.5" customHeight="1" x14ac:dyDescent="0.2">
      <c r="B14" s="482" t="s">
        <v>286</v>
      </c>
      <c r="C14" s="493" t="e">
        <f>+#REF!</f>
        <v>#REF!</v>
      </c>
      <c r="D14" s="463"/>
      <c r="E14" s="508" t="s">
        <v>286</v>
      </c>
      <c r="F14" s="486" t="e">
        <f>+#REF!</f>
        <v>#REF!</v>
      </c>
      <c r="H14" s="903" t="s">
        <v>307</v>
      </c>
      <c r="I14" s="904"/>
      <c r="J14" s="904"/>
      <c r="K14" s="904"/>
      <c r="L14" s="904"/>
      <c r="M14" s="905"/>
      <c r="R14" s="448"/>
      <c r="S14" s="448"/>
      <c r="T14" s="448"/>
      <c r="U14" s="448"/>
      <c r="V14" s="448"/>
    </row>
    <row r="15" spans="2:28" ht="13.5" customHeight="1" thickBot="1" x14ac:dyDescent="0.25">
      <c r="B15" s="464" t="s">
        <v>305</v>
      </c>
      <c r="C15" s="465"/>
      <c r="E15" s="466" t="s">
        <v>305</v>
      </c>
      <c r="F15" s="467"/>
      <c r="H15" s="18" t="s">
        <v>487</v>
      </c>
      <c r="M15" s="797">
        <v>0</v>
      </c>
      <c r="R15" s="448"/>
      <c r="S15" s="448"/>
      <c r="T15" s="448"/>
      <c r="U15" s="448"/>
      <c r="V15" s="448"/>
    </row>
    <row r="16" spans="2:28" ht="13.5" customHeight="1" x14ac:dyDescent="0.2">
      <c r="B16" s="487" t="s">
        <v>286</v>
      </c>
      <c r="C16" s="494" t="e">
        <f>+C14-C15</f>
        <v>#REF!</v>
      </c>
      <c r="E16" s="507" t="s">
        <v>286</v>
      </c>
      <c r="F16" s="506" t="e">
        <f>+F14-F15</f>
        <v>#REF!</v>
      </c>
      <c r="H16" s="309" t="s">
        <v>310</v>
      </c>
      <c r="I16" s="310"/>
      <c r="J16" s="310"/>
      <c r="K16" s="310"/>
      <c r="L16" s="310"/>
      <c r="M16" s="235">
        <f>+M14-M15</f>
        <v>0</v>
      </c>
      <c r="R16" s="448"/>
      <c r="S16" s="448"/>
      <c r="T16" s="448"/>
      <c r="U16" s="448"/>
      <c r="V16" s="448"/>
    </row>
    <row r="17" spans="2:22" ht="13.5" customHeight="1" thickBot="1" x14ac:dyDescent="0.25">
      <c r="B17" s="487" t="s">
        <v>287</v>
      </c>
      <c r="C17" s="495">
        <v>1</v>
      </c>
      <c r="E17" s="909" t="s">
        <v>287</v>
      </c>
      <c r="F17" s="910"/>
      <c r="H17" s="309" t="s">
        <v>311</v>
      </c>
      <c r="I17" s="310"/>
      <c r="J17" s="310"/>
      <c r="K17" s="310"/>
      <c r="L17" s="310"/>
      <c r="M17" s="798">
        <f>+F21</f>
        <v>0</v>
      </c>
      <c r="R17" s="186"/>
      <c r="S17" s="186"/>
      <c r="T17" s="186"/>
      <c r="U17" s="186"/>
      <c r="V17" s="186"/>
    </row>
    <row r="18" spans="2:22" ht="13.5" customHeight="1" x14ac:dyDescent="0.2">
      <c r="B18" s="487" t="s">
        <v>288</v>
      </c>
      <c r="C18" s="494" t="e">
        <f>+C16*C17</f>
        <v>#REF!</v>
      </c>
      <c r="E18" s="507" t="s">
        <v>288</v>
      </c>
      <c r="F18" s="506" t="e">
        <f>+F16*F17</f>
        <v>#REF!</v>
      </c>
      <c r="H18" s="309" t="s">
        <v>475</v>
      </c>
      <c r="I18" s="310"/>
      <c r="J18" s="310"/>
      <c r="K18" s="310"/>
      <c r="L18" s="310"/>
      <c r="M18" s="799" t="e">
        <f>+M16/M17</f>
        <v>#DIV/0!</v>
      </c>
      <c r="R18" s="448"/>
      <c r="S18" s="448"/>
      <c r="T18" s="448"/>
      <c r="U18" s="448"/>
      <c r="V18" s="448"/>
    </row>
    <row r="19" spans="2:22" ht="13.5" customHeight="1" thickBot="1" x14ac:dyDescent="0.25">
      <c r="B19" s="487" t="s">
        <v>289</v>
      </c>
      <c r="C19" s="1030" t="e">
        <f>MIN(K30,M30)</f>
        <v>#REF!</v>
      </c>
      <c r="E19" s="507" t="s">
        <v>289</v>
      </c>
      <c r="F19" s="1029" t="e">
        <f>MIN(K30,M30)</f>
        <v>#REF!</v>
      </c>
      <c r="H19" s="309" t="s">
        <v>351</v>
      </c>
      <c r="I19" s="310"/>
      <c r="J19" s="310"/>
      <c r="K19" s="310"/>
      <c r="L19" s="310"/>
      <c r="M19" s="994" t="e">
        <f>MIN(K30,M30)</f>
        <v>#REF!</v>
      </c>
      <c r="R19" s="448"/>
      <c r="S19" s="448"/>
      <c r="T19" s="448"/>
      <c r="U19" s="448"/>
      <c r="V19" s="448"/>
    </row>
    <row r="20" spans="2:22" ht="13.5" customHeight="1" x14ac:dyDescent="0.2">
      <c r="B20" s="487" t="s">
        <v>290</v>
      </c>
      <c r="C20" s="494" t="e">
        <f>+C18*C19</f>
        <v>#REF!</v>
      </c>
      <c r="E20" s="507" t="s">
        <v>290</v>
      </c>
      <c r="F20" s="506" t="e">
        <f>+F18*F19</f>
        <v>#REF!</v>
      </c>
      <c r="H20" s="309" t="s">
        <v>312</v>
      </c>
      <c r="I20" s="310"/>
      <c r="J20" s="310"/>
      <c r="K20" s="310"/>
      <c r="L20" s="310"/>
      <c r="M20" s="235" t="e">
        <f>+M18/M19</f>
        <v>#DIV/0!</v>
      </c>
      <c r="R20" s="448"/>
      <c r="S20" s="448"/>
      <c r="T20" s="448"/>
      <c r="U20" s="448"/>
      <c r="V20" s="448"/>
    </row>
    <row r="21" spans="2:22" ht="13.5" customHeight="1" thickBot="1" x14ac:dyDescent="0.25">
      <c r="B21" s="464" t="s">
        <v>291</v>
      </c>
      <c r="C21" s="468">
        <v>0</v>
      </c>
      <c r="E21" s="466" t="s">
        <v>291</v>
      </c>
      <c r="F21" s="469"/>
      <c r="H21" s="309" t="s">
        <v>309</v>
      </c>
      <c r="I21" s="310"/>
      <c r="J21" s="310"/>
      <c r="K21" s="310"/>
      <c r="L21" s="310"/>
      <c r="M21" s="626" t="e">
        <f>+F16</f>
        <v>#REF!</v>
      </c>
      <c r="R21" s="448"/>
      <c r="S21" s="448"/>
      <c r="T21" s="448"/>
      <c r="U21" s="448"/>
      <c r="V21" s="448"/>
    </row>
    <row r="22" spans="2:22" ht="13.5" customHeight="1" thickBot="1" x14ac:dyDescent="0.25">
      <c r="B22" s="496" t="s">
        <v>283</v>
      </c>
      <c r="C22" s="497" t="e">
        <f>+ROUND(C20*C21,0)</f>
        <v>#REF!</v>
      </c>
      <c r="E22" s="501" t="s">
        <v>283</v>
      </c>
      <c r="F22" s="502" t="e">
        <f>+ROUND(F20*F21,0)</f>
        <v>#REF!</v>
      </c>
      <c r="H22" s="634" t="s">
        <v>308</v>
      </c>
      <c r="I22" s="635"/>
      <c r="J22" s="635"/>
      <c r="K22" s="635"/>
      <c r="L22" s="635"/>
      <c r="M22" s="934" t="e">
        <f>+M20/M21</f>
        <v>#DIV/0!</v>
      </c>
      <c r="R22" s="448"/>
      <c r="S22" s="448"/>
      <c r="T22" s="448"/>
      <c r="U22" s="448"/>
      <c r="V22" s="448"/>
    </row>
    <row r="23" spans="2:22" ht="13.5" customHeight="1" thickBot="1" x14ac:dyDescent="0.3">
      <c r="B23" s="18"/>
      <c r="E23" s="1849"/>
      <c r="F23" s="1850"/>
      <c r="G23" s="185"/>
      <c r="N23" s="185"/>
      <c r="O23" s="185"/>
      <c r="R23" s="448"/>
      <c r="S23" s="448"/>
      <c r="T23" s="448"/>
      <c r="U23" s="448"/>
      <c r="V23" s="448"/>
    </row>
    <row r="24" spans="2:22" ht="13.5" customHeight="1" x14ac:dyDescent="0.25">
      <c r="B24" s="498" t="s">
        <v>283</v>
      </c>
      <c r="C24" s="499" t="e">
        <f>+C22</f>
        <v>#REF!</v>
      </c>
      <c r="E24" s="503" t="s">
        <v>283</v>
      </c>
      <c r="F24" s="504" t="e">
        <f>+F22</f>
        <v>#REF!</v>
      </c>
      <c r="G24" s="185"/>
      <c r="H24" s="1816" t="s">
        <v>351</v>
      </c>
      <c r="I24" s="1817"/>
      <c r="J24" s="1817"/>
      <c r="K24" s="1817"/>
      <c r="L24" s="1817"/>
      <c r="M24" s="1818"/>
      <c r="N24" s="185"/>
      <c r="O24" s="185"/>
      <c r="R24" s="448"/>
      <c r="S24" s="448"/>
      <c r="T24" s="448"/>
      <c r="U24" s="448"/>
      <c r="V24" s="448"/>
    </row>
    <row r="25" spans="2:22" ht="13.5" customHeight="1" thickBot="1" x14ac:dyDescent="0.3">
      <c r="B25" s="500" t="s">
        <v>292</v>
      </c>
      <c r="C25" s="494" t="e">
        <f>+C24*10</f>
        <v>#REF!</v>
      </c>
      <c r="E25" s="505" t="s">
        <v>292</v>
      </c>
      <c r="F25" s="506" t="e">
        <f>+F24*10</f>
        <v>#REF!</v>
      </c>
      <c r="G25" s="185"/>
      <c r="H25" s="1819"/>
      <c r="I25" s="1820"/>
      <c r="J25" s="1820"/>
      <c r="K25" s="1820"/>
      <c r="L25" s="1820"/>
      <c r="M25" s="1821"/>
      <c r="N25" s="185"/>
      <c r="O25" s="185"/>
      <c r="R25" s="448"/>
      <c r="S25" s="448"/>
      <c r="T25" s="448"/>
      <c r="U25" s="448"/>
      <c r="V25" s="448"/>
    </row>
    <row r="26" spans="2:22" ht="13.5" customHeight="1" x14ac:dyDescent="0.25">
      <c r="B26" s="500" t="s">
        <v>293</v>
      </c>
      <c r="C26" s="643" t="e">
        <f>+#REF!</f>
        <v>#REF!</v>
      </c>
      <c r="E26" s="505" t="s">
        <v>293</v>
      </c>
      <c r="F26" s="644" t="e">
        <f>+#REF!</f>
        <v>#REF!</v>
      </c>
      <c r="G26" s="185"/>
      <c r="H26" s="1038"/>
      <c r="I26" s="1039"/>
      <c r="J26" s="1039"/>
      <c r="K26" s="1040" t="s">
        <v>354</v>
      </c>
      <c r="L26" s="1040"/>
      <c r="M26" s="1041" t="s">
        <v>355</v>
      </c>
      <c r="N26" s="185"/>
      <c r="O26" s="185"/>
      <c r="R26" s="448"/>
      <c r="S26" s="448"/>
      <c r="T26" s="448"/>
      <c r="U26" s="448"/>
      <c r="V26" s="448"/>
    </row>
    <row r="27" spans="2:22" ht="13.5" customHeight="1" x14ac:dyDescent="0.25">
      <c r="B27" s="464" t="s">
        <v>294</v>
      </c>
      <c r="C27" s="645"/>
      <c r="E27" s="466" t="s">
        <v>294</v>
      </c>
      <c r="F27" s="646"/>
      <c r="G27" s="185"/>
      <c r="H27" s="309" t="s">
        <v>438</v>
      </c>
      <c r="I27" s="310"/>
      <c r="J27" s="310"/>
      <c r="K27" s="919" t="e">
        <f>+#REF!</f>
        <v>#REF!</v>
      </c>
      <c r="L27" s="919"/>
      <c r="M27" s="510" t="e">
        <f>+#REF!</f>
        <v>#REF!</v>
      </c>
      <c r="N27" s="185"/>
      <c r="O27" s="185"/>
      <c r="R27" s="448"/>
      <c r="S27" s="448"/>
      <c r="T27" s="448"/>
      <c r="U27" s="448"/>
      <c r="V27" s="448"/>
    </row>
    <row r="28" spans="2:22" ht="13.5" customHeight="1" x14ac:dyDescent="0.25">
      <c r="B28" s="496" t="s">
        <v>295</v>
      </c>
      <c r="C28" s="497" t="e">
        <f>+C26*C27*C25</f>
        <v>#REF!</v>
      </c>
      <c r="E28" s="501" t="s">
        <v>295</v>
      </c>
      <c r="F28" s="502" t="e">
        <f>+F26*F27*F25</f>
        <v>#REF!</v>
      </c>
      <c r="G28" s="185"/>
      <c r="H28" s="309" t="s">
        <v>352</v>
      </c>
      <c r="I28" s="310"/>
      <c r="J28" s="262"/>
      <c r="K28" s="919" t="e">
        <f>+#REF!+#REF!+#REF!+#REF!+#REF!+#REF!+#REF!</f>
        <v>#REF!</v>
      </c>
      <c r="L28" s="919"/>
      <c r="M28" s="510" t="e">
        <f>+#REF!+#REF!+#REF!+#REF!+#REF!+#REF!+#REF!</f>
        <v>#REF!</v>
      </c>
      <c r="N28" s="185"/>
      <c r="O28" s="185"/>
      <c r="R28" s="448"/>
      <c r="S28" s="448"/>
      <c r="T28" s="448"/>
      <c r="U28" s="448"/>
      <c r="V28" s="448"/>
    </row>
    <row r="29" spans="2:22" ht="13.5" customHeight="1" thickBot="1" x14ac:dyDescent="0.3">
      <c r="B29" s="449"/>
      <c r="C29" s="472"/>
      <c r="D29" s="472"/>
      <c r="E29" s="186"/>
      <c r="F29" s="450"/>
      <c r="G29" s="185"/>
      <c r="H29" s="309" t="s">
        <v>353</v>
      </c>
      <c r="I29" s="310"/>
      <c r="J29" s="262"/>
      <c r="K29" s="920" t="e">
        <f>+#REF!</f>
        <v>#REF!</v>
      </c>
      <c r="L29" s="919"/>
      <c r="M29" s="897" t="e">
        <f>+#REF!</f>
        <v>#REF!</v>
      </c>
      <c r="N29" s="185"/>
      <c r="O29" s="185"/>
      <c r="R29" s="448"/>
      <c r="S29" s="448"/>
      <c r="T29" s="448"/>
      <c r="U29" s="448"/>
      <c r="V29" s="448"/>
    </row>
    <row r="30" spans="2:22" ht="13.5" customHeight="1" thickBot="1" x14ac:dyDescent="0.3">
      <c r="B30" s="449"/>
      <c r="C30" s="1854" t="s">
        <v>296</v>
      </c>
      <c r="D30" s="1855"/>
      <c r="E30" s="509" t="e">
        <f>+C20+F20</f>
        <v>#REF!</v>
      </c>
      <c r="F30" s="473"/>
      <c r="G30" s="185"/>
      <c r="H30" s="634" t="s">
        <v>351</v>
      </c>
      <c r="I30" s="635"/>
      <c r="J30" s="635"/>
      <c r="K30" s="974" t="e">
        <f>+K28/K27</f>
        <v>#REF!</v>
      </c>
      <c r="L30" s="635"/>
      <c r="M30" s="975" t="e">
        <f>+M28/M27</f>
        <v>#REF!</v>
      </c>
      <c r="N30" s="185"/>
      <c r="O30" s="185"/>
    </row>
    <row r="31" spans="2:22" ht="13.5" customHeight="1" thickBot="1" x14ac:dyDescent="0.3">
      <c r="B31" s="449"/>
      <c r="C31" s="1854" t="s">
        <v>313</v>
      </c>
      <c r="D31" s="1855"/>
      <c r="E31" s="509" t="e">
        <f>+C25+F25</f>
        <v>#REF!</v>
      </c>
      <c r="F31" s="474"/>
      <c r="G31" s="185"/>
      <c r="H31" s="185"/>
      <c r="I31" s="185"/>
      <c r="J31" s="185"/>
      <c r="K31" s="185"/>
      <c r="L31" s="185"/>
      <c r="M31" s="185"/>
      <c r="N31" s="185"/>
      <c r="O31" s="185"/>
    </row>
    <row r="32" spans="2:22" ht="13.5" customHeight="1" thickBot="1" x14ac:dyDescent="0.3">
      <c r="B32" s="475"/>
      <c r="C32" s="1854" t="s">
        <v>297</v>
      </c>
      <c r="D32" s="1855"/>
      <c r="E32" s="509" t="e">
        <f>+ROUND(C28+F28,0)</f>
        <v>#REF!</v>
      </c>
      <c r="F32" s="476"/>
      <c r="G32" s="185"/>
      <c r="H32" s="185"/>
      <c r="I32" s="185"/>
      <c r="J32" s="185"/>
      <c r="K32" s="185"/>
      <c r="L32" s="185"/>
      <c r="M32" s="185"/>
      <c r="N32" s="185"/>
      <c r="O32" s="185"/>
    </row>
    <row r="33" spans="2:16" ht="15" x14ac:dyDescent="0.25">
      <c r="B33" s="448"/>
      <c r="C33" s="448"/>
      <c r="D33" s="448"/>
      <c r="E33" s="1"/>
      <c r="F33" s="511" t="e">
        <f>+#REF!</f>
        <v>#REF!</v>
      </c>
      <c r="G33" s="185"/>
      <c r="H33" s="185"/>
      <c r="I33" s="185"/>
      <c r="J33" s="185"/>
      <c r="K33" s="185"/>
      <c r="L33" s="185"/>
      <c r="M33" s="185"/>
      <c r="N33" s="185"/>
      <c r="O33" s="185"/>
      <c r="P33" s="448"/>
    </row>
    <row r="34" spans="2:16" ht="15" x14ac:dyDescent="0.25">
      <c r="B34" s="477" t="s">
        <v>302</v>
      </c>
      <c r="C34" s="477"/>
      <c r="D34" s="477"/>
      <c r="E34" s="511" t="s">
        <v>392</v>
      </c>
      <c r="F34" s="512">
        <f ca="1">TODAY()</f>
        <v>45330</v>
      </c>
      <c r="G34" s="185"/>
      <c r="H34" s="185"/>
      <c r="I34" s="185"/>
      <c r="J34" s="185"/>
      <c r="K34" s="185"/>
      <c r="L34" s="185"/>
      <c r="M34" s="185"/>
      <c r="N34" s="185"/>
      <c r="O34" s="185"/>
      <c r="P34" s="448"/>
    </row>
    <row r="35" spans="2:16" ht="15" x14ac:dyDescent="0.25">
      <c r="B35" s="448" t="s">
        <v>298</v>
      </c>
      <c r="C35" s="448"/>
      <c r="D35" s="448"/>
      <c r="E35" s="479"/>
      <c r="F35" s="479"/>
      <c r="G35" s="185"/>
      <c r="H35" s="448"/>
      <c r="I35" s="448"/>
      <c r="J35" s="448"/>
      <c r="K35" s="448"/>
      <c r="L35" s="448"/>
      <c r="M35" s="448"/>
      <c r="N35" s="185"/>
      <c r="O35" s="185"/>
      <c r="P35" s="448"/>
    </row>
    <row r="36" spans="2:16" ht="15" x14ac:dyDescent="0.25">
      <c r="B36" s="1853" t="s">
        <v>299</v>
      </c>
      <c r="C36" s="1853"/>
      <c r="D36" s="1853"/>
      <c r="E36" s="1853"/>
      <c r="F36" s="1853"/>
      <c r="G36" s="185"/>
      <c r="N36" s="185"/>
      <c r="O36" s="185"/>
      <c r="P36" s="448"/>
    </row>
    <row r="37" spans="2:16" ht="15" x14ac:dyDescent="0.25">
      <c r="B37" s="1853" t="s">
        <v>300</v>
      </c>
      <c r="C37" s="1853"/>
      <c r="D37" s="1853"/>
      <c r="E37" s="1853"/>
      <c r="F37" s="1853"/>
      <c r="G37" s="185"/>
      <c r="N37" s="185"/>
      <c r="O37" s="185"/>
      <c r="P37" s="448"/>
    </row>
    <row r="38" spans="2:16" x14ac:dyDescent="0.2">
      <c r="B38" s="448" t="s">
        <v>439</v>
      </c>
      <c r="C38" s="448"/>
      <c r="D38" s="448"/>
      <c r="E38" s="448"/>
      <c r="F38" s="448"/>
      <c r="G38" s="448"/>
      <c r="N38" s="448"/>
      <c r="O38" s="448"/>
      <c r="P38" s="448"/>
    </row>
    <row r="51" spans="6:8" x14ac:dyDescent="0.2">
      <c r="H51" s="186"/>
    </row>
    <row r="52" spans="6:8" x14ac:dyDescent="0.2">
      <c r="H52" s="186"/>
    </row>
    <row r="54" spans="6:8" x14ac:dyDescent="0.2">
      <c r="F54" s="186"/>
      <c r="G54" s="448"/>
      <c r="H54" s="186"/>
    </row>
    <row r="55" spans="6:8" x14ac:dyDescent="0.2">
      <c r="F55" s="448"/>
      <c r="G55" s="448"/>
    </row>
    <row r="57" spans="6:8" x14ac:dyDescent="0.2">
      <c r="F57" s="186"/>
      <c r="G57" s="448"/>
    </row>
  </sheetData>
  <sheetProtection algorithmName="SHA-512" hashValue="Eziluf80bB5z750FOD/++NuBHe5sC4MByZN2N2/jRQkLzHi7BSJkVfQ8hQAkl1RGEd8NgZ7Yu1dTeOJ6hpuekw==" saltValue="2OYpqrmtIcAv09y7EvO3JQ==" spinCount="100000" sheet="1" objects="1" scenarios="1"/>
  <mergeCells count="29">
    <mergeCell ref="E23:F23"/>
    <mergeCell ref="B4:C4"/>
    <mergeCell ref="E4:F4"/>
    <mergeCell ref="B37:F37"/>
    <mergeCell ref="C32:D32"/>
    <mergeCell ref="B36:F36"/>
    <mergeCell ref="C30:D30"/>
    <mergeCell ref="C31:D31"/>
    <mergeCell ref="B1:F1"/>
    <mergeCell ref="B2:F2"/>
    <mergeCell ref="C9:D9"/>
    <mergeCell ref="B13:C13"/>
    <mergeCell ref="E13:F13"/>
    <mergeCell ref="H24:M25"/>
    <mergeCell ref="H2:M2"/>
    <mergeCell ref="K3:L3"/>
    <mergeCell ref="H4:J4"/>
    <mergeCell ref="K4:L4"/>
    <mergeCell ref="H5:J5"/>
    <mergeCell ref="K5:L5"/>
    <mergeCell ref="H6:J6"/>
    <mergeCell ref="K6:L6"/>
    <mergeCell ref="H7:J7"/>
    <mergeCell ref="K7:L7"/>
    <mergeCell ref="H8:J8"/>
    <mergeCell ref="K8:L8"/>
    <mergeCell ref="H9:J9"/>
    <mergeCell ref="K9:L9"/>
    <mergeCell ref="H11:M13"/>
  </mergeCells>
  <pageMargins left="0.7" right="0.7" top="0.75" bottom="0.75" header="0.3" footer="0.3"/>
  <pageSetup scale="65" fitToHeight="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pageSetUpPr fitToPage="1"/>
  </sheetPr>
  <dimension ref="A1:W125"/>
  <sheetViews>
    <sheetView showGridLines="0" zoomScale="70" zoomScaleNormal="70" workbookViewId="0">
      <selection activeCell="B2" sqref="B2:S2"/>
    </sheetView>
  </sheetViews>
  <sheetFormatPr defaultColWidth="9.140625" defaultRowHeight="15" x14ac:dyDescent="0.2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x14ac:dyDescent="0.3">
      <c r="A1" s="186"/>
      <c r="B1" s="1758" t="e">
        <f>#REF!</f>
        <v>#REF!</v>
      </c>
      <c r="C1" s="1759"/>
      <c r="D1" s="1759"/>
      <c r="E1" s="1759"/>
      <c r="F1" s="1759"/>
      <c r="G1" s="1759"/>
      <c r="H1" s="1759"/>
      <c r="I1" s="1759"/>
      <c r="J1" s="1759"/>
      <c r="K1" s="1759"/>
      <c r="L1" s="1759"/>
      <c r="M1" s="1759"/>
      <c r="N1" s="1759"/>
      <c r="O1" s="1760"/>
      <c r="P1" s="186"/>
      <c r="Q1" s="186"/>
      <c r="R1" s="186"/>
      <c r="S1" s="186"/>
      <c r="T1" s="186"/>
      <c r="U1" s="513"/>
      <c r="V1" s="513"/>
      <c r="W1" s="513"/>
    </row>
    <row r="2" spans="1:23" ht="34.5" customHeight="1" thickBot="1" x14ac:dyDescent="0.3">
      <c r="A2" s="186"/>
      <c r="B2" s="1761" t="s">
        <v>334</v>
      </c>
      <c r="C2" s="1762"/>
      <c r="D2" s="1762"/>
      <c r="E2" s="1762"/>
      <c r="F2" s="1762"/>
      <c r="G2" s="1762"/>
      <c r="H2" s="1762"/>
      <c r="I2" s="1762"/>
      <c r="J2" s="1762"/>
      <c r="K2" s="1762"/>
      <c r="L2" s="1762"/>
      <c r="M2" s="1762"/>
      <c r="N2" s="1762"/>
      <c r="O2" s="1763"/>
      <c r="P2" s="186"/>
      <c r="Q2" s="186"/>
      <c r="R2" s="186"/>
      <c r="S2" s="186"/>
      <c r="T2" s="186"/>
      <c r="U2" s="513"/>
      <c r="V2" s="513"/>
      <c r="W2" s="513"/>
    </row>
    <row r="3" spans="1:23" ht="13.5" customHeight="1" thickBot="1" x14ac:dyDescent="0.3">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x14ac:dyDescent="0.3">
      <c r="A4" s="186"/>
      <c r="B4" s="1880" t="s">
        <v>36</v>
      </c>
      <c r="C4" s="1881"/>
      <c r="D4" s="1881"/>
      <c r="E4" s="1882"/>
      <c r="F4" s="575"/>
      <c r="G4" s="1749" t="s">
        <v>471</v>
      </c>
      <c r="H4" s="1750"/>
      <c r="I4" s="1751"/>
      <c r="J4" s="226"/>
      <c r="K4" s="1866" t="s">
        <v>338</v>
      </c>
      <c r="L4" s="1867"/>
      <c r="M4" s="1867"/>
      <c r="N4" s="1868"/>
      <c r="O4" s="266"/>
      <c r="P4" s="185"/>
      <c r="Q4" s="513"/>
      <c r="R4" s="513"/>
      <c r="S4" s="186"/>
      <c r="T4" s="186"/>
      <c r="U4" s="513"/>
      <c r="V4" s="513" t="e">
        <f>IF(N21&lt;31,22500,"")</f>
        <v>#REF!</v>
      </c>
      <c r="W4" s="513"/>
    </row>
    <row r="5" spans="1:23" ht="13.5" customHeight="1" thickBot="1" x14ac:dyDescent="0.3">
      <c r="A5" s="197"/>
      <c r="B5" s="616" t="s">
        <v>315</v>
      </c>
      <c r="C5" s="616" t="s">
        <v>335</v>
      </c>
      <c r="D5" s="616" t="s">
        <v>316</v>
      </c>
      <c r="E5" s="616" t="s">
        <v>317</v>
      </c>
      <c r="F5" s="702"/>
      <c r="G5" s="1813" t="e">
        <f>+ROUND(C26,0)-ROUND(C9,0)</f>
        <v>#REF!</v>
      </c>
      <c r="H5" s="1871"/>
      <c r="I5" s="1872"/>
      <c r="J5" s="743"/>
      <c r="K5" s="592" t="s">
        <v>339</v>
      </c>
      <c r="L5" s="587"/>
      <c r="M5" s="588"/>
      <c r="N5" s="589" t="e">
        <f>+#REF!</f>
        <v>#REF!</v>
      </c>
      <c r="O5" s="266"/>
      <c r="P5" s="185"/>
      <c r="Q5" s="513"/>
      <c r="R5" s="513">
        <v>31</v>
      </c>
      <c r="S5" s="186"/>
      <c r="T5" s="186" t="e">
        <f>IF($N$21=R5,1,"")</f>
        <v>#REF!</v>
      </c>
      <c r="U5" s="513"/>
      <c r="V5" s="513" t="e">
        <f>IF(SUM(T5:T34)=1,21000,"")</f>
        <v>#REF!</v>
      </c>
      <c r="W5" s="513"/>
    </row>
    <row r="6" spans="1:23" ht="13.5" customHeight="1" thickBot="1" x14ac:dyDescent="0.3">
      <c r="A6" s="197"/>
      <c r="B6" s="516"/>
      <c r="C6" s="576" t="e">
        <f>+#REF!+#REF!+#REF!-#REF!</f>
        <v>#REF!</v>
      </c>
      <c r="D6" s="576" t="e">
        <f>+C6-B6</f>
        <v>#REF!</v>
      </c>
      <c r="E6" s="677" t="s">
        <v>318</v>
      </c>
      <c r="F6" s="517"/>
      <c r="G6"/>
      <c r="H6"/>
      <c r="I6"/>
      <c r="J6"/>
      <c r="K6" s="753" t="s">
        <v>235</v>
      </c>
      <c r="L6" s="754"/>
      <c r="M6" s="755"/>
      <c r="N6" s="590" t="e">
        <f>+#REF!+#REF!</f>
        <v>#REF!</v>
      </c>
      <c r="O6" s="269"/>
      <c r="P6" s="185"/>
      <c r="Q6" s="513"/>
      <c r="R6" s="513">
        <v>32</v>
      </c>
      <c r="S6" s="186"/>
      <c r="T6" s="186" t="e">
        <f t="shared" ref="T6:T33" si="0">IF($N$21=R6,1,"")</f>
        <v>#REF!</v>
      </c>
      <c r="U6" s="513"/>
      <c r="V6" s="513" t="e">
        <f>IF(SUM(T36:T75)=2,19500,"")</f>
        <v>#REF!</v>
      </c>
      <c r="W6" s="513"/>
    </row>
    <row r="7" spans="1:23" ht="13.5" customHeight="1" thickBot="1" x14ac:dyDescent="0.3">
      <c r="A7" s="197"/>
      <c r="B7" s="673"/>
      <c r="C7" s="694"/>
      <c r="D7" s="803">
        <f>+C7-B7</f>
        <v>0</v>
      </c>
      <c r="E7" s="678" t="s">
        <v>18</v>
      </c>
      <c r="F7" s="517"/>
      <c r="G7" s="1866" t="s">
        <v>268</v>
      </c>
      <c r="H7" s="1883"/>
      <c r="I7" s="1884"/>
      <c r="J7" s="687"/>
      <c r="K7" s="750" t="s">
        <v>345</v>
      </c>
      <c r="L7" s="597"/>
      <c r="M7" s="268"/>
      <c r="N7" s="591" t="e">
        <f>+N5/N6</f>
        <v>#REF!</v>
      </c>
      <c r="O7" s="269"/>
      <c r="P7" s="185"/>
      <c r="Q7" s="513"/>
      <c r="R7" s="513">
        <v>33</v>
      </c>
      <c r="S7" s="186"/>
      <c r="T7" s="186" t="e">
        <f t="shared" si="0"/>
        <v>#REF!</v>
      </c>
      <c r="U7" s="513"/>
      <c r="V7" s="513" t="e">
        <f>IF(N21&gt;100,15000,"")</f>
        <v>#REF!</v>
      </c>
      <c r="W7" s="513"/>
    </row>
    <row r="8" spans="1:23" ht="13.5" customHeight="1" thickBot="1" x14ac:dyDescent="0.3">
      <c r="A8" s="197"/>
      <c r="B8" s="518"/>
      <c r="C8" s="577" t="e">
        <f>+#REF!</f>
        <v>#REF!</v>
      </c>
      <c r="D8" s="578" t="e">
        <f>+C8-B8</f>
        <v>#REF!</v>
      </c>
      <c r="E8" s="751" t="s">
        <v>21</v>
      </c>
      <c r="F8" s="517"/>
      <c r="G8" s="1813" t="e">
        <f>+#REF!</f>
        <v>#REF!</v>
      </c>
      <c r="H8" s="1871"/>
      <c r="I8" s="1872"/>
      <c r="J8" s="226"/>
      <c r="K8" s="593"/>
      <c r="L8" s="593"/>
      <c r="M8" s="593"/>
      <c r="N8" s="594" t="e">
        <f>IF(N7&gt;0.06,"VALUE!","")</f>
        <v>#REF!</v>
      </c>
      <c r="O8" s="269"/>
      <c r="P8" s="185"/>
      <c r="Q8" s="513"/>
      <c r="R8" s="513">
        <v>34</v>
      </c>
      <c r="S8" s="186"/>
      <c r="T8" s="186" t="e">
        <f t="shared" si="0"/>
        <v>#REF!</v>
      </c>
      <c r="U8" s="513"/>
      <c r="V8" s="513"/>
      <c r="W8" s="513"/>
    </row>
    <row r="9" spans="1:23" ht="13.5" customHeight="1" thickBot="1" x14ac:dyDescent="0.3">
      <c r="A9" s="186"/>
      <c r="B9" s="617">
        <f>SUM(B6:B8)</f>
        <v>0</v>
      </c>
      <c r="C9" s="579" t="e">
        <f>+C6+C8+C7</f>
        <v>#REF!</v>
      </c>
      <c r="D9" s="700" t="e">
        <f>ROUND(C9,0)-ROUND(B9,0)</f>
        <v>#REF!</v>
      </c>
      <c r="E9" s="747" t="s">
        <v>27</v>
      </c>
      <c r="F9" s="185"/>
      <c r="G9"/>
      <c r="H9"/>
      <c r="I9"/>
      <c r="J9"/>
      <c r="K9" s="744" t="s">
        <v>340</v>
      </c>
      <c r="L9" s="745"/>
      <c r="M9" s="595"/>
      <c r="N9" s="596" t="e">
        <f>+#REF!</f>
        <v>#REF!</v>
      </c>
      <c r="O9" s="269"/>
      <c r="P9" s="185"/>
      <c r="Q9" s="513"/>
      <c r="R9" s="513">
        <v>35</v>
      </c>
      <c r="S9" s="186"/>
      <c r="T9" s="186" t="e">
        <f t="shared" si="0"/>
        <v>#REF!</v>
      </c>
      <c r="U9" s="513"/>
      <c r="V9" s="513"/>
      <c r="W9" s="513"/>
    </row>
    <row r="10" spans="1:23" ht="13.5" customHeight="1" thickBot="1" x14ac:dyDescent="0.3">
      <c r="A10" s="197"/>
      <c r="B10" s="519"/>
      <c r="C10" s="580" t="e">
        <f>+#REF!</f>
        <v>#REF!</v>
      </c>
      <c r="D10" s="580" t="e">
        <f>C10-B10</f>
        <v>#REF!</v>
      </c>
      <c r="E10" s="680" t="s">
        <v>270</v>
      </c>
      <c r="F10" s="185"/>
      <c r="G10" s="1749" t="s">
        <v>330</v>
      </c>
      <c r="H10" s="1750"/>
      <c r="I10" s="1751"/>
      <c r="J10"/>
      <c r="K10" s="753" t="s">
        <v>235</v>
      </c>
      <c r="L10" s="754"/>
      <c r="M10" s="756"/>
      <c r="N10" s="590" t="e">
        <f>+#REF!+#REF!</f>
        <v>#REF!</v>
      </c>
      <c r="O10" s="269"/>
      <c r="P10" s="185"/>
      <c r="Q10" s="513"/>
      <c r="R10" s="513">
        <v>36</v>
      </c>
      <c r="S10" s="186"/>
      <c r="T10" s="186" t="e">
        <f t="shared" si="0"/>
        <v>#REF!</v>
      </c>
      <c r="U10" s="513"/>
      <c r="V10" s="513"/>
      <c r="W10" s="513"/>
    </row>
    <row r="11" spans="1:23" ht="13.5" customHeight="1" thickBot="1" x14ac:dyDescent="0.3">
      <c r="A11" s="197"/>
      <c r="B11" s="703"/>
      <c r="C11" s="704"/>
      <c r="D11" s="705"/>
      <c r="E11" s="704"/>
      <c r="F11" s="185"/>
      <c r="G11" s="1813" t="e">
        <f>+(#REF!+#REF!+#REF!)*0.93</f>
        <v>#REF!</v>
      </c>
      <c r="H11" s="1871"/>
      <c r="I11" s="1872"/>
      <c r="J11" s="688"/>
      <c r="K11" s="750" t="s">
        <v>346</v>
      </c>
      <c r="L11" s="597"/>
      <c r="M11" s="268"/>
      <c r="N11" s="650" t="e">
        <f>+N9/N10</f>
        <v>#REF!</v>
      </c>
      <c r="O11" s="269"/>
      <c r="P11" s="185"/>
      <c r="Q11" s="513"/>
      <c r="R11" s="513">
        <v>37</v>
      </c>
      <c r="S11" s="186"/>
      <c r="T11" s="186" t="e">
        <f t="shared" si="0"/>
        <v>#REF!</v>
      </c>
      <c r="U11" s="513"/>
      <c r="V11" s="513"/>
      <c r="W11" s="513"/>
    </row>
    <row r="12" spans="1:23" ht="13.5" customHeight="1" thickBot="1" x14ac:dyDescent="0.3">
      <c r="A12" s="197"/>
      <c r="B12" s="1878" t="s">
        <v>44</v>
      </c>
      <c r="C12" s="1879"/>
      <c r="D12" s="1879"/>
      <c r="E12" s="1879"/>
      <c r="F12" s="185"/>
      <c r="G12"/>
      <c r="H12"/>
      <c r="I12"/>
      <c r="J12"/>
      <c r="K12" s="226"/>
      <c r="L12" s="226"/>
      <c r="M12" s="598"/>
      <c r="N12" s="594" t="e">
        <f>IF(N11&gt;0.02,"VALUE!","")</f>
        <v>#REF!</v>
      </c>
      <c r="O12" s="269"/>
      <c r="P12" s="185"/>
      <c r="Q12" s="513"/>
      <c r="R12" s="513">
        <v>38</v>
      </c>
      <c r="S12" s="186"/>
      <c r="T12" s="186" t="e">
        <f t="shared" si="0"/>
        <v>#REF!</v>
      </c>
      <c r="U12" s="513"/>
      <c r="V12" s="513"/>
      <c r="W12" s="513"/>
    </row>
    <row r="13" spans="1:23" ht="13.5" customHeight="1" thickBot="1" x14ac:dyDescent="0.3">
      <c r="A13" s="197"/>
      <c r="B13" s="1875" t="s">
        <v>319</v>
      </c>
      <c r="C13" s="1876"/>
      <c r="D13" s="1876"/>
      <c r="E13" s="1877"/>
      <c r="F13" s="185"/>
      <c r="G13" s="1749" t="s">
        <v>331</v>
      </c>
      <c r="H13" s="1750"/>
      <c r="I13" s="1751"/>
      <c r="J13"/>
      <c r="K13" s="744" t="s">
        <v>341</v>
      </c>
      <c r="L13" s="745"/>
      <c r="M13" s="595"/>
      <c r="N13" s="589" t="e">
        <f>+#REF!</f>
        <v>#REF!</v>
      </c>
      <c r="O13" s="269"/>
      <c r="P13" s="185"/>
      <c r="Q13" s="513"/>
      <c r="R13" s="513">
        <v>39</v>
      </c>
      <c r="S13" s="186"/>
      <c r="T13" s="186" t="e">
        <f t="shared" si="0"/>
        <v>#REF!</v>
      </c>
      <c r="U13" s="513"/>
      <c r="V13" s="513"/>
      <c r="W13" s="513"/>
    </row>
    <row r="14" spans="1:23" ht="13.5" customHeight="1" thickBot="1" x14ac:dyDescent="0.3">
      <c r="A14" s="197"/>
      <c r="B14" s="581" t="s">
        <v>315</v>
      </c>
      <c r="C14" s="581" t="s">
        <v>335</v>
      </c>
      <c r="D14" s="581" t="s">
        <v>316</v>
      </c>
      <c r="E14" s="581" t="s">
        <v>317</v>
      </c>
      <c r="F14" s="185"/>
      <c r="G14" s="640" t="e">
        <f>+#REF!</f>
        <v>#REF!</v>
      </c>
      <c r="H14" s="1873" t="s">
        <v>332</v>
      </c>
      <c r="I14" s="1874"/>
      <c r="J14"/>
      <c r="K14" s="753" t="s">
        <v>344</v>
      </c>
      <c r="L14" s="754"/>
      <c r="M14" s="756"/>
      <c r="N14" s="590" t="e">
        <f>+#REF!+#REF!</f>
        <v>#REF!</v>
      </c>
      <c r="O14" s="269"/>
      <c r="P14" s="185"/>
      <c r="Q14" s="513"/>
      <c r="R14" s="513">
        <v>40</v>
      </c>
      <c r="S14" s="186"/>
      <c r="T14" s="186" t="e">
        <f t="shared" si="0"/>
        <v>#REF!</v>
      </c>
      <c r="U14" s="513"/>
      <c r="V14" s="513"/>
      <c r="W14" s="513"/>
    </row>
    <row r="15" spans="1:23" ht="13.5" customHeight="1" thickBot="1" x14ac:dyDescent="0.3">
      <c r="A15" s="197"/>
      <c r="B15" s="520"/>
      <c r="C15" s="582" t="e">
        <f>+#REF!</f>
        <v>#REF!</v>
      </c>
      <c r="D15" s="582" t="e">
        <f>+C15-B15</f>
        <v>#REF!</v>
      </c>
      <c r="E15" s="681" t="s">
        <v>320</v>
      </c>
      <c r="F15" s="185"/>
      <c r="G15" s="689" t="e">
        <f>IF(#REF!="New Construction",IF(#REF!="Yes",-250,-300),-300)</f>
        <v>#REF!</v>
      </c>
      <c r="H15" s="1856" t="s">
        <v>454</v>
      </c>
      <c r="I15" s="1857"/>
      <c r="J15"/>
      <c r="K15" s="750" t="s">
        <v>347</v>
      </c>
      <c r="L15" s="597"/>
      <c r="M15" s="268"/>
      <c r="N15" s="650" t="e">
        <f>+N13/N14</f>
        <v>#REF!</v>
      </c>
      <c r="O15" s="269"/>
      <c r="P15" s="185"/>
      <c r="Q15" s="513"/>
      <c r="R15" s="513">
        <v>41</v>
      </c>
      <c r="S15" s="186"/>
      <c r="T15" s="186" t="e">
        <f t="shared" si="0"/>
        <v>#REF!</v>
      </c>
      <c r="U15" s="513"/>
      <c r="V15" s="513"/>
      <c r="W15" s="513"/>
    </row>
    <row r="16" spans="1:23" ht="13.5" customHeight="1" thickBot="1" x14ac:dyDescent="0.3">
      <c r="A16" s="197"/>
      <c r="B16" s="521"/>
      <c r="C16" s="583" t="e">
        <f>+#REF!</f>
        <v>#REF!</v>
      </c>
      <c r="D16" s="584" t="e">
        <f>+C16-B16</f>
        <v>#REF!</v>
      </c>
      <c r="E16" s="682" t="s">
        <v>321</v>
      </c>
      <c r="F16" s="517"/>
      <c r="G16" s="686" t="e">
        <f>-SUM(#REF!)</f>
        <v>#REF!</v>
      </c>
      <c r="H16" s="1856" t="s">
        <v>455</v>
      </c>
      <c r="I16" s="1857"/>
      <c r="J16"/>
      <c r="K16" s="226"/>
      <c r="L16" s="226"/>
      <c r="M16" s="226"/>
      <c r="N16" s="594" t="e">
        <f>IF(N15&gt;0.06,"VALUE!","")</f>
        <v>#REF!</v>
      </c>
      <c r="O16" s="269"/>
      <c r="P16" s="185"/>
      <c r="Q16" s="513"/>
      <c r="R16" s="513">
        <v>42</v>
      </c>
      <c r="S16" s="186"/>
      <c r="T16" s="186" t="e">
        <f t="shared" si="0"/>
        <v>#REF!</v>
      </c>
      <c r="U16" s="513"/>
      <c r="V16" s="513"/>
      <c r="W16" s="513"/>
    </row>
    <row r="17" spans="1:23" ht="13.5" customHeight="1" thickBot="1" x14ac:dyDescent="0.3">
      <c r="A17" s="197"/>
      <c r="B17" s="521"/>
      <c r="C17" s="583" t="e">
        <f>+#REF!</f>
        <v>#REF!</v>
      </c>
      <c r="D17" s="584" t="e">
        <f>+C17-B17</f>
        <v>#REF!</v>
      </c>
      <c r="E17" s="682" t="s">
        <v>595</v>
      </c>
      <c r="F17" s="186"/>
      <c r="G17" s="771" t="e">
        <f>+(-#REF!)</f>
        <v>#REF!</v>
      </c>
      <c r="H17" s="1885" t="s">
        <v>456</v>
      </c>
      <c r="I17" s="1886"/>
      <c r="J17"/>
      <c r="K17" s="1869" t="s">
        <v>342</v>
      </c>
      <c r="L17" s="1870"/>
      <c r="M17" s="588"/>
      <c r="N17" s="599" t="e">
        <f>+#REF!</f>
        <v>#REF!</v>
      </c>
      <c r="O17" s="269"/>
      <c r="P17" s="185"/>
      <c r="Q17" s="513"/>
      <c r="R17" s="513">
        <v>43</v>
      </c>
      <c r="S17" s="186"/>
      <c r="T17" s="186" t="e">
        <f>IF($N$21=R17,1,"")</f>
        <v>#REF!</v>
      </c>
      <c r="U17" s="513"/>
      <c r="V17" s="513"/>
      <c r="W17" s="513"/>
    </row>
    <row r="18" spans="1:23" ht="13.5" customHeight="1" thickBot="1" x14ac:dyDescent="0.3">
      <c r="A18" s="197"/>
      <c r="B18" s="521"/>
      <c r="C18" s="583" t="e">
        <f>+#REF!+#REF!</f>
        <v>#REF!</v>
      </c>
      <c r="D18" s="584" t="e">
        <f t="shared" ref="D18:D24" si="1">+C18-B18</f>
        <v>#REF!</v>
      </c>
      <c r="E18" s="683" t="s">
        <v>322</v>
      </c>
      <c r="F18" s="186"/>
      <c r="G18" s="618" t="e">
        <f>+G14+G15+G17</f>
        <v>#REF!</v>
      </c>
      <c r="H18" s="1864" t="s">
        <v>333</v>
      </c>
      <c r="I18" s="1865"/>
      <c r="J18"/>
      <c r="K18" s="1887" t="s">
        <v>343</v>
      </c>
      <c r="L18" s="1885"/>
      <c r="M18" s="1885"/>
      <c r="N18" s="600" t="e">
        <f>+#REF!</f>
        <v>#REF!</v>
      </c>
      <c r="O18" s="269"/>
      <c r="P18" s="185"/>
      <c r="Q18" s="513"/>
      <c r="R18" s="513">
        <v>44</v>
      </c>
      <c r="S18" s="186"/>
      <c r="T18" s="186" t="e">
        <f t="shared" si="0"/>
        <v>#REF!</v>
      </c>
      <c r="U18" s="513"/>
      <c r="V18" s="513"/>
      <c r="W18" s="513"/>
    </row>
    <row r="19" spans="1:23" ht="13.5" customHeight="1" thickBot="1" x14ac:dyDescent="0.3">
      <c r="A19" s="197"/>
      <c r="B19" s="521"/>
      <c r="C19" s="583" t="e">
        <f>+#REF!</f>
        <v>#REF!</v>
      </c>
      <c r="D19" s="584" t="e">
        <f t="shared" si="1"/>
        <v>#REF!</v>
      </c>
      <c r="E19" s="683" t="s">
        <v>323</v>
      </c>
      <c r="F19" s="186"/>
      <c r="G19" s="1888" t="s">
        <v>441</v>
      </c>
      <c r="H19" s="1889"/>
      <c r="I19" s="1890"/>
      <c r="J19"/>
      <c r="K19" s="203" t="s">
        <v>348</v>
      </c>
      <c r="L19" s="601"/>
      <c r="M19" s="268"/>
      <c r="N19" s="651" t="e">
        <f>+N17/N18</f>
        <v>#REF!</v>
      </c>
      <c r="O19" s="269"/>
      <c r="P19" s="185"/>
      <c r="Q19" s="513"/>
      <c r="R19" s="513">
        <v>45</v>
      </c>
      <c r="S19" s="186"/>
      <c r="T19" s="186" t="e">
        <f t="shared" si="0"/>
        <v>#REF!</v>
      </c>
      <c r="U19" s="513"/>
      <c r="V19" s="513"/>
      <c r="W19" s="513"/>
    </row>
    <row r="20" spans="1:23" ht="13.5" customHeight="1" thickBot="1" x14ac:dyDescent="0.3">
      <c r="A20" s="197"/>
      <c r="B20" s="521"/>
      <c r="C20" s="583" t="e">
        <f>+#REF!</f>
        <v>#REF!</v>
      </c>
      <c r="D20" s="584" t="e">
        <f t="shared" si="1"/>
        <v>#REF!</v>
      </c>
      <c r="E20" s="679" t="s">
        <v>324</v>
      </c>
      <c r="F20" s="186"/>
      <c r="G20" s="1891"/>
      <c r="H20" s="1892"/>
      <c r="I20" s="1893"/>
      <c r="J20" s="691"/>
      <c r="K20" s="602"/>
      <c r="L20" s="602"/>
      <c r="M20" s="602"/>
      <c r="N20" s="603" t="e">
        <f>IF(N19&gt;0.1400001,"VALUE!","")</f>
        <v>#REF!</v>
      </c>
      <c r="O20" s="269"/>
      <c r="P20" s="185"/>
      <c r="Q20" s="513"/>
      <c r="R20" s="513">
        <v>46</v>
      </c>
      <c r="S20" s="186"/>
      <c r="T20" s="186" t="e">
        <f t="shared" si="0"/>
        <v>#REF!</v>
      </c>
      <c r="U20" s="513"/>
      <c r="V20" s="513"/>
      <c r="W20" s="513"/>
    </row>
    <row r="21" spans="1:23" ht="13.5" customHeight="1" x14ac:dyDescent="0.25">
      <c r="A21" s="197"/>
      <c r="B21" s="521"/>
      <c r="C21" s="583" t="e">
        <f>+#REF!</f>
        <v>#REF!</v>
      </c>
      <c r="D21" s="584" t="e">
        <f t="shared" si="1"/>
        <v>#REF!</v>
      </c>
      <c r="E21" s="683" t="s">
        <v>325</v>
      </c>
      <c r="F21" s="186"/>
      <c r="G21" s="240" t="e">
        <f>IF(G18&lt;3300,"VALUE!",IF(G18&gt;4800,"VALUE!",""))</f>
        <v>#REF!</v>
      </c>
      <c r="H21" s="690"/>
      <c r="I21" s="690"/>
      <c r="J21" s="692"/>
      <c r="K21" s="604" t="s">
        <v>473</v>
      </c>
      <c r="L21" s="605"/>
      <c r="M21" s="605"/>
      <c r="N21" s="926" t="e">
        <f>+#REF!+#REF!+#REF!+#REF!+#REF!+#REF!+#REF!</f>
        <v>#REF!</v>
      </c>
      <c r="O21" s="269"/>
      <c r="P21" s="185"/>
      <c r="Q21" s="513"/>
      <c r="R21" s="513">
        <v>47</v>
      </c>
      <c r="S21" s="186"/>
      <c r="T21" s="186" t="e">
        <f t="shared" si="0"/>
        <v>#REF!</v>
      </c>
      <c r="U21" s="513"/>
      <c r="V21" s="513"/>
      <c r="W21" s="513"/>
    </row>
    <row r="22" spans="1:23" ht="13.5" customHeight="1" thickBot="1" x14ac:dyDescent="0.3">
      <c r="A22" s="197"/>
      <c r="B22" s="521"/>
      <c r="C22" s="583" t="e">
        <f>+#REF!</f>
        <v>#REF!</v>
      </c>
      <c r="D22" s="584" t="e">
        <f t="shared" si="1"/>
        <v>#REF!</v>
      </c>
      <c r="E22" s="682" t="s">
        <v>448</v>
      </c>
      <c r="F22" s="186"/>
      <c r="G22" s="690"/>
      <c r="H22" s="690"/>
      <c r="I22" s="690"/>
      <c r="J22" s="693"/>
      <c r="K22" s="757" t="s">
        <v>349</v>
      </c>
      <c r="L22" s="758"/>
      <c r="M22" s="758"/>
      <c r="N22" s="607" t="e">
        <f>IF(V4=22500,22500, IF(V5=21000,21000, IF(V6=19500,19500, IF(V7=15000,15000,""))))</f>
        <v>#REF!</v>
      </c>
      <c r="O22" s="269"/>
      <c r="P22" s="185"/>
      <c r="Q22" s="513"/>
      <c r="R22" s="513">
        <v>48</v>
      </c>
      <c r="S22" s="186"/>
      <c r="T22" s="186" t="e">
        <f t="shared" si="0"/>
        <v>#REF!</v>
      </c>
      <c r="U22" s="513"/>
      <c r="V22" s="513"/>
      <c r="W22" s="513"/>
    </row>
    <row r="23" spans="1:23" ht="13.5" customHeight="1" thickBot="1" x14ac:dyDescent="0.3">
      <c r="A23" s="524"/>
      <c r="B23" s="521"/>
      <c r="C23" s="583" t="e">
        <f>+#REF!</f>
        <v>#REF!</v>
      </c>
      <c r="D23" s="584" t="e">
        <f t="shared" si="1"/>
        <v>#REF!</v>
      </c>
      <c r="E23" s="682" t="s">
        <v>447</v>
      </c>
      <c r="F23" s="191"/>
      <c r="G23" s="690"/>
      <c r="H23" s="690"/>
      <c r="I23" s="690"/>
      <c r="J23" s="692"/>
      <c r="K23" s="267" t="s">
        <v>472</v>
      </c>
      <c r="L23" s="268"/>
      <c r="M23" s="268"/>
      <c r="N23" s="608" t="e">
        <f>+N22*N21</f>
        <v>#REF!</v>
      </c>
      <c r="O23" s="525"/>
      <c r="P23" s="526"/>
      <c r="Q23" s="191"/>
      <c r="R23" s="513">
        <v>49</v>
      </c>
      <c r="S23" s="191"/>
      <c r="T23" s="186" t="e">
        <f t="shared" si="0"/>
        <v>#REF!</v>
      </c>
      <c r="U23" s="513"/>
      <c r="V23" s="513"/>
      <c r="W23" s="513"/>
    </row>
    <row r="24" spans="1:23" ht="13.5" customHeight="1" thickBot="1" x14ac:dyDescent="0.3">
      <c r="A24" s="524"/>
      <c r="B24" s="521"/>
      <c r="C24" s="773" t="e">
        <f>+#REF!</f>
        <v>#REF!</v>
      </c>
      <c r="D24" s="584" t="e">
        <f t="shared" si="1"/>
        <v>#REF!</v>
      </c>
      <c r="E24" s="774" t="s">
        <v>266</v>
      </c>
      <c r="F24" s="191"/>
      <c r="G24" s="690"/>
      <c r="H24" s="690"/>
      <c r="I24" s="690"/>
      <c r="J24" s="522"/>
      <c r="K24" s="185"/>
      <c r="L24" s="185"/>
      <c r="M24" s="185"/>
      <c r="N24" s="527"/>
      <c r="O24" s="525"/>
      <c r="P24" s="527"/>
      <c r="Q24" s="191"/>
      <c r="R24" s="513">
        <v>50</v>
      </c>
      <c r="S24" s="191"/>
      <c r="T24" s="186" t="e">
        <f t="shared" si="0"/>
        <v>#REF!</v>
      </c>
      <c r="U24" s="513"/>
      <c r="V24" s="513"/>
      <c r="W24" s="513"/>
    </row>
    <row r="25" spans="1:23" ht="13.5" customHeight="1" thickBot="1" x14ac:dyDescent="0.3">
      <c r="A25" s="524"/>
      <c r="B25" s="523"/>
      <c r="C25" s="585" t="e">
        <f>+#REF!</f>
        <v>#REF!</v>
      </c>
      <c r="D25" s="775" t="e">
        <f>+C25-B25</f>
        <v>#REF!</v>
      </c>
      <c r="E25" s="776" t="s">
        <v>97</v>
      </c>
      <c r="F25" s="185"/>
      <c r="G25" s="185"/>
      <c r="H25" s="185"/>
      <c r="I25" s="185"/>
      <c r="J25" s="185"/>
      <c r="K25" s="1028" t="s">
        <v>609</v>
      </c>
      <c r="L25" s="1022"/>
      <c r="M25" s="1022"/>
      <c r="N25" s="1023" t="e">
        <f>+#REF!+#REF!+#REF!</f>
        <v>#REF!</v>
      </c>
      <c r="O25" s="525"/>
      <c r="P25" s="527"/>
      <c r="Q25" s="191"/>
      <c r="R25" s="513">
        <v>51</v>
      </c>
      <c r="S25" s="191"/>
      <c r="T25" s="186" t="e">
        <f t="shared" si="0"/>
        <v>#REF!</v>
      </c>
      <c r="U25" s="513"/>
      <c r="V25" s="513"/>
      <c r="W25" s="513"/>
    </row>
    <row r="26" spans="1:23" ht="13.5" customHeight="1" thickBot="1" x14ac:dyDescent="0.3">
      <c r="A26" s="524"/>
      <c r="B26" s="618">
        <f>SUM(B15:B25)</f>
        <v>0</v>
      </c>
      <c r="C26" s="586" t="e">
        <f>SUM(C15:C25)</f>
        <v>#REF!</v>
      </c>
      <c r="D26" s="586" t="e">
        <f>+C26-B26</f>
        <v>#REF!</v>
      </c>
      <c r="E26" s="748" t="s">
        <v>27</v>
      </c>
      <c r="F26" s="185"/>
      <c r="G26" s="185"/>
      <c r="H26" s="185"/>
      <c r="I26" s="185"/>
      <c r="J26" s="185"/>
      <c r="K26" s="1031" t="s">
        <v>614</v>
      </c>
      <c r="L26" s="1032"/>
      <c r="M26" s="1032"/>
      <c r="N26" s="1033"/>
      <c r="O26" s="525"/>
      <c r="P26" s="527"/>
      <c r="Q26" s="191"/>
      <c r="R26" s="513">
        <v>52</v>
      </c>
      <c r="S26" s="191"/>
      <c r="T26" s="186" t="e">
        <f t="shared" si="0"/>
        <v>#REF!</v>
      </c>
      <c r="U26" s="513"/>
      <c r="V26" s="513"/>
      <c r="W26" s="513"/>
    </row>
    <row r="27" spans="1:23" ht="13.5" customHeight="1" thickBot="1" x14ac:dyDescent="0.3">
      <c r="A27" s="524"/>
      <c r="B27" s="759">
        <f>+ROUND(B9,0)-ROUND(B26,0)</f>
        <v>0</v>
      </c>
      <c r="C27" s="706" t="e">
        <f>+ROUND(C9,0)-ROUND(C26,0)</f>
        <v>#REF!</v>
      </c>
      <c r="D27" s="706" t="e">
        <f>+ROUND(D9,0)-ROUND(D26,0)</f>
        <v>#REF!</v>
      </c>
      <c r="E27" s="707"/>
      <c r="F27" s="185"/>
      <c r="J27" s="185"/>
      <c r="K27" s="1024" t="s">
        <v>610</v>
      </c>
      <c r="L27" s="1025"/>
      <c r="M27" s="1025"/>
      <c r="N27" s="1026">
        <v>3.3000000000000002E-2</v>
      </c>
      <c r="O27" s="528"/>
      <c r="P27" s="191"/>
      <c r="Q27" s="191"/>
      <c r="R27" s="513">
        <v>53</v>
      </c>
      <c r="S27" s="459"/>
      <c r="T27" s="186" t="e">
        <f t="shared" si="0"/>
        <v>#REF!</v>
      </c>
      <c r="U27" s="513"/>
      <c r="V27" s="513"/>
      <c r="W27" s="513"/>
    </row>
    <row r="28" spans="1:23" ht="13.5" customHeight="1" thickBot="1" x14ac:dyDescent="0.3">
      <c r="A28" s="524"/>
      <c r="B28" s="1859"/>
      <c r="C28" s="1860"/>
      <c r="D28" s="1860"/>
      <c r="E28" s="1860"/>
      <c r="F28" s="191"/>
      <c r="G28" s="185"/>
      <c r="H28" s="185"/>
      <c r="I28" s="185"/>
      <c r="J28" s="185"/>
      <c r="K28" s="203" t="s">
        <v>611</v>
      </c>
      <c r="L28" s="1027"/>
      <c r="M28" s="1027"/>
      <c r="N28" s="608">
        <f>+(N27*N26)</f>
        <v>0</v>
      </c>
      <c r="O28" s="529"/>
      <c r="P28" s="191"/>
      <c r="Q28" s="191"/>
      <c r="R28" s="513">
        <v>54</v>
      </c>
      <c r="S28" s="194"/>
      <c r="T28" s="186" t="e">
        <f t="shared" si="0"/>
        <v>#REF!</v>
      </c>
      <c r="U28" s="513"/>
      <c r="V28" s="513"/>
      <c r="W28" s="513"/>
    </row>
    <row r="29" spans="1:23" ht="13.5" customHeight="1" thickBot="1" x14ac:dyDescent="0.3">
      <c r="A29" s="524"/>
      <c r="B29" s="1861" t="s">
        <v>326</v>
      </c>
      <c r="C29" s="1862"/>
      <c r="D29" s="1862"/>
      <c r="E29" s="1863"/>
      <c r="F29" s="191"/>
      <c r="G29" s="185"/>
      <c r="H29" s="185"/>
      <c r="I29" s="185"/>
      <c r="J29" s="185"/>
      <c r="K29" s="191"/>
      <c r="L29" s="191"/>
      <c r="N29" s="1015" t="e">
        <f>IF(N25&gt;N28,"VALUE!","")</f>
        <v>#REF!</v>
      </c>
      <c r="O29" s="529"/>
      <c r="P29" s="530"/>
      <c r="Q29" s="531"/>
      <c r="R29" s="532">
        <v>55</v>
      </c>
      <c r="S29" s="531"/>
      <c r="T29" s="533" t="e">
        <f t="shared" si="0"/>
        <v>#REF!</v>
      </c>
      <c r="U29" s="532"/>
      <c r="V29" s="532"/>
      <c r="W29" s="532"/>
    </row>
    <row r="30" spans="1:23" ht="13.5" customHeight="1" thickBot="1" x14ac:dyDescent="0.3">
      <c r="A30" s="524"/>
      <c r="B30" s="581" t="s">
        <v>315</v>
      </c>
      <c r="C30" s="581" t="s">
        <v>335</v>
      </c>
      <c r="D30" s="581" t="s">
        <v>316</v>
      </c>
      <c r="E30" s="581" t="s">
        <v>317</v>
      </c>
      <c r="F30" s="191"/>
      <c r="G30" s="185"/>
      <c r="H30" s="185"/>
      <c r="I30" s="185"/>
      <c r="J30" s="185"/>
      <c r="K30" s="530"/>
      <c r="L30" s="530"/>
      <c r="N30" s="530"/>
      <c r="O30" s="534"/>
      <c r="P30" s="669"/>
      <c r="Q30" s="531"/>
      <c r="R30" s="532">
        <v>56</v>
      </c>
      <c r="S30" s="531"/>
      <c r="T30" s="533" t="e">
        <f t="shared" si="0"/>
        <v>#REF!</v>
      </c>
      <c r="U30" s="532"/>
      <c r="V30" s="532"/>
      <c r="W30" s="532"/>
    </row>
    <row r="31" spans="1:23" ht="13.5" customHeight="1" x14ac:dyDescent="0.25">
      <c r="A31" s="524"/>
      <c r="B31" s="520"/>
      <c r="C31" s="582" t="e">
        <f>+#REF!</f>
        <v>#REF!</v>
      </c>
      <c r="D31" s="582" t="e">
        <f t="shared" ref="D31:D37" si="2">+C31-B31</f>
        <v>#REF!</v>
      </c>
      <c r="E31" s="684" t="s">
        <v>327</v>
      </c>
      <c r="F31" s="185"/>
      <c r="G31" s="185"/>
      <c r="H31" s="185"/>
      <c r="I31" s="185"/>
      <c r="J31" s="185"/>
      <c r="K31" s="669"/>
      <c r="L31" s="669"/>
      <c r="M31" s="669"/>
      <c r="N31" s="669"/>
      <c r="O31" s="525"/>
      <c r="P31" s="191"/>
      <c r="Q31" s="531"/>
      <c r="R31" s="532">
        <v>57</v>
      </c>
      <c r="S31" s="535"/>
      <c r="T31" s="533" t="e">
        <f t="shared" si="0"/>
        <v>#REF!</v>
      </c>
      <c r="U31" s="532"/>
      <c r="V31" s="532"/>
      <c r="W31" s="532"/>
    </row>
    <row r="32" spans="1:23" ht="13.5" customHeight="1" x14ac:dyDescent="0.25">
      <c r="A32" s="524"/>
      <c r="B32" s="521"/>
      <c r="C32" s="583" t="e">
        <f>+#REF!+#REF!+#REF!</f>
        <v>#REF!</v>
      </c>
      <c r="D32" s="583" t="e">
        <f t="shared" si="2"/>
        <v>#REF!</v>
      </c>
      <c r="E32" s="685" t="s">
        <v>328</v>
      </c>
      <c r="F32" s="185"/>
      <c r="G32" s="185"/>
      <c r="H32" s="185"/>
      <c r="I32" s="185"/>
      <c r="J32" s="185"/>
      <c r="K32" s="527"/>
      <c r="L32" s="527"/>
      <c r="M32" s="527"/>
      <c r="N32" s="527"/>
      <c r="O32" s="525"/>
      <c r="P32" s="191"/>
      <c r="Q32" s="531"/>
      <c r="R32" s="532">
        <v>58</v>
      </c>
      <c r="S32" s="535"/>
      <c r="T32" s="533" t="e">
        <f t="shared" si="0"/>
        <v>#REF!</v>
      </c>
      <c r="U32" s="532"/>
      <c r="V32" s="532"/>
      <c r="W32" s="532"/>
    </row>
    <row r="33" spans="1:23" ht="13.5" customHeight="1" x14ac:dyDescent="0.25">
      <c r="A33" s="524"/>
      <c r="B33" s="686">
        <f>+B31+B32</f>
        <v>0</v>
      </c>
      <c r="C33" s="583" t="e">
        <f>+C31+C32</f>
        <v>#REF!</v>
      </c>
      <c r="D33" s="583" t="e">
        <f t="shared" si="2"/>
        <v>#REF!</v>
      </c>
      <c r="E33" s="685" t="s">
        <v>336</v>
      </c>
      <c r="F33" s="185"/>
      <c r="G33" s="185"/>
      <c r="H33" s="185"/>
      <c r="I33" s="185"/>
      <c r="J33" s="185"/>
      <c r="K33" s="527"/>
      <c r="L33" s="527"/>
      <c r="M33" s="527"/>
      <c r="N33" s="527"/>
      <c r="O33" s="525"/>
      <c r="P33" s="191"/>
      <c r="Q33" s="531"/>
      <c r="R33" s="532">
        <v>59</v>
      </c>
      <c r="S33" s="535"/>
      <c r="T33" s="533" t="e">
        <f t="shared" si="0"/>
        <v>#REF!</v>
      </c>
      <c r="U33" s="532"/>
      <c r="V33" s="532"/>
      <c r="W33" s="532"/>
    </row>
    <row r="34" spans="1:23" ht="13.5" customHeight="1" x14ac:dyDescent="0.25">
      <c r="A34" s="524"/>
      <c r="B34" s="686">
        <f>+B33*0.07</f>
        <v>0</v>
      </c>
      <c r="C34" s="583" t="e">
        <f>+C33*#REF!</f>
        <v>#REF!</v>
      </c>
      <c r="D34" s="583" t="e">
        <f t="shared" si="2"/>
        <v>#REF!</v>
      </c>
      <c r="E34" s="685" t="s">
        <v>329</v>
      </c>
      <c r="F34" s="185"/>
      <c r="G34" s="185"/>
      <c r="H34" s="185"/>
      <c r="I34" s="185"/>
      <c r="J34" s="185"/>
      <c r="K34" s="536"/>
      <c r="L34" s="536"/>
      <c r="M34" s="536"/>
      <c r="N34" s="536"/>
      <c r="O34" s="525"/>
      <c r="P34" s="191"/>
      <c r="Q34" s="531"/>
      <c r="R34" s="532">
        <v>60</v>
      </c>
      <c r="S34" s="537"/>
      <c r="T34" s="533" t="e">
        <f>IF($N$21=R34,1,"")</f>
        <v>#REF!</v>
      </c>
      <c r="U34" s="532"/>
      <c r="V34" s="532"/>
      <c r="W34" s="532"/>
    </row>
    <row r="35" spans="1:23" ht="13.5" customHeight="1" x14ac:dyDescent="0.25">
      <c r="A35" s="524"/>
      <c r="B35" s="521"/>
      <c r="C35" s="583" t="e">
        <f>+#REF!</f>
        <v>#REF!</v>
      </c>
      <c r="D35" s="583" t="e">
        <f t="shared" si="2"/>
        <v>#REF!</v>
      </c>
      <c r="E35" s="685" t="s">
        <v>140</v>
      </c>
      <c r="F35" s="185"/>
      <c r="G35" s="185"/>
      <c r="H35" s="185"/>
      <c r="I35" s="185"/>
      <c r="J35" s="185"/>
      <c r="K35" s="536"/>
      <c r="L35" s="536"/>
      <c r="M35" s="536"/>
      <c r="N35" s="536"/>
      <c r="O35" s="525"/>
      <c r="P35" s="191"/>
      <c r="Q35" s="531"/>
      <c r="R35" s="531"/>
      <c r="S35" s="531"/>
      <c r="T35" s="531"/>
      <c r="U35" s="532"/>
      <c r="V35" s="532"/>
      <c r="W35" s="532"/>
    </row>
    <row r="36" spans="1:23" ht="13.5" customHeight="1" thickBot="1" x14ac:dyDescent="0.3">
      <c r="A36" s="524"/>
      <c r="B36" s="523"/>
      <c r="C36" s="585" t="e">
        <f>+C35*#REF!</f>
        <v>#REF!</v>
      </c>
      <c r="D36" s="585" t="e">
        <f t="shared" si="2"/>
        <v>#REF!</v>
      </c>
      <c r="E36" s="752" t="s">
        <v>329</v>
      </c>
      <c r="F36" s="185"/>
      <c r="G36" s="185"/>
      <c r="H36" s="185"/>
      <c r="I36" s="185"/>
      <c r="J36" s="185"/>
      <c r="K36" s="536"/>
      <c r="L36" s="536"/>
      <c r="M36" s="536"/>
      <c r="N36" s="536"/>
      <c r="O36" s="525"/>
      <c r="P36" s="191"/>
      <c r="Q36" s="543"/>
      <c r="R36" s="531">
        <v>61</v>
      </c>
      <c r="S36" s="531"/>
      <c r="T36" s="531" t="e">
        <f>IF($N$21=R36,2,"")</f>
        <v>#REF!</v>
      </c>
      <c r="U36" s="532"/>
      <c r="V36" s="532"/>
      <c r="W36" s="532"/>
    </row>
    <row r="37" spans="1:23" ht="13.5" customHeight="1" thickBot="1" x14ac:dyDescent="0.3">
      <c r="A37" s="524"/>
      <c r="B37" s="618">
        <f>+(B33-B34)+(B35-B36)</f>
        <v>0</v>
      </c>
      <c r="C37" s="586" t="e">
        <f>(+C33-C34)+(C35-C36)</f>
        <v>#REF!</v>
      </c>
      <c r="D37" s="586" t="e">
        <f t="shared" si="2"/>
        <v>#REF!</v>
      </c>
      <c r="E37" s="749" t="s">
        <v>337</v>
      </c>
      <c r="F37" s="185"/>
      <c r="G37" s="185"/>
      <c r="H37" s="185"/>
      <c r="I37" s="185"/>
      <c r="J37" s="185"/>
      <c r="K37" s="536"/>
      <c r="L37" s="536"/>
      <c r="M37" s="536"/>
      <c r="N37" s="536"/>
      <c r="O37" s="525"/>
      <c r="P37" s="191"/>
      <c r="Q37" s="545"/>
      <c r="R37" s="531">
        <v>62</v>
      </c>
      <c r="S37" s="531"/>
      <c r="T37" s="531" t="e">
        <f t="shared" ref="T37:T74" si="3">IF($N$21=R37,2,"")</f>
        <v>#REF!</v>
      </c>
      <c r="U37" s="532"/>
      <c r="V37" s="532"/>
      <c r="W37" s="532"/>
    </row>
    <row r="38" spans="1:23" ht="13.5" customHeight="1" thickBot="1" x14ac:dyDescent="0.3">
      <c r="A38" s="524"/>
      <c r="B38" s="611"/>
      <c r="C38" s="540"/>
      <c r="D38" s="540"/>
      <c r="E38" s="540"/>
      <c r="F38" s="540"/>
      <c r="G38" s="540"/>
      <c r="H38" s="540"/>
      <c r="I38" s="540"/>
      <c r="J38" s="540"/>
      <c r="K38" s="541"/>
      <c r="L38" s="541"/>
      <c r="M38" s="541"/>
      <c r="N38" s="541"/>
      <c r="O38" s="542"/>
      <c r="P38" s="191"/>
      <c r="Q38" s="531"/>
      <c r="R38" s="531">
        <v>63</v>
      </c>
      <c r="S38" s="531"/>
      <c r="T38" s="531" t="e">
        <f t="shared" si="3"/>
        <v>#REF!</v>
      </c>
      <c r="U38" s="532"/>
      <c r="V38" s="532"/>
      <c r="W38" s="532"/>
    </row>
    <row r="39" spans="1:23" x14ac:dyDescent="0.25">
      <c r="A39" s="524"/>
      <c r="B39" s="527"/>
      <c r="C39" s="669"/>
      <c r="D39" s="669"/>
      <c r="E39" s="669"/>
      <c r="F39" s="544"/>
      <c r="G39" s="185"/>
      <c r="H39" s="185"/>
      <c r="I39" s="185"/>
      <c r="J39" s="185"/>
      <c r="K39" s="191"/>
      <c r="L39" s="191"/>
      <c r="M39" s="218"/>
      <c r="N39" s="609" t="e">
        <f>+#REF!</f>
        <v>#REF!</v>
      </c>
      <c r="O39" s="191"/>
      <c r="P39" s="530"/>
      <c r="Q39" s="531"/>
      <c r="R39" s="531">
        <v>64</v>
      </c>
      <c r="S39" s="531"/>
      <c r="T39" s="531" t="e">
        <f t="shared" si="3"/>
        <v>#REF!</v>
      </c>
      <c r="U39" s="532"/>
      <c r="V39" s="532"/>
      <c r="W39" s="532"/>
    </row>
    <row r="40" spans="1:23" x14ac:dyDescent="0.25">
      <c r="A40" s="524"/>
      <c r="B40" s="527"/>
      <c r="C40" s="527"/>
      <c r="D40" s="527"/>
      <c r="E40" s="546"/>
      <c r="F40" s="191"/>
      <c r="G40" s="185"/>
      <c r="H40" s="185"/>
      <c r="I40" s="185"/>
      <c r="J40" s="185"/>
      <c r="K40" s="191"/>
      <c r="L40" s="191"/>
      <c r="M40" s="609" t="s">
        <v>392</v>
      </c>
      <c r="N40" s="610">
        <f ca="1">TODAY()</f>
        <v>45330</v>
      </c>
      <c r="O40" s="191"/>
      <c r="P40" s="669"/>
      <c r="Q40" s="531"/>
      <c r="R40" s="531">
        <v>65</v>
      </c>
      <c r="S40" s="531"/>
      <c r="T40" s="531" t="e">
        <f t="shared" si="3"/>
        <v>#REF!</v>
      </c>
      <c r="U40" s="532"/>
      <c r="V40" s="532"/>
      <c r="W40" s="532"/>
    </row>
    <row r="41" spans="1:23" x14ac:dyDescent="0.25">
      <c r="A41" s="524"/>
      <c r="B41" s="536"/>
      <c r="C41" s="536"/>
      <c r="D41" s="527"/>
      <c r="E41" s="668"/>
      <c r="F41" s="191"/>
      <c r="G41" s="185"/>
      <c r="H41" s="185"/>
      <c r="I41" s="185"/>
      <c r="J41" s="185"/>
      <c r="K41" s="530"/>
      <c r="L41" s="530"/>
      <c r="M41" s="530"/>
      <c r="N41" s="530"/>
      <c r="O41" s="530"/>
      <c r="P41" s="191"/>
      <c r="Q41" s="548"/>
      <c r="R41" s="531">
        <v>66</v>
      </c>
      <c r="S41" s="549"/>
      <c r="T41" s="531" t="e">
        <f t="shared" si="3"/>
        <v>#REF!</v>
      </c>
      <c r="U41" s="532"/>
      <c r="V41" s="532"/>
      <c r="W41" s="532"/>
    </row>
    <row r="42" spans="1:23" x14ac:dyDescent="0.25">
      <c r="A42" s="191"/>
      <c r="B42" s="527"/>
      <c r="C42" s="527"/>
      <c r="D42" s="527"/>
      <c r="E42" s="649"/>
      <c r="F42" s="191"/>
      <c r="G42" s="185"/>
      <c r="H42" s="185"/>
      <c r="I42" s="185"/>
      <c r="J42" s="185"/>
      <c r="K42" s="669"/>
      <c r="L42" s="669"/>
      <c r="M42" s="669"/>
      <c r="N42" s="669"/>
      <c r="O42" s="669"/>
      <c r="P42" s="191"/>
      <c r="Q42" s="551"/>
      <c r="R42" s="531">
        <v>67</v>
      </c>
      <c r="S42" s="552"/>
      <c r="T42" s="531" t="e">
        <f t="shared" si="3"/>
        <v>#REF!</v>
      </c>
      <c r="U42" s="532"/>
      <c r="V42" s="532"/>
      <c r="W42" s="532"/>
    </row>
    <row r="43" spans="1:23" x14ac:dyDescent="0.25">
      <c r="A43" s="191"/>
      <c r="B43" s="527"/>
      <c r="C43" s="527"/>
      <c r="D43" s="527"/>
      <c r="E43" s="191"/>
      <c r="F43" s="669"/>
      <c r="G43" s="185"/>
      <c r="H43" s="185"/>
      <c r="I43" s="185"/>
      <c r="J43" s="185"/>
      <c r="K43" s="522"/>
      <c r="L43" s="527"/>
      <c r="M43" s="527"/>
      <c r="N43" s="527"/>
      <c r="O43" s="527"/>
      <c r="P43" s="191"/>
      <c r="Q43" s="551"/>
      <c r="R43" s="531">
        <v>68</v>
      </c>
      <c r="S43" s="552"/>
      <c r="T43" s="531" t="e">
        <f t="shared" si="3"/>
        <v>#REF!</v>
      </c>
      <c r="U43" s="532"/>
      <c r="V43" s="532"/>
      <c r="W43" s="532"/>
    </row>
    <row r="44" spans="1:23" x14ac:dyDescent="0.25">
      <c r="A44" s="524"/>
      <c r="B44" s="536"/>
      <c r="C44" s="536"/>
      <c r="D44" s="527"/>
      <c r="E44" s="550"/>
      <c r="F44" s="527"/>
      <c r="G44" s="186"/>
      <c r="H44" s="186"/>
      <c r="I44" s="186"/>
      <c r="J44" s="522"/>
      <c r="K44" s="536"/>
      <c r="L44" s="536"/>
      <c r="M44" s="536"/>
      <c r="N44" s="536"/>
      <c r="O44" s="527"/>
      <c r="P44" s="191"/>
      <c r="Q44" s="531"/>
      <c r="R44" s="531">
        <v>69</v>
      </c>
      <c r="S44" s="531"/>
      <c r="T44" s="531" t="e">
        <f t="shared" si="3"/>
        <v>#REF!</v>
      </c>
      <c r="U44" s="532"/>
      <c r="V44" s="532"/>
      <c r="W44" s="532"/>
    </row>
    <row r="45" spans="1:23" x14ac:dyDescent="0.25">
      <c r="A45" s="524"/>
      <c r="B45" s="536"/>
      <c r="C45" s="536"/>
      <c r="D45" s="527"/>
      <c r="E45" s="191"/>
      <c r="F45" s="527"/>
      <c r="G45" s="186"/>
      <c r="H45" s="186"/>
      <c r="I45" s="186"/>
      <c r="J45" s="522"/>
      <c r="K45" s="527"/>
      <c r="L45" s="527"/>
      <c r="M45" s="527"/>
      <c r="N45" s="527"/>
      <c r="O45" s="527"/>
      <c r="P45" s="186"/>
      <c r="Q45" s="531"/>
      <c r="R45" s="531">
        <v>70</v>
      </c>
      <c r="S45" s="552"/>
      <c r="T45" s="531" t="e">
        <f t="shared" si="3"/>
        <v>#REF!</v>
      </c>
      <c r="U45" s="532"/>
      <c r="V45" s="532"/>
      <c r="W45" s="532"/>
    </row>
    <row r="46" spans="1:23" x14ac:dyDescent="0.25">
      <c r="A46" s="197"/>
      <c r="B46" s="527"/>
      <c r="C46" s="527"/>
      <c r="D46" s="527"/>
      <c r="E46" s="547"/>
      <c r="F46" s="191"/>
      <c r="G46" s="186"/>
      <c r="H46" s="553"/>
      <c r="I46" s="553"/>
      <c r="J46" s="522"/>
      <c r="K46" s="527"/>
      <c r="L46" s="527"/>
      <c r="M46" s="527"/>
      <c r="N46" s="527"/>
      <c r="O46" s="527"/>
      <c r="P46" s="186"/>
      <c r="Q46" s="533"/>
      <c r="R46" s="531">
        <v>71</v>
      </c>
      <c r="S46" s="556"/>
      <c r="T46" s="531" t="e">
        <f t="shared" si="3"/>
        <v>#REF!</v>
      </c>
      <c r="U46" s="532"/>
      <c r="V46" s="532"/>
      <c r="W46" s="532"/>
    </row>
    <row r="47" spans="1:23" ht="16.5" x14ac:dyDescent="0.35">
      <c r="A47" s="197"/>
      <c r="B47" s="554"/>
      <c r="C47" s="554"/>
      <c r="D47" s="527"/>
      <c r="E47" s="191"/>
      <c r="F47" s="191"/>
      <c r="G47" s="186"/>
      <c r="H47" s="196"/>
      <c r="I47" s="196"/>
      <c r="J47" s="522"/>
      <c r="K47" s="555"/>
      <c r="L47" s="555"/>
      <c r="M47" s="555"/>
      <c r="N47" s="555"/>
      <c r="O47" s="517"/>
      <c r="P47" s="186"/>
      <c r="Q47" s="556"/>
      <c r="R47" s="531">
        <v>72</v>
      </c>
      <c r="S47" s="533"/>
      <c r="T47" s="531" t="e">
        <f t="shared" si="3"/>
        <v>#REF!</v>
      </c>
      <c r="U47" s="532"/>
      <c r="V47" s="532"/>
      <c r="W47" s="532"/>
    </row>
    <row r="48" spans="1:23" ht="16.5" x14ac:dyDescent="0.35">
      <c r="A48" s="197"/>
      <c r="B48" s="194"/>
      <c r="C48" s="194"/>
      <c r="D48" s="527"/>
      <c r="E48" s="547"/>
      <c r="F48" s="186"/>
      <c r="G48" s="186"/>
      <c r="H48" s="186"/>
      <c r="I48" s="186"/>
      <c r="J48" s="186"/>
      <c r="K48" s="555"/>
      <c r="L48" s="555"/>
      <c r="M48" s="517"/>
      <c r="N48" s="186"/>
      <c r="O48" s="186"/>
      <c r="P48" s="186"/>
      <c r="Q48" s="556"/>
      <c r="R48" s="531">
        <v>73</v>
      </c>
      <c r="S48" s="533"/>
      <c r="T48" s="531" t="e">
        <f t="shared" si="3"/>
        <v>#REF!</v>
      </c>
      <c r="U48" s="532"/>
      <c r="V48" s="532"/>
      <c r="W48" s="532"/>
    </row>
    <row r="49" spans="1:23" x14ac:dyDescent="0.25">
      <c r="A49" s="197"/>
      <c r="B49" s="557"/>
      <c r="C49" s="557"/>
      <c r="D49" s="527"/>
      <c r="E49" s="558"/>
      <c r="F49" s="186"/>
      <c r="G49" s="186"/>
      <c r="H49" s="186"/>
      <c r="I49" s="186"/>
      <c r="J49" s="186"/>
      <c r="K49" s="517"/>
      <c r="L49" s="517"/>
      <c r="M49" s="517"/>
      <c r="N49" s="186"/>
      <c r="O49" s="186"/>
      <c r="P49" s="186"/>
      <c r="Q49" s="556"/>
      <c r="R49" s="531">
        <v>74</v>
      </c>
      <c r="S49" s="533"/>
      <c r="T49" s="531" t="e">
        <f t="shared" si="3"/>
        <v>#REF!</v>
      </c>
      <c r="U49" s="532"/>
      <c r="V49" s="532"/>
      <c r="W49" s="532"/>
    </row>
    <row r="50" spans="1:23" x14ac:dyDescent="0.25">
      <c r="B50" s="553"/>
      <c r="C50" s="186"/>
      <c r="D50" s="186"/>
      <c r="E50" s="186"/>
      <c r="F50" s="186"/>
      <c r="G50" s="186"/>
      <c r="H50" s="186"/>
      <c r="I50" s="186"/>
      <c r="J50" s="186"/>
      <c r="K50" s="517"/>
      <c r="L50" s="517"/>
      <c r="M50" s="517"/>
      <c r="N50" s="186"/>
      <c r="O50" s="186"/>
      <c r="P50" s="186"/>
      <c r="Q50" s="532"/>
      <c r="R50" s="531">
        <v>75</v>
      </c>
      <c r="S50" s="532"/>
      <c r="T50" s="531" t="e">
        <f t="shared" si="3"/>
        <v>#REF!</v>
      </c>
      <c r="U50" s="532"/>
      <c r="V50" s="532"/>
      <c r="W50" s="532"/>
    </row>
    <row r="51" spans="1:23" x14ac:dyDescent="0.25">
      <c r="B51" s="186"/>
      <c r="C51" s="186"/>
      <c r="D51" s="186"/>
      <c r="E51" s="559"/>
      <c r="F51" s="186"/>
      <c r="G51" s="186"/>
      <c r="H51" s="186"/>
      <c r="I51" s="186"/>
      <c r="J51" s="186"/>
      <c r="K51" s="517"/>
      <c r="L51" s="186"/>
      <c r="M51" s="186"/>
      <c r="N51" s="186"/>
      <c r="O51" s="186"/>
      <c r="P51" s="186"/>
      <c r="Q51" s="532"/>
      <c r="R51" s="531">
        <v>76</v>
      </c>
      <c r="S51" s="532"/>
      <c r="T51" s="531" t="e">
        <f t="shared" si="3"/>
        <v>#REF!</v>
      </c>
      <c r="U51" s="532"/>
      <c r="V51" s="532"/>
      <c r="W51" s="532"/>
    </row>
    <row r="52" spans="1:23" x14ac:dyDescent="0.25">
      <c r="B52" s="668"/>
      <c r="C52" s="668"/>
      <c r="D52" s="186"/>
      <c r="E52" s="559"/>
      <c r="F52" s="186"/>
      <c r="G52" s="186"/>
      <c r="H52" s="186"/>
      <c r="I52" s="186"/>
      <c r="J52" s="553"/>
      <c r="K52" s="517"/>
      <c r="L52" s="560"/>
      <c r="M52" s="186"/>
      <c r="N52" s="186"/>
      <c r="O52" s="186"/>
      <c r="P52" s="186"/>
      <c r="Q52" s="532"/>
      <c r="R52" s="531">
        <v>77</v>
      </c>
      <c r="S52" s="532"/>
      <c r="T52" s="531" t="e">
        <f t="shared" si="3"/>
        <v>#REF!</v>
      </c>
      <c r="U52" s="532"/>
      <c r="V52" s="532"/>
      <c r="W52" s="532"/>
    </row>
    <row r="53" spans="1:23" x14ac:dyDescent="0.25">
      <c r="B53" s="668"/>
      <c r="C53" s="668"/>
      <c r="D53" s="186"/>
      <c r="E53" s="196"/>
      <c r="F53" s="186"/>
      <c r="G53" s="186"/>
      <c r="H53" s="186"/>
      <c r="I53" s="186"/>
      <c r="J53" s="196"/>
      <c r="K53" s="186"/>
      <c r="L53" s="186"/>
      <c r="M53" s="186"/>
      <c r="N53" s="186"/>
      <c r="O53" s="186"/>
      <c r="P53" s="186"/>
      <c r="Q53" s="532"/>
      <c r="R53" s="531">
        <v>78</v>
      </c>
      <c r="S53" s="532"/>
      <c r="T53" s="531" t="e">
        <f t="shared" si="3"/>
        <v>#REF!</v>
      </c>
      <c r="U53" s="532"/>
      <c r="V53" s="532"/>
      <c r="W53" s="532"/>
    </row>
    <row r="54" spans="1:23" x14ac:dyDescent="0.25">
      <c r="B54" s="459"/>
      <c r="C54" s="459"/>
      <c r="D54" s="186"/>
      <c r="E54" s="553"/>
      <c r="F54" s="186"/>
      <c r="G54" s="186"/>
      <c r="H54" s="186"/>
      <c r="I54" s="186"/>
      <c r="J54" s="186"/>
      <c r="K54" s="186"/>
      <c r="L54" s="186"/>
      <c r="M54" s="186"/>
      <c r="N54" s="186"/>
      <c r="O54" s="186"/>
      <c r="P54" s="186"/>
      <c r="Q54" s="532"/>
      <c r="R54" s="531">
        <v>79</v>
      </c>
      <c r="S54" s="532"/>
      <c r="T54" s="531" t="e">
        <f t="shared" si="3"/>
        <v>#REF!</v>
      </c>
      <c r="U54" s="532"/>
      <c r="V54" s="532"/>
      <c r="W54" s="532"/>
    </row>
    <row r="55" spans="1:23" x14ac:dyDescent="0.25">
      <c r="B55" s="667"/>
      <c r="C55" s="667"/>
      <c r="D55" s="186"/>
      <c r="E55" s="553"/>
      <c r="F55" s="186"/>
      <c r="G55" s="186"/>
      <c r="H55" s="186"/>
      <c r="I55" s="186"/>
      <c r="J55" s="186"/>
      <c r="K55" s="186"/>
      <c r="L55" s="186"/>
      <c r="M55" s="186"/>
      <c r="N55" s="186"/>
      <c r="O55" s="186"/>
      <c r="P55" s="186"/>
      <c r="Q55" s="532"/>
      <c r="R55" s="531">
        <v>80</v>
      </c>
      <c r="S55" s="532"/>
      <c r="T55" s="531" t="e">
        <f t="shared" si="3"/>
        <v>#REF!</v>
      </c>
      <c r="U55" s="532"/>
      <c r="V55" s="532"/>
      <c r="W55" s="532"/>
    </row>
    <row r="56" spans="1:23" x14ac:dyDescent="0.25">
      <c r="B56" s="668"/>
      <c r="C56" s="668"/>
      <c r="D56" s="186"/>
      <c r="E56" s="553"/>
      <c r="F56" s="186"/>
      <c r="G56" s="186"/>
      <c r="H56" s="186"/>
      <c r="I56" s="186"/>
      <c r="J56" s="186"/>
      <c r="K56" s="186"/>
      <c r="L56" s="186"/>
      <c r="M56" s="186"/>
      <c r="N56" s="186"/>
      <c r="O56" s="186"/>
      <c r="P56" s="186"/>
      <c r="Q56" s="532"/>
      <c r="R56" s="531">
        <v>81</v>
      </c>
      <c r="S56" s="532"/>
      <c r="T56" s="531" t="e">
        <f t="shared" si="3"/>
        <v>#REF!</v>
      </c>
      <c r="U56" s="532"/>
      <c r="V56" s="532"/>
      <c r="W56" s="532"/>
    </row>
    <row r="57" spans="1:23" x14ac:dyDescent="0.25">
      <c r="B57" s="668"/>
      <c r="C57" s="668"/>
      <c r="D57" s="186"/>
      <c r="E57" s="553"/>
      <c r="F57" s="186"/>
      <c r="G57" s="186"/>
      <c r="H57" s="186"/>
      <c r="I57" s="186"/>
      <c r="J57" s="186"/>
      <c r="K57" s="186"/>
      <c r="L57" s="186"/>
      <c r="M57" s="186"/>
      <c r="N57" s="186"/>
      <c r="O57" s="186"/>
      <c r="P57" s="186"/>
      <c r="Q57" s="532"/>
      <c r="R57" s="531">
        <v>82</v>
      </c>
      <c r="S57" s="532"/>
      <c r="T57" s="531" t="e">
        <f t="shared" si="3"/>
        <v>#REF!</v>
      </c>
      <c r="U57" s="532"/>
      <c r="V57" s="532"/>
      <c r="W57" s="532"/>
    </row>
    <row r="58" spans="1:23" x14ac:dyDescent="0.25">
      <c r="B58" s="459"/>
      <c r="C58" s="459"/>
      <c r="D58" s="186"/>
      <c r="E58" s="186"/>
      <c r="F58" s="186"/>
      <c r="G58" s="186"/>
      <c r="H58" s="186"/>
      <c r="I58" s="186"/>
      <c r="J58" s="186"/>
      <c r="K58" s="186"/>
      <c r="L58" s="186"/>
      <c r="M58" s="186"/>
      <c r="N58" s="186"/>
      <c r="O58" s="186"/>
      <c r="P58" s="186"/>
      <c r="Q58" s="532"/>
      <c r="R58" s="531">
        <v>83</v>
      </c>
      <c r="S58" s="532"/>
      <c r="T58" s="531" t="e">
        <f t="shared" si="3"/>
        <v>#REF!</v>
      </c>
      <c r="U58" s="532"/>
      <c r="V58" s="532"/>
      <c r="W58" s="532"/>
    </row>
    <row r="59" spans="1:23" x14ac:dyDescent="0.25">
      <c r="B59" s="186"/>
      <c r="C59" s="186"/>
      <c r="D59" s="186"/>
      <c r="E59" s="186"/>
      <c r="F59" s="186"/>
      <c r="G59" s="186"/>
      <c r="H59" s="186"/>
      <c r="I59" s="186"/>
      <c r="J59" s="186"/>
      <c r="K59" s="186"/>
      <c r="L59" s="186"/>
      <c r="M59" s="186"/>
      <c r="N59" s="186"/>
      <c r="O59" s="186"/>
      <c r="P59" s="186"/>
      <c r="Q59" s="532"/>
      <c r="R59" s="531">
        <v>84</v>
      </c>
      <c r="S59" s="532"/>
      <c r="T59" s="531" t="e">
        <f t="shared" si="3"/>
        <v>#REF!</v>
      </c>
      <c r="U59" s="532"/>
      <c r="V59" s="532"/>
      <c r="W59" s="532"/>
    </row>
    <row r="60" spans="1:23" x14ac:dyDescent="0.25">
      <c r="B60" s="668"/>
      <c r="C60" s="668"/>
      <c r="D60" s="186"/>
      <c r="E60" s="186"/>
      <c r="F60" s="186"/>
      <c r="G60" s="186"/>
      <c r="H60" s="186"/>
      <c r="I60" s="186"/>
      <c r="J60" s="186"/>
      <c r="K60" s="186"/>
      <c r="L60" s="186"/>
      <c r="M60" s="186"/>
      <c r="N60" s="186"/>
      <c r="O60" s="186"/>
      <c r="P60" s="186"/>
      <c r="Q60" s="532"/>
      <c r="R60" s="531">
        <v>85</v>
      </c>
      <c r="S60" s="532"/>
      <c r="T60" s="531" t="e">
        <f t="shared" si="3"/>
        <v>#REF!</v>
      </c>
      <c r="U60" s="532"/>
      <c r="V60" s="532"/>
      <c r="W60" s="532"/>
    </row>
    <row r="61" spans="1:23" x14ac:dyDescent="0.25">
      <c r="B61" s="668"/>
      <c r="C61" s="668"/>
      <c r="D61" s="186"/>
      <c r="E61" s="186"/>
      <c r="F61" s="186"/>
      <c r="G61" s="186"/>
      <c r="H61" s="186"/>
      <c r="I61" s="186"/>
      <c r="J61" s="186"/>
      <c r="K61" s="186"/>
      <c r="L61" s="186"/>
      <c r="M61" s="186"/>
      <c r="N61" s="186"/>
      <c r="O61" s="186"/>
      <c r="P61" s="186"/>
      <c r="Q61" s="532"/>
      <c r="R61" s="531">
        <v>86</v>
      </c>
      <c r="S61" s="532"/>
      <c r="T61" s="531" t="e">
        <f t="shared" si="3"/>
        <v>#REF!</v>
      </c>
      <c r="U61" s="532"/>
      <c r="V61" s="532"/>
      <c r="W61" s="532"/>
    </row>
    <row r="62" spans="1:23" x14ac:dyDescent="0.25">
      <c r="B62" s="459"/>
      <c r="C62" s="459"/>
      <c r="D62" s="186"/>
      <c r="E62" s="186"/>
      <c r="F62" s="186"/>
      <c r="G62" s="186"/>
      <c r="H62" s="186"/>
      <c r="I62" s="186"/>
      <c r="J62" s="186"/>
      <c r="K62" s="186"/>
      <c r="L62" s="186"/>
      <c r="M62" s="186"/>
      <c r="N62" s="186"/>
      <c r="O62" s="186"/>
      <c r="P62" s="186"/>
      <c r="Q62" s="532"/>
      <c r="R62" s="531">
        <v>87</v>
      </c>
      <c r="S62" s="532"/>
      <c r="T62" s="531" t="e">
        <f t="shared" si="3"/>
        <v>#REF!</v>
      </c>
      <c r="U62" s="532"/>
      <c r="V62" s="532"/>
      <c r="W62" s="532"/>
    </row>
    <row r="63" spans="1:23" x14ac:dyDescent="0.25">
      <c r="B63" s="186"/>
      <c r="C63" s="186"/>
      <c r="D63" s="186"/>
      <c r="E63" s="186"/>
      <c r="F63" s="186"/>
      <c r="G63" s="186"/>
      <c r="H63" s="186"/>
      <c r="I63" s="186"/>
      <c r="J63" s="186"/>
      <c r="K63" s="186"/>
      <c r="L63" s="186"/>
      <c r="M63" s="186"/>
      <c r="N63" s="186"/>
      <c r="O63" s="186"/>
      <c r="P63" s="186"/>
      <c r="Q63" s="532"/>
      <c r="R63" s="531">
        <v>88</v>
      </c>
      <c r="S63" s="532"/>
      <c r="T63" s="531" t="e">
        <f t="shared" si="3"/>
        <v>#REF!</v>
      </c>
      <c r="U63" s="532"/>
      <c r="V63" s="532"/>
      <c r="W63" s="532"/>
    </row>
    <row r="64" spans="1:23" x14ac:dyDescent="0.25">
      <c r="B64" s="1895"/>
      <c r="C64" s="1895"/>
      <c r="D64" s="186"/>
      <c r="E64" s="186"/>
      <c r="F64" s="186"/>
      <c r="G64" s="186"/>
      <c r="H64" s="186"/>
      <c r="I64" s="186"/>
      <c r="J64" s="186"/>
      <c r="K64" s="186"/>
      <c r="L64" s="186"/>
      <c r="M64" s="186"/>
      <c r="N64" s="186"/>
      <c r="O64" s="186"/>
      <c r="P64" s="186"/>
      <c r="Q64" s="532"/>
      <c r="R64" s="531">
        <v>89</v>
      </c>
      <c r="S64" s="532"/>
      <c r="T64" s="531" t="e">
        <f t="shared" si="3"/>
        <v>#REF!</v>
      </c>
      <c r="U64" s="532"/>
      <c r="V64" s="532"/>
      <c r="W64" s="532"/>
    </row>
    <row r="65" spans="2:23" x14ac:dyDescent="0.25">
      <c r="B65" s="1896"/>
      <c r="C65" s="1896"/>
      <c r="D65" s="186"/>
      <c r="E65" s="186"/>
      <c r="F65" s="186"/>
      <c r="G65" s="186"/>
      <c r="H65" s="186"/>
      <c r="I65" s="186"/>
      <c r="J65" s="186"/>
      <c r="K65" s="186"/>
      <c r="L65" s="186"/>
      <c r="M65" s="186"/>
      <c r="N65" s="186"/>
      <c r="O65" s="186"/>
      <c r="P65" s="186"/>
      <c r="Q65" s="532"/>
      <c r="R65" s="531">
        <v>90</v>
      </c>
      <c r="S65" s="532"/>
      <c r="T65" s="531" t="e">
        <f t="shared" si="3"/>
        <v>#REF!</v>
      </c>
      <c r="U65" s="532"/>
      <c r="V65" s="532"/>
      <c r="W65" s="532"/>
    </row>
    <row r="66" spans="2:23" x14ac:dyDescent="0.25">
      <c r="B66" s="1897"/>
      <c r="C66" s="1897"/>
      <c r="D66" s="186"/>
      <c r="E66" s="186"/>
      <c r="F66" s="186"/>
      <c r="G66" s="517"/>
      <c r="H66" s="186"/>
      <c r="I66" s="186"/>
      <c r="J66" s="186"/>
      <c r="K66" s="186"/>
      <c r="L66" s="186"/>
      <c r="M66" s="186"/>
      <c r="N66" s="186"/>
      <c r="O66" s="186"/>
      <c r="Q66" s="532"/>
      <c r="R66" s="531">
        <v>91</v>
      </c>
      <c r="S66" s="532"/>
      <c r="T66" s="531" t="e">
        <f t="shared" si="3"/>
        <v>#REF!</v>
      </c>
      <c r="U66" s="532"/>
      <c r="V66" s="532"/>
      <c r="W66" s="532"/>
    </row>
    <row r="67" spans="2:23" x14ac:dyDescent="0.25">
      <c r="B67" s="186"/>
      <c r="C67" s="186"/>
      <c r="D67" s="186"/>
      <c r="E67" s="186"/>
      <c r="F67" s="186"/>
      <c r="G67" s="186"/>
      <c r="H67" s="186"/>
      <c r="I67" s="186"/>
      <c r="J67" s="186"/>
      <c r="K67" s="186"/>
      <c r="L67" s="186"/>
      <c r="M67" s="186"/>
      <c r="N67" s="186"/>
      <c r="O67" s="186"/>
      <c r="Q67" s="532"/>
      <c r="R67" s="531">
        <v>92</v>
      </c>
      <c r="S67" s="532"/>
      <c r="T67" s="531" t="e">
        <f t="shared" si="3"/>
        <v>#REF!</v>
      </c>
      <c r="U67" s="532"/>
      <c r="V67" s="532"/>
      <c r="W67" s="532"/>
    </row>
    <row r="68" spans="2:23" x14ac:dyDescent="0.25">
      <c r="B68" s="186"/>
      <c r="C68" s="186"/>
      <c r="D68" s="186"/>
      <c r="E68" s="186"/>
      <c r="F68" s="186"/>
      <c r="G68" s="1858"/>
      <c r="H68" s="1858"/>
      <c r="I68" s="1858"/>
      <c r="J68" s="186"/>
      <c r="Q68" s="532"/>
      <c r="R68" s="531">
        <v>93</v>
      </c>
      <c r="S68" s="532"/>
      <c r="T68" s="531" t="e">
        <f t="shared" si="3"/>
        <v>#REF!</v>
      </c>
      <c r="U68" s="532"/>
      <c r="V68" s="532"/>
      <c r="W68" s="532"/>
    </row>
    <row r="69" spans="2:23" x14ac:dyDescent="0.25">
      <c r="B69" s="186"/>
      <c r="C69" s="186"/>
      <c r="D69" s="186"/>
      <c r="E69" s="186"/>
      <c r="F69" s="186"/>
      <c r="G69" s="667"/>
      <c r="H69" s="667"/>
      <c r="I69" s="667"/>
      <c r="J69" s="186"/>
      <c r="Q69" s="532"/>
      <c r="R69" s="531">
        <v>94</v>
      </c>
      <c r="S69" s="532"/>
      <c r="T69" s="531" t="e">
        <f t="shared" si="3"/>
        <v>#REF!</v>
      </c>
      <c r="U69" s="532"/>
      <c r="V69" s="532"/>
      <c r="W69" s="532"/>
    </row>
    <row r="70" spans="2:23" x14ac:dyDescent="0.25">
      <c r="B70" s="517"/>
      <c r="C70" s="517"/>
      <c r="D70" s="517"/>
      <c r="E70" s="517"/>
      <c r="F70" s="186"/>
      <c r="G70" s="553"/>
      <c r="H70" s="553"/>
      <c r="I70" s="553"/>
      <c r="J70" s="186"/>
      <c r="Q70" s="532"/>
      <c r="R70" s="531">
        <v>95</v>
      </c>
      <c r="S70" s="532"/>
      <c r="T70" s="531" t="e">
        <f t="shared" si="3"/>
        <v>#REF!</v>
      </c>
      <c r="U70" s="532"/>
      <c r="V70" s="532"/>
      <c r="W70" s="532"/>
    </row>
    <row r="71" spans="2:23" x14ac:dyDescent="0.25">
      <c r="B71" s="517"/>
      <c r="C71" s="517"/>
      <c r="D71" s="517"/>
      <c r="E71" s="517"/>
      <c r="F71" s="186"/>
      <c r="G71" s="186"/>
      <c r="H71" s="186"/>
      <c r="I71" s="186"/>
      <c r="J71" s="186"/>
      <c r="Q71" s="532"/>
      <c r="R71" s="531">
        <v>96</v>
      </c>
      <c r="S71" s="532"/>
      <c r="T71" s="531" t="e">
        <f t="shared" si="3"/>
        <v>#REF!</v>
      </c>
      <c r="U71" s="532"/>
      <c r="V71" s="532"/>
      <c r="W71" s="532"/>
    </row>
    <row r="72" spans="2:23" x14ac:dyDescent="0.25">
      <c r="B72" s="517"/>
      <c r="C72" s="517"/>
      <c r="D72" s="517"/>
      <c r="E72" s="517"/>
      <c r="F72" s="186"/>
      <c r="G72" s="1858"/>
      <c r="H72" s="1858"/>
      <c r="I72" s="1858"/>
      <c r="J72" s="186"/>
      <c r="Q72" s="532"/>
      <c r="R72" s="531">
        <v>97</v>
      </c>
      <c r="S72" s="532"/>
      <c r="T72" s="531" t="e">
        <f t="shared" si="3"/>
        <v>#REF!</v>
      </c>
      <c r="U72" s="532"/>
      <c r="V72" s="532"/>
      <c r="W72" s="532"/>
    </row>
    <row r="73" spans="2:23" x14ac:dyDescent="0.25">
      <c r="B73" s="517"/>
      <c r="C73" s="517"/>
      <c r="D73" s="517"/>
      <c r="E73" s="561"/>
      <c r="F73" s="186"/>
      <c r="G73" s="667"/>
      <c r="H73" s="667"/>
      <c r="I73" s="667"/>
      <c r="J73" s="186"/>
      <c r="Q73" s="532"/>
      <c r="R73" s="531">
        <v>98</v>
      </c>
      <c r="S73" s="532"/>
      <c r="T73" s="531" t="e">
        <f>IF($N$21=R73,2,"")</f>
        <v>#REF!</v>
      </c>
      <c r="U73" s="532"/>
      <c r="V73" s="532"/>
      <c r="W73" s="532"/>
    </row>
    <row r="74" spans="2:23" x14ac:dyDescent="0.25">
      <c r="B74" s="517"/>
      <c r="C74" s="517"/>
      <c r="D74" s="517"/>
      <c r="E74" s="517"/>
      <c r="F74" s="186"/>
      <c r="G74" s="196"/>
      <c r="H74" s="196"/>
      <c r="I74" s="196"/>
      <c r="J74" s="667"/>
      <c r="Q74" s="532"/>
      <c r="R74" s="531">
        <v>99</v>
      </c>
      <c r="S74" s="532"/>
      <c r="T74" s="531" t="e">
        <f t="shared" si="3"/>
        <v>#REF!</v>
      </c>
      <c r="U74" s="532"/>
      <c r="V74" s="532"/>
      <c r="W74" s="532"/>
    </row>
    <row r="75" spans="2:23" ht="16.5" x14ac:dyDescent="0.35">
      <c r="B75" s="555"/>
      <c r="C75" s="562"/>
      <c r="D75" s="517"/>
      <c r="E75" s="517"/>
      <c r="F75" s="186"/>
      <c r="G75" s="186"/>
      <c r="H75" s="186"/>
      <c r="I75" s="186"/>
      <c r="J75" s="667"/>
      <c r="Q75" s="532"/>
      <c r="R75" s="531">
        <v>100</v>
      </c>
      <c r="S75" s="532"/>
      <c r="T75" s="531" t="e">
        <f>IF($N$21=R75,2,"")</f>
        <v>#REF!</v>
      </c>
      <c r="U75" s="532"/>
      <c r="V75" s="532"/>
      <c r="W75" s="532"/>
    </row>
    <row r="76" spans="2:23" x14ac:dyDescent="0.25">
      <c r="B76" s="517"/>
      <c r="C76" s="517"/>
      <c r="D76" s="517"/>
      <c r="E76" s="517"/>
      <c r="F76" s="186"/>
      <c r="G76" s="186"/>
      <c r="H76" s="186"/>
      <c r="I76" s="186"/>
      <c r="J76" s="553"/>
    </row>
    <row r="77" spans="2:23" x14ac:dyDescent="0.25">
      <c r="B77" s="517"/>
      <c r="C77" s="186"/>
      <c r="D77" s="186"/>
      <c r="E77" s="186"/>
      <c r="F77" s="186"/>
      <c r="G77" s="186"/>
      <c r="H77" s="186"/>
      <c r="I77" s="186"/>
      <c r="J77" s="186"/>
    </row>
    <row r="78" spans="2:23" x14ac:dyDescent="0.25">
      <c r="B78" s="517"/>
      <c r="C78" s="186"/>
      <c r="D78" s="186"/>
      <c r="E78" s="186"/>
      <c r="F78" s="186"/>
      <c r="G78" s="186"/>
      <c r="H78" s="186"/>
      <c r="I78" s="186"/>
      <c r="J78" s="667"/>
    </row>
    <row r="79" spans="2:23" x14ac:dyDescent="0.25">
      <c r="B79" s="1894"/>
      <c r="C79" s="1894"/>
      <c r="D79" s="1894"/>
      <c r="E79" s="1894"/>
      <c r="F79" s="186"/>
      <c r="G79" s="186"/>
      <c r="H79" s="186"/>
      <c r="I79" s="186"/>
      <c r="J79" s="667"/>
    </row>
    <row r="80" spans="2:23" x14ac:dyDescent="0.25">
      <c r="B80" s="517"/>
      <c r="C80" s="563"/>
      <c r="D80" s="563"/>
      <c r="E80" s="563"/>
      <c r="F80" s="186"/>
      <c r="G80" s="186"/>
      <c r="H80" s="186"/>
      <c r="I80" s="186"/>
      <c r="J80" s="196"/>
    </row>
    <row r="81" spans="2:10" x14ac:dyDescent="0.25">
      <c r="B81" s="517"/>
      <c r="C81" s="517"/>
      <c r="D81" s="517"/>
      <c r="E81" s="186"/>
      <c r="F81" s="186"/>
      <c r="G81" s="564"/>
      <c r="H81" s="186"/>
      <c r="I81" s="186"/>
      <c r="J81" s="186"/>
    </row>
    <row r="82" spans="2:10" ht="16.5" x14ac:dyDescent="0.35">
      <c r="B82" s="555"/>
      <c r="C82" s="555"/>
      <c r="D82" s="517"/>
      <c r="E82" s="186"/>
      <c r="F82" s="186"/>
      <c r="G82" s="563"/>
      <c r="H82" s="563"/>
      <c r="I82" s="186"/>
      <c r="J82" s="186"/>
    </row>
    <row r="83" spans="2:10" x14ac:dyDescent="0.25">
      <c r="B83" s="517"/>
      <c r="C83" s="517"/>
      <c r="D83" s="517"/>
      <c r="E83" s="186"/>
      <c r="F83" s="186"/>
      <c r="G83" s="559"/>
      <c r="H83" s="553"/>
      <c r="I83" s="186"/>
      <c r="J83" s="186"/>
    </row>
    <row r="84" spans="2:10" ht="16.5" x14ac:dyDescent="0.35">
      <c r="B84" s="555"/>
      <c r="C84" s="555"/>
      <c r="D84" s="517"/>
      <c r="E84" s="186"/>
      <c r="F84" s="186"/>
      <c r="G84" s="559"/>
      <c r="H84" s="553"/>
      <c r="I84" s="186"/>
      <c r="J84" s="186"/>
    </row>
    <row r="85" spans="2:10" x14ac:dyDescent="0.25">
      <c r="B85" s="517"/>
      <c r="C85" s="517"/>
      <c r="D85" s="517"/>
      <c r="E85" s="186"/>
      <c r="F85" s="186"/>
      <c r="G85" s="553"/>
      <c r="H85" s="186"/>
      <c r="I85" s="186"/>
      <c r="J85" s="186"/>
    </row>
    <row r="86" spans="2:10" x14ac:dyDescent="0.25">
      <c r="B86" s="186"/>
      <c r="C86" s="186"/>
      <c r="D86" s="186"/>
      <c r="E86" s="186"/>
      <c r="F86" s="186"/>
      <c r="G86" s="553"/>
      <c r="H86" s="553"/>
      <c r="I86" s="186"/>
      <c r="J86" s="186"/>
    </row>
    <row r="87" spans="2:10" x14ac:dyDescent="0.25">
      <c r="B87" s="186"/>
      <c r="C87" s="186"/>
      <c r="D87" s="186"/>
      <c r="E87" s="186"/>
      <c r="F87" s="186"/>
      <c r="G87" s="186"/>
      <c r="H87" s="553"/>
      <c r="I87" s="186"/>
      <c r="J87" s="186"/>
    </row>
    <row r="88" spans="2:10" x14ac:dyDescent="0.25">
      <c r="B88" s="1894"/>
      <c r="C88" s="1894"/>
      <c r="D88" s="1894"/>
      <c r="E88" s="1894"/>
      <c r="F88" s="565"/>
      <c r="G88" s="186"/>
      <c r="H88" s="553"/>
      <c r="I88" s="186"/>
      <c r="J88" s="186"/>
    </row>
    <row r="89" spans="2:10" x14ac:dyDescent="0.25">
      <c r="B89" s="517"/>
      <c r="C89" s="563"/>
      <c r="D89" s="563"/>
      <c r="E89" s="563"/>
      <c r="F89" s="566"/>
      <c r="G89" s="186"/>
      <c r="H89" s="553"/>
      <c r="I89" s="186"/>
      <c r="J89" s="186"/>
    </row>
    <row r="90" spans="2:10" x14ac:dyDescent="0.25">
      <c r="B90" s="517"/>
      <c r="C90" s="517"/>
      <c r="D90" s="517"/>
      <c r="E90" s="186"/>
      <c r="F90" s="186"/>
      <c r="G90" s="186"/>
      <c r="H90" s="553"/>
      <c r="I90" s="186"/>
      <c r="J90" s="186"/>
    </row>
    <row r="91" spans="2:10" ht="16.5" x14ac:dyDescent="0.35">
      <c r="B91" s="555"/>
      <c r="C91" s="555"/>
      <c r="D91" s="517"/>
      <c r="E91" s="186"/>
      <c r="F91" s="186"/>
      <c r="G91" s="186"/>
      <c r="H91" s="186"/>
      <c r="I91" s="186"/>
      <c r="J91" s="186"/>
    </row>
    <row r="92" spans="2:10" x14ac:dyDescent="0.25">
      <c r="B92" s="517"/>
      <c r="C92" s="517"/>
      <c r="D92" s="517"/>
      <c r="E92" s="186"/>
      <c r="F92" s="186"/>
      <c r="G92" s="186"/>
      <c r="H92" s="186"/>
      <c r="I92" s="186"/>
      <c r="J92" s="186"/>
    </row>
    <row r="93" spans="2:10" x14ac:dyDescent="0.25">
      <c r="B93" s="517"/>
      <c r="C93" s="517"/>
      <c r="D93" s="517"/>
      <c r="E93" s="186"/>
      <c r="F93" s="567"/>
      <c r="G93" s="186"/>
      <c r="H93" s="186"/>
      <c r="I93" s="186"/>
      <c r="J93" s="186"/>
    </row>
    <row r="94" spans="2:10" ht="16.5" x14ac:dyDescent="0.35">
      <c r="B94" s="555"/>
      <c r="C94" s="555"/>
      <c r="D94" s="517"/>
      <c r="E94" s="186"/>
      <c r="F94" s="517"/>
      <c r="G94" s="186"/>
      <c r="H94" s="186"/>
      <c r="I94" s="186"/>
      <c r="J94" s="186"/>
    </row>
    <row r="95" spans="2:10" ht="16.5" x14ac:dyDescent="0.35">
      <c r="B95" s="555"/>
      <c r="C95" s="555"/>
      <c r="D95" s="517"/>
      <c r="E95" s="186"/>
      <c r="F95" s="517"/>
      <c r="G95" s="186"/>
      <c r="H95" s="186"/>
      <c r="I95" s="186"/>
      <c r="J95" s="186"/>
    </row>
    <row r="96" spans="2:10" x14ac:dyDescent="0.25">
      <c r="B96" s="553"/>
      <c r="C96" s="517"/>
      <c r="D96" s="517"/>
      <c r="E96" s="186"/>
      <c r="F96" s="186"/>
      <c r="G96" s="186"/>
      <c r="H96" s="186"/>
      <c r="I96" s="186"/>
      <c r="J96" s="186"/>
    </row>
    <row r="97" spans="2:10" ht="16.5" x14ac:dyDescent="0.35">
      <c r="B97" s="568"/>
      <c r="C97" s="568"/>
      <c r="D97" s="517"/>
      <c r="E97" s="186"/>
      <c r="F97" s="186"/>
      <c r="G97" s="186"/>
      <c r="H97" s="186"/>
      <c r="I97" s="186"/>
      <c r="J97" s="186"/>
    </row>
    <row r="98" spans="2:10" x14ac:dyDescent="0.25">
      <c r="B98" s="553"/>
      <c r="C98" s="553"/>
      <c r="D98" s="517"/>
      <c r="E98" s="186"/>
      <c r="F98" s="186"/>
      <c r="G98" s="186"/>
      <c r="H98" s="186"/>
      <c r="I98" s="186"/>
      <c r="J98" s="186"/>
    </row>
    <row r="99" spans="2:10" x14ac:dyDescent="0.25">
      <c r="B99" s="196"/>
      <c r="C99" s="196"/>
      <c r="D99" s="517"/>
      <c r="E99" s="560"/>
      <c r="F99" s="186"/>
      <c r="G99" s="186"/>
      <c r="H99" s="186"/>
      <c r="I99" s="186"/>
      <c r="J99" s="186"/>
    </row>
    <row r="100" spans="2:10" x14ac:dyDescent="0.25">
      <c r="F100" s="186"/>
    </row>
    <row r="101" spans="2:10" x14ac:dyDescent="0.25">
      <c r="F101" s="186"/>
    </row>
    <row r="102" spans="2:10" x14ac:dyDescent="0.25">
      <c r="F102" s="186"/>
    </row>
    <row r="103" spans="2:10" x14ac:dyDescent="0.25">
      <c r="F103" s="186"/>
    </row>
    <row r="125" spans="1:1" x14ac:dyDescent="0.25">
      <c r="A125" s="569"/>
    </row>
  </sheetData>
  <sheetProtection algorithmName="SHA-512" hashValue="e310DdSGMCePSy/RABPUnpg+vRzyIENduGwHp2zkG2Jf8WBo2X0+PCokZ8ftOztOtnWi0MvFzSMtByMmX3eWPQ==" saltValue="vsH7GqdRDl0iS7jUS1OSSQ==" spinCount="100000" sheet="1" objects="1" scenarios="1"/>
  <mergeCells count="30">
    <mergeCell ref="K18:M18"/>
    <mergeCell ref="G19:I20"/>
    <mergeCell ref="G68:I68"/>
    <mergeCell ref="B88:E88"/>
    <mergeCell ref="B64:C64"/>
    <mergeCell ref="B65:C65"/>
    <mergeCell ref="B66:C66"/>
    <mergeCell ref="B79:E79"/>
    <mergeCell ref="K4:N4"/>
    <mergeCell ref="B1:O1"/>
    <mergeCell ref="B2:O2"/>
    <mergeCell ref="K17:L17"/>
    <mergeCell ref="G11:I11"/>
    <mergeCell ref="H14:I14"/>
    <mergeCell ref="B13:E13"/>
    <mergeCell ref="B12:E12"/>
    <mergeCell ref="B4:E4"/>
    <mergeCell ref="G4:I4"/>
    <mergeCell ref="G7:I7"/>
    <mergeCell ref="G13:I13"/>
    <mergeCell ref="G5:I5"/>
    <mergeCell ref="H17:I17"/>
    <mergeCell ref="G8:I8"/>
    <mergeCell ref="G10:I10"/>
    <mergeCell ref="H15:I15"/>
    <mergeCell ref="G72:I72"/>
    <mergeCell ref="B28:E28"/>
    <mergeCell ref="B29:E29"/>
    <mergeCell ref="H16:I16"/>
    <mergeCell ref="H18:I18"/>
  </mergeCells>
  <pageMargins left="0.7" right="0.7" top="0.75" bottom="0.75" header="0.3" footer="0.3"/>
  <pageSetup scale="68"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3" tint="0.39997558519241921"/>
    <pageSetUpPr fitToPage="1"/>
  </sheetPr>
  <dimension ref="B1:T58"/>
  <sheetViews>
    <sheetView showGridLines="0" zoomScale="70" zoomScaleNormal="70" workbookViewId="0">
      <selection activeCell="J18" sqref="J18"/>
    </sheetView>
  </sheetViews>
  <sheetFormatPr defaultColWidth="11.42578125" defaultRowHeight="12.75" x14ac:dyDescent="0.2"/>
  <cols>
    <col min="1" max="1" width="2.85546875" style="655" customWidth="1"/>
    <col min="2" max="16384" width="11.42578125" style="655"/>
  </cols>
  <sheetData>
    <row r="1" spans="2:20" ht="15.75" customHeight="1" thickBot="1" x14ac:dyDescent="0.3">
      <c r="B1" s="1758" t="e">
        <f>#REF!</f>
        <v>#REF!</v>
      </c>
      <c r="C1" s="1759"/>
      <c r="D1" s="1759"/>
      <c r="E1" s="1759"/>
      <c r="F1" s="1759"/>
      <c r="G1" s="1759"/>
      <c r="H1" s="1760"/>
      <c r="I1"/>
      <c r="J1"/>
      <c r="K1"/>
      <c r="L1"/>
      <c r="M1"/>
      <c r="N1"/>
      <c r="O1"/>
      <c r="P1"/>
      <c r="Q1"/>
      <c r="R1"/>
      <c r="S1"/>
      <c r="T1"/>
    </row>
    <row r="2" spans="2:20" ht="34.5" customHeight="1" thickBot="1" x14ac:dyDescent="0.3">
      <c r="B2" s="1761" t="s">
        <v>446</v>
      </c>
      <c r="C2" s="1762"/>
      <c r="D2" s="1762"/>
      <c r="E2" s="1762"/>
      <c r="F2" s="1762"/>
      <c r="G2" s="1762"/>
      <c r="H2" s="1763"/>
      <c r="I2"/>
      <c r="J2"/>
      <c r="K2"/>
      <c r="L2"/>
      <c r="M2"/>
      <c r="N2"/>
      <c r="O2"/>
      <c r="P2"/>
      <c r="Q2"/>
      <c r="R2"/>
      <c r="S2"/>
      <c r="T2"/>
    </row>
    <row r="3" spans="2:20" ht="15" x14ac:dyDescent="0.25">
      <c r="B3" s="657"/>
      <c r="C3" s="658"/>
      <c r="D3" s="658"/>
      <c r="E3" s="658"/>
      <c r="F3" s="658"/>
      <c r="G3" s="658"/>
      <c r="H3" s="659"/>
      <c r="I3"/>
      <c r="J3"/>
      <c r="K3"/>
      <c r="L3"/>
      <c r="M3"/>
      <c r="N3"/>
      <c r="O3"/>
      <c r="P3"/>
      <c r="Q3"/>
      <c r="R3"/>
      <c r="S3"/>
      <c r="T3"/>
    </row>
    <row r="4" spans="2:20" ht="15" x14ac:dyDescent="0.25">
      <c r="B4" s="660"/>
      <c r="H4" s="661"/>
      <c r="I4"/>
      <c r="J4"/>
      <c r="K4"/>
      <c r="L4"/>
      <c r="M4"/>
      <c r="N4"/>
      <c r="O4"/>
      <c r="P4"/>
      <c r="Q4"/>
      <c r="R4"/>
      <c r="S4"/>
      <c r="T4"/>
    </row>
    <row r="5" spans="2:20" ht="15" x14ac:dyDescent="0.25">
      <c r="B5" s="660"/>
      <c r="H5" s="661"/>
      <c r="I5"/>
      <c r="J5"/>
      <c r="K5"/>
      <c r="L5"/>
      <c r="M5"/>
      <c r="N5"/>
      <c r="O5"/>
      <c r="P5"/>
      <c r="Q5"/>
      <c r="R5"/>
      <c r="S5"/>
      <c r="T5"/>
    </row>
    <row r="6" spans="2:20" x14ac:dyDescent="0.2">
      <c r="B6" s="660"/>
      <c r="H6" s="661"/>
    </row>
    <row r="7" spans="2:20" x14ac:dyDescent="0.2">
      <c r="B7" s="660"/>
      <c r="H7" s="661"/>
    </row>
    <row r="8" spans="2:20" x14ac:dyDescent="0.2">
      <c r="B8" s="660"/>
      <c r="H8" s="661"/>
    </row>
    <row r="9" spans="2:20" x14ac:dyDescent="0.2">
      <c r="B9" s="660"/>
      <c r="H9" s="661"/>
    </row>
    <row r="10" spans="2:20" x14ac:dyDescent="0.2">
      <c r="B10" s="660"/>
      <c r="H10" s="661"/>
    </row>
    <row r="11" spans="2:20" x14ac:dyDescent="0.2">
      <c r="B11" s="660"/>
      <c r="H11" s="661"/>
    </row>
    <row r="12" spans="2:20" x14ac:dyDescent="0.2">
      <c r="B12" s="660"/>
      <c r="H12" s="661"/>
    </row>
    <row r="13" spans="2:20" x14ac:dyDescent="0.2">
      <c r="B13" s="660"/>
      <c r="H13" s="661"/>
    </row>
    <row r="14" spans="2:20" x14ac:dyDescent="0.2">
      <c r="B14" s="660"/>
      <c r="H14" s="661"/>
    </row>
    <row r="15" spans="2:20" x14ac:dyDescent="0.2">
      <c r="B15" s="660"/>
      <c r="H15" s="661"/>
    </row>
    <row r="16" spans="2:20" x14ac:dyDescent="0.2">
      <c r="B16" s="660"/>
      <c r="H16" s="661"/>
    </row>
    <row r="17" spans="2:11" x14ac:dyDescent="0.2">
      <c r="B17" s="660"/>
      <c r="H17" s="661"/>
    </row>
    <row r="18" spans="2:11" x14ac:dyDescent="0.2">
      <c r="B18" s="660"/>
      <c r="H18" s="661"/>
    </row>
    <row r="19" spans="2:11" x14ac:dyDescent="0.2">
      <c r="B19" s="660"/>
      <c r="H19" s="661"/>
    </row>
    <row r="20" spans="2:11" x14ac:dyDescent="0.2">
      <c r="B20" s="660"/>
      <c r="H20" s="661"/>
    </row>
    <row r="21" spans="2:11" x14ac:dyDescent="0.2">
      <c r="B21" s="660"/>
      <c r="H21" s="661"/>
    </row>
    <row r="22" spans="2:11" x14ac:dyDescent="0.2">
      <c r="B22" s="660"/>
      <c r="H22" s="661"/>
    </row>
    <row r="23" spans="2:11" x14ac:dyDescent="0.2">
      <c r="B23" s="660"/>
      <c r="H23" s="661"/>
    </row>
    <row r="24" spans="2:11" x14ac:dyDescent="0.2">
      <c r="B24" s="660"/>
      <c r="H24" s="661"/>
    </row>
    <row r="25" spans="2:11" x14ac:dyDescent="0.2">
      <c r="B25" s="660"/>
      <c r="H25" s="661"/>
    </row>
    <row r="26" spans="2:11" x14ac:dyDescent="0.2">
      <c r="B26" s="660"/>
      <c r="H26" s="661"/>
      <c r="K26" s="670"/>
    </row>
    <row r="27" spans="2:11" x14ac:dyDescent="0.2">
      <c r="B27" s="660"/>
      <c r="H27" s="661"/>
    </row>
    <row r="28" spans="2:11" x14ac:dyDescent="0.2">
      <c r="B28" s="660"/>
      <c r="H28" s="661"/>
    </row>
    <row r="29" spans="2:11" x14ac:dyDescent="0.2">
      <c r="B29" s="660"/>
      <c r="H29" s="661"/>
    </row>
    <row r="30" spans="2:11" x14ac:dyDescent="0.2">
      <c r="B30" s="660"/>
      <c r="H30" s="661"/>
    </row>
    <row r="31" spans="2:11" x14ac:dyDescent="0.2">
      <c r="B31" s="660"/>
      <c r="H31" s="661"/>
    </row>
    <row r="32" spans="2:11" x14ac:dyDescent="0.2">
      <c r="B32" s="660"/>
      <c r="H32" s="661"/>
    </row>
    <row r="33" spans="2:8" x14ac:dyDescent="0.2">
      <c r="B33" s="660"/>
      <c r="H33" s="661"/>
    </row>
    <row r="34" spans="2:8" x14ac:dyDescent="0.2">
      <c r="B34" s="660"/>
      <c r="H34" s="661"/>
    </row>
    <row r="35" spans="2:8" x14ac:dyDescent="0.2">
      <c r="B35" s="660"/>
      <c r="H35" s="661"/>
    </row>
    <row r="36" spans="2:8" x14ac:dyDescent="0.2">
      <c r="B36" s="660"/>
      <c r="H36" s="661"/>
    </row>
    <row r="37" spans="2:8" x14ac:dyDescent="0.2">
      <c r="B37" s="660"/>
      <c r="H37" s="661"/>
    </row>
    <row r="38" spans="2:8" ht="15" x14ac:dyDescent="0.25">
      <c r="B38" s="662"/>
      <c r="H38" s="661"/>
    </row>
    <row r="39" spans="2:8" x14ac:dyDescent="0.2">
      <c r="B39" s="660"/>
      <c r="H39" s="661"/>
    </row>
    <row r="40" spans="2:8" x14ac:dyDescent="0.2">
      <c r="B40" s="660"/>
      <c r="H40" s="661"/>
    </row>
    <row r="41" spans="2:8" x14ac:dyDescent="0.2">
      <c r="B41" s="660"/>
      <c r="H41" s="661"/>
    </row>
    <row r="42" spans="2:8" ht="19.5" customHeight="1" x14ac:dyDescent="0.25">
      <c r="B42" s="662"/>
      <c r="H42" s="661"/>
    </row>
    <row r="43" spans="2:8" x14ac:dyDescent="0.2">
      <c r="B43" s="660"/>
      <c r="H43" s="661"/>
    </row>
    <row r="44" spans="2:8" x14ac:dyDescent="0.2">
      <c r="B44" s="660"/>
      <c r="H44" s="661"/>
    </row>
    <row r="45" spans="2:8" x14ac:dyDescent="0.2">
      <c r="B45" s="660"/>
      <c r="H45" s="661"/>
    </row>
    <row r="46" spans="2:8" x14ac:dyDescent="0.2">
      <c r="B46" s="660"/>
      <c r="H46" s="661"/>
    </row>
    <row r="47" spans="2:8" x14ac:dyDescent="0.2">
      <c r="B47" s="660"/>
      <c r="H47" s="661"/>
    </row>
    <row r="48" spans="2:8" x14ac:dyDescent="0.2">
      <c r="B48" s="660"/>
      <c r="H48" s="661"/>
    </row>
    <row r="49" spans="2:8" x14ac:dyDescent="0.2">
      <c r="B49" s="660"/>
      <c r="H49" s="661"/>
    </row>
    <row r="50" spans="2:8" x14ac:dyDescent="0.2">
      <c r="B50" s="660"/>
      <c r="H50" s="661"/>
    </row>
    <row r="51" spans="2:8" x14ac:dyDescent="0.2">
      <c r="B51" s="660"/>
      <c r="H51" s="661"/>
    </row>
    <row r="52" spans="2:8" ht="13.5" thickBot="1" x14ac:dyDescent="0.25">
      <c r="B52" s="663"/>
      <c r="C52" s="664"/>
      <c r="D52" s="664"/>
      <c r="E52" s="664"/>
      <c r="F52" s="664"/>
      <c r="G52" s="664"/>
      <c r="H52" s="665"/>
    </row>
    <row r="53" spans="2:8" x14ac:dyDescent="0.2">
      <c r="H53" s="672" t="e">
        <f>+#REF!</f>
        <v>#REF!</v>
      </c>
    </row>
    <row r="54" spans="2:8" ht="15" x14ac:dyDescent="0.25">
      <c r="B54" s="655" t="s">
        <v>443</v>
      </c>
      <c r="H54" s="671">
        <f ca="1">TODAY()</f>
        <v>45330</v>
      </c>
    </row>
    <row r="55" spans="2:8" x14ac:dyDescent="0.2">
      <c r="H55" s="672" t="s">
        <v>393</v>
      </c>
    </row>
    <row r="56" spans="2:8" ht="15" x14ac:dyDescent="0.25">
      <c r="B56" s="656" t="s">
        <v>444</v>
      </c>
    </row>
    <row r="58" spans="2:8" x14ac:dyDescent="0.2">
      <c r="B58" s="655" t="s">
        <v>445</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3" tint="0.39997558519241921"/>
    <pageSetUpPr fitToPage="1"/>
  </sheetPr>
  <dimension ref="B1:M45"/>
  <sheetViews>
    <sheetView showGridLines="0" zoomScale="70" zoomScaleNormal="70" workbookViewId="0">
      <selection activeCell="J18" sqref="J18"/>
    </sheetView>
  </sheetViews>
  <sheetFormatPr defaultColWidth="9.140625" defaultRowHeight="12.75" x14ac:dyDescent="0.2"/>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x14ac:dyDescent="0.25">
      <c r="B1" s="1758" t="e">
        <f>#REF!</f>
        <v>#REF!</v>
      </c>
      <c r="C1" s="1759"/>
      <c r="D1" s="1759"/>
      <c r="E1" s="1759"/>
      <c r="F1" s="1759"/>
      <c r="G1" s="1759"/>
      <c r="H1" s="1759"/>
      <c r="I1" s="1759"/>
      <c r="J1" s="1759"/>
      <c r="K1" s="1760"/>
    </row>
    <row r="2" spans="2:13" ht="34.5" customHeight="1" thickBot="1" x14ac:dyDescent="0.25">
      <c r="B2" s="1761" t="s">
        <v>36</v>
      </c>
      <c r="C2" s="1762"/>
      <c r="D2" s="1762"/>
      <c r="E2" s="1762"/>
      <c r="F2" s="1762"/>
      <c r="G2" s="1762"/>
      <c r="H2" s="1762"/>
      <c r="I2" s="1762"/>
      <c r="J2" s="1762"/>
      <c r="K2" s="1763"/>
    </row>
    <row r="3" spans="2:13" ht="13.5" thickBot="1" x14ac:dyDescent="0.25">
      <c r="B3" s="247"/>
      <c r="C3" s="709"/>
      <c r="D3" s="709"/>
      <c r="E3" s="709"/>
      <c r="F3" s="709"/>
      <c r="G3" s="709"/>
      <c r="H3" s="709"/>
      <c r="I3" s="709"/>
      <c r="J3" s="709"/>
      <c r="K3" s="710"/>
      <c r="L3" s="6"/>
      <c r="M3" s="30"/>
    </row>
    <row r="4" spans="2:13" ht="13.5" thickBot="1" x14ac:dyDescent="0.25">
      <c r="B4" s="1898" t="s">
        <v>8</v>
      </c>
      <c r="C4" s="1898" t="s">
        <v>9</v>
      </c>
      <c r="D4" s="1900" t="s">
        <v>35</v>
      </c>
      <c r="E4" s="1902" t="s">
        <v>33</v>
      </c>
      <c r="F4" s="1902" t="s">
        <v>34</v>
      </c>
      <c r="G4" s="1898" t="s">
        <v>5</v>
      </c>
      <c r="H4" s="1904" t="s">
        <v>6</v>
      </c>
      <c r="I4" s="1905"/>
      <c r="J4" s="1904" t="s">
        <v>7</v>
      </c>
      <c r="K4" s="1905"/>
      <c r="L4" s="6"/>
      <c r="M4" s="30"/>
    </row>
    <row r="5" spans="2:13" ht="13.5" thickBot="1" x14ac:dyDescent="0.25">
      <c r="B5" s="1899"/>
      <c r="C5" s="1899"/>
      <c r="D5" s="1901"/>
      <c r="E5" s="1903"/>
      <c r="F5" s="1903"/>
      <c r="G5" s="1899"/>
      <c r="H5" s="243" t="s">
        <v>10</v>
      </c>
      <c r="I5" s="243" t="s">
        <v>11</v>
      </c>
      <c r="J5" s="243" t="s">
        <v>12</v>
      </c>
      <c r="K5" s="243" t="s">
        <v>13</v>
      </c>
      <c r="L5" s="6"/>
      <c r="M5" s="30"/>
    </row>
    <row r="6" spans="2:13" x14ac:dyDescent="0.2">
      <c r="B6" s="886" t="s">
        <v>14</v>
      </c>
      <c r="C6" s="39"/>
      <c r="D6" s="39"/>
      <c r="E6" s="172"/>
      <c r="F6" s="172"/>
      <c r="G6" s="628"/>
      <c r="H6" s="258" t="str">
        <f>IF((G6&gt;0),((PMT((G6/12),(J6*12),F6,0,0)*12)*-1),"")</f>
        <v/>
      </c>
      <c r="I6" s="170" t="s">
        <v>276</v>
      </c>
      <c r="J6" s="43"/>
      <c r="K6" s="46"/>
      <c r="L6" s="2"/>
      <c r="M6" s="30"/>
    </row>
    <row r="7" spans="2:13" x14ac:dyDescent="0.2">
      <c r="B7" s="887" t="s">
        <v>15</v>
      </c>
      <c r="C7" s="890"/>
      <c r="D7" s="890"/>
      <c r="E7" s="41"/>
      <c r="F7" s="41"/>
      <c r="G7" s="629"/>
      <c r="H7" s="24"/>
      <c r="I7" s="52" t="s">
        <v>276</v>
      </c>
      <c r="J7" s="169"/>
      <c r="K7" s="47"/>
      <c r="L7" s="2"/>
      <c r="M7" s="30"/>
    </row>
    <row r="8" spans="2:13" x14ac:dyDescent="0.2">
      <c r="B8" s="887" t="s">
        <v>16</v>
      </c>
      <c r="C8" s="890"/>
      <c r="D8" s="890"/>
      <c r="E8" s="41"/>
      <c r="F8" s="41"/>
      <c r="G8" s="629"/>
      <c r="H8" s="24"/>
      <c r="I8" s="171" t="s">
        <v>276</v>
      </c>
      <c r="J8" s="44"/>
      <c r="K8" s="47"/>
      <c r="L8" s="2"/>
      <c r="M8" s="30"/>
    </row>
    <row r="9" spans="2:13" x14ac:dyDescent="0.2">
      <c r="B9" s="7" t="s">
        <v>449</v>
      </c>
      <c r="C9" s="890"/>
      <c r="D9" s="890"/>
      <c r="E9" s="41"/>
      <c r="F9" s="41"/>
      <c r="G9" s="629"/>
      <c r="H9" s="24"/>
      <c r="I9" s="44"/>
      <c r="J9" s="44"/>
      <c r="K9" s="47"/>
      <c r="L9" s="2"/>
      <c r="M9" s="30"/>
    </row>
    <row r="10" spans="2:13" x14ac:dyDescent="0.2">
      <c r="B10" s="7" t="s">
        <v>4</v>
      </c>
      <c r="C10" s="890"/>
      <c r="D10" s="890"/>
      <c r="E10" s="41"/>
      <c r="F10" s="41"/>
      <c r="G10" s="629"/>
      <c r="H10" s="24"/>
      <c r="I10" s="44"/>
      <c r="J10" s="44"/>
      <c r="K10" s="47"/>
      <c r="L10" s="2"/>
      <c r="M10" s="30"/>
    </row>
    <row r="11" spans="2:13" x14ac:dyDescent="0.2">
      <c r="B11" s="7" t="s">
        <v>4</v>
      </c>
      <c r="C11" s="890"/>
      <c r="D11" s="890"/>
      <c r="E11" s="41"/>
      <c r="F11" s="41"/>
      <c r="G11" s="629"/>
      <c r="H11" s="24"/>
      <c r="I11" s="44"/>
      <c r="J11" s="44"/>
      <c r="K11" s="47"/>
      <c r="L11" s="2"/>
      <c r="M11" s="30"/>
    </row>
    <row r="12" spans="2:13" x14ac:dyDescent="0.2">
      <c r="B12" s="7" t="s">
        <v>17</v>
      </c>
      <c r="C12" s="890"/>
      <c r="D12" s="890"/>
      <c r="E12" s="41"/>
      <c r="F12" s="41"/>
      <c r="G12" s="629"/>
      <c r="H12" s="24"/>
      <c r="I12" s="44"/>
      <c r="J12" s="44"/>
      <c r="K12" s="47"/>
      <c r="L12" s="2"/>
      <c r="M12" s="31" t="s">
        <v>1</v>
      </c>
    </row>
    <row r="13" spans="2:13" ht="13.5" thickBot="1" x14ac:dyDescent="0.25">
      <c r="B13" s="892" t="s">
        <v>18</v>
      </c>
      <c r="C13" s="40"/>
      <c r="D13" s="40"/>
      <c r="E13" s="41"/>
      <c r="F13" s="712">
        <f>+'Comparative Summary (CO)'!C7</f>
        <v>0</v>
      </c>
      <c r="G13" s="630"/>
      <c r="H13" s="42"/>
      <c r="I13" s="45"/>
      <c r="J13" s="45"/>
      <c r="K13" s="48"/>
      <c r="L13" s="2"/>
      <c r="M13" s="31" t="s">
        <v>2</v>
      </c>
    </row>
    <row r="14" spans="2:13" ht="13.5" thickBot="1" x14ac:dyDescent="0.25">
      <c r="B14" s="5"/>
      <c r="C14" s="9"/>
      <c r="D14" s="9" t="s">
        <v>19</v>
      </c>
      <c r="E14" s="231">
        <f>SUM(E6:E13)</f>
        <v>0</v>
      </c>
      <c r="F14" s="231">
        <f>SUM(F6:F13)</f>
        <v>0</v>
      </c>
      <c r="G14" s="3"/>
      <c r="H14" s="3"/>
      <c r="I14" s="3"/>
      <c r="J14" s="3"/>
      <c r="K14" s="4"/>
      <c r="L14" s="2"/>
      <c r="M14" s="31"/>
    </row>
    <row r="15" spans="2:13" x14ac:dyDescent="0.2">
      <c r="B15" s="5"/>
      <c r="C15" s="9"/>
      <c r="D15" s="9"/>
      <c r="G15" s="3"/>
      <c r="H15" s="3"/>
      <c r="I15" s="3"/>
      <c r="J15" s="3"/>
      <c r="K15" s="4"/>
      <c r="L15" s="2"/>
      <c r="M15" s="31"/>
    </row>
    <row r="16" spans="2:13" x14ac:dyDescent="0.2">
      <c r="B16" s="10" t="s">
        <v>20</v>
      </c>
      <c r="C16" s="49"/>
      <c r="D16" s="49"/>
      <c r="E16" s="50"/>
      <c r="F16" s="50"/>
      <c r="G16" s="51"/>
      <c r="H16" s="50"/>
      <c r="I16" s="52"/>
      <c r="J16" s="52"/>
      <c r="K16" s="53"/>
      <c r="L16" s="2"/>
    </row>
    <row r="17" spans="2:12" x14ac:dyDescent="0.2">
      <c r="B17" s="10" t="s">
        <v>20</v>
      </c>
      <c r="C17" s="49"/>
      <c r="D17" s="49"/>
      <c r="E17" s="50"/>
      <c r="F17" s="50"/>
      <c r="G17" s="51"/>
      <c r="H17" s="50"/>
      <c r="I17" s="52"/>
      <c r="J17" s="52"/>
      <c r="K17" s="53"/>
      <c r="L17" s="2"/>
    </row>
    <row r="18" spans="2:12" ht="13.5" thickBot="1" x14ac:dyDescent="0.25">
      <c r="B18" s="889" t="s">
        <v>21</v>
      </c>
      <c r="C18" s="49"/>
      <c r="D18" s="49"/>
      <c r="E18" s="173"/>
      <c r="F18" s="711" t="e">
        <f>+ROUND(D30,0)</f>
        <v>#REF!</v>
      </c>
      <c r="G18" s="51"/>
      <c r="H18" s="50"/>
      <c r="I18" s="52"/>
      <c r="J18" s="52"/>
      <c r="K18" s="53"/>
      <c r="L18" s="2"/>
    </row>
    <row r="19" spans="2:12" ht="13.5" thickBot="1" x14ac:dyDescent="0.25">
      <c r="B19" s="5"/>
      <c r="C19" s="9"/>
      <c r="D19" s="9" t="s">
        <v>22</v>
      </c>
      <c r="E19" s="231">
        <f>+E14+SUM(E16:E18)</f>
        <v>0</v>
      </c>
      <c r="F19" s="231" t="e">
        <f>+F14+SUM(F16:F18)</f>
        <v>#REF!</v>
      </c>
      <c r="G19" s="3"/>
      <c r="H19" s="3"/>
      <c r="I19" s="3"/>
      <c r="J19" s="3"/>
      <c r="K19" s="4"/>
      <c r="L19" s="2"/>
    </row>
    <row r="20" spans="2:12" ht="13.5" thickBot="1" x14ac:dyDescent="0.25">
      <c r="B20" s="14"/>
      <c r="C20" s="3"/>
      <c r="D20" s="3"/>
      <c r="E20" s="3"/>
      <c r="F20" s="713" t="e">
        <f>IF((ROUND(F19,0))=ROUND('Cost-Basis (CO)'!D90,0),"","VALUE!")</f>
        <v>#REF!</v>
      </c>
      <c r="G20" s="3"/>
      <c r="H20" s="3"/>
      <c r="I20" s="3"/>
      <c r="J20" s="3"/>
      <c r="K20" s="4"/>
      <c r="L20" s="2"/>
    </row>
    <row r="21" spans="2:12" ht="13.5" thickBot="1" x14ac:dyDescent="0.25">
      <c r="B21" s="5" t="s">
        <v>32</v>
      </c>
      <c r="C21" s="631"/>
      <c r="D21" s="3" t="s">
        <v>470</v>
      </c>
      <c r="E21" s="3" t="s">
        <v>31</v>
      </c>
      <c r="I21" s="11"/>
      <c r="K21" s="17"/>
      <c r="L21" s="2"/>
    </row>
    <row r="22" spans="2:12" ht="13.5" thickBot="1" x14ac:dyDescent="0.25">
      <c r="B22" s="5"/>
      <c r="C22" s="631"/>
      <c r="D22" s="3" t="s">
        <v>468</v>
      </c>
      <c r="E22" s="3"/>
      <c r="K22" s="17"/>
      <c r="L22" s="2"/>
    </row>
    <row r="23" spans="2:12" x14ac:dyDescent="0.2">
      <c r="B23" s="18"/>
      <c r="E23" s="3"/>
      <c r="K23" s="17"/>
      <c r="L23" s="2"/>
    </row>
    <row r="24" spans="2:12" x14ac:dyDescent="0.2">
      <c r="B24" s="18"/>
      <c r="E24" s="3"/>
      <c r="G24" s="12" t="s">
        <v>23</v>
      </c>
      <c r="H24" s="12"/>
      <c r="I24" s="12"/>
      <c r="K24" s="17"/>
      <c r="L24" s="2"/>
    </row>
    <row r="25" spans="2:12" ht="13.5" thickBot="1" x14ac:dyDescent="0.25">
      <c r="B25" s="18"/>
      <c r="E25" s="3"/>
      <c r="G25" s="1907" t="s">
        <v>39</v>
      </c>
      <c r="H25" s="1908"/>
      <c r="I25" s="13" t="s">
        <v>10</v>
      </c>
      <c r="K25" s="17"/>
      <c r="L25" s="2"/>
    </row>
    <row r="26" spans="2:12" x14ac:dyDescent="0.2">
      <c r="B26" s="18"/>
      <c r="C26" s="232" t="s">
        <v>314</v>
      </c>
      <c r="D26" s="233" t="e">
        <f>+'Tax Credit Eligibility (CO)'!E32</f>
        <v>#REF!</v>
      </c>
      <c r="E26" s="3"/>
      <c r="G26" s="1909" t="s">
        <v>431</v>
      </c>
      <c r="H26" s="1910"/>
      <c r="I26" s="8"/>
      <c r="K26" s="17"/>
      <c r="L26" s="2"/>
    </row>
    <row r="27" spans="2:12" x14ac:dyDescent="0.2">
      <c r="B27" s="18"/>
      <c r="C27" s="234" t="s">
        <v>432</v>
      </c>
      <c r="D27" s="647" t="e">
        <f>+#REF!</f>
        <v>#REF!</v>
      </c>
      <c r="E27" s="16"/>
      <c r="G27" s="1909" t="s">
        <v>24</v>
      </c>
      <c r="H27" s="1910"/>
      <c r="I27" s="8"/>
      <c r="K27" s="17"/>
      <c r="L27" s="2"/>
    </row>
    <row r="28" spans="2:12" x14ac:dyDescent="0.2">
      <c r="B28" s="18"/>
      <c r="C28" s="234" t="s">
        <v>28</v>
      </c>
      <c r="D28" s="235" t="e">
        <f>+D26*D27</f>
        <v>#REF!</v>
      </c>
      <c r="G28" s="1909" t="s">
        <v>433</v>
      </c>
      <c r="H28" s="1910"/>
      <c r="I28" s="8"/>
      <c r="K28" s="17"/>
      <c r="L28" s="2"/>
    </row>
    <row r="29" spans="2:12" x14ac:dyDescent="0.2">
      <c r="B29" s="18"/>
      <c r="C29" s="234" t="s">
        <v>29</v>
      </c>
      <c r="D29" s="236">
        <f>+'Tax Credit Eligibility (CO)'!F28</f>
        <v>0</v>
      </c>
      <c r="G29" s="1909" t="s">
        <v>25</v>
      </c>
      <c r="H29" s="1910"/>
      <c r="I29" s="8"/>
      <c r="K29" s="4"/>
      <c r="L29" s="30"/>
    </row>
    <row r="30" spans="2:12" ht="13.5" thickBot="1" x14ac:dyDescent="0.25">
      <c r="B30" s="18"/>
      <c r="C30" s="237" t="s">
        <v>30</v>
      </c>
      <c r="D30" s="238" t="e">
        <f>+D28*D29</f>
        <v>#REF!</v>
      </c>
      <c r="G30" s="1909" t="s">
        <v>26</v>
      </c>
      <c r="H30" s="1910"/>
      <c r="I30" s="8"/>
      <c r="K30" s="17"/>
    </row>
    <row r="31" spans="2:12" x14ac:dyDescent="0.2">
      <c r="B31" s="18"/>
      <c r="C31" s="239"/>
      <c r="D31" s="240" t="e">
        <f>IF(F18=(ROUND(D30,0)),"","VALUE!")</f>
        <v>#REF!</v>
      </c>
      <c r="G31" s="1906" t="s">
        <v>37</v>
      </c>
      <c r="H31" s="1906"/>
      <c r="I31" s="19"/>
      <c r="K31" s="17"/>
    </row>
    <row r="32" spans="2:12" x14ac:dyDescent="0.2">
      <c r="B32" s="18"/>
      <c r="C32" s="2"/>
      <c r="G32" s="1906" t="s">
        <v>38</v>
      </c>
      <c r="H32" s="1906"/>
      <c r="I32" s="19"/>
      <c r="K32" s="17"/>
    </row>
    <row r="33" spans="2:11" x14ac:dyDescent="0.2">
      <c r="B33" s="18"/>
      <c r="D33" s="2"/>
      <c r="G33" s="3"/>
      <c r="H33" s="15" t="s">
        <v>27</v>
      </c>
      <c r="I33" s="321">
        <f>SUM(I26:I32)</f>
        <v>0</v>
      </c>
      <c r="J33" s="241" t="e">
        <f>IF((ROUND(D30,0)=ROUND(I33,0)),"","VALUE!")</f>
        <v>#REF!</v>
      </c>
      <c r="K33" s="17"/>
    </row>
    <row r="34" spans="2:11" ht="13.5" thickBot="1" x14ac:dyDescent="0.25">
      <c r="B34" s="32"/>
      <c r="C34" s="33"/>
      <c r="D34" s="20"/>
      <c r="E34" s="33"/>
      <c r="F34" s="33"/>
      <c r="G34" s="33"/>
      <c r="H34" s="33"/>
      <c r="I34" s="33"/>
      <c r="J34" s="33"/>
      <c r="K34" s="180"/>
    </row>
    <row r="35" spans="2:11" ht="15.75" customHeight="1" x14ac:dyDescent="0.2">
      <c r="D35" s="2"/>
      <c r="E35" s="2"/>
      <c r="F35" s="2"/>
      <c r="G35" s="2"/>
      <c r="J35" s="1"/>
      <c r="K35" s="612" t="e">
        <f>+#REF!</f>
        <v>#REF!</v>
      </c>
    </row>
    <row r="36" spans="2:11" x14ac:dyDescent="0.2">
      <c r="D36" s="2"/>
      <c r="E36" s="2"/>
      <c r="F36" s="2"/>
      <c r="G36" s="2"/>
      <c r="H36" s="2"/>
      <c r="J36" s="612" t="s">
        <v>393</v>
      </c>
      <c r="K36" s="242">
        <f ca="1">TODAY()</f>
        <v>45330</v>
      </c>
    </row>
    <row r="37" spans="2:11" x14ac:dyDescent="0.2">
      <c r="D37" s="2"/>
      <c r="E37" s="2"/>
      <c r="F37" s="2"/>
      <c r="G37" s="2"/>
      <c r="H37" s="2"/>
      <c r="J37" s="1"/>
      <c r="K37" s="1"/>
    </row>
    <row r="38" spans="2:11" x14ac:dyDescent="0.2">
      <c r="D38" s="2"/>
      <c r="E38" s="2"/>
      <c r="F38" s="2"/>
      <c r="G38" s="2"/>
      <c r="H38" s="2"/>
    </row>
    <row r="39" spans="2:11" x14ac:dyDescent="0.2">
      <c r="D39" s="2"/>
      <c r="E39" s="2"/>
      <c r="F39" s="2"/>
      <c r="G39" s="2"/>
      <c r="H39" s="2"/>
    </row>
    <row r="40" spans="2:11" x14ac:dyDescent="0.2">
      <c r="D40" s="2"/>
      <c r="E40" s="2"/>
      <c r="F40" s="2"/>
      <c r="G40" s="2"/>
      <c r="H40" s="2"/>
    </row>
    <row r="41" spans="2:11" x14ac:dyDescent="0.2">
      <c r="D41" s="2"/>
      <c r="E41" s="2"/>
      <c r="F41" s="2"/>
      <c r="G41" s="2"/>
      <c r="H41" s="2"/>
    </row>
    <row r="42" spans="2:11" x14ac:dyDescent="0.2">
      <c r="D42" s="2"/>
      <c r="E42" s="2"/>
      <c r="F42" s="2"/>
      <c r="G42" s="2"/>
      <c r="H42" s="2"/>
    </row>
    <row r="43" spans="2:11" x14ac:dyDescent="0.2">
      <c r="E43" s="2"/>
      <c r="F43" s="2"/>
      <c r="G43" s="2"/>
      <c r="H43" s="2"/>
    </row>
    <row r="44" spans="2:11" x14ac:dyDescent="0.2">
      <c r="E44" s="2"/>
      <c r="F44" s="2"/>
      <c r="G44" s="2"/>
      <c r="H44" s="2"/>
    </row>
    <row r="45" spans="2:11" x14ac:dyDescent="0.2">
      <c r="F45" s="2"/>
      <c r="G45" s="2"/>
      <c r="H45" s="2"/>
    </row>
  </sheetData>
  <sheetProtection algorithmName="SHA-512" hashValue="Zwn0QQzdeH4YVI53H2x2VP2FCLw6LMSCd8wHveZLzgCf5oK4Ee0YJEGY3C5pKxw+4WLANSUQIQF0yXBtpvGpjA==" saltValue="TSCWVDnlQuJrP8+nFwiTOA=="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0E00-000000000000}">
      <formula1>$M$12:$M$13</formula1>
    </dataValidation>
  </dataValidations>
  <pageMargins left="0.7" right="0.7" top="0.75" bottom="0.75" header="0.3" footer="0.3"/>
  <pageSetup scale="68" fitToHeight="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tabColor theme="3" tint="0.39997558519241921"/>
    <pageSetUpPr fitToPage="1"/>
  </sheetPr>
  <dimension ref="B1:Q93"/>
  <sheetViews>
    <sheetView showGridLines="0" topLeftCell="A82" zoomScale="70" zoomScaleNormal="70" workbookViewId="0">
      <selection activeCell="J18" sqref="J18"/>
    </sheetView>
  </sheetViews>
  <sheetFormatPr defaultColWidth="9.140625" defaultRowHeight="12.75" x14ac:dyDescent="0.2"/>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x14ac:dyDescent="0.25">
      <c r="B1" s="1758" t="e">
        <f>#REF!</f>
        <v>#REF!</v>
      </c>
      <c r="C1" s="1759"/>
      <c r="D1" s="1759"/>
      <c r="E1" s="1759"/>
      <c r="F1" s="1759"/>
      <c r="G1" s="1759"/>
      <c r="H1" s="1760"/>
    </row>
    <row r="2" spans="2:17" ht="16.5" customHeight="1" x14ac:dyDescent="0.2">
      <c r="B2" s="1925" t="s">
        <v>99</v>
      </c>
      <c r="C2" s="1926"/>
      <c r="D2" s="1926"/>
      <c r="E2" s="1926"/>
      <c r="F2" s="1926"/>
      <c r="G2" s="1926"/>
      <c r="H2" s="1927"/>
    </row>
    <row r="3" spans="2:17" ht="17.25" customHeight="1" thickBot="1" x14ac:dyDescent="0.25">
      <c r="B3" s="1928"/>
      <c r="C3" s="1929"/>
      <c r="D3" s="1929"/>
      <c r="E3" s="1929"/>
      <c r="F3" s="1929"/>
      <c r="G3" s="1929"/>
      <c r="H3" s="1930"/>
    </row>
    <row r="4" spans="2:17" ht="13.5" thickBot="1" x14ac:dyDescent="0.25">
      <c r="B4" s="244"/>
      <c r="C4" s="245"/>
      <c r="D4" s="245"/>
      <c r="E4" s="245"/>
      <c r="F4" s="245"/>
      <c r="G4" s="1"/>
      <c r="H4" s="246"/>
    </row>
    <row r="5" spans="2:17" ht="13.5" customHeight="1" x14ac:dyDescent="0.2">
      <c r="B5" s="247"/>
      <c r="C5" s="248"/>
      <c r="D5" s="1911" t="s">
        <v>100</v>
      </c>
      <c r="E5" s="1913" t="s">
        <v>40</v>
      </c>
      <c r="F5" s="1913" t="s">
        <v>41</v>
      </c>
      <c r="G5" s="1913" t="s">
        <v>450</v>
      </c>
      <c r="H5" s="1911" t="s">
        <v>451</v>
      </c>
    </row>
    <row r="6" spans="2:17" ht="13.5" customHeight="1" thickBot="1" x14ac:dyDescent="0.25">
      <c r="B6" s="249"/>
      <c r="C6" s="245"/>
      <c r="D6" s="1912"/>
      <c r="E6" s="1914"/>
      <c r="F6" s="1914"/>
      <c r="G6" s="1914"/>
      <c r="H6" s="1912"/>
    </row>
    <row r="7" spans="2:17" ht="13.5" customHeight="1" thickBot="1" x14ac:dyDescent="0.25">
      <c r="B7" s="996" t="s">
        <v>42</v>
      </c>
      <c r="C7" s="746"/>
      <c r="D7" s="746"/>
      <c r="E7" s="746"/>
      <c r="F7" s="746"/>
      <c r="G7" s="746"/>
      <c r="H7" s="999"/>
      <c r="J7" s="1957" t="s">
        <v>589</v>
      </c>
      <c r="K7" s="1958"/>
      <c r="L7" s="1958"/>
      <c r="M7" s="1958"/>
      <c r="N7" s="1958"/>
      <c r="O7" s="1958"/>
      <c r="P7" s="1958"/>
      <c r="Q7" s="1959"/>
    </row>
    <row r="8" spans="2:17" ht="13.5" customHeight="1" thickBot="1" x14ac:dyDescent="0.25">
      <c r="B8" s="1917" t="s">
        <v>43</v>
      </c>
      <c r="C8" s="1918"/>
      <c r="D8" s="22"/>
      <c r="E8" s="23"/>
      <c r="F8" s="54">
        <f>D8</f>
        <v>0</v>
      </c>
      <c r="G8" s="57" t="s">
        <v>44</v>
      </c>
      <c r="H8" s="58" t="s">
        <v>44</v>
      </c>
      <c r="J8" s="985" t="s">
        <v>580</v>
      </c>
      <c r="K8" s="461"/>
      <c r="L8" s="461"/>
      <c r="M8" s="461"/>
      <c r="N8" s="461"/>
      <c r="O8" s="461"/>
      <c r="P8" s="1962" t="s">
        <v>581</v>
      </c>
      <c r="Q8" s="1963"/>
    </row>
    <row r="9" spans="2:17" ht="13.5" customHeight="1" x14ac:dyDescent="0.2">
      <c r="B9" s="1919" t="s">
        <v>45</v>
      </c>
      <c r="C9" s="1920"/>
      <c r="D9" s="24"/>
      <c r="E9" s="25"/>
      <c r="F9" s="55">
        <f>D9</f>
        <v>0</v>
      </c>
      <c r="G9" s="59"/>
      <c r="H9" s="34">
        <f>F9</f>
        <v>0</v>
      </c>
      <c r="J9" s="982"/>
      <c r="K9" s="983"/>
      <c r="L9" s="983"/>
      <c r="M9" s="983"/>
      <c r="N9" s="983"/>
      <c r="O9" s="983"/>
      <c r="P9" s="1960"/>
      <c r="Q9" s="1961"/>
    </row>
    <row r="10" spans="2:17" ht="13.5" customHeight="1" thickBot="1" x14ac:dyDescent="0.25">
      <c r="B10" s="1921" t="s">
        <v>572</v>
      </c>
      <c r="C10" s="1922"/>
      <c r="D10" s="712">
        <f>P13</f>
        <v>0</v>
      </c>
      <c r="E10" s="38"/>
      <c r="F10" s="56">
        <f>D10</f>
        <v>0</v>
      </c>
      <c r="G10" s="60"/>
      <c r="H10" s="61">
        <f>F10</f>
        <v>0</v>
      </c>
      <c r="J10" s="982"/>
      <c r="K10" s="983"/>
      <c r="L10" s="983"/>
      <c r="M10" s="983"/>
      <c r="N10" s="983"/>
      <c r="O10" s="983"/>
      <c r="P10" s="1939"/>
      <c r="Q10" s="1940"/>
    </row>
    <row r="11" spans="2:17" ht="13.5" customHeight="1" thickBot="1" x14ac:dyDescent="0.25">
      <c r="B11" s="1923" t="s">
        <v>47</v>
      </c>
      <c r="C11" s="1924"/>
      <c r="D11" s="250">
        <f>SUM(D8:D10)</f>
        <v>0</v>
      </c>
      <c r="E11" s="250">
        <f>SUM(E8:E10)</f>
        <v>0</v>
      </c>
      <c r="F11" s="251">
        <f>SUM(F8:F10)</f>
        <v>0</v>
      </c>
      <c r="G11" s="252">
        <f>SUM(G8:G10)</f>
        <v>0</v>
      </c>
      <c r="H11" s="253">
        <f>SUM(H8:H10)</f>
        <v>0</v>
      </c>
      <c r="J11" s="982"/>
      <c r="K11" s="983"/>
      <c r="L11" s="983"/>
      <c r="M11" s="983"/>
      <c r="N11" s="983"/>
      <c r="O11" s="983"/>
      <c r="P11" s="1939"/>
      <c r="Q11" s="1940"/>
    </row>
    <row r="12" spans="2:17" ht="13.5" customHeight="1" thickBot="1" x14ac:dyDescent="0.25">
      <c r="B12" s="995" t="s">
        <v>48</v>
      </c>
      <c r="C12" s="997"/>
      <c r="D12" s="997"/>
      <c r="E12" s="997"/>
      <c r="F12" s="997"/>
      <c r="G12" s="997"/>
      <c r="H12" s="998"/>
      <c r="J12" s="18"/>
      <c r="P12" s="1937"/>
      <c r="Q12" s="1938"/>
    </row>
    <row r="13" spans="2:17" ht="13.5" customHeight="1" thickBot="1" x14ac:dyDescent="0.25">
      <c r="B13" s="1917" t="s">
        <v>49</v>
      </c>
      <c r="C13" s="1918"/>
      <c r="D13" s="254">
        <f>+'Construction Costs (CO)'!E9</f>
        <v>0</v>
      </c>
      <c r="E13" s="255">
        <f>+'Construction Costs (CO)'!F9</f>
        <v>0</v>
      </c>
      <c r="F13" s="101">
        <f>+'Construction Costs (CO)'!G9</f>
        <v>0</v>
      </c>
      <c r="G13" s="256">
        <f>+'Construction Costs (CO)'!H9</f>
        <v>0</v>
      </c>
      <c r="H13" s="257">
        <f>+'Construction Costs (CO)'!I9</f>
        <v>0</v>
      </c>
      <c r="J13" s="460"/>
      <c r="K13" s="461"/>
      <c r="L13" s="461"/>
      <c r="M13" s="461"/>
      <c r="N13" s="461"/>
      <c r="O13" s="986" t="s">
        <v>357</v>
      </c>
      <c r="P13" s="1964">
        <f>SUM(P9:Q12)</f>
        <v>0</v>
      </c>
      <c r="Q13" s="1965"/>
    </row>
    <row r="14" spans="2:17" ht="13.5" customHeight="1" thickBot="1" x14ac:dyDescent="0.25">
      <c r="B14" s="1919" t="s">
        <v>50</v>
      </c>
      <c r="C14" s="1920"/>
      <c r="D14" s="258">
        <f>+'Construction Costs (CO)'!E10</f>
        <v>0</v>
      </c>
      <c r="E14" s="179">
        <f>+'Construction Costs (CO)'!F10</f>
        <v>0</v>
      </c>
      <c r="F14" s="178">
        <f>+'Construction Costs (CO)'!G10</f>
        <v>0</v>
      </c>
      <c r="G14" s="259">
        <f>+'Construction Costs (CO)'!H10</f>
        <v>0</v>
      </c>
      <c r="H14" s="260">
        <f>+'Construction Costs (CO)'!I10</f>
        <v>0</v>
      </c>
    </row>
    <row r="15" spans="2:17" ht="13.5" customHeight="1" thickBot="1" x14ac:dyDescent="0.25">
      <c r="B15" s="1919" t="s">
        <v>51</v>
      </c>
      <c r="C15" s="1920"/>
      <c r="D15" s="258">
        <f>+'Construction Costs (CO)'!E18</f>
        <v>0</v>
      </c>
      <c r="E15" s="179">
        <f>+'Construction Costs (CO)'!F18</f>
        <v>0</v>
      </c>
      <c r="F15" s="178">
        <f>+'Construction Costs (CO)'!G18</f>
        <v>0</v>
      </c>
      <c r="G15" s="259">
        <f>+'Construction Costs (CO)'!H18</f>
        <v>0</v>
      </c>
      <c r="H15" s="260">
        <f>+'Construction Costs (CO)'!I18</f>
        <v>0</v>
      </c>
      <c r="J15" s="1957" t="s">
        <v>582</v>
      </c>
      <c r="K15" s="1958"/>
      <c r="L15" s="1958"/>
      <c r="M15" s="1958"/>
      <c r="N15" s="1958"/>
      <c r="O15" s="1958"/>
      <c r="P15" s="1958"/>
      <c r="Q15" s="1959"/>
    </row>
    <row r="16" spans="2:17" ht="13.5" customHeight="1" thickBot="1" x14ac:dyDescent="0.25">
      <c r="B16" s="1919" t="s">
        <v>52</v>
      </c>
      <c r="C16" s="1920"/>
      <c r="D16" s="258">
        <f>+'Construction Costs (CO)'!E34</f>
        <v>0</v>
      </c>
      <c r="E16" s="179">
        <f>+'Construction Costs (CO)'!F34</f>
        <v>0</v>
      </c>
      <c r="F16" s="178">
        <f>+'Construction Costs (CO)'!G34</f>
        <v>0</v>
      </c>
      <c r="G16" s="259">
        <f>+'Construction Costs (CO)'!H34</f>
        <v>0</v>
      </c>
      <c r="H16" s="260">
        <f>+'Construction Costs (CO)'!I34</f>
        <v>0</v>
      </c>
      <c r="J16" s="985" t="s">
        <v>590</v>
      </c>
      <c r="K16" s="461"/>
      <c r="L16" s="461"/>
      <c r="M16" s="461"/>
      <c r="N16" s="461"/>
      <c r="O16" s="461"/>
      <c r="P16" s="1962" t="s">
        <v>581</v>
      </c>
      <c r="Q16" s="1963"/>
    </row>
    <row r="17" spans="2:17" ht="13.5" customHeight="1" x14ac:dyDescent="0.2">
      <c r="B17" s="1919" t="s">
        <v>53</v>
      </c>
      <c r="C17" s="1920"/>
      <c r="D17" s="258">
        <f>+'Construction Costs (CO)'!E39</f>
        <v>0</v>
      </c>
      <c r="E17" s="179">
        <f>+'Construction Costs (CO)'!F39</f>
        <v>0</v>
      </c>
      <c r="F17" s="178">
        <f>+'Construction Costs (CO)'!G39</f>
        <v>0</v>
      </c>
      <c r="G17" s="70"/>
      <c r="H17" s="36"/>
      <c r="J17" s="982"/>
      <c r="K17" s="983"/>
      <c r="L17" s="983"/>
      <c r="M17" s="983"/>
      <c r="N17" s="983"/>
      <c r="O17" s="983"/>
      <c r="P17" s="1960"/>
      <c r="Q17" s="1961"/>
    </row>
    <row r="18" spans="2:17" ht="13.5" customHeight="1" thickBot="1" x14ac:dyDescent="0.25">
      <c r="B18" s="1915" t="s">
        <v>54</v>
      </c>
      <c r="C18" s="1916"/>
      <c r="D18" s="258">
        <f>+'Construction Costs (CO)'!E44</f>
        <v>0</v>
      </c>
      <c r="E18" s="179">
        <f>+'Construction Costs (CO)'!F44</f>
        <v>0</v>
      </c>
      <c r="F18" s="178">
        <f>+'Construction Costs (CO)'!G44</f>
        <v>0</v>
      </c>
      <c r="G18" s="259">
        <f>+'Construction Costs (CO)'!H44</f>
        <v>0</v>
      </c>
      <c r="H18" s="260">
        <f>+'Construction Costs (CO)'!I44</f>
        <v>0</v>
      </c>
      <c r="J18" s="982"/>
      <c r="K18" s="983"/>
      <c r="L18" s="983"/>
      <c r="M18" s="983"/>
      <c r="N18" s="983"/>
      <c r="O18" s="983"/>
      <c r="P18" s="1939"/>
      <c r="Q18" s="1940"/>
    </row>
    <row r="19" spans="2:17" ht="13.5" customHeight="1" thickBot="1" x14ac:dyDescent="0.25">
      <c r="B19" s="1923" t="s">
        <v>55</v>
      </c>
      <c r="C19" s="1924"/>
      <c r="D19" s="250">
        <f>SUM(D13:D18)</f>
        <v>0</v>
      </c>
      <c r="E19" s="250">
        <f>SUM(E13:E18)</f>
        <v>0</v>
      </c>
      <c r="F19" s="251">
        <f>SUM(F13:F18)</f>
        <v>0</v>
      </c>
      <c r="G19" s="252">
        <f>SUM(G13:G18)</f>
        <v>0</v>
      </c>
      <c r="H19" s="253">
        <f>SUM(H13:H18)</f>
        <v>0</v>
      </c>
      <c r="J19" s="982"/>
      <c r="K19" s="983"/>
      <c r="L19" s="983"/>
      <c r="M19" s="983"/>
      <c r="N19" s="983"/>
      <c r="O19" s="983"/>
      <c r="P19" s="1939"/>
      <c r="Q19" s="1940"/>
    </row>
    <row r="20" spans="2:17" ht="13.5" customHeight="1" thickBot="1" x14ac:dyDescent="0.25">
      <c r="B20" s="996" t="s">
        <v>56</v>
      </c>
      <c r="C20" s="997"/>
      <c r="D20" s="997"/>
      <c r="E20" s="997"/>
      <c r="F20" s="997"/>
      <c r="G20" s="997"/>
      <c r="H20" s="998"/>
      <c r="J20" s="18"/>
      <c r="P20" s="1937"/>
      <c r="Q20" s="1938"/>
    </row>
    <row r="21" spans="2:17" ht="13.5" customHeight="1" thickBot="1" x14ac:dyDescent="0.25">
      <c r="B21" s="1917" t="s">
        <v>57</v>
      </c>
      <c r="C21" s="1918"/>
      <c r="D21" s="22"/>
      <c r="E21" s="27"/>
      <c r="F21" s="62">
        <f>D21</f>
        <v>0</v>
      </c>
      <c r="G21" s="64"/>
      <c r="H21" s="34">
        <f>F21</f>
        <v>0</v>
      </c>
      <c r="J21" s="460"/>
      <c r="K21" s="461"/>
      <c r="L21" s="461"/>
      <c r="M21" s="461"/>
      <c r="N21" s="461"/>
      <c r="O21" s="986" t="s">
        <v>357</v>
      </c>
      <c r="P21" s="1964">
        <f>SUM(P17:Q20)</f>
        <v>0</v>
      </c>
      <c r="Q21" s="1965"/>
    </row>
    <row r="22" spans="2:17" ht="13.5" customHeight="1" thickBot="1" x14ac:dyDescent="0.25">
      <c r="B22" s="1919" t="s">
        <v>58</v>
      </c>
      <c r="C22" s="1920"/>
      <c r="D22" s="24"/>
      <c r="E22" s="26"/>
      <c r="F22" s="62">
        <f t="shared" ref="F22:F28" si="0">D22</f>
        <v>0</v>
      </c>
      <c r="G22" s="59"/>
      <c r="H22" s="34">
        <f>F22</f>
        <v>0</v>
      </c>
    </row>
    <row r="23" spans="2:17" ht="13.5" customHeight="1" thickBot="1" x14ac:dyDescent="0.25">
      <c r="B23" s="1919" t="s">
        <v>59</v>
      </c>
      <c r="C23" s="1920"/>
      <c r="D23" s="24"/>
      <c r="E23" s="26"/>
      <c r="F23" s="62">
        <f t="shared" si="0"/>
        <v>0</v>
      </c>
      <c r="G23" s="59"/>
      <c r="H23" s="34">
        <f>F23</f>
        <v>0</v>
      </c>
      <c r="J23" s="1957" t="s">
        <v>583</v>
      </c>
      <c r="K23" s="1958"/>
      <c r="L23" s="1958"/>
      <c r="M23" s="1958"/>
      <c r="N23" s="1958"/>
      <c r="O23" s="1958"/>
      <c r="P23" s="1958"/>
      <c r="Q23" s="1959"/>
    </row>
    <row r="24" spans="2:17" ht="13.5" customHeight="1" thickBot="1" x14ac:dyDescent="0.25">
      <c r="B24" s="1919" t="s">
        <v>60</v>
      </c>
      <c r="C24" s="1920"/>
      <c r="D24" s="258" t="e">
        <f>MAX('Construction Costs (CO)'!N12,'Construction Costs (CO)'!N15)</f>
        <v>#REF!</v>
      </c>
      <c r="E24" s="26"/>
      <c r="F24" s="62" t="e">
        <f t="shared" si="0"/>
        <v>#REF!</v>
      </c>
      <c r="G24" s="59"/>
      <c r="H24" s="258" t="e">
        <f>+D24</f>
        <v>#REF!</v>
      </c>
      <c r="J24" s="985" t="s">
        <v>590</v>
      </c>
      <c r="K24" s="461"/>
      <c r="L24" s="461"/>
      <c r="M24" s="461"/>
      <c r="N24" s="461"/>
      <c r="O24" s="461"/>
      <c r="P24" s="1962" t="s">
        <v>581</v>
      </c>
      <c r="Q24" s="1963"/>
    </row>
    <row r="25" spans="2:17" ht="13.5" customHeight="1" x14ac:dyDescent="0.2">
      <c r="B25" s="1915" t="s">
        <v>61</v>
      </c>
      <c r="C25" s="1916"/>
      <c r="D25" s="28"/>
      <c r="E25" s="29"/>
      <c r="F25" s="62">
        <f t="shared" si="0"/>
        <v>0</v>
      </c>
      <c r="G25" s="67"/>
      <c r="H25" s="35">
        <f>F25</f>
        <v>0</v>
      </c>
      <c r="J25" s="982"/>
      <c r="K25" s="983"/>
      <c r="L25" s="983"/>
      <c r="M25" s="983"/>
      <c r="N25" s="983"/>
      <c r="O25" s="983"/>
      <c r="P25" s="1960"/>
      <c r="Q25" s="1961"/>
    </row>
    <row r="26" spans="2:17" ht="13.5" customHeight="1" x14ac:dyDescent="0.2">
      <c r="B26" s="976" t="s">
        <v>591</v>
      </c>
      <c r="C26" s="977"/>
      <c r="D26" s="28"/>
      <c r="E26" s="29"/>
      <c r="F26" s="62">
        <f t="shared" si="0"/>
        <v>0</v>
      </c>
      <c r="G26" s="67"/>
      <c r="H26" s="35">
        <f>F26</f>
        <v>0</v>
      </c>
      <c r="J26" s="982"/>
      <c r="K26" s="983"/>
      <c r="L26" s="983"/>
      <c r="M26" s="983"/>
      <c r="N26" s="983"/>
      <c r="O26" s="983"/>
      <c r="P26" s="1939"/>
      <c r="Q26" s="1940"/>
    </row>
    <row r="27" spans="2:17" ht="13.5" customHeight="1" x14ac:dyDescent="0.2">
      <c r="B27" s="976" t="s">
        <v>592</v>
      </c>
      <c r="C27" s="977"/>
      <c r="D27" s="28"/>
      <c r="E27" s="29"/>
      <c r="F27" s="62">
        <f t="shared" si="0"/>
        <v>0</v>
      </c>
      <c r="G27" s="67"/>
      <c r="H27" s="35">
        <f>F27</f>
        <v>0</v>
      </c>
      <c r="J27" s="982"/>
      <c r="K27" s="983"/>
      <c r="L27" s="983"/>
      <c r="M27" s="983"/>
      <c r="N27" s="983"/>
      <c r="O27" s="983"/>
      <c r="P27" s="1939"/>
      <c r="Q27" s="1940"/>
    </row>
    <row r="28" spans="2:17" ht="13.5" customHeight="1" thickBot="1" x14ac:dyDescent="0.25">
      <c r="B28" s="980" t="s">
        <v>573</v>
      </c>
      <c r="C28" s="981"/>
      <c r="D28" s="990">
        <f>P21</f>
        <v>0</v>
      </c>
      <c r="E28" s="984"/>
      <c r="F28" s="62">
        <f t="shared" si="0"/>
        <v>0</v>
      </c>
      <c r="G28" s="60"/>
      <c r="H28" s="35">
        <f>F28</f>
        <v>0</v>
      </c>
      <c r="J28" s="18"/>
      <c r="P28" s="1937"/>
      <c r="Q28" s="1938"/>
    </row>
    <row r="29" spans="2:17" ht="13.5" customHeight="1" thickBot="1" x14ac:dyDescent="0.25">
      <c r="B29" s="1923" t="s">
        <v>47</v>
      </c>
      <c r="C29" s="1924"/>
      <c r="D29" s="250" t="e">
        <f>SUM(D21:D28)</f>
        <v>#REF!</v>
      </c>
      <c r="E29" s="250">
        <f>SUM(E21:E28)</f>
        <v>0</v>
      </c>
      <c r="F29" s="251" t="e">
        <f>SUM(F21:F28)</f>
        <v>#REF!</v>
      </c>
      <c r="G29" s="252">
        <f>SUM(G21:G28)</f>
        <v>0</v>
      </c>
      <c r="H29" s="253" t="e">
        <f>SUM(H21:H28)</f>
        <v>#REF!</v>
      </c>
      <c r="J29" s="460"/>
      <c r="K29" s="461"/>
      <c r="L29" s="461"/>
      <c r="M29" s="461"/>
      <c r="N29" s="461"/>
      <c r="O29" s="986" t="s">
        <v>357</v>
      </c>
      <c r="P29" s="1964">
        <f>SUM(P25:Q28)</f>
        <v>0</v>
      </c>
      <c r="Q29" s="1965"/>
    </row>
    <row r="30" spans="2:17" ht="13.5" customHeight="1" thickBot="1" x14ac:dyDescent="0.25">
      <c r="B30" s="995" t="s">
        <v>62</v>
      </c>
      <c r="C30" s="997"/>
      <c r="D30" s="997"/>
      <c r="E30" s="997"/>
      <c r="F30" s="997"/>
      <c r="G30" s="997"/>
      <c r="H30" s="998"/>
    </row>
    <row r="31" spans="2:17" ht="13.5" customHeight="1" thickBot="1" x14ac:dyDescent="0.25">
      <c r="B31" s="1917" t="s">
        <v>63</v>
      </c>
      <c r="C31" s="1918"/>
      <c r="D31" s="22"/>
      <c r="E31" s="27"/>
      <c r="F31" s="62">
        <f>D31</f>
        <v>0</v>
      </c>
      <c r="G31" s="64"/>
      <c r="H31" s="35">
        <f>F31</f>
        <v>0</v>
      </c>
      <c r="J31" s="1957" t="s">
        <v>584</v>
      </c>
      <c r="K31" s="1958"/>
      <c r="L31" s="1958"/>
      <c r="M31" s="1958"/>
      <c r="N31" s="1958"/>
      <c r="O31" s="1958"/>
      <c r="P31" s="1958"/>
      <c r="Q31" s="1959"/>
    </row>
    <row r="32" spans="2:17" ht="13.5" customHeight="1" thickBot="1" x14ac:dyDescent="0.25">
      <c r="B32" s="1919" t="s">
        <v>64</v>
      </c>
      <c r="C32" s="1920"/>
      <c r="D32" s="24"/>
      <c r="E32" s="26"/>
      <c r="F32" s="62">
        <f>D32</f>
        <v>0</v>
      </c>
      <c r="G32" s="59"/>
      <c r="H32" s="35">
        <f>F32</f>
        <v>0</v>
      </c>
      <c r="J32" s="985" t="s">
        <v>590</v>
      </c>
      <c r="K32" s="461"/>
      <c r="L32" s="461"/>
      <c r="M32" s="461"/>
      <c r="N32" s="461"/>
      <c r="O32" s="461"/>
      <c r="P32" s="1962" t="s">
        <v>581</v>
      </c>
      <c r="Q32" s="1963"/>
    </row>
    <row r="33" spans="2:17" ht="13.5" customHeight="1" x14ac:dyDescent="0.2">
      <c r="B33" s="1919" t="s">
        <v>65</v>
      </c>
      <c r="C33" s="1920"/>
      <c r="D33" s="24"/>
      <c r="E33" s="26"/>
      <c r="F33" s="62">
        <f>D33</f>
        <v>0</v>
      </c>
      <c r="G33" s="59"/>
      <c r="H33" s="35">
        <f>F33</f>
        <v>0</v>
      </c>
      <c r="J33" s="982"/>
      <c r="K33" s="983"/>
      <c r="L33" s="983"/>
      <c r="M33" s="983"/>
      <c r="N33" s="983"/>
      <c r="O33" s="983"/>
      <c r="P33" s="1960"/>
      <c r="Q33" s="1961"/>
    </row>
    <row r="34" spans="2:17" ht="13.5" customHeight="1" x14ac:dyDescent="0.2">
      <c r="B34" s="1919" t="s">
        <v>66</v>
      </c>
      <c r="C34" s="1920"/>
      <c r="D34" s="24"/>
      <c r="E34" s="26"/>
      <c r="F34" s="62">
        <f>D34</f>
        <v>0</v>
      </c>
      <c r="G34" s="59"/>
      <c r="H34" s="35">
        <f>F34</f>
        <v>0</v>
      </c>
      <c r="J34" s="982"/>
      <c r="K34" s="983"/>
      <c r="L34" s="983"/>
      <c r="M34" s="983"/>
      <c r="N34" s="983"/>
      <c r="O34" s="983"/>
      <c r="P34" s="1939"/>
      <c r="Q34" s="1940"/>
    </row>
    <row r="35" spans="2:17" ht="13.5" customHeight="1" thickBot="1" x14ac:dyDescent="0.25">
      <c r="B35" s="1919" t="s">
        <v>574</v>
      </c>
      <c r="C35" s="1920"/>
      <c r="D35" s="258">
        <f>P29</f>
        <v>0</v>
      </c>
      <c r="E35" s="26"/>
      <c r="F35" s="62">
        <f>D35</f>
        <v>0</v>
      </c>
      <c r="G35" s="59"/>
      <c r="H35" s="35">
        <f>F35</f>
        <v>0</v>
      </c>
      <c r="J35" s="982"/>
      <c r="K35" s="983"/>
      <c r="L35" s="983"/>
      <c r="M35" s="983"/>
      <c r="N35" s="983"/>
      <c r="O35" s="983"/>
      <c r="P35" s="1939"/>
      <c r="Q35" s="1940"/>
    </row>
    <row r="36" spans="2:17" ht="13.5" customHeight="1" thickBot="1" x14ac:dyDescent="0.25">
      <c r="B36" s="1923" t="s">
        <v>47</v>
      </c>
      <c r="C36" s="1924"/>
      <c r="D36" s="250">
        <f>SUM(D31:D35)</f>
        <v>0</v>
      </c>
      <c r="E36" s="250">
        <f>SUM(E31:E35)</f>
        <v>0</v>
      </c>
      <c r="F36" s="251">
        <f>SUM(F31:F35)</f>
        <v>0</v>
      </c>
      <c r="G36" s="252">
        <f>SUM(G31:G35)</f>
        <v>0</v>
      </c>
      <c r="H36" s="253">
        <f>SUM(H31:H35)</f>
        <v>0</v>
      </c>
      <c r="J36" s="18"/>
      <c r="P36" s="1937"/>
      <c r="Q36" s="1938"/>
    </row>
    <row r="37" spans="2:17" ht="13.5" customHeight="1" thickBot="1" x14ac:dyDescent="0.25">
      <c r="B37" s="995" t="s">
        <v>67</v>
      </c>
      <c r="C37" s="997"/>
      <c r="D37" s="997"/>
      <c r="E37" s="997"/>
      <c r="F37" s="997"/>
      <c r="G37" s="997"/>
      <c r="H37" s="998"/>
      <c r="J37" s="460"/>
      <c r="K37" s="461"/>
      <c r="L37" s="461"/>
      <c r="M37" s="461"/>
      <c r="N37" s="461"/>
      <c r="O37" s="986" t="s">
        <v>357</v>
      </c>
      <c r="P37" s="1964">
        <f>SUM(P33:Q36)</f>
        <v>0</v>
      </c>
      <c r="Q37" s="1965"/>
    </row>
    <row r="38" spans="2:17" ht="13.5" customHeight="1" thickBot="1" x14ac:dyDescent="0.25">
      <c r="B38" s="1917" t="s">
        <v>68</v>
      </c>
      <c r="C38" s="1918"/>
      <c r="D38" s="22"/>
      <c r="E38" s="27"/>
      <c r="F38" s="62">
        <f>D38</f>
        <v>0</v>
      </c>
      <c r="G38" s="64"/>
      <c r="H38" s="35">
        <f>F38</f>
        <v>0</v>
      </c>
    </row>
    <row r="39" spans="2:17" ht="13.5" customHeight="1" thickBot="1" x14ac:dyDescent="0.25">
      <c r="B39" s="1919" t="s">
        <v>69</v>
      </c>
      <c r="C39" s="1920"/>
      <c r="D39" s="24"/>
      <c r="E39" s="26"/>
      <c r="F39" s="62">
        <f t="shared" ref="F39:F48" si="1">D39</f>
        <v>0</v>
      </c>
      <c r="G39" s="59"/>
      <c r="H39" s="35">
        <f t="shared" ref="H39:H48" si="2">F39</f>
        <v>0</v>
      </c>
      <c r="J39" s="1957" t="s">
        <v>585</v>
      </c>
      <c r="K39" s="1958"/>
      <c r="L39" s="1958"/>
      <c r="M39" s="1958"/>
      <c r="N39" s="1958"/>
      <c r="O39" s="1958"/>
      <c r="P39" s="1958"/>
      <c r="Q39" s="1959"/>
    </row>
    <row r="40" spans="2:17" ht="13.5" customHeight="1" thickBot="1" x14ac:dyDescent="0.25">
      <c r="B40" s="1919" t="s">
        <v>70</v>
      </c>
      <c r="C40" s="1920"/>
      <c r="D40" s="24"/>
      <c r="E40" s="26"/>
      <c r="F40" s="62">
        <f t="shared" si="1"/>
        <v>0</v>
      </c>
      <c r="G40" s="59"/>
      <c r="H40" s="35">
        <f t="shared" si="2"/>
        <v>0</v>
      </c>
      <c r="J40" s="985" t="s">
        <v>590</v>
      </c>
      <c r="K40" s="461"/>
      <c r="L40" s="461"/>
      <c r="M40" s="461"/>
      <c r="N40" s="461"/>
      <c r="O40" s="461"/>
      <c r="P40" s="1962" t="s">
        <v>581</v>
      </c>
      <c r="Q40" s="1963"/>
    </row>
    <row r="41" spans="2:17" ht="13.5" customHeight="1" x14ac:dyDescent="0.2">
      <c r="B41" s="1919" t="s">
        <v>5</v>
      </c>
      <c r="C41" s="1920"/>
      <c r="D41" s="24"/>
      <c r="E41" s="26"/>
      <c r="F41" s="62">
        <f t="shared" si="1"/>
        <v>0</v>
      </c>
      <c r="G41" s="59"/>
      <c r="H41" s="35">
        <f t="shared" si="2"/>
        <v>0</v>
      </c>
      <c r="J41" s="982"/>
      <c r="K41" s="983"/>
      <c r="L41" s="983"/>
      <c r="M41" s="983"/>
      <c r="N41" s="983"/>
      <c r="O41" s="983"/>
      <c r="P41" s="1960"/>
      <c r="Q41" s="1961"/>
    </row>
    <row r="42" spans="2:17" ht="13.5" customHeight="1" x14ac:dyDescent="0.2">
      <c r="B42" s="1919" t="s">
        <v>71</v>
      </c>
      <c r="C42" s="1920"/>
      <c r="D42" s="24"/>
      <c r="E42" s="26"/>
      <c r="F42" s="62">
        <f t="shared" si="1"/>
        <v>0</v>
      </c>
      <c r="G42" s="59"/>
      <c r="H42" s="35">
        <f t="shared" si="2"/>
        <v>0</v>
      </c>
      <c r="J42" s="982"/>
      <c r="K42" s="983"/>
      <c r="L42" s="983"/>
      <c r="M42" s="983"/>
      <c r="N42" s="983"/>
      <c r="O42" s="983"/>
      <c r="P42" s="1939"/>
      <c r="Q42" s="1940"/>
    </row>
    <row r="43" spans="2:17" ht="13.5" customHeight="1" x14ac:dyDescent="0.2">
      <c r="B43" s="1919" t="s">
        <v>72</v>
      </c>
      <c r="C43" s="1920"/>
      <c r="D43" s="24"/>
      <c r="E43" s="26"/>
      <c r="F43" s="62">
        <f t="shared" si="1"/>
        <v>0</v>
      </c>
      <c r="G43" s="59"/>
      <c r="H43" s="35">
        <f t="shared" si="2"/>
        <v>0</v>
      </c>
      <c r="J43" s="982"/>
      <c r="K43" s="983"/>
      <c r="L43" s="983"/>
      <c r="M43" s="983"/>
      <c r="N43" s="983"/>
      <c r="O43" s="983"/>
      <c r="P43" s="1939"/>
      <c r="Q43" s="1940"/>
    </row>
    <row r="44" spans="2:17" ht="13.5" customHeight="1" thickBot="1" x14ac:dyDescent="0.25">
      <c r="B44" s="1919" t="s">
        <v>73</v>
      </c>
      <c r="C44" s="1920"/>
      <c r="D44" s="24"/>
      <c r="E44" s="26"/>
      <c r="F44" s="62">
        <f t="shared" si="1"/>
        <v>0</v>
      </c>
      <c r="G44" s="59"/>
      <c r="H44" s="35">
        <f t="shared" si="2"/>
        <v>0</v>
      </c>
      <c r="J44" s="18"/>
      <c r="P44" s="1937"/>
      <c r="Q44" s="1938"/>
    </row>
    <row r="45" spans="2:17" ht="13.5" customHeight="1" thickBot="1" x14ac:dyDescent="0.25">
      <c r="B45" s="1919" t="s">
        <v>74</v>
      </c>
      <c r="C45" s="1920"/>
      <c r="D45" s="24"/>
      <c r="E45" s="26"/>
      <c r="F45" s="62">
        <f t="shared" si="1"/>
        <v>0</v>
      </c>
      <c r="G45" s="59"/>
      <c r="H45" s="35">
        <f t="shared" si="2"/>
        <v>0</v>
      </c>
      <c r="J45" s="460"/>
      <c r="K45" s="461"/>
      <c r="L45" s="461"/>
      <c r="M45" s="461"/>
      <c r="N45" s="461"/>
      <c r="O45" s="986" t="s">
        <v>357</v>
      </c>
      <c r="P45" s="1964">
        <f>SUM(P41:Q44)</f>
        <v>0</v>
      </c>
      <c r="Q45" s="1965"/>
    </row>
    <row r="46" spans="2:17" ht="13.5" customHeight="1" thickBot="1" x14ac:dyDescent="0.25">
      <c r="B46" s="1919" t="s">
        <v>3</v>
      </c>
      <c r="C46" s="1920"/>
      <c r="D46" s="24"/>
      <c r="E46" s="26"/>
      <c r="F46" s="62">
        <f t="shared" si="1"/>
        <v>0</v>
      </c>
      <c r="G46" s="59"/>
      <c r="H46" s="35">
        <f t="shared" si="2"/>
        <v>0</v>
      </c>
    </row>
    <row r="47" spans="2:17" ht="13.5" customHeight="1" thickBot="1" x14ac:dyDescent="0.25">
      <c r="B47" s="1915" t="s">
        <v>75</v>
      </c>
      <c r="C47" s="1916"/>
      <c r="D47" s="28"/>
      <c r="E47" s="29"/>
      <c r="F47" s="62">
        <f t="shared" si="1"/>
        <v>0</v>
      </c>
      <c r="G47" s="67"/>
      <c r="H47" s="35">
        <f t="shared" si="2"/>
        <v>0</v>
      </c>
      <c r="J47" s="1957" t="s">
        <v>586</v>
      </c>
      <c r="K47" s="1958"/>
      <c r="L47" s="1958"/>
      <c r="M47" s="1958"/>
      <c r="N47" s="1958"/>
      <c r="O47" s="1958"/>
      <c r="P47" s="1958"/>
      <c r="Q47" s="1959"/>
    </row>
    <row r="48" spans="2:17" ht="13.5" customHeight="1" thickBot="1" x14ac:dyDescent="0.25">
      <c r="B48" s="980" t="s">
        <v>575</v>
      </c>
      <c r="C48" s="981"/>
      <c r="D48" s="990">
        <f>P37</f>
        <v>0</v>
      </c>
      <c r="E48" s="984"/>
      <c r="F48" s="62">
        <f t="shared" si="1"/>
        <v>0</v>
      </c>
      <c r="G48" s="60"/>
      <c r="H48" s="35">
        <f t="shared" si="2"/>
        <v>0</v>
      </c>
      <c r="J48" s="985" t="s">
        <v>590</v>
      </c>
      <c r="K48" s="461"/>
      <c r="L48" s="461"/>
      <c r="M48" s="461"/>
      <c r="N48" s="461"/>
      <c r="O48" s="461"/>
      <c r="P48" s="1962" t="s">
        <v>581</v>
      </c>
      <c r="Q48" s="1963"/>
    </row>
    <row r="49" spans="2:17" ht="13.5" customHeight="1" thickBot="1" x14ac:dyDescent="0.25">
      <c r="B49" s="1923" t="s">
        <v>47</v>
      </c>
      <c r="C49" s="1924"/>
      <c r="D49" s="250">
        <f>SUM(D38:D48)</f>
        <v>0</v>
      </c>
      <c r="E49" s="250">
        <f>SUM(E38:E48)</f>
        <v>0</v>
      </c>
      <c r="F49" s="251">
        <f>SUM(F38:F48)</f>
        <v>0</v>
      </c>
      <c r="G49" s="252">
        <f>SUM(G38:G48)</f>
        <v>0</v>
      </c>
      <c r="H49" s="253">
        <f>SUM(H38:H48)</f>
        <v>0</v>
      </c>
      <c r="J49" s="982"/>
      <c r="K49" s="983"/>
      <c r="L49" s="983"/>
      <c r="M49" s="983"/>
      <c r="N49" s="983"/>
      <c r="O49" s="983"/>
      <c r="P49" s="1960"/>
      <c r="Q49" s="1961"/>
    </row>
    <row r="50" spans="2:17" ht="13.5" customHeight="1" thickBot="1" x14ac:dyDescent="0.25">
      <c r="B50" s="995" t="s">
        <v>76</v>
      </c>
      <c r="C50" s="997"/>
      <c r="D50" s="997"/>
      <c r="E50" s="997"/>
      <c r="F50" s="997"/>
      <c r="G50" s="997"/>
      <c r="H50" s="998"/>
      <c r="J50" s="982"/>
      <c r="K50" s="983"/>
      <c r="L50" s="983"/>
      <c r="M50" s="983"/>
      <c r="N50" s="983"/>
      <c r="O50" s="983"/>
      <c r="P50" s="1939"/>
      <c r="Q50" s="1940"/>
    </row>
    <row r="51" spans="2:17" ht="13.5" customHeight="1" x14ac:dyDescent="0.2">
      <c r="B51" s="1917" t="s">
        <v>77</v>
      </c>
      <c r="C51" s="1918"/>
      <c r="D51" s="22"/>
      <c r="E51" s="27"/>
      <c r="F51" s="62">
        <f>D51</f>
        <v>0</v>
      </c>
      <c r="G51" s="68"/>
      <c r="H51" s="69"/>
      <c r="J51" s="982"/>
      <c r="K51" s="983"/>
      <c r="L51" s="983"/>
      <c r="M51" s="983"/>
      <c r="N51" s="983"/>
      <c r="O51" s="983"/>
      <c r="P51" s="1939"/>
      <c r="Q51" s="1940"/>
    </row>
    <row r="52" spans="2:17" ht="13.5" customHeight="1" thickBot="1" x14ac:dyDescent="0.25">
      <c r="B52" s="1919" t="s">
        <v>78</v>
      </c>
      <c r="C52" s="1920"/>
      <c r="D52" s="24"/>
      <c r="E52" s="26"/>
      <c r="F52" s="62">
        <f t="shared" ref="F52:F60" si="3">D52</f>
        <v>0</v>
      </c>
      <c r="G52" s="70"/>
      <c r="H52" s="36"/>
      <c r="J52" s="18"/>
      <c r="P52" s="1937"/>
      <c r="Q52" s="1938"/>
    </row>
    <row r="53" spans="2:17" ht="13.5" customHeight="1" thickBot="1" x14ac:dyDescent="0.25">
      <c r="B53" s="1919" t="s">
        <v>71</v>
      </c>
      <c r="C53" s="1920"/>
      <c r="D53" s="24"/>
      <c r="E53" s="26"/>
      <c r="F53" s="62">
        <f t="shared" si="3"/>
        <v>0</v>
      </c>
      <c r="G53" s="70"/>
      <c r="H53" s="36"/>
      <c r="J53" s="460"/>
      <c r="K53" s="461"/>
      <c r="L53" s="461"/>
      <c r="M53" s="461"/>
      <c r="N53" s="461"/>
      <c r="O53" s="986" t="s">
        <v>357</v>
      </c>
      <c r="P53" s="1964">
        <f>SUM(P49:Q52)</f>
        <v>0</v>
      </c>
      <c r="Q53" s="1965"/>
    </row>
    <row r="54" spans="2:17" ht="13.5" customHeight="1" thickBot="1" x14ac:dyDescent="0.25">
      <c r="B54" s="1919" t="s">
        <v>72</v>
      </c>
      <c r="C54" s="1920"/>
      <c r="D54" s="24"/>
      <c r="E54" s="26"/>
      <c r="F54" s="62">
        <f t="shared" si="3"/>
        <v>0</v>
      </c>
      <c r="G54" s="70"/>
      <c r="H54" s="36"/>
    </row>
    <row r="55" spans="2:17" ht="13.5" customHeight="1" thickBot="1" x14ac:dyDescent="0.25">
      <c r="B55" s="1919" t="s">
        <v>74</v>
      </c>
      <c r="C55" s="1920"/>
      <c r="D55" s="24"/>
      <c r="E55" s="26"/>
      <c r="F55" s="62">
        <f t="shared" si="3"/>
        <v>0</v>
      </c>
      <c r="G55" s="70"/>
      <c r="H55" s="36"/>
      <c r="J55" s="1957" t="s">
        <v>587</v>
      </c>
      <c r="K55" s="1958"/>
      <c r="L55" s="1958"/>
      <c r="M55" s="1958"/>
      <c r="N55" s="1958"/>
      <c r="O55" s="1958"/>
      <c r="P55" s="1958"/>
      <c r="Q55" s="1959"/>
    </row>
    <row r="56" spans="2:17" ht="13.5" customHeight="1" thickBot="1" x14ac:dyDescent="0.25">
      <c r="B56" s="1919" t="s">
        <v>3</v>
      </c>
      <c r="C56" s="1920"/>
      <c r="D56" s="24"/>
      <c r="E56" s="26"/>
      <c r="F56" s="62">
        <f t="shared" si="3"/>
        <v>0</v>
      </c>
      <c r="G56" s="70"/>
      <c r="H56" s="36"/>
      <c r="J56" s="985" t="s">
        <v>590</v>
      </c>
      <c r="K56" s="461"/>
      <c r="L56" s="461"/>
      <c r="M56" s="461"/>
      <c r="N56" s="461"/>
      <c r="O56" s="461"/>
      <c r="P56" s="1962" t="s">
        <v>581</v>
      </c>
      <c r="Q56" s="1963"/>
    </row>
    <row r="57" spans="2:17" ht="13.5" customHeight="1" x14ac:dyDescent="0.2">
      <c r="B57" s="991" t="s">
        <v>597</v>
      </c>
      <c r="C57" s="992"/>
      <c r="D57" s="24"/>
      <c r="E57" s="26"/>
      <c r="F57" s="62">
        <f t="shared" si="3"/>
        <v>0</v>
      </c>
      <c r="G57" s="70"/>
      <c r="H57" s="36"/>
      <c r="J57" s="1042"/>
      <c r="K57" s="988"/>
      <c r="L57" s="988"/>
      <c r="M57" s="988"/>
      <c r="N57" s="988"/>
      <c r="O57" s="1043"/>
      <c r="P57" s="1966"/>
      <c r="Q57" s="1967"/>
    </row>
    <row r="58" spans="2:17" ht="13.5" customHeight="1" x14ac:dyDescent="0.2">
      <c r="B58" s="1935" t="s">
        <v>79</v>
      </c>
      <c r="C58" s="1936"/>
      <c r="D58" s="24"/>
      <c r="E58" s="26"/>
      <c r="F58" s="62">
        <f t="shared" si="3"/>
        <v>0</v>
      </c>
      <c r="G58" s="70"/>
      <c r="H58" s="36"/>
      <c r="J58" s="982"/>
      <c r="K58" s="983"/>
      <c r="L58" s="983"/>
      <c r="M58" s="983"/>
      <c r="N58" s="983"/>
      <c r="O58" s="983"/>
      <c r="P58" s="1939"/>
      <c r="Q58" s="1940"/>
    </row>
    <row r="59" spans="2:17" ht="13.5" customHeight="1" x14ac:dyDescent="0.2">
      <c r="B59" s="1931" t="s">
        <v>80</v>
      </c>
      <c r="C59" s="1932"/>
      <c r="D59" s="28"/>
      <c r="E59" s="29"/>
      <c r="F59" s="62">
        <f t="shared" si="3"/>
        <v>0</v>
      </c>
      <c r="G59" s="73"/>
      <c r="H59" s="37"/>
      <c r="J59" s="982"/>
      <c r="K59" s="983"/>
      <c r="L59" s="983"/>
      <c r="M59" s="983"/>
      <c r="N59" s="983"/>
      <c r="O59" s="983"/>
      <c r="P59" s="1939"/>
      <c r="Q59" s="1940"/>
    </row>
    <row r="60" spans="2:17" ht="13.5" customHeight="1" thickBot="1" x14ac:dyDescent="0.25">
      <c r="B60" s="978" t="s">
        <v>576</v>
      </c>
      <c r="C60" s="979"/>
      <c r="D60" s="712">
        <f>P45</f>
        <v>0</v>
      </c>
      <c r="E60" s="29"/>
      <c r="F60" s="62">
        <f t="shared" si="3"/>
        <v>0</v>
      </c>
      <c r="G60" s="73"/>
      <c r="H60" s="37"/>
      <c r="J60" s="18"/>
      <c r="P60" s="1937"/>
      <c r="Q60" s="1938"/>
    </row>
    <row r="61" spans="2:17" ht="13.5" customHeight="1" thickBot="1" x14ac:dyDescent="0.25">
      <c r="B61" s="1933" t="s">
        <v>47</v>
      </c>
      <c r="C61" s="1934"/>
      <c r="D61" s="250">
        <f>SUM(D51:D60)</f>
        <v>0</v>
      </c>
      <c r="E61" s="250">
        <f>SUM(E51:E60)</f>
        <v>0</v>
      </c>
      <c r="F61" s="251">
        <f>SUM(F51:F60)</f>
        <v>0</v>
      </c>
      <c r="G61" s="71"/>
      <c r="H61" s="72"/>
      <c r="J61" s="460"/>
      <c r="K61" s="461"/>
      <c r="L61" s="461"/>
      <c r="M61" s="461"/>
      <c r="N61" s="461"/>
      <c r="O61" s="986" t="s">
        <v>357</v>
      </c>
      <c r="P61" s="1964">
        <f>SUM(P58:Q60)</f>
        <v>0</v>
      </c>
      <c r="Q61" s="1965"/>
    </row>
    <row r="62" spans="2:17" ht="13.5" customHeight="1" thickBot="1" x14ac:dyDescent="0.25">
      <c r="B62" s="995" t="s">
        <v>81</v>
      </c>
      <c r="C62" s="997"/>
      <c r="D62" s="997"/>
      <c r="E62" s="997"/>
      <c r="F62" s="997"/>
      <c r="G62" s="997"/>
      <c r="H62" s="998"/>
    </row>
    <row r="63" spans="2:17" ht="13.5" customHeight="1" thickBot="1" x14ac:dyDescent="0.25">
      <c r="B63" s="1917" t="s">
        <v>82</v>
      </c>
      <c r="C63" s="1918"/>
      <c r="D63" s="22"/>
      <c r="E63" s="27"/>
      <c r="F63" s="62">
        <f>D63</f>
        <v>0</v>
      </c>
      <c r="G63" s="64"/>
      <c r="H63" s="65">
        <f>F63</f>
        <v>0</v>
      </c>
      <c r="J63" s="1957" t="s">
        <v>588</v>
      </c>
      <c r="K63" s="1958"/>
      <c r="L63" s="1958"/>
      <c r="M63" s="1958"/>
      <c r="N63" s="1958"/>
      <c r="O63" s="1958"/>
      <c r="P63" s="1958"/>
      <c r="Q63" s="1959"/>
    </row>
    <row r="64" spans="2:17" ht="13.5" customHeight="1" thickBot="1" x14ac:dyDescent="0.25">
      <c r="B64" s="1919" t="s">
        <v>434</v>
      </c>
      <c r="C64" s="1920"/>
      <c r="D64" s="24"/>
      <c r="E64" s="26"/>
      <c r="F64" s="62">
        <f t="shared" ref="F64:F69" si="4">D64</f>
        <v>0</v>
      </c>
      <c r="G64" s="59"/>
      <c r="H64" s="34">
        <f>F64</f>
        <v>0</v>
      </c>
      <c r="J64" s="985" t="s">
        <v>590</v>
      </c>
      <c r="K64" s="461"/>
      <c r="L64" s="461"/>
      <c r="M64" s="461"/>
      <c r="N64" s="461"/>
      <c r="O64" s="461"/>
      <c r="P64" s="1962" t="s">
        <v>581</v>
      </c>
      <c r="Q64" s="1963"/>
    </row>
    <row r="65" spans="2:17" ht="13.5" customHeight="1" x14ac:dyDescent="0.2">
      <c r="B65" s="1919" t="s">
        <v>83</v>
      </c>
      <c r="C65" s="1920"/>
      <c r="D65" s="24"/>
      <c r="E65" s="26"/>
      <c r="F65" s="62">
        <f t="shared" si="4"/>
        <v>0</v>
      </c>
      <c r="G65" s="70" t="s">
        <v>44</v>
      </c>
      <c r="H65" s="36" t="s">
        <v>44</v>
      </c>
      <c r="J65" s="982"/>
      <c r="K65" s="983"/>
      <c r="L65" s="983"/>
      <c r="M65" s="983"/>
      <c r="N65" s="983"/>
      <c r="O65" s="983"/>
      <c r="P65" s="1960"/>
      <c r="Q65" s="1961"/>
    </row>
    <row r="66" spans="2:17" ht="13.5" customHeight="1" x14ac:dyDescent="0.2">
      <c r="B66" s="1919" t="s">
        <v>84</v>
      </c>
      <c r="C66" s="1920"/>
      <c r="D66" s="24"/>
      <c r="E66" s="26"/>
      <c r="F66" s="62">
        <f t="shared" si="4"/>
        <v>0</v>
      </c>
      <c r="G66" s="59"/>
      <c r="H66" s="34">
        <f>F66</f>
        <v>0</v>
      </c>
      <c r="J66" s="982"/>
      <c r="K66" s="983"/>
      <c r="L66" s="983"/>
      <c r="M66" s="983"/>
      <c r="N66" s="983"/>
      <c r="O66" s="983"/>
      <c r="P66" s="1939"/>
      <c r="Q66" s="1940"/>
    </row>
    <row r="67" spans="2:17" ht="13.5" customHeight="1" x14ac:dyDescent="0.2">
      <c r="B67" s="991" t="s">
        <v>593</v>
      </c>
      <c r="C67" s="992"/>
      <c r="D67" s="24"/>
      <c r="E67" s="26"/>
      <c r="F67" s="62">
        <f t="shared" si="4"/>
        <v>0</v>
      </c>
      <c r="G67" s="70"/>
      <c r="H67" s="36"/>
      <c r="J67" s="982"/>
      <c r="K67" s="983"/>
      <c r="L67" s="983"/>
      <c r="M67" s="983"/>
      <c r="N67" s="983"/>
      <c r="O67" s="983"/>
      <c r="P67" s="1939"/>
      <c r="Q67" s="1940"/>
    </row>
    <row r="68" spans="2:17" ht="13.5" customHeight="1" thickBot="1" x14ac:dyDescent="0.25">
      <c r="B68" s="1919" t="s">
        <v>85</v>
      </c>
      <c r="C68" s="1920"/>
      <c r="D68" s="24"/>
      <c r="E68" s="26"/>
      <c r="F68" s="62">
        <f t="shared" si="4"/>
        <v>0</v>
      </c>
      <c r="G68" s="70"/>
      <c r="H68" s="36"/>
      <c r="J68" s="18"/>
      <c r="P68" s="1937"/>
      <c r="Q68" s="1938"/>
    </row>
    <row r="69" spans="2:17" ht="13.5" customHeight="1" thickBot="1" x14ac:dyDescent="0.25">
      <c r="B69" s="1931" t="s">
        <v>577</v>
      </c>
      <c r="C69" s="1932"/>
      <c r="D69" s="712">
        <f>P53</f>
        <v>0</v>
      </c>
      <c r="E69" s="29"/>
      <c r="F69" s="62">
        <f t="shared" si="4"/>
        <v>0</v>
      </c>
      <c r="G69" s="67"/>
      <c r="H69" s="35">
        <f>F69</f>
        <v>0</v>
      </c>
      <c r="J69" s="460"/>
      <c r="K69" s="461"/>
      <c r="L69" s="461"/>
      <c r="M69" s="461"/>
      <c r="N69" s="461"/>
      <c r="O69" s="986" t="s">
        <v>357</v>
      </c>
      <c r="P69" s="1964">
        <f>SUM(P65:Q68)</f>
        <v>0</v>
      </c>
      <c r="Q69" s="1965"/>
    </row>
    <row r="70" spans="2:17" ht="13.5" customHeight="1" thickBot="1" x14ac:dyDescent="0.25">
      <c r="B70" s="1933" t="s">
        <v>47</v>
      </c>
      <c r="C70" s="1934"/>
      <c r="D70" s="250">
        <f>SUM(D63:D69)</f>
        <v>0</v>
      </c>
      <c r="E70" s="250">
        <f>SUM(E63:E69)</f>
        <v>0</v>
      </c>
      <c r="F70" s="251">
        <f>SUM(F63:F69)</f>
        <v>0</v>
      </c>
      <c r="G70" s="252">
        <f>SUM(G63:G69)</f>
        <v>0</v>
      </c>
      <c r="H70" s="253">
        <f>SUM(H63:H69)</f>
        <v>0</v>
      </c>
    </row>
    <row r="71" spans="2:17" ht="13.5" customHeight="1" thickBot="1" x14ac:dyDescent="0.25">
      <c r="B71" s="995" t="s">
        <v>86</v>
      </c>
      <c r="C71" s="997"/>
      <c r="D71" s="997"/>
      <c r="E71" s="997"/>
      <c r="F71" s="997"/>
      <c r="G71" s="997"/>
      <c r="H71" s="998"/>
      <c r="J71" s="1798" t="s">
        <v>242</v>
      </c>
      <c r="K71" s="1799"/>
      <c r="L71" s="1799"/>
      <c r="M71" s="1799"/>
      <c r="N71" s="1799"/>
      <c r="O71" s="1799"/>
      <c r="P71" s="1799"/>
      <c r="Q71" s="1800"/>
    </row>
    <row r="72" spans="2:17" ht="13.5" customHeight="1" thickBot="1" x14ac:dyDescent="0.25">
      <c r="B72" s="1917" t="s">
        <v>87</v>
      </c>
      <c r="C72" s="1918"/>
      <c r="D72" s="22"/>
      <c r="E72" s="27"/>
      <c r="F72" s="62">
        <f>D72</f>
        <v>0</v>
      </c>
      <c r="G72" s="68" t="s">
        <v>44</v>
      </c>
      <c r="H72" s="69" t="s">
        <v>44</v>
      </c>
      <c r="J72" s="1798" t="s">
        <v>243</v>
      </c>
      <c r="K72" s="1799"/>
      <c r="L72" s="1799"/>
      <c r="M72" s="1798" t="s">
        <v>244</v>
      </c>
      <c r="N72" s="1799"/>
      <c r="O72" s="1799"/>
      <c r="P72" s="1799"/>
      <c r="Q72" s="1800"/>
    </row>
    <row r="73" spans="2:17" ht="13.5" customHeight="1" x14ac:dyDescent="0.2">
      <c r="B73" s="1919" t="s">
        <v>88</v>
      </c>
      <c r="C73" s="1920"/>
      <c r="D73" s="24"/>
      <c r="E73" s="26"/>
      <c r="F73" s="62">
        <f>D73</f>
        <v>0</v>
      </c>
      <c r="G73" s="70" t="s">
        <v>44</v>
      </c>
      <c r="H73" s="36" t="s">
        <v>44</v>
      </c>
      <c r="J73" s="632" t="s">
        <v>246</v>
      </c>
      <c r="K73" s="633"/>
      <c r="L73" s="913" t="e">
        <f>+'Operating Exps (CO)'!G62</f>
        <v>#REF!</v>
      </c>
      <c r="M73" s="633" t="s">
        <v>270</v>
      </c>
      <c r="N73" s="261"/>
      <c r="O73" s="261"/>
      <c r="P73" s="1945">
        <f>+SUM('Sources (CO)'!H6:H13)</f>
        <v>0</v>
      </c>
      <c r="Q73" s="1946"/>
    </row>
    <row r="74" spans="2:17" ht="13.5" customHeight="1" thickBot="1" x14ac:dyDescent="0.25">
      <c r="B74" s="1919" t="s">
        <v>89</v>
      </c>
      <c r="C74" s="1920"/>
      <c r="D74" s="24"/>
      <c r="E74" s="26"/>
      <c r="F74" s="62">
        <f>D74</f>
        <v>0</v>
      </c>
      <c r="G74" s="70" t="s">
        <v>44</v>
      </c>
      <c r="H74" s="36" t="s">
        <v>44</v>
      </c>
      <c r="J74" s="309" t="s">
        <v>247</v>
      </c>
      <c r="K74" s="310"/>
      <c r="L74" s="917">
        <v>0.5</v>
      </c>
      <c r="M74" s="309" t="s">
        <v>247</v>
      </c>
      <c r="N74" s="314"/>
      <c r="O74" s="314"/>
      <c r="P74" s="1941">
        <v>0.5</v>
      </c>
      <c r="Q74" s="1942"/>
    </row>
    <row r="75" spans="2:17" ht="13.5" customHeight="1" thickBot="1" x14ac:dyDescent="0.25">
      <c r="B75" s="1915" t="s">
        <v>578</v>
      </c>
      <c r="C75" s="1916"/>
      <c r="D75" s="712">
        <f>P61</f>
        <v>0</v>
      </c>
      <c r="E75" s="29"/>
      <c r="F75" s="62">
        <f>D75</f>
        <v>0</v>
      </c>
      <c r="G75" s="70" t="s">
        <v>44</v>
      </c>
      <c r="H75" s="36" t="s">
        <v>44</v>
      </c>
      <c r="J75" s="1943" t="s">
        <v>249</v>
      </c>
      <c r="K75" s="1944"/>
      <c r="L75" s="912" t="e">
        <f>+L73*L74</f>
        <v>#REF!</v>
      </c>
      <c r="M75" s="1943" t="s">
        <v>467</v>
      </c>
      <c r="N75" s="1944"/>
      <c r="O75" s="1944"/>
      <c r="P75" s="1947">
        <f>+P73*P74</f>
        <v>0</v>
      </c>
      <c r="Q75" s="1948"/>
    </row>
    <row r="76" spans="2:17" ht="13.5" customHeight="1" thickBot="1" x14ac:dyDescent="0.25">
      <c r="B76" s="1923" t="s">
        <v>47</v>
      </c>
      <c r="C76" s="1924"/>
      <c r="D76" s="250">
        <f>SUM(D72:D75)</f>
        <v>0</v>
      </c>
      <c r="E76" s="250">
        <f>SUM(E72:E75)</f>
        <v>0</v>
      </c>
      <c r="F76" s="251">
        <f>SUM(F72:F75)</f>
        <v>0</v>
      </c>
      <c r="G76" s="73"/>
      <c r="H76" s="37"/>
      <c r="J76" s="1943"/>
      <c r="K76" s="1944"/>
      <c r="L76" s="636"/>
      <c r="M76" s="1943"/>
      <c r="N76" s="1944"/>
      <c r="O76" s="1944"/>
      <c r="P76" s="915"/>
      <c r="Q76" s="916"/>
    </row>
    <row r="77" spans="2:17" ht="13.5" customHeight="1" thickBot="1" x14ac:dyDescent="0.25">
      <c r="B77" s="1923" t="s">
        <v>90</v>
      </c>
      <c r="C77" s="1924"/>
      <c r="D77" s="250" t="e">
        <f>+D11+D19+D29+D36+D49+D61+D70+D76</f>
        <v>#REF!</v>
      </c>
      <c r="E77" s="250">
        <f>+E11+E19+E29+E36+E49+E61+E70+E76</f>
        <v>0</v>
      </c>
      <c r="F77" s="251" t="e">
        <f>+F11+F19+F29+F36+F49+F61+F70+F76</f>
        <v>#REF!</v>
      </c>
      <c r="G77" s="252">
        <f>+G11+G19+G29+G36+G49+G70+G76</f>
        <v>0</v>
      </c>
      <c r="H77" s="253" t="e">
        <f>+H11+H19+H29+H36+H49+H70+H76</f>
        <v>#REF!</v>
      </c>
      <c r="J77" s="318"/>
      <c r="K77" s="319"/>
      <c r="L77" s="320"/>
      <c r="M77" s="1954" t="s">
        <v>466</v>
      </c>
      <c r="N77" s="1955"/>
      <c r="O77" s="1955"/>
      <c r="P77" s="1955"/>
      <c r="Q77" s="1956"/>
    </row>
    <row r="78" spans="2:17" ht="13.5" customHeight="1" thickBot="1" x14ac:dyDescent="0.25">
      <c r="B78" s="995" t="s">
        <v>91</v>
      </c>
      <c r="C78" s="997"/>
      <c r="D78" s="997"/>
      <c r="E78" s="997"/>
      <c r="F78" s="997"/>
      <c r="G78" s="997"/>
      <c r="H78" s="998"/>
      <c r="J78" s="914" t="s">
        <v>245</v>
      </c>
      <c r="K78" s="783"/>
      <c r="L78" s="784"/>
      <c r="M78" s="1"/>
      <c r="N78" s="1"/>
      <c r="O78" s="1"/>
      <c r="P78" s="1"/>
      <c r="Q78" s="246"/>
    </row>
    <row r="79" spans="2:17" ht="13.5" customHeight="1" thickBot="1" x14ac:dyDescent="0.25">
      <c r="B79" s="1917" t="s">
        <v>92</v>
      </c>
      <c r="C79" s="1918"/>
      <c r="D79" s="22"/>
      <c r="E79" s="27"/>
      <c r="F79" s="62">
        <f>D79</f>
        <v>0</v>
      </c>
      <c r="G79" s="68" t="s">
        <v>44</v>
      </c>
      <c r="H79" s="69" t="s">
        <v>44</v>
      </c>
      <c r="J79" s="208" t="s">
        <v>251</v>
      </c>
      <c r="K79" s="1"/>
      <c r="L79" s="1"/>
      <c r="M79" s="1952"/>
      <c r="N79" s="1953"/>
      <c r="Q79" s="17"/>
    </row>
    <row r="80" spans="2:17" ht="13.5" customHeight="1" x14ac:dyDescent="0.2">
      <c r="B80" s="1919" t="s">
        <v>93</v>
      </c>
      <c r="C80" s="1920"/>
      <c r="D80" s="258" t="e">
        <f>MAX(M79,M80)</f>
        <v>#REF!</v>
      </c>
      <c r="E80" s="26"/>
      <c r="F80" s="62" t="e">
        <f>D80</f>
        <v>#REF!</v>
      </c>
      <c r="G80" s="70" t="s">
        <v>44</v>
      </c>
      <c r="H80" s="36" t="s">
        <v>44</v>
      </c>
      <c r="J80" s="309" t="s">
        <v>250</v>
      </c>
      <c r="K80" s="310"/>
      <c r="L80" s="310"/>
      <c r="M80" s="637" t="e">
        <f>+L75+P75</f>
        <v>#REF!</v>
      </c>
      <c r="N80" s="637"/>
      <c r="O80" s="638"/>
      <c r="P80" s="310"/>
      <c r="Q80" s="627"/>
    </row>
    <row r="81" spans="2:17" ht="13.5" customHeight="1" x14ac:dyDescent="0.2">
      <c r="B81" s="1919" t="s">
        <v>94</v>
      </c>
      <c r="C81" s="1920"/>
      <c r="D81" s="24"/>
      <c r="E81" s="26"/>
      <c r="F81" s="62">
        <f>D81</f>
        <v>0</v>
      </c>
      <c r="G81" s="70" t="s">
        <v>44</v>
      </c>
      <c r="H81" s="36" t="s">
        <v>44</v>
      </c>
      <c r="J81" s="309" t="s">
        <v>241</v>
      </c>
      <c r="K81" s="310"/>
      <c r="L81" s="310"/>
      <c r="M81" s="648" t="e">
        <f>+M79-M80</f>
        <v>#REF!</v>
      </c>
      <c r="N81" s="648"/>
      <c r="O81" s="310"/>
      <c r="P81" s="310"/>
      <c r="Q81" s="627"/>
    </row>
    <row r="82" spans="2:17" ht="13.5" customHeight="1" thickBot="1" x14ac:dyDescent="0.3">
      <c r="B82" s="1915" t="s">
        <v>95</v>
      </c>
      <c r="C82" s="1916"/>
      <c r="D82" s="28"/>
      <c r="E82" s="29"/>
      <c r="F82" s="62">
        <f>D82</f>
        <v>0</v>
      </c>
      <c r="G82" s="73" t="s">
        <v>44</v>
      </c>
      <c r="H82" s="37" t="s">
        <v>44</v>
      </c>
      <c r="J82" s="263"/>
      <c r="K82" s="264"/>
      <c r="L82" s="264"/>
      <c r="M82" s="264"/>
      <c r="N82" s="264"/>
      <c r="O82" s="264"/>
      <c r="P82" s="264"/>
      <c r="Q82" s="265"/>
    </row>
    <row r="83" spans="2:17" ht="13.5" customHeight="1" thickBot="1" x14ac:dyDescent="0.3">
      <c r="B83" s="976" t="s">
        <v>579</v>
      </c>
      <c r="C83" s="977"/>
      <c r="D83" s="712">
        <f>P69</f>
        <v>0</v>
      </c>
      <c r="E83" s="29"/>
      <c r="F83" s="62">
        <f>D83</f>
        <v>0</v>
      </c>
      <c r="G83" s="73"/>
      <c r="H83" s="37"/>
      <c r="J83" s="193"/>
      <c r="K83" s="193"/>
      <c r="L83" s="185"/>
      <c r="M83" s="185"/>
      <c r="Q83" s="185"/>
    </row>
    <row r="84" spans="2:17" ht="13.5" customHeight="1" thickBot="1" x14ac:dyDescent="0.3">
      <c r="B84" s="1923" t="s">
        <v>47</v>
      </c>
      <c r="C84" s="1924"/>
      <c r="D84" s="250" t="e">
        <f>SUM(D79:D83)</f>
        <v>#REF!</v>
      </c>
      <c r="E84" s="250">
        <f>SUM(E79:E83)</f>
        <v>0</v>
      </c>
      <c r="F84" s="251" t="e">
        <f>SUM(F79:F83)</f>
        <v>#REF!</v>
      </c>
      <c r="G84" s="74"/>
      <c r="H84" s="75"/>
      <c r="J84" s="1949" t="s">
        <v>409</v>
      </c>
      <c r="K84" s="1950"/>
      <c r="L84" s="1951"/>
      <c r="M84" s="185"/>
      <c r="N84" s="185"/>
      <c r="O84" s="185"/>
      <c r="P84" s="185"/>
      <c r="Q84" s="185"/>
    </row>
    <row r="85" spans="2:17" ht="13.5" customHeight="1" thickBot="1" x14ac:dyDescent="0.25">
      <c r="B85" s="995" t="s">
        <v>96</v>
      </c>
      <c r="C85" s="997"/>
      <c r="D85" s="997"/>
      <c r="E85" s="997"/>
      <c r="F85" s="997"/>
      <c r="G85" s="997"/>
      <c r="H85" s="998"/>
      <c r="J85" s="632" t="s">
        <v>303</v>
      </c>
      <c r="K85" s="633"/>
      <c r="L85" s="233" t="e">
        <f>+D90</f>
        <v>#REF!</v>
      </c>
    </row>
    <row r="86" spans="2:17" ht="13.5" customHeight="1" thickBot="1" x14ac:dyDescent="0.25">
      <c r="B86" s="1917" t="s">
        <v>97</v>
      </c>
      <c r="C86" s="1918"/>
      <c r="D86" s="22"/>
      <c r="E86" s="27"/>
      <c r="F86" s="62">
        <f>D86</f>
        <v>0</v>
      </c>
      <c r="G86" s="256" t="e">
        <f>IF(D77&gt;0,L89,0)</f>
        <v>#REF!</v>
      </c>
      <c r="H86" s="772" t="e">
        <f>IF(G86&gt;0,D86-G86,D86)</f>
        <v>#REF!</v>
      </c>
      <c r="I86" s="174" t="str">
        <f>IF(D86&gt;1800000,"VALUE!","")</f>
        <v/>
      </c>
      <c r="J86" s="309" t="s">
        <v>387</v>
      </c>
      <c r="K86" s="310"/>
      <c r="L86" s="626">
        <f>+D11</f>
        <v>0</v>
      </c>
    </row>
    <row r="87" spans="2:17" ht="13.5" customHeight="1" x14ac:dyDescent="0.2">
      <c r="B87" s="1915" t="s">
        <v>98</v>
      </c>
      <c r="C87" s="1916"/>
      <c r="D87" s="28"/>
      <c r="E87" s="29"/>
      <c r="F87" s="62">
        <f>D87</f>
        <v>0</v>
      </c>
      <c r="G87" s="67"/>
      <c r="H87" s="35">
        <f>F87</f>
        <v>0</v>
      </c>
      <c r="J87" s="309" t="s">
        <v>388</v>
      </c>
      <c r="K87" s="310"/>
      <c r="L87" s="627" t="e">
        <f>+L86/L85</f>
        <v>#REF!</v>
      </c>
    </row>
    <row r="88" spans="2:17" ht="13.5" customHeight="1" thickBot="1" x14ac:dyDescent="0.25">
      <c r="B88" s="980" t="s">
        <v>594</v>
      </c>
      <c r="C88" s="981"/>
      <c r="D88" s="993"/>
      <c r="E88" s="984"/>
      <c r="F88" s="62">
        <f>D88</f>
        <v>0</v>
      </c>
      <c r="G88" s="60"/>
      <c r="H88" s="61">
        <f>F88</f>
        <v>0</v>
      </c>
      <c r="J88" s="309" t="s">
        <v>389</v>
      </c>
      <c r="K88" s="310"/>
      <c r="L88" s="626">
        <f>+D86</f>
        <v>0</v>
      </c>
    </row>
    <row r="89" spans="2:17" ht="13.5" customHeight="1" thickBot="1" x14ac:dyDescent="0.25">
      <c r="B89" s="1923" t="s">
        <v>47</v>
      </c>
      <c r="C89" s="1924"/>
      <c r="D89" s="250">
        <f>SUM(D86:D88)</f>
        <v>0</v>
      </c>
      <c r="E89" s="250">
        <f>SUM(E86:E88)</f>
        <v>0</v>
      </c>
      <c r="F89" s="251">
        <f>SUM(F86:F88)</f>
        <v>0</v>
      </c>
      <c r="G89" s="252" t="e">
        <f>SUM(G86:G88)</f>
        <v>#REF!</v>
      </c>
      <c r="H89" s="253" t="e">
        <f>SUM(H86:H88)</f>
        <v>#REF!</v>
      </c>
      <c r="J89" s="634" t="s">
        <v>390</v>
      </c>
      <c r="K89" s="635"/>
      <c r="L89" s="625" t="e">
        <f>+L88*L87</f>
        <v>#REF!</v>
      </c>
    </row>
    <row r="90" spans="2:17" ht="13.5" customHeight="1" thickBot="1" x14ac:dyDescent="0.3">
      <c r="B90" s="1923" t="s">
        <v>101</v>
      </c>
      <c r="C90" s="1924"/>
      <c r="D90" s="250" t="e">
        <f>+D89+D84+D77</f>
        <v>#REF!</v>
      </c>
      <c r="E90" s="250">
        <f>+E89+E84+E77</f>
        <v>0</v>
      </c>
      <c r="F90" s="251" t="e">
        <f>+F89+F84+F77</f>
        <v>#REF!</v>
      </c>
      <c r="G90" s="252" t="e">
        <f>+G89+G77</f>
        <v>#REF!</v>
      </c>
      <c r="H90" s="253" t="e">
        <f>+H89+H77</f>
        <v>#REF!</v>
      </c>
      <c r="J90" s="185"/>
      <c r="K90" s="185"/>
      <c r="L90" s="185"/>
    </row>
    <row r="91" spans="2:17" ht="15" x14ac:dyDescent="0.25">
      <c r="H91" s="612" t="e">
        <f>+#REF!</f>
        <v>#REF!</v>
      </c>
      <c r="J91" s="185"/>
      <c r="K91" s="185"/>
      <c r="L91" s="185"/>
    </row>
    <row r="92" spans="2:17" ht="15.75" customHeight="1" x14ac:dyDescent="0.25">
      <c r="G92" s="735" t="s">
        <v>393</v>
      </c>
      <c r="H92" s="242">
        <f ca="1">+TODAY()</f>
        <v>45330</v>
      </c>
      <c r="J92" s="185"/>
      <c r="K92" s="185"/>
      <c r="L92" s="185"/>
    </row>
    <row r="93" spans="2:17" ht="15" x14ac:dyDescent="0.25">
      <c r="J93" s="185"/>
      <c r="K93" s="185"/>
      <c r="L93" s="185"/>
    </row>
  </sheetData>
  <sheetProtection algorithmName="SHA-512" hashValue="/ar2RIcD6A4ghcVci4BKohTqiOcrTqE3kSkuvahsM8o9d+dYoHUzZNY/nl52wsK+DFiCX4Hyo3m+GTtTm5K9Hg==" saltValue="OTVKCU2fbSCt191RS+yzAg==" spinCount="100000" sheet="1" objects="1" scenarios="1"/>
  <mergeCells count="139">
    <mergeCell ref="P12:Q12"/>
    <mergeCell ref="P40:Q40"/>
    <mergeCell ref="P37:Q37"/>
    <mergeCell ref="P36:Q36"/>
    <mergeCell ref="P35:Q35"/>
    <mergeCell ref="P34:Q34"/>
    <mergeCell ref="P45:Q45"/>
    <mergeCell ref="P44:Q44"/>
    <mergeCell ref="P43:Q43"/>
    <mergeCell ref="P42:Q42"/>
    <mergeCell ref="P41:Q41"/>
    <mergeCell ref="P49:Q49"/>
    <mergeCell ref="P48:Q48"/>
    <mergeCell ref="J47:Q47"/>
    <mergeCell ref="J55:Q55"/>
    <mergeCell ref="J63:Q63"/>
    <mergeCell ref="P69:Q69"/>
    <mergeCell ref="P68:Q68"/>
    <mergeCell ref="P67:Q67"/>
    <mergeCell ref="P66:Q66"/>
    <mergeCell ref="P65:Q65"/>
    <mergeCell ref="P64:Q64"/>
    <mergeCell ref="P61:Q61"/>
    <mergeCell ref="P60:Q60"/>
    <mergeCell ref="P59:Q59"/>
    <mergeCell ref="P58:Q58"/>
    <mergeCell ref="P56:Q56"/>
    <mergeCell ref="P53:Q53"/>
    <mergeCell ref="P57:Q57"/>
    <mergeCell ref="J7:Q7"/>
    <mergeCell ref="J15:Q15"/>
    <mergeCell ref="J23:Q23"/>
    <mergeCell ref="J31:Q31"/>
    <mergeCell ref="J39:Q39"/>
    <mergeCell ref="P33:Q33"/>
    <mergeCell ref="P32:Q32"/>
    <mergeCell ref="P29:Q29"/>
    <mergeCell ref="P28:Q28"/>
    <mergeCell ref="P27:Q27"/>
    <mergeCell ref="P26:Q26"/>
    <mergeCell ref="P25:Q25"/>
    <mergeCell ref="P24:Q24"/>
    <mergeCell ref="P21:Q21"/>
    <mergeCell ref="P20:Q20"/>
    <mergeCell ref="P19:Q19"/>
    <mergeCell ref="P11:Q11"/>
    <mergeCell ref="P10:Q10"/>
    <mergeCell ref="P9:Q9"/>
    <mergeCell ref="P8:Q8"/>
    <mergeCell ref="P18:Q18"/>
    <mergeCell ref="P17:Q17"/>
    <mergeCell ref="P16:Q16"/>
    <mergeCell ref="P13:Q13"/>
    <mergeCell ref="B90:C90"/>
    <mergeCell ref="B82:C82"/>
    <mergeCell ref="B84:C84"/>
    <mergeCell ref="J84:L84"/>
    <mergeCell ref="B86:C86"/>
    <mergeCell ref="B87:C87"/>
    <mergeCell ref="B77:C77"/>
    <mergeCell ref="M79:N79"/>
    <mergeCell ref="B79:C79"/>
    <mergeCell ref="B80:C80"/>
    <mergeCell ref="B89:C89"/>
    <mergeCell ref="B81:C81"/>
    <mergeCell ref="M77:Q77"/>
    <mergeCell ref="B76:C76"/>
    <mergeCell ref="J72:L72"/>
    <mergeCell ref="M72:Q72"/>
    <mergeCell ref="B72:C72"/>
    <mergeCell ref="B73:C73"/>
    <mergeCell ref="P74:Q74"/>
    <mergeCell ref="B74:C74"/>
    <mergeCell ref="J75:K76"/>
    <mergeCell ref="B75:C75"/>
    <mergeCell ref="M75:O76"/>
    <mergeCell ref="P73:Q73"/>
    <mergeCell ref="P75:Q75"/>
    <mergeCell ref="J71:Q71"/>
    <mergeCell ref="B69:C69"/>
    <mergeCell ref="B70:C70"/>
    <mergeCell ref="B58:C58"/>
    <mergeCell ref="B45:C45"/>
    <mergeCell ref="B46:C46"/>
    <mergeCell ref="B47:C47"/>
    <mergeCell ref="B49:C49"/>
    <mergeCell ref="B51:C51"/>
    <mergeCell ref="B52:C52"/>
    <mergeCell ref="B53:C53"/>
    <mergeCell ref="B54:C54"/>
    <mergeCell ref="B55:C55"/>
    <mergeCell ref="B56:C56"/>
    <mergeCell ref="B59:C59"/>
    <mergeCell ref="B61:C61"/>
    <mergeCell ref="B63:C63"/>
    <mergeCell ref="B64:C64"/>
    <mergeCell ref="B65:C65"/>
    <mergeCell ref="B66:C66"/>
    <mergeCell ref="B68:C68"/>
    <mergeCell ref="P52:Q52"/>
    <mergeCell ref="P51:Q51"/>
    <mergeCell ref="P50:Q50"/>
    <mergeCell ref="B44:C44"/>
    <mergeCell ref="B34:C34"/>
    <mergeCell ref="B35:C35"/>
    <mergeCell ref="B36:C36"/>
    <mergeCell ref="B38:C38"/>
    <mergeCell ref="B39:C39"/>
    <mergeCell ref="B40:C40"/>
    <mergeCell ref="B41:C41"/>
    <mergeCell ref="B42:C42"/>
    <mergeCell ref="B43:C43"/>
    <mergeCell ref="B33:C33"/>
    <mergeCell ref="B19:C19"/>
    <mergeCell ref="B21:C21"/>
    <mergeCell ref="B22:C22"/>
    <mergeCell ref="B23:C23"/>
    <mergeCell ref="B24:C24"/>
    <mergeCell ref="B25:C25"/>
    <mergeCell ref="B29:C29"/>
    <mergeCell ref="B31:C31"/>
    <mergeCell ref="B32:C32"/>
    <mergeCell ref="B1:H1"/>
    <mergeCell ref="D5:D6"/>
    <mergeCell ref="E5:E6"/>
    <mergeCell ref="F5:F6"/>
    <mergeCell ref="G5:G6"/>
    <mergeCell ref="H5:H6"/>
    <mergeCell ref="B18:C18"/>
    <mergeCell ref="B8:C8"/>
    <mergeCell ref="B9:C9"/>
    <mergeCell ref="B10:C10"/>
    <mergeCell ref="B11:C11"/>
    <mergeCell ref="B13:C13"/>
    <mergeCell ref="B14:C14"/>
    <mergeCell ref="B15:C15"/>
    <mergeCell ref="B16:C16"/>
    <mergeCell ref="B17:C17"/>
    <mergeCell ref="B2:H3"/>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theme="3" tint="0.39997558519241921"/>
    <pageSetUpPr fitToPage="1"/>
  </sheetPr>
  <dimension ref="B1:T69"/>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0" ht="13.5" thickBot="1" x14ac:dyDescent="0.25">
      <c r="B1" s="1758" t="e">
        <f>#REF!</f>
        <v>#REF!</v>
      </c>
      <c r="C1" s="1759"/>
      <c r="D1" s="1759"/>
      <c r="E1" s="1759"/>
      <c r="F1" s="1759"/>
      <c r="G1" s="1759"/>
      <c r="H1" s="1759"/>
      <c r="I1" s="1760"/>
    </row>
    <row r="2" spans="2:20" ht="33.75" customHeight="1" thickBot="1" x14ac:dyDescent="0.25">
      <c r="B2" s="1761" t="s">
        <v>235</v>
      </c>
      <c r="C2" s="1762"/>
      <c r="D2" s="1762"/>
      <c r="E2" s="1762"/>
      <c r="F2" s="1762"/>
      <c r="G2" s="1762"/>
      <c r="H2" s="1762"/>
      <c r="I2" s="1763"/>
    </row>
    <row r="3" spans="2:20" x14ac:dyDescent="0.2">
      <c r="B3" s="5"/>
      <c r="C3" s="270"/>
      <c r="D3" s="270"/>
      <c r="E3" s="270"/>
      <c r="F3" s="270"/>
      <c r="G3" s="271"/>
      <c r="H3" s="3"/>
      <c r="I3" s="4"/>
    </row>
    <row r="4" spans="2:20" ht="15" x14ac:dyDescent="0.25">
      <c r="B4" s="5"/>
      <c r="C4" s="3"/>
      <c r="D4" s="15"/>
      <c r="E4" s="185"/>
      <c r="F4" s="185"/>
      <c r="G4" s="185"/>
      <c r="H4" s="272" t="s">
        <v>189</v>
      </c>
      <c r="I4" s="273"/>
    </row>
    <row r="5" spans="2:20" ht="15" x14ac:dyDescent="0.25">
      <c r="B5" s="5"/>
      <c r="C5" s="271"/>
      <c r="D5" s="271"/>
      <c r="E5" s="185"/>
      <c r="F5" s="185"/>
      <c r="G5" s="185"/>
      <c r="H5" s="274"/>
      <c r="I5" s="275"/>
      <c r="P5"/>
      <c r="Q5"/>
      <c r="R5"/>
      <c r="S5"/>
      <c r="T5"/>
    </row>
    <row r="6" spans="2:20" ht="15" x14ac:dyDescent="0.25">
      <c r="B6" s="5"/>
      <c r="C6" s="3"/>
      <c r="D6" s="15" t="s">
        <v>190</v>
      </c>
      <c r="E6" s="140"/>
      <c r="F6" s="276" t="s">
        <v>191</v>
      </c>
      <c r="G6" s="140"/>
      <c r="H6" s="277" t="s">
        <v>192</v>
      </c>
      <c r="I6" s="278"/>
      <c r="P6"/>
      <c r="Q6"/>
      <c r="R6"/>
      <c r="S6"/>
      <c r="T6"/>
    </row>
    <row r="7" spans="2:20" ht="15.75" thickBot="1" x14ac:dyDescent="0.3">
      <c r="B7" s="5"/>
      <c r="C7" s="270" t="s">
        <v>44</v>
      </c>
      <c r="D7" s="3"/>
      <c r="E7" s="270"/>
      <c r="F7" s="270"/>
      <c r="G7" s="271"/>
      <c r="H7" s="279"/>
      <c r="I7" s="4"/>
      <c r="P7"/>
      <c r="Q7"/>
      <c r="R7"/>
      <c r="S7"/>
      <c r="T7"/>
    </row>
    <row r="8" spans="2:20" ht="29.25" customHeight="1" thickBot="1" x14ac:dyDescent="0.5">
      <c r="B8" s="5"/>
      <c r="C8" s="1974" t="s">
        <v>193</v>
      </c>
      <c r="D8" s="1975"/>
      <c r="E8" s="779" t="s">
        <v>232</v>
      </c>
      <c r="F8" s="779" t="s">
        <v>233</v>
      </c>
      <c r="G8" s="779" t="s">
        <v>234</v>
      </c>
      <c r="H8" s="779" t="s">
        <v>452</v>
      </c>
      <c r="I8" s="779" t="s">
        <v>453</v>
      </c>
      <c r="K8" s="1976" t="s">
        <v>237</v>
      </c>
      <c r="L8" s="1977"/>
      <c r="M8" s="1977"/>
      <c r="N8" s="1977"/>
      <c r="O8" s="1978"/>
      <c r="P8"/>
      <c r="Q8"/>
      <c r="R8"/>
      <c r="S8"/>
      <c r="T8"/>
    </row>
    <row r="9" spans="2:20" ht="13.5" customHeight="1" x14ac:dyDescent="0.25">
      <c r="B9" s="879" t="s">
        <v>194</v>
      </c>
      <c r="C9" s="880" t="s">
        <v>195</v>
      </c>
      <c r="D9" s="881"/>
      <c r="E9" s="882"/>
      <c r="F9" s="882"/>
      <c r="G9" s="883">
        <f>E9</f>
        <v>0</v>
      </c>
      <c r="H9" s="149"/>
      <c r="I9" s="150">
        <f>G9</f>
        <v>0</v>
      </c>
      <c r="K9" s="306"/>
      <c r="L9" s="307"/>
      <c r="M9" s="307"/>
      <c r="N9" s="307"/>
      <c r="O9" s="308"/>
      <c r="P9"/>
      <c r="Q9"/>
      <c r="R9"/>
      <c r="S9"/>
      <c r="T9"/>
    </row>
    <row r="10" spans="2:20" ht="13.5" customHeight="1" x14ac:dyDescent="0.25">
      <c r="B10" s="7" t="s">
        <v>196</v>
      </c>
      <c r="C10" s="282" t="s">
        <v>197</v>
      </c>
      <c r="D10" s="144"/>
      <c r="E10" s="157"/>
      <c r="F10" s="157"/>
      <c r="G10" s="158">
        <f>E10</f>
        <v>0</v>
      </c>
      <c r="H10" s="159"/>
      <c r="I10" s="160">
        <f>G10</f>
        <v>0</v>
      </c>
      <c r="K10" s="309" t="s">
        <v>236</v>
      </c>
      <c r="L10" s="310"/>
      <c r="M10" s="310"/>
      <c r="N10" s="1970">
        <f>+E45</f>
        <v>0</v>
      </c>
      <c r="O10" s="1971"/>
      <c r="P10"/>
      <c r="Q10"/>
      <c r="R10"/>
      <c r="S10"/>
      <c r="T10"/>
    </row>
    <row r="11" spans="2:20" ht="13.5" customHeight="1" x14ac:dyDescent="0.25">
      <c r="B11" s="283" t="s">
        <v>198</v>
      </c>
      <c r="C11" s="327" t="s">
        <v>199</v>
      </c>
      <c r="D11" s="322"/>
      <c r="E11" s="145"/>
      <c r="F11" s="323"/>
      <c r="G11" s="324"/>
      <c r="H11" s="325"/>
      <c r="I11" s="326"/>
      <c r="K11" s="309" t="s">
        <v>238</v>
      </c>
      <c r="L11" s="310"/>
      <c r="M11" s="310"/>
      <c r="N11" s="311"/>
      <c r="O11" s="312" t="e">
        <f>IF(#REF!="New Construction",5%,10%)</f>
        <v>#REF!</v>
      </c>
      <c r="P11"/>
      <c r="Q11"/>
      <c r="R11"/>
      <c r="S11"/>
      <c r="T11"/>
    </row>
    <row r="12" spans="2:20" ht="13.5" customHeight="1" x14ac:dyDescent="0.25">
      <c r="B12" s="284"/>
      <c r="C12" s="282"/>
      <c r="D12" s="285" t="s">
        <v>200</v>
      </c>
      <c r="E12" s="286"/>
      <c r="F12" s="157"/>
      <c r="G12" s="158">
        <f t="shared" ref="G12:G17" si="0">E12</f>
        <v>0</v>
      </c>
      <c r="H12" s="159"/>
      <c r="I12" s="160">
        <f t="shared" ref="I12:I17" si="1">G12</f>
        <v>0</v>
      </c>
      <c r="K12" s="313" t="s">
        <v>239</v>
      </c>
      <c r="L12" s="314"/>
      <c r="M12" s="314"/>
      <c r="N12" s="1972" t="e">
        <f>+N10*O11</f>
        <v>#REF!</v>
      </c>
      <c r="O12" s="1973"/>
      <c r="P12"/>
      <c r="Q12"/>
      <c r="R12"/>
      <c r="S12"/>
      <c r="T12"/>
    </row>
    <row r="13" spans="2:20" ht="13.5" customHeight="1" x14ac:dyDescent="0.25">
      <c r="B13" s="284"/>
      <c r="C13" s="282"/>
      <c r="D13" s="141" t="s">
        <v>201</v>
      </c>
      <c r="E13" s="286"/>
      <c r="F13" s="157"/>
      <c r="G13" s="158">
        <f t="shared" si="0"/>
        <v>0</v>
      </c>
      <c r="H13" s="159"/>
      <c r="I13" s="160">
        <f t="shared" si="1"/>
        <v>0</v>
      </c>
      <c r="K13" s="315"/>
      <c r="L13" s="316"/>
      <c r="M13" s="316"/>
      <c r="N13" s="316"/>
      <c r="O13" s="317"/>
      <c r="P13"/>
      <c r="Q13"/>
      <c r="R13"/>
      <c r="S13"/>
      <c r="T13"/>
    </row>
    <row r="14" spans="2:20" ht="13.5" customHeight="1" thickBot="1" x14ac:dyDescent="0.3">
      <c r="B14" s="284"/>
      <c r="C14" s="282"/>
      <c r="D14" s="141" t="s">
        <v>202</v>
      </c>
      <c r="E14" s="286"/>
      <c r="F14" s="157"/>
      <c r="G14" s="158">
        <f t="shared" si="0"/>
        <v>0</v>
      </c>
      <c r="H14" s="159"/>
      <c r="I14" s="160">
        <f t="shared" si="1"/>
        <v>0</v>
      </c>
      <c r="K14" s="208"/>
      <c r="L14" s="1"/>
      <c r="M14" s="1"/>
      <c r="N14" s="1"/>
      <c r="O14" s="246"/>
      <c r="P14"/>
      <c r="Q14"/>
      <c r="R14"/>
      <c r="S14"/>
      <c r="T14"/>
    </row>
    <row r="15" spans="2:20" ht="13.5" customHeight="1" thickBot="1" x14ac:dyDescent="0.3">
      <c r="B15" s="284"/>
      <c r="C15" s="282"/>
      <c r="D15" s="141" t="s">
        <v>203</v>
      </c>
      <c r="E15" s="286"/>
      <c r="F15" s="157"/>
      <c r="G15" s="158">
        <f t="shared" si="0"/>
        <v>0</v>
      </c>
      <c r="H15" s="159"/>
      <c r="I15" s="160">
        <f t="shared" si="1"/>
        <v>0</v>
      </c>
      <c r="K15" s="18" t="s">
        <v>240</v>
      </c>
      <c r="N15" s="1952"/>
      <c r="O15" s="1953"/>
      <c r="P15"/>
      <c r="Q15"/>
      <c r="R15"/>
      <c r="S15"/>
      <c r="T15"/>
    </row>
    <row r="16" spans="2:20" ht="13.5" customHeight="1" x14ac:dyDescent="0.25">
      <c r="B16" s="284"/>
      <c r="C16" s="282"/>
      <c r="D16" s="141" t="s">
        <v>204</v>
      </c>
      <c r="E16" s="286"/>
      <c r="F16" s="157"/>
      <c r="G16" s="158">
        <f t="shared" si="0"/>
        <v>0</v>
      </c>
      <c r="H16" s="159"/>
      <c r="I16" s="160">
        <f t="shared" si="1"/>
        <v>0</v>
      </c>
      <c r="K16" s="309" t="s">
        <v>239</v>
      </c>
      <c r="L16" s="310"/>
      <c r="M16" s="310"/>
      <c r="N16" s="1979" t="e">
        <f>+N12</f>
        <v>#REF!</v>
      </c>
      <c r="O16" s="1980"/>
      <c r="P16"/>
      <c r="Q16"/>
      <c r="R16"/>
      <c r="S16"/>
      <c r="T16"/>
    </row>
    <row r="17" spans="2:20" ht="13.5" customHeight="1" thickBot="1" x14ac:dyDescent="0.3">
      <c r="B17" s="284"/>
      <c r="C17" s="287"/>
      <c r="D17" s="144" t="s">
        <v>205</v>
      </c>
      <c r="E17" s="288"/>
      <c r="F17" s="161"/>
      <c r="G17" s="158">
        <f t="shared" si="0"/>
        <v>0</v>
      </c>
      <c r="H17" s="163"/>
      <c r="I17" s="160">
        <f t="shared" si="1"/>
        <v>0</v>
      </c>
      <c r="K17" s="309" t="s">
        <v>241</v>
      </c>
      <c r="L17" s="310"/>
      <c r="M17" s="310"/>
      <c r="N17" s="1968" t="e">
        <f>+N15-N16</f>
        <v>#REF!</v>
      </c>
      <c r="O17" s="1969"/>
      <c r="P17"/>
      <c r="Q17"/>
      <c r="R17"/>
      <c r="S17"/>
      <c r="T17"/>
    </row>
    <row r="18" spans="2:20" ht="13.5" customHeight="1" thickBot="1" x14ac:dyDescent="0.3">
      <c r="B18" s="289"/>
      <c r="C18" s="113"/>
      <c r="D18" s="294" t="s">
        <v>435</v>
      </c>
      <c r="E18" s="152">
        <f>SUM(E12:E17)</f>
        <v>0</v>
      </c>
      <c r="F18" s="152">
        <f>SUM(F12:F17)</f>
        <v>0</v>
      </c>
      <c r="G18" s="777">
        <f>SUM(G12:G17)</f>
        <v>0</v>
      </c>
      <c r="H18" s="884">
        <f>SUM(H12:H17)</f>
        <v>0</v>
      </c>
      <c r="I18" s="878">
        <f>SUM(I12:I17)</f>
        <v>0</v>
      </c>
      <c r="K18" s="318"/>
      <c r="L18" s="319"/>
      <c r="M18" s="319"/>
      <c r="N18" s="319"/>
      <c r="O18" s="320"/>
      <c r="P18"/>
      <c r="Q18"/>
      <c r="R18"/>
      <c r="S18"/>
      <c r="T18"/>
    </row>
    <row r="19" spans="2:20" ht="13.5" customHeight="1" x14ac:dyDescent="0.25">
      <c r="B19" s="283" t="s">
        <v>206</v>
      </c>
      <c r="C19" s="295" t="s">
        <v>207</v>
      </c>
      <c r="D19" s="296"/>
      <c r="E19" s="146"/>
      <c r="F19" s="146"/>
      <c r="G19" s="297"/>
      <c r="H19" s="298"/>
      <c r="I19" s="299"/>
      <c r="O19" s="290"/>
      <c r="P19"/>
      <c r="Q19"/>
      <c r="R19"/>
      <c r="S19"/>
      <c r="T19"/>
    </row>
    <row r="20" spans="2:20" ht="13.5" customHeight="1" x14ac:dyDescent="0.25">
      <c r="B20" s="284"/>
      <c r="C20" s="141"/>
      <c r="D20" s="141" t="s">
        <v>208</v>
      </c>
      <c r="E20" s="147"/>
      <c r="F20" s="153"/>
      <c r="G20" s="154">
        <f>E20</f>
        <v>0</v>
      </c>
      <c r="H20" s="155"/>
      <c r="I20" s="156">
        <f>G20</f>
        <v>0</v>
      </c>
      <c r="P20"/>
      <c r="Q20"/>
      <c r="R20"/>
      <c r="S20"/>
      <c r="T20"/>
    </row>
    <row r="21" spans="2:20" ht="13.5" customHeight="1" x14ac:dyDescent="0.25">
      <c r="B21" s="284"/>
      <c r="C21" s="141"/>
      <c r="D21" s="141" t="s">
        <v>209</v>
      </c>
      <c r="E21" s="291"/>
      <c r="F21" s="157"/>
      <c r="G21" s="154">
        <f t="shared" ref="G21:G33" si="2">E21</f>
        <v>0</v>
      </c>
      <c r="H21" s="159"/>
      <c r="I21" s="156">
        <f t="shared" ref="I21:I33" si="3">G21</f>
        <v>0</v>
      </c>
      <c r="P21"/>
      <c r="Q21"/>
      <c r="R21"/>
      <c r="S21"/>
      <c r="T21"/>
    </row>
    <row r="22" spans="2:20" ht="13.5" customHeight="1" x14ac:dyDescent="0.2">
      <c r="B22" s="284"/>
      <c r="C22" s="141"/>
      <c r="D22" s="141" t="s">
        <v>210</v>
      </c>
      <c r="E22" s="291"/>
      <c r="F22" s="157"/>
      <c r="G22" s="154">
        <f t="shared" si="2"/>
        <v>0</v>
      </c>
      <c r="H22" s="159"/>
      <c r="I22" s="156">
        <f t="shared" si="3"/>
        <v>0</v>
      </c>
    </row>
    <row r="23" spans="2:20" ht="13.5" customHeight="1" x14ac:dyDescent="0.2">
      <c r="B23" s="284"/>
      <c r="C23" s="141"/>
      <c r="D23" s="141" t="s">
        <v>211</v>
      </c>
      <c r="E23" s="291"/>
      <c r="F23" s="157"/>
      <c r="G23" s="154">
        <f t="shared" si="2"/>
        <v>0</v>
      </c>
      <c r="H23" s="159"/>
      <c r="I23" s="156">
        <f t="shared" si="3"/>
        <v>0</v>
      </c>
    </row>
    <row r="24" spans="2:20" ht="13.5" customHeight="1" x14ac:dyDescent="0.2">
      <c r="B24" s="284"/>
      <c r="C24" s="141"/>
      <c r="D24" s="141" t="s">
        <v>212</v>
      </c>
      <c r="E24" s="291"/>
      <c r="F24" s="157"/>
      <c r="G24" s="154">
        <f t="shared" si="2"/>
        <v>0</v>
      </c>
      <c r="H24" s="159"/>
      <c r="I24" s="156">
        <f t="shared" si="3"/>
        <v>0</v>
      </c>
    </row>
    <row r="25" spans="2:20" ht="13.5" customHeight="1" x14ac:dyDescent="0.2">
      <c r="B25" s="284"/>
      <c r="C25" s="141"/>
      <c r="D25" s="141" t="s">
        <v>213</v>
      </c>
      <c r="E25" s="291"/>
      <c r="F25" s="157"/>
      <c r="G25" s="154">
        <f t="shared" si="2"/>
        <v>0</v>
      </c>
      <c r="H25" s="159"/>
      <c r="I25" s="156">
        <f t="shared" si="3"/>
        <v>0</v>
      </c>
    </row>
    <row r="26" spans="2:20" ht="13.5" customHeight="1" x14ac:dyDescent="0.2">
      <c r="B26" s="284"/>
      <c r="C26" s="141"/>
      <c r="D26" s="141" t="s">
        <v>214</v>
      </c>
      <c r="E26" s="291"/>
      <c r="F26" s="157"/>
      <c r="G26" s="154">
        <f t="shared" si="2"/>
        <v>0</v>
      </c>
      <c r="H26" s="159"/>
      <c r="I26" s="156">
        <f t="shared" si="3"/>
        <v>0</v>
      </c>
    </row>
    <row r="27" spans="2:20" ht="13.5" customHeight="1" x14ac:dyDescent="0.2">
      <c r="B27" s="284"/>
      <c r="C27" s="141"/>
      <c r="D27" s="141" t="s">
        <v>215</v>
      </c>
      <c r="E27" s="291"/>
      <c r="F27" s="157"/>
      <c r="G27" s="154">
        <f t="shared" si="2"/>
        <v>0</v>
      </c>
      <c r="H27" s="159"/>
      <c r="I27" s="156">
        <f t="shared" si="3"/>
        <v>0</v>
      </c>
    </row>
    <row r="28" spans="2:20" ht="13.5" customHeight="1" x14ac:dyDescent="0.2">
      <c r="B28" s="284"/>
      <c r="C28" s="141"/>
      <c r="D28" s="141" t="s">
        <v>216</v>
      </c>
      <c r="E28" s="291"/>
      <c r="F28" s="157"/>
      <c r="G28" s="154">
        <f t="shared" si="2"/>
        <v>0</v>
      </c>
      <c r="H28" s="159"/>
      <c r="I28" s="156">
        <f t="shared" si="3"/>
        <v>0</v>
      </c>
    </row>
    <row r="29" spans="2:20" ht="13.5" customHeight="1" x14ac:dyDescent="0.2">
      <c r="B29" s="284"/>
      <c r="C29" s="141"/>
      <c r="D29" s="141" t="s">
        <v>217</v>
      </c>
      <c r="E29" s="291"/>
      <c r="F29" s="157"/>
      <c r="G29" s="154">
        <f t="shared" si="2"/>
        <v>0</v>
      </c>
      <c r="H29" s="159"/>
      <c r="I29" s="156">
        <f t="shared" si="3"/>
        <v>0</v>
      </c>
    </row>
    <row r="30" spans="2:20" ht="13.5" customHeight="1" x14ac:dyDescent="0.2">
      <c r="B30" s="284"/>
      <c r="C30" s="141"/>
      <c r="D30" s="141" t="s">
        <v>218</v>
      </c>
      <c r="E30" s="291"/>
      <c r="F30" s="157"/>
      <c r="G30" s="154">
        <f t="shared" si="2"/>
        <v>0</v>
      </c>
      <c r="H30" s="159"/>
      <c r="I30" s="156">
        <f t="shared" si="3"/>
        <v>0</v>
      </c>
    </row>
    <row r="31" spans="2:20" ht="13.5" customHeight="1" x14ac:dyDescent="0.2">
      <c r="B31" s="284"/>
      <c r="C31" s="141"/>
      <c r="D31" s="141" t="s">
        <v>474</v>
      </c>
      <c r="E31" s="291"/>
      <c r="F31" s="157"/>
      <c r="G31" s="154">
        <f t="shared" si="2"/>
        <v>0</v>
      </c>
      <c r="H31" s="159"/>
      <c r="I31" s="156">
        <f t="shared" si="3"/>
        <v>0</v>
      </c>
    </row>
    <row r="32" spans="2:20" ht="13.5" customHeight="1" x14ac:dyDescent="0.2">
      <c r="B32" s="284"/>
      <c r="C32" s="141"/>
      <c r="D32" s="141" t="s">
        <v>219</v>
      </c>
      <c r="E32" s="291"/>
      <c r="F32" s="157"/>
      <c r="G32" s="154">
        <f t="shared" si="2"/>
        <v>0</v>
      </c>
      <c r="H32" s="159"/>
      <c r="I32" s="156">
        <f t="shared" si="3"/>
        <v>0</v>
      </c>
    </row>
    <row r="33" spans="2:9" ht="13.5" customHeight="1" thickBot="1" x14ac:dyDescent="0.25">
      <c r="B33" s="284"/>
      <c r="C33" s="144"/>
      <c r="D33" s="144" t="s">
        <v>220</v>
      </c>
      <c r="E33" s="292"/>
      <c r="F33" s="161"/>
      <c r="G33" s="154">
        <f t="shared" si="2"/>
        <v>0</v>
      </c>
      <c r="H33" s="163"/>
      <c r="I33" s="156">
        <f t="shared" si="3"/>
        <v>0</v>
      </c>
    </row>
    <row r="34" spans="2:9" ht="13.5" customHeight="1" thickBot="1" x14ac:dyDescent="0.25">
      <c r="B34" s="289"/>
      <c r="C34" s="300"/>
      <c r="D34" s="301" t="s">
        <v>221</v>
      </c>
      <c r="E34" s="152">
        <f>SUM(E20:E33)</f>
        <v>0</v>
      </c>
      <c r="F34" s="152">
        <f>SUM(F20:F33)</f>
        <v>0</v>
      </c>
      <c r="G34" s="777">
        <f>SUM(G20:G33)</f>
        <v>0</v>
      </c>
      <c r="H34" s="884">
        <f>SUM(H20:H33)</f>
        <v>0</v>
      </c>
      <c r="I34" s="878">
        <f>SUM(I20:I33)</f>
        <v>0</v>
      </c>
    </row>
    <row r="35" spans="2:9" ht="13.5" customHeight="1" x14ac:dyDescent="0.2">
      <c r="B35" s="283" t="s">
        <v>222</v>
      </c>
      <c r="C35" s="302" t="s">
        <v>223</v>
      </c>
      <c r="D35" s="303"/>
      <c r="E35" s="146"/>
      <c r="F35" s="146"/>
      <c r="G35" s="297"/>
      <c r="H35" s="298"/>
      <c r="I35" s="299"/>
    </row>
    <row r="36" spans="2:9" ht="13.5" customHeight="1" x14ac:dyDescent="0.2">
      <c r="B36" s="284"/>
      <c r="C36" s="141"/>
      <c r="D36" s="141"/>
      <c r="E36" s="291"/>
      <c r="F36" s="157"/>
      <c r="G36" s="158">
        <f>E36</f>
        <v>0</v>
      </c>
      <c r="H36" s="930"/>
      <c r="I36" s="931"/>
    </row>
    <row r="37" spans="2:9" ht="13.5" customHeight="1" x14ac:dyDescent="0.2">
      <c r="B37" s="284"/>
      <c r="C37" s="141"/>
      <c r="D37" s="141"/>
      <c r="E37" s="291"/>
      <c r="F37" s="157"/>
      <c r="G37" s="158">
        <f>E37</f>
        <v>0</v>
      </c>
      <c r="H37" s="930"/>
      <c r="I37" s="931"/>
    </row>
    <row r="38" spans="2:9" ht="13.5" customHeight="1" thickBot="1" x14ac:dyDescent="0.25">
      <c r="B38" s="284"/>
      <c r="C38" s="144"/>
      <c r="D38" s="144"/>
      <c r="E38" s="292"/>
      <c r="F38" s="161"/>
      <c r="G38" s="162">
        <f>E38</f>
        <v>0</v>
      </c>
      <c r="H38" s="932"/>
      <c r="I38" s="933"/>
    </row>
    <row r="39" spans="2:9" ht="13.5" customHeight="1" thickBot="1" x14ac:dyDescent="0.25">
      <c r="B39" s="289"/>
      <c r="C39" s="300"/>
      <c r="D39" s="301" t="s">
        <v>224</v>
      </c>
      <c r="E39" s="152">
        <f>SUM(E36:E38)</f>
        <v>0</v>
      </c>
      <c r="F39" s="152">
        <f>SUM(F36:F38)</f>
        <v>0</v>
      </c>
      <c r="G39" s="777">
        <f>SUM(G36:G38)</f>
        <v>0</v>
      </c>
      <c r="H39" s="884">
        <f>SUM(H36:H38)</f>
        <v>0</v>
      </c>
      <c r="I39" s="878">
        <f>SUM(I36:I38)</f>
        <v>0</v>
      </c>
    </row>
    <row r="40" spans="2:9" ht="13.5" customHeight="1" x14ac:dyDescent="0.2">
      <c r="B40" s="283" t="s">
        <v>225</v>
      </c>
      <c r="C40" s="302" t="s">
        <v>226</v>
      </c>
      <c r="D40" s="303"/>
      <c r="E40" s="146"/>
      <c r="F40" s="146"/>
      <c r="G40" s="297"/>
      <c r="H40" s="298"/>
      <c r="I40" s="299"/>
    </row>
    <row r="41" spans="2:9" ht="13.5" customHeight="1" x14ac:dyDescent="0.2">
      <c r="B41" s="284"/>
      <c r="C41" s="141"/>
      <c r="D41" s="142" t="s">
        <v>227</v>
      </c>
      <c r="E41" s="291"/>
      <c r="F41" s="157"/>
      <c r="G41" s="158">
        <f>E41</f>
        <v>0</v>
      </c>
      <c r="H41" s="159"/>
      <c r="I41" s="160">
        <f>G41</f>
        <v>0</v>
      </c>
    </row>
    <row r="42" spans="2:9" ht="13.5" customHeight="1" x14ac:dyDescent="0.2">
      <c r="B42" s="284"/>
      <c r="C42" s="141"/>
      <c r="D42" s="142" t="s">
        <v>228</v>
      </c>
      <c r="E42" s="291"/>
      <c r="F42" s="157"/>
      <c r="G42" s="158">
        <f>E42</f>
        <v>0</v>
      </c>
      <c r="H42" s="159"/>
      <c r="I42" s="160">
        <f>G42</f>
        <v>0</v>
      </c>
    </row>
    <row r="43" spans="2:9" ht="13.5" customHeight="1" thickBot="1" x14ac:dyDescent="0.25">
      <c r="B43" s="284"/>
      <c r="C43" s="144"/>
      <c r="D43" s="144"/>
      <c r="E43" s="292"/>
      <c r="F43" s="161"/>
      <c r="G43" s="162">
        <f>E43</f>
        <v>0</v>
      </c>
      <c r="H43" s="163"/>
      <c r="I43" s="164">
        <f>G43</f>
        <v>0</v>
      </c>
    </row>
    <row r="44" spans="2:9" ht="13.5" customHeight="1" thickBot="1" x14ac:dyDescent="0.25">
      <c r="B44" s="289"/>
      <c r="C44" s="300"/>
      <c r="D44" s="301" t="s">
        <v>229</v>
      </c>
      <c r="E44" s="152">
        <f>SUM(E41:E43)</f>
        <v>0</v>
      </c>
      <c r="F44" s="152">
        <f>SUM(F41:F43)</f>
        <v>0</v>
      </c>
      <c r="G44" s="777">
        <f>SUM(G41:G43)</f>
        <v>0</v>
      </c>
      <c r="H44" s="884">
        <f>SUM(H41:H43)</f>
        <v>0</v>
      </c>
      <c r="I44" s="878">
        <f>SUM(I41:I43)</f>
        <v>0</v>
      </c>
    </row>
    <row r="45" spans="2:9" ht="13.5" customHeight="1" thickBot="1" x14ac:dyDescent="0.25">
      <c r="B45" s="293" t="s">
        <v>230</v>
      </c>
      <c r="C45" s="304" t="s">
        <v>231</v>
      </c>
      <c r="D45" s="403"/>
      <c r="E45" s="777">
        <f>+E44+E39+E34+E18+E10+E9</f>
        <v>0</v>
      </c>
      <c r="F45" s="777">
        <f>+F44+F39+F34+F18+F10+F9</f>
        <v>0</v>
      </c>
      <c r="G45" s="777">
        <f>+G44+G39+G34+G18+G10+G9</f>
        <v>0</v>
      </c>
      <c r="H45" s="885">
        <f>+H44+H39+H34+H18+H10+H9</f>
        <v>0</v>
      </c>
      <c r="I45" s="878">
        <f>+I44+I39+I34+I18+I10+I9</f>
        <v>0</v>
      </c>
    </row>
    <row r="46" spans="2:9" ht="13.5" customHeight="1" x14ac:dyDescent="0.2">
      <c r="B46" s="3"/>
      <c r="C46" s="3"/>
      <c r="D46" s="3"/>
      <c r="E46" s="3"/>
      <c r="F46" s="3"/>
      <c r="G46" s="3"/>
      <c r="H46" s="3"/>
      <c r="I46" s="739" t="e">
        <f>+#REF!</f>
        <v>#REF!</v>
      </c>
    </row>
    <row r="47" spans="2:9" x14ac:dyDescent="0.2">
      <c r="B47" s="3"/>
      <c r="C47" s="281"/>
      <c r="D47" s="281"/>
      <c r="E47" s="3"/>
      <c r="F47" s="3"/>
      <c r="G47" s="3"/>
      <c r="H47" s="15" t="s">
        <v>393</v>
      </c>
      <c r="I47" s="305">
        <f ca="1">TODAY()</f>
        <v>45330</v>
      </c>
    </row>
    <row r="48" spans="2:9" x14ac:dyDescent="0.2">
      <c r="B48" s="3"/>
      <c r="C48" s="281"/>
      <c r="D48" s="281"/>
      <c r="E48" s="3"/>
      <c r="F48" s="3"/>
      <c r="G48" s="3"/>
      <c r="H48" s="3"/>
      <c r="I48" s="3"/>
    </row>
    <row r="49" spans="2:9" x14ac:dyDescent="0.2">
      <c r="B49" s="3"/>
      <c r="C49" s="281"/>
      <c r="D49" s="281"/>
      <c r="E49" s="3"/>
      <c r="F49" s="3"/>
      <c r="G49" s="3"/>
      <c r="H49" s="3"/>
      <c r="I49" s="3"/>
    </row>
    <row r="50" spans="2:9" x14ac:dyDescent="0.2">
      <c r="B50" s="3"/>
      <c r="C50" s="281"/>
      <c r="D50" s="281"/>
      <c r="E50" s="3"/>
      <c r="F50" s="3"/>
      <c r="G50" s="3"/>
      <c r="H50" s="3"/>
      <c r="I50" s="3"/>
    </row>
    <row r="51" spans="2:9" x14ac:dyDescent="0.2">
      <c r="B51" s="3"/>
      <c r="C51" s="281"/>
      <c r="D51" s="281"/>
      <c r="E51" s="3"/>
      <c r="F51" s="3"/>
      <c r="G51" s="3"/>
      <c r="H51" s="3"/>
      <c r="I51" s="3"/>
    </row>
    <row r="52" spans="2:9" x14ac:dyDescent="0.2">
      <c r="B52" s="3"/>
      <c r="C52" s="281"/>
      <c r="D52" s="281"/>
      <c r="E52" s="3"/>
      <c r="F52" s="3"/>
      <c r="G52" s="3"/>
      <c r="H52" s="3"/>
      <c r="I52" s="3"/>
    </row>
    <row r="53" spans="2:9" x14ac:dyDescent="0.2">
      <c r="B53" s="3"/>
      <c r="C53" s="281"/>
      <c r="D53" s="281"/>
      <c r="E53" s="3"/>
      <c r="F53" s="3"/>
      <c r="G53" s="3"/>
      <c r="H53" s="3"/>
      <c r="I53" s="3"/>
    </row>
    <row r="54" spans="2:9" x14ac:dyDescent="0.2">
      <c r="B54" s="3"/>
      <c r="C54" s="281"/>
      <c r="D54" s="281"/>
      <c r="E54" s="3"/>
      <c r="F54" s="3"/>
      <c r="G54" s="3"/>
      <c r="H54" s="3"/>
      <c r="I54" s="3"/>
    </row>
    <row r="55" spans="2:9" x14ac:dyDescent="0.2">
      <c r="B55" s="3"/>
      <c r="C55" s="281"/>
      <c r="D55" s="281"/>
      <c r="E55" s="3"/>
      <c r="F55" s="3"/>
      <c r="G55" s="3"/>
      <c r="H55" s="3"/>
      <c r="I55" s="3"/>
    </row>
    <row r="56" spans="2:9" x14ac:dyDescent="0.2">
      <c r="B56" s="3"/>
      <c r="C56" s="281"/>
      <c r="D56" s="281"/>
      <c r="E56" s="3"/>
      <c r="F56" s="3"/>
      <c r="G56" s="3"/>
      <c r="H56" s="3"/>
      <c r="I56" s="3"/>
    </row>
    <row r="57" spans="2:9" x14ac:dyDescent="0.2">
      <c r="B57" s="3"/>
      <c r="C57" s="281"/>
      <c r="D57" s="281"/>
      <c r="E57" s="3"/>
      <c r="F57" s="3"/>
      <c r="G57" s="3"/>
      <c r="H57" s="3"/>
      <c r="I57" s="3"/>
    </row>
    <row r="58" spans="2:9" x14ac:dyDescent="0.2">
      <c r="B58" s="3"/>
      <c r="C58" s="281"/>
      <c r="D58" s="281"/>
      <c r="E58" s="3"/>
      <c r="F58" s="3"/>
      <c r="G58" s="3"/>
      <c r="H58" s="3"/>
      <c r="I58" s="3"/>
    </row>
    <row r="59" spans="2:9" x14ac:dyDescent="0.2">
      <c r="B59" s="3"/>
      <c r="C59" s="281"/>
      <c r="D59" s="281"/>
      <c r="E59" s="3"/>
      <c r="F59" s="3"/>
      <c r="G59" s="3"/>
      <c r="H59" s="3"/>
      <c r="I59" s="3"/>
    </row>
    <row r="60" spans="2:9" x14ac:dyDescent="0.2">
      <c r="B60" s="3"/>
      <c r="C60" s="281"/>
      <c r="D60" s="281"/>
      <c r="E60" s="3"/>
      <c r="F60" s="3"/>
      <c r="G60" s="3"/>
      <c r="H60" s="3"/>
      <c r="I60" s="3"/>
    </row>
    <row r="61" spans="2:9" x14ac:dyDescent="0.2">
      <c r="C61" s="281"/>
      <c r="D61" s="281"/>
    </row>
    <row r="62" spans="2:9" x14ac:dyDescent="0.2">
      <c r="C62" s="281"/>
      <c r="D62" s="281"/>
    </row>
    <row r="63" spans="2:9" x14ac:dyDescent="0.2">
      <c r="C63" s="281"/>
      <c r="D63" s="281"/>
    </row>
    <row r="64" spans="2:9" x14ac:dyDescent="0.2">
      <c r="C64" s="281"/>
      <c r="D64" s="281"/>
    </row>
    <row r="65" spans="3:4" x14ac:dyDescent="0.2">
      <c r="C65" s="281"/>
      <c r="D65" s="281"/>
    </row>
    <row r="66" spans="3:4" x14ac:dyDescent="0.2">
      <c r="C66" s="281"/>
      <c r="D66" s="281"/>
    </row>
    <row r="67" spans="3:4" x14ac:dyDescent="0.2">
      <c r="C67" s="281"/>
      <c r="D67" s="281"/>
    </row>
    <row r="68" spans="3:4" x14ac:dyDescent="0.2">
      <c r="C68" s="281"/>
      <c r="D68" s="281"/>
    </row>
    <row r="69" spans="3:4" x14ac:dyDescent="0.2">
      <c r="C69" s="281"/>
      <c r="D69" s="281"/>
    </row>
  </sheetData>
  <sheetProtection algorithmName="SHA-512" hashValue="CwlhRCqxJ9/RlM3gMgZrsgU/q0/1MxSvCiHGsUsQpLCACP+e53DiiNHOhquEg9sCpFwEPQDYXEp7h14ympTVYw==" saltValue="sV0VDDP9FUg2/g4HjruqOA==" spinCount="100000" sheet="1" objects="1" scenarios="1"/>
  <mergeCells count="9">
    <mergeCell ref="N17:O17"/>
    <mergeCell ref="N10:O10"/>
    <mergeCell ref="N12:O12"/>
    <mergeCell ref="N15:O15"/>
    <mergeCell ref="B1:I1"/>
    <mergeCell ref="B2:I2"/>
    <mergeCell ref="C8:D8"/>
    <mergeCell ref="K8:O8"/>
    <mergeCell ref="N16:O16"/>
  </mergeCells>
  <pageMargins left="0.7" right="0.7" top="0.75" bottom="0.75" header="0.3" footer="0.3"/>
  <pageSetup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0906-22D9-46DC-8323-8F01F98DF79C}">
  <sheetPr codeName="Sheet3">
    <pageSetUpPr fitToPage="1"/>
  </sheetPr>
  <dimension ref="B1:N35"/>
  <sheetViews>
    <sheetView showGridLines="0" tabSelected="1" workbookViewId="0">
      <selection activeCell="O20" sqref="O20"/>
    </sheetView>
  </sheetViews>
  <sheetFormatPr defaultColWidth="9.140625" defaultRowHeight="14.25" x14ac:dyDescent="0.2"/>
  <cols>
    <col min="1" max="1" width="3" style="1062" customWidth="1"/>
    <col min="2" max="16384" width="9.140625" style="1062"/>
  </cols>
  <sheetData>
    <row r="1" spans="2:14" ht="18.75" x14ac:dyDescent="0.3">
      <c r="B1" s="1577" t="s">
        <v>863</v>
      </c>
      <c r="C1" s="1560"/>
      <c r="D1" s="1560"/>
      <c r="E1" s="1560"/>
      <c r="F1" s="1560"/>
      <c r="G1" s="1560"/>
      <c r="H1" s="1560"/>
      <c r="I1" s="1560"/>
      <c r="J1" s="1560"/>
      <c r="K1" s="1560"/>
      <c r="L1" s="1576"/>
      <c r="M1" s="1560"/>
    </row>
    <row r="2" spans="2:14" ht="18.75" x14ac:dyDescent="0.3">
      <c r="B2" s="1620" t="s">
        <v>839</v>
      </c>
      <c r="C2" s="1620"/>
      <c r="D2" s="1620"/>
      <c r="E2" s="1620"/>
      <c r="F2" s="1620"/>
      <c r="G2" s="1620"/>
      <c r="H2" s="1620"/>
      <c r="I2" s="1620"/>
      <c r="J2" s="1620"/>
      <c r="K2" s="1576"/>
      <c r="L2" s="1576"/>
      <c r="M2" s="1560"/>
    </row>
    <row r="3" spans="2:14" ht="18.75" x14ac:dyDescent="0.3">
      <c r="B3" s="1623" t="s">
        <v>823</v>
      </c>
      <c r="C3" s="1623"/>
      <c r="D3" s="1623"/>
      <c r="E3" s="1623"/>
      <c r="F3" s="1623"/>
      <c r="G3" s="1623"/>
      <c r="H3" s="1623"/>
      <c r="I3" s="1623"/>
      <c r="J3" s="1623"/>
      <c r="K3" s="1576"/>
      <c r="L3" s="1576"/>
      <c r="M3" s="1560"/>
    </row>
    <row r="4" spans="2:14" ht="18.75" x14ac:dyDescent="0.3">
      <c r="B4" s="1561"/>
      <c r="C4" s="1561"/>
      <c r="D4" s="1561"/>
      <c r="E4" s="1561"/>
      <c r="F4" s="1561"/>
      <c r="G4" s="1561"/>
      <c r="H4" s="1561"/>
      <c r="I4" s="1561"/>
      <c r="J4" s="1561"/>
      <c r="K4" s="1560"/>
      <c r="L4" s="1560"/>
      <c r="M4" s="1560"/>
    </row>
    <row r="5" spans="2:14" ht="15" x14ac:dyDescent="0.25">
      <c r="B5" s="1560" t="s">
        <v>635</v>
      </c>
      <c r="C5" s="1560"/>
      <c r="D5" s="1560"/>
      <c r="E5" s="1560"/>
      <c r="F5" s="1560"/>
      <c r="G5" s="1560"/>
      <c r="H5" s="1560"/>
      <c r="I5" s="1560"/>
      <c r="J5" s="1560"/>
      <c r="K5" s="1560"/>
      <c r="L5" s="1560"/>
      <c r="M5" s="1560"/>
    </row>
    <row r="6" spans="2:14" ht="15" x14ac:dyDescent="0.25">
      <c r="B6" s="1622" t="s">
        <v>822</v>
      </c>
      <c r="C6" s="1622"/>
      <c r="D6" s="1622"/>
      <c r="E6" s="1622"/>
      <c r="F6" s="1622"/>
      <c r="G6" s="1622"/>
      <c r="H6" s="1622"/>
      <c r="I6" s="1560"/>
      <c r="J6" s="1560"/>
      <c r="K6" s="1560"/>
      <c r="L6" s="1560"/>
      <c r="M6" s="1560"/>
    </row>
    <row r="7" spans="2:14" ht="15" x14ac:dyDescent="0.25">
      <c r="B7" s="1562"/>
      <c r="C7" s="1562"/>
      <c r="D7" s="1562"/>
      <c r="E7" s="1562"/>
      <c r="F7" s="1562"/>
      <c r="G7" s="1562"/>
      <c r="H7" s="1562"/>
      <c r="I7" s="1560"/>
      <c r="J7" s="1560"/>
      <c r="K7" s="1560"/>
      <c r="L7" s="1560"/>
      <c r="M7" s="1560"/>
    </row>
    <row r="8" spans="2:14" ht="31.5" customHeight="1" x14ac:dyDescent="0.25">
      <c r="B8" s="1621" t="s">
        <v>841</v>
      </c>
      <c r="C8" s="1621"/>
      <c r="D8" s="1621"/>
      <c r="E8" s="1621"/>
      <c r="F8" s="1621"/>
      <c r="G8" s="1621"/>
      <c r="H8" s="1621"/>
      <c r="I8" s="1621"/>
      <c r="J8" s="1621"/>
      <c r="K8" s="1621"/>
      <c r="L8" s="1560"/>
      <c r="M8" s="1560"/>
    </row>
    <row r="9" spans="2:14" ht="7.5" customHeight="1" thickBot="1" x14ac:dyDescent="0.3">
      <c r="B9" s="1560"/>
      <c r="C9" s="1560"/>
      <c r="D9" s="1560"/>
      <c r="E9" s="1560"/>
      <c r="F9" s="1560"/>
      <c r="G9" s="1560"/>
      <c r="H9" s="1560"/>
      <c r="I9" s="1560"/>
      <c r="J9" s="1560"/>
      <c r="K9" s="1560"/>
      <c r="L9" s="1560"/>
      <c r="M9" s="1560"/>
    </row>
    <row r="10" spans="2:14" ht="59.25" customHeight="1" thickBot="1" x14ac:dyDescent="0.3">
      <c r="B10" s="1624" t="s">
        <v>860</v>
      </c>
      <c r="C10" s="1625"/>
      <c r="D10" s="1625"/>
      <c r="E10" s="1625"/>
      <c r="F10" s="1625"/>
      <c r="G10" s="1625"/>
      <c r="H10" s="1625"/>
      <c r="I10" s="1625"/>
      <c r="J10" s="1625"/>
      <c r="K10" s="1626"/>
      <c r="L10" s="1560"/>
      <c r="M10" s="1560"/>
    </row>
    <row r="11" spans="2:14" ht="5.25" customHeight="1" x14ac:dyDescent="0.25">
      <c r="B11" s="1560"/>
      <c r="C11" s="1560"/>
      <c r="D11" s="1560"/>
      <c r="E11" s="1560"/>
      <c r="F11" s="1560"/>
      <c r="G11" s="1560"/>
      <c r="H11" s="1560"/>
      <c r="I11" s="1560"/>
      <c r="J11" s="1560"/>
      <c r="K11" s="1560"/>
      <c r="L11" s="1560"/>
      <c r="M11" s="1560"/>
      <c r="N11" s="1569"/>
    </row>
    <row r="12" spans="2:14" ht="15" customHeight="1" x14ac:dyDescent="0.25">
      <c r="B12" s="1621" t="s">
        <v>865</v>
      </c>
      <c r="C12" s="1621"/>
      <c r="D12" s="1621"/>
      <c r="E12" s="1621"/>
      <c r="F12" s="1621"/>
      <c r="G12" s="1621"/>
      <c r="H12" s="1621"/>
      <c r="I12" s="1621"/>
      <c r="J12" s="1621"/>
      <c r="K12" s="1621"/>
      <c r="L12" s="1560"/>
      <c r="M12" s="1560"/>
    </row>
    <row r="13" spans="2:14" ht="15" x14ac:dyDescent="0.25">
      <c r="B13" s="1621"/>
      <c r="C13" s="1621"/>
      <c r="D13" s="1621"/>
      <c r="E13" s="1621"/>
      <c r="F13" s="1621"/>
      <c r="G13" s="1621"/>
      <c r="H13" s="1621"/>
      <c r="I13" s="1621"/>
      <c r="J13" s="1621"/>
      <c r="K13" s="1621"/>
      <c r="L13" s="1560"/>
      <c r="M13" s="1560"/>
    </row>
    <row r="14" spans="2:14" ht="15" x14ac:dyDescent="0.25">
      <c r="B14" s="1621"/>
      <c r="C14" s="1621"/>
      <c r="D14" s="1621"/>
      <c r="E14" s="1621"/>
      <c r="F14" s="1621"/>
      <c r="G14" s="1621"/>
      <c r="H14" s="1621"/>
      <c r="I14" s="1621"/>
      <c r="J14" s="1621"/>
      <c r="K14" s="1621"/>
      <c r="L14" s="1560"/>
      <c r="M14" s="1560"/>
    </row>
    <row r="15" spans="2:14" ht="15" x14ac:dyDescent="0.25">
      <c r="B15" s="1621"/>
      <c r="C15" s="1621"/>
      <c r="D15" s="1621"/>
      <c r="E15" s="1621"/>
      <c r="F15" s="1621"/>
      <c r="G15" s="1621"/>
      <c r="H15" s="1621"/>
      <c r="I15" s="1621"/>
      <c r="J15" s="1621"/>
      <c r="K15" s="1621"/>
      <c r="L15" s="1560"/>
      <c r="M15" s="1560"/>
    </row>
    <row r="16" spans="2:14" ht="15" x14ac:dyDescent="0.25">
      <c r="B16" s="1621"/>
      <c r="C16" s="1621"/>
      <c r="D16" s="1621"/>
      <c r="E16" s="1621"/>
      <c r="F16" s="1621"/>
      <c r="G16" s="1621"/>
      <c r="H16" s="1621"/>
      <c r="I16" s="1621"/>
      <c r="J16" s="1621"/>
      <c r="K16" s="1621"/>
      <c r="L16" s="1560"/>
      <c r="M16" s="1560"/>
    </row>
    <row r="17" spans="2:13" ht="15" x14ac:dyDescent="0.25">
      <c r="B17" s="1621"/>
      <c r="C17" s="1621"/>
      <c r="D17" s="1621"/>
      <c r="E17" s="1621"/>
      <c r="F17" s="1621"/>
      <c r="G17" s="1621"/>
      <c r="H17" s="1621"/>
      <c r="I17" s="1621"/>
      <c r="J17" s="1621"/>
      <c r="K17" s="1621"/>
      <c r="L17" s="1560"/>
      <c r="M17" s="1560"/>
    </row>
    <row r="18" spans="2:13" ht="15" x14ac:dyDescent="0.25">
      <c r="B18" s="1621"/>
      <c r="C18" s="1621"/>
      <c r="D18" s="1621"/>
      <c r="E18" s="1621"/>
      <c r="F18" s="1621"/>
      <c r="G18" s="1621"/>
      <c r="H18" s="1621"/>
      <c r="I18" s="1621"/>
      <c r="J18" s="1621"/>
      <c r="K18" s="1621"/>
      <c r="L18" s="1560"/>
      <c r="M18" s="1560"/>
    </row>
    <row r="19" spans="2:13" ht="15" x14ac:dyDescent="0.25">
      <c r="B19" s="1621"/>
      <c r="C19" s="1621"/>
      <c r="D19" s="1621"/>
      <c r="E19" s="1621"/>
      <c r="F19" s="1621"/>
      <c r="G19" s="1621"/>
      <c r="H19" s="1621"/>
      <c r="I19" s="1621"/>
      <c r="J19" s="1621"/>
      <c r="K19" s="1621"/>
      <c r="L19" s="1560"/>
      <c r="M19" s="1560"/>
    </row>
    <row r="20" spans="2:13" ht="15" x14ac:dyDescent="0.25">
      <c r="B20" s="1621"/>
      <c r="C20" s="1621"/>
      <c r="D20" s="1621"/>
      <c r="E20" s="1621"/>
      <c r="F20" s="1621"/>
      <c r="G20" s="1621"/>
      <c r="H20" s="1621"/>
      <c r="I20" s="1621"/>
      <c r="J20" s="1621"/>
      <c r="K20" s="1621"/>
      <c r="L20" s="1560"/>
      <c r="M20" s="1560"/>
    </row>
    <row r="21" spans="2:13" ht="8.25" customHeight="1" x14ac:dyDescent="0.25">
      <c r="B21" s="1621"/>
      <c r="C21" s="1621"/>
      <c r="D21" s="1621"/>
      <c r="E21" s="1621"/>
      <c r="F21" s="1621"/>
      <c r="G21" s="1621"/>
      <c r="H21" s="1621"/>
      <c r="I21" s="1621"/>
      <c r="J21" s="1621"/>
      <c r="K21" s="1621"/>
      <c r="L21" s="1560"/>
      <c r="M21" s="1560"/>
    </row>
    <row r="22" spans="2:13" ht="15" x14ac:dyDescent="0.25">
      <c r="B22" s="1621"/>
      <c r="C22" s="1621"/>
      <c r="D22" s="1621"/>
      <c r="E22" s="1621"/>
      <c r="F22" s="1621"/>
      <c r="G22" s="1621"/>
      <c r="H22" s="1621"/>
      <c r="I22" s="1621"/>
      <c r="J22" s="1621"/>
      <c r="K22" s="1621"/>
      <c r="L22" s="1560"/>
      <c r="M22" s="1560"/>
    </row>
    <row r="23" spans="2:13" ht="15" x14ac:dyDescent="0.25">
      <c r="B23" s="1621"/>
      <c r="C23" s="1621"/>
      <c r="D23" s="1621"/>
      <c r="E23" s="1621"/>
      <c r="F23" s="1621"/>
      <c r="G23" s="1621"/>
      <c r="H23" s="1621"/>
      <c r="I23" s="1621"/>
      <c r="J23" s="1621"/>
      <c r="K23" s="1621"/>
      <c r="L23" s="1560"/>
      <c r="M23" s="1560"/>
    </row>
    <row r="24" spans="2:13" ht="15" x14ac:dyDescent="0.25">
      <c r="B24" s="1621"/>
      <c r="C24" s="1621"/>
      <c r="D24" s="1621"/>
      <c r="E24" s="1621"/>
      <c r="F24" s="1621"/>
      <c r="G24" s="1621"/>
      <c r="H24" s="1621"/>
      <c r="I24" s="1621"/>
      <c r="J24" s="1621"/>
      <c r="K24" s="1621"/>
      <c r="L24" s="1560"/>
      <c r="M24" s="1560"/>
    </row>
    <row r="25" spans="2:13" ht="15" x14ac:dyDescent="0.25">
      <c r="B25" s="1621"/>
      <c r="C25" s="1621"/>
      <c r="D25" s="1621"/>
      <c r="E25" s="1621"/>
      <c r="F25" s="1621"/>
      <c r="G25" s="1621"/>
      <c r="H25" s="1621"/>
      <c r="I25" s="1621"/>
      <c r="J25" s="1621"/>
      <c r="K25" s="1621"/>
      <c r="L25" s="1560"/>
      <c r="M25" s="1560"/>
    </row>
    <row r="26" spans="2:13" ht="15" x14ac:dyDescent="0.25">
      <c r="B26" s="1621"/>
      <c r="C26" s="1621"/>
      <c r="D26" s="1621"/>
      <c r="E26" s="1621"/>
      <c r="F26" s="1621"/>
      <c r="G26" s="1621"/>
      <c r="H26" s="1621"/>
      <c r="I26" s="1621"/>
      <c r="J26" s="1621"/>
      <c r="K26" s="1621"/>
      <c r="L26" s="1560"/>
      <c r="M26" s="1560"/>
    </row>
    <row r="27" spans="2:13" ht="15" x14ac:dyDescent="0.25">
      <c r="B27" s="1621"/>
      <c r="C27" s="1621"/>
      <c r="D27" s="1621"/>
      <c r="E27" s="1621"/>
      <c r="F27" s="1621"/>
      <c r="G27" s="1621"/>
      <c r="H27" s="1621"/>
      <c r="I27" s="1621"/>
      <c r="J27" s="1621"/>
      <c r="K27" s="1621"/>
      <c r="L27" s="1560"/>
      <c r="M27" s="1560"/>
    </row>
    <row r="28" spans="2:13" ht="15" x14ac:dyDescent="0.25">
      <c r="B28" s="1621"/>
      <c r="C28" s="1621"/>
      <c r="D28" s="1621"/>
      <c r="E28" s="1621"/>
      <c r="F28" s="1621"/>
      <c r="G28" s="1621"/>
      <c r="H28" s="1621"/>
      <c r="I28" s="1621"/>
      <c r="J28" s="1621"/>
      <c r="K28" s="1621"/>
      <c r="L28" s="1560"/>
      <c r="M28" s="1560"/>
    </row>
    <row r="29" spans="2:13" ht="15" x14ac:dyDescent="0.25">
      <c r="B29" s="1621"/>
      <c r="C29" s="1621"/>
      <c r="D29" s="1621"/>
      <c r="E29" s="1621"/>
      <c r="F29" s="1621"/>
      <c r="G29" s="1621"/>
      <c r="H29" s="1621"/>
      <c r="I29" s="1621"/>
      <c r="J29" s="1621"/>
      <c r="K29" s="1621"/>
      <c r="L29" s="1560"/>
      <c r="M29" s="1560"/>
    </row>
    <row r="30" spans="2:13" ht="15" x14ac:dyDescent="0.25">
      <c r="B30" s="1621"/>
      <c r="C30" s="1621"/>
      <c r="D30" s="1621"/>
      <c r="E30" s="1621"/>
      <c r="F30" s="1621"/>
      <c r="G30" s="1621"/>
      <c r="H30" s="1621"/>
      <c r="I30" s="1621"/>
      <c r="J30" s="1621"/>
      <c r="K30" s="1621"/>
      <c r="L30" s="1560"/>
      <c r="M30" s="1560"/>
    </row>
    <row r="31" spans="2:13" ht="15" x14ac:dyDescent="0.25">
      <c r="B31" s="1621"/>
      <c r="C31" s="1621"/>
      <c r="D31" s="1621"/>
      <c r="E31" s="1621"/>
      <c r="F31" s="1621"/>
      <c r="G31" s="1621"/>
      <c r="H31" s="1621"/>
      <c r="I31" s="1621"/>
      <c r="J31" s="1621"/>
      <c r="K31" s="1621"/>
      <c r="L31" s="1560"/>
      <c r="M31" s="1560"/>
    </row>
    <row r="32" spans="2:13" ht="15" x14ac:dyDescent="0.25">
      <c r="B32" s="1621"/>
      <c r="C32" s="1621"/>
      <c r="D32" s="1621"/>
      <c r="E32" s="1621"/>
      <c r="F32" s="1621"/>
      <c r="G32" s="1621"/>
      <c r="H32" s="1621"/>
      <c r="I32" s="1621"/>
      <c r="J32" s="1621"/>
      <c r="K32" s="1621"/>
      <c r="L32" s="1560"/>
      <c r="M32" s="1560"/>
    </row>
    <row r="33" spans="2:13" ht="15" x14ac:dyDescent="0.25">
      <c r="B33" s="1621"/>
      <c r="C33" s="1621"/>
      <c r="D33" s="1621"/>
      <c r="E33" s="1621"/>
      <c r="F33" s="1621"/>
      <c r="G33" s="1621"/>
      <c r="H33" s="1621"/>
      <c r="I33" s="1621"/>
      <c r="J33" s="1621"/>
      <c r="K33" s="1621"/>
      <c r="L33" s="1560"/>
      <c r="M33" s="1560"/>
    </row>
    <row r="34" spans="2:13" ht="51.75" customHeight="1" x14ac:dyDescent="0.25">
      <c r="B34" s="1621"/>
      <c r="C34" s="1621"/>
      <c r="D34" s="1621"/>
      <c r="E34" s="1621"/>
      <c r="F34" s="1621"/>
      <c r="G34" s="1621"/>
      <c r="H34" s="1621"/>
      <c r="I34" s="1621"/>
      <c r="J34" s="1621"/>
      <c r="K34" s="1621"/>
      <c r="L34" s="1560"/>
      <c r="M34" s="1560"/>
    </row>
    <row r="35" spans="2:13" ht="15" x14ac:dyDescent="0.25">
      <c r="B35" s="1621"/>
      <c r="C35" s="1621"/>
      <c r="D35" s="1621"/>
      <c r="E35" s="1621"/>
      <c r="F35" s="1621"/>
      <c r="G35" s="1621"/>
      <c r="H35" s="1621"/>
      <c r="I35" s="1621"/>
      <c r="J35" s="1621"/>
      <c r="K35" s="1621"/>
      <c r="L35" s="1560"/>
      <c r="M35" s="1560"/>
    </row>
  </sheetData>
  <mergeCells count="6">
    <mergeCell ref="B2:J2"/>
    <mergeCell ref="B8:K8"/>
    <mergeCell ref="B6:H6"/>
    <mergeCell ref="B12:K35"/>
    <mergeCell ref="B3:J3"/>
    <mergeCell ref="B10:K10"/>
  </mergeCells>
  <hyperlinks>
    <hyperlink ref="B6" r:id="rId1" xr:uid="{123F196B-56FA-4F04-AB53-715269E25110}"/>
  </hyperlinks>
  <pageMargins left="0.7" right="0.7" top="0.75" bottom="0.75" header="0.3" footer="0.3"/>
  <pageSetup scale="96" orientation="portrait" r:id="rId2"/>
  <headerFooter>
    <oddFooter>&amp;R&amp;8Revised October 20,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theme="3" tint="0.39997558519241921"/>
    <pageSetUpPr fitToPage="1"/>
  </sheetPr>
  <dimension ref="B1:U129"/>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x14ac:dyDescent="0.25">
      <c r="B1" s="1758" t="e">
        <f>#REF!</f>
        <v>#REF!</v>
      </c>
      <c r="C1" s="1759"/>
      <c r="D1" s="1759"/>
      <c r="E1" s="1759"/>
      <c r="F1" s="1759"/>
      <c r="G1" s="1759"/>
      <c r="H1" s="1760"/>
      <c r="I1" s="328"/>
      <c r="J1" s="328"/>
      <c r="K1" s="328"/>
      <c r="L1" s="81"/>
      <c r="M1" s="3"/>
      <c r="N1" s="3"/>
      <c r="O1" s="3"/>
      <c r="P1" s="3"/>
      <c r="Q1" s="3"/>
      <c r="R1" s="3"/>
      <c r="S1" s="3"/>
      <c r="T1" s="81"/>
    </row>
    <row r="2" spans="2:20" ht="34.5" customHeight="1" thickBot="1" x14ac:dyDescent="0.25">
      <c r="B2" s="1761" t="s">
        <v>120</v>
      </c>
      <c r="C2" s="1762"/>
      <c r="D2" s="1762"/>
      <c r="E2" s="1762"/>
      <c r="F2" s="1762"/>
      <c r="G2" s="1762"/>
      <c r="H2" s="1763"/>
      <c r="I2" s="328"/>
      <c r="J2" s="328"/>
      <c r="K2" s="328"/>
      <c r="L2" s="3"/>
      <c r="M2" s="3"/>
      <c r="N2" s="3"/>
      <c r="O2" s="3"/>
      <c r="P2" s="3"/>
      <c r="Q2" s="3"/>
      <c r="R2" s="3"/>
      <c r="S2" s="3"/>
      <c r="T2" s="81"/>
    </row>
    <row r="3" spans="2:20" ht="13.5" thickBot="1" x14ac:dyDescent="0.25">
      <c r="B3" s="5"/>
      <c r="C3" s="81"/>
      <c r="D3" s="81"/>
      <c r="E3" s="81"/>
      <c r="F3" s="81"/>
      <c r="G3" s="81"/>
      <c r="H3" s="329"/>
      <c r="I3" s="81"/>
      <c r="J3" s="81"/>
      <c r="K3" s="81"/>
      <c r="L3" s="81"/>
      <c r="M3" s="81"/>
      <c r="N3" s="81"/>
      <c r="O3" s="81"/>
      <c r="P3" s="81"/>
      <c r="Q3" s="81"/>
      <c r="R3" s="81"/>
      <c r="S3" s="81"/>
      <c r="T3" s="81"/>
    </row>
    <row r="4" spans="2:20" ht="13.5" thickBot="1" x14ac:dyDescent="0.25">
      <c r="B4" s="352" t="s">
        <v>125</v>
      </c>
      <c r="C4" s="1035"/>
      <c r="D4" s="81"/>
      <c r="E4" s="81"/>
      <c r="F4" s="81"/>
      <c r="G4" s="81"/>
      <c r="H4" s="329"/>
      <c r="I4" s="81"/>
      <c r="J4" s="81"/>
      <c r="K4" s="81"/>
      <c r="L4" s="81"/>
      <c r="M4" s="81"/>
      <c r="N4" s="81"/>
      <c r="O4" s="81"/>
      <c r="P4" s="81"/>
      <c r="Q4" s="81"/>
      <c r="R4" s="81"/>
      <c r="S4" s="81"/>
      <c r="T4" s="81"/>
    </row>
    <row r="5" spans="2:20" ht="13.5" thickBot="1" x14ac:dyDescent="0.25">
      <c r="B5" s="1036"/>
      <c r="C5" s="1037"/>
      <c r="D5" s="81"/>
      <c r="E5" s="81"/>
      <c r="F5" s="81"/>
      <c r="G5" s="81"/>
      <c r="H5" s="329"/>
      <c r="I5" s="81"/>
      <c r="J5" s="81"/>
      <c r="K5" s="81"/>
      <c r="L5" s="81"/>
      <c r="M5" s="81"/>
      <c r="N5" s="81"/>
      <c r="O5" s="81"/>
      <c r="P5" s="81"/>
      <c r="Q5" s="81"/>
      <c r="R5" s="81"/>
      <c r="S5" s="81"/>
      <c r="T5" s="81"/>
    </row>
    <row r="6" spans="2:20" ht="13.5" thickBot="1" x14ac:dyDescent="0.25">
      <c r="B6" s="353" t="s">
        <v>102</v>
      </c>
      <c r="C6" s="354" t="s">
        <v>623</v>
      </c>
      <c r="D6" s="354"/>
      <c r="E6" s="354"/>
      <c r="F6" s="354"/>
      <c r="G6" s="354"/>
      <c r="H6" s="355"/>
      <c r="I6" s="81"/>
      <c r="J6" s="81"/>
      <c r="K6" s="81"/>
      <c r="L6" s="81"/>
      <c r="M6" s="81"/>
      <c r="N6" s="81"/>
      <c r="O6" s="81"/>
      <c r="P6" s="81"/>
      <c r="Q6" s="81"/>
      <c r="R6" s="81"/>
      <c r="S6" s="81"/>
      <c r="T6" s="81"/>
    </row>
    <row r="7" spans="2:20" ht="13.5" thickBot="1" x14ac:dyDescent="0.25">
      <c r="B7" s="82" t="s">
        <v>103</v>
      </c>
      <c r="C7" s="82" t="s">
        <v>104</v>
      </c>
      <c r="D7" s="83" t="s">
        <v>105</v>
      </c>
      <c r="E7" s="83" t="s">
        <v>106</v>
      </c>
      <c r="F7" s="83" t="s">
        <v>107</v>
      </c>
      <c r="G7" s="330" t="s">
        <v>108</v>
      </c>
      <c r="H7" s="83" t="s">
        <v>109</v>
      </c>
      <c r="I7" s="81"/>
      <c r="J7" s="81"/>
      <c r="K7" s="81"/>
      <c r="L7" s="81"/>
      <c r="M7" s="81"/>
      <c r="N7" s="81"/>
      <c r="O7" s="81"/>
      <c r="P7" s="81"/>
      <c r="Q7" s="81"/>
      <c r="R7" s="81"/>
      <c r="S7" s="81"/>
      <c r="T7" s="81"/>
    </row>
    <row r="8" spans="2:20" x14ac:dyDescent="0.2">
      <c r="B8" s="331" t="s">
        <v>436</v>
      </c>
      <c r="C8" s="94"/>
      <c r="D8" s="95"/>
      <c r="E8" s="95"/>
      <c r="F8" s="95"/>
      <c r="G8" s="95"/>
      <c r="H8" s="183">
        <f>+(C9*C8)+(D9*D8)+(E9*E8)+(F9*F8)+(G9*G8)</f>
        <v>0</v>
      </c>
      <c r="I8" s="81"/>
      <c r="J8" s="81"/>
      <c r="K8" s="81"/>
      <c r="L8" s="81"/>
      <c r="M8" s="81"/>
      <c r="N8" s="81"/>
      <c r="O8" s="81"/>
      <c r="P8" s="81"/>
      <c r="Q8" s="81"/>
      <c r="R8" s="81"/>
      <c r="S8" s="81"/>
      <c r="T8" s="81"/>
    </row>
    <row r="9" spans="2:20" x14ac:dyDescent="0.2">
      <c r="B9" s="332" t="s">
        <v>110</v>
      </c>
      <c r="C9" s="76"/>
      <c r="D9" s="77"/>
      <c r="E9" s="77"/>
      <c r="F9" s="77"/>
      <c r="G9" s="77"/>
      <c r="H9" s="184">
        <f>SUM(C9:G9)</f>
        <v>0</v>
      </c>
      <c r="I9" s="81"/>
      <c r="J9" s="81"/>
      <c r="K9" s="81"/>
      <c r="L9" s="81"/>
      <c r="M9" s="81"/>
      <c r="N9" s="81"/>
      <c r="O9" s="81"/>
      <c r="P9" s="81"/>
      <c r="Q9" s="81"/>
      <c r="R9" s="81"/>
      <c r="S9" s="81"/>
      <c r="T9" s="81"/>
    </row>
    <row r="10" spans="2:20" ht="15" x14ac:dyDescent="0.2">
      <c r="B10" s="333" t="s">
        <v>121</v>
      </c>
      <c r="C10" s="92"/>
      <c r="D10" s="66"/>
      <c r="E10" s="66"/>
      <c r="F10" s="66"/>
      <c r="G10" s="66"/>
      <c r="H10" s="98"/>
      <c r="I10" s="81"/>
      <c r="J10" s="81"/>
      <c r="K10" s="81"/>
      <c r="L10" s="81"/>
      <c r="M10" s="81"/>
      <c r="N10" s="81"/>
      <c r="O10" s="81"/>
      <c r="P10" s="81"/>
      <c r="Q10" s="81"/>
      <c r="R10" s="81"/>
      <c r="S10" s="81"/>
      <c r="T10" s="81"/>
    </row>
    <row r="11" spans="2:20" x14ac:dyDescent="0.2">
      <c r="B11" s="334" t="s">
        <v>111</v>
      </c>
      <c r="C11" s="93"/>
      <c r="D11" s="63"/>
      <c r="E11" s="63"/>
      <c r="F11" s="63"/>
      <c r="G11" s="63"/>
      <c r="H11" s="98"/>
      <c r="I11" s="81"/>
      <c r="J11" s="81"/>
      <c r="K11" s="81"/>
      <c r="L11" s="81"/>
      <c r="M11" s="81"/>
      <c r="N11" s="81"/>
      <c r="O11" s="81"/>
      <c r="P11" s="81"/>
      <c r="Q11" s="81"/>
      <c r="R11" s="81"/>
      <c r="S11" s="81"/>
      <c r="T11" s="81"/>
    </row>
    <row r="12" spans="2:20" x14ac:dyDescent="0.2">
      <c r="B12" s="177" t="s">
        <v>112</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x14ac:dyDescent="0.2">
      <c r="B13" s="332" t="s">
        <v>128</v>
      </c>
      <c r="C13" s="26"/>
      <c r="D13" s="26"/>
      <c r="E13" s="26"/>
      <c r="F13" s="26"/>
      <c r="G13" s="63"/>
      <c r="H13" s="98"/>
      <c r="I13" s="81"/>
      <c r="J13" s="81"/>
      <c r="K13" s="81"/>
      <c r="L13" s="81"/>
      <c r="M13" s="81"/>
      <c r="N13" s="81"/>
      <c r="O13" s="81"/>
      <c r="P13" s="81"/>
      <c r="Q13" s="81"/>
      <c r="R13" s="81"/>
      <c r="S13" s="81"/>
      <c r="T13" s="81"/>
    </row>
    <row r="14" spans="2:20" ht="13.5" thickBot="1" x14ac:dyDescent="0.25">
      <c r="B14" s="176" t="s">
        <v>129</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x14ac:dyDescent="0.25">
      <c r="B15" s="89" t="s">
        <v>113</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x14ac:dyDescent="0.25">
      <c r="B16" s="1036"/>
      <c r="C16" s="1037"/>
      <c r="D16" s="81"/>
      <c r="E16" s="81"/>
      <c r="F16" s="81"/>
      <c r="G16" s="81"/>
      <c r="H16" s="329"/>
      <c r="I16" s="81"/>
      <c r="J16" s="81"/>
      <c r="K16" s="81"/>
      <c r="L16" s="81"/>
      <c r="M16" s="81"/>
      <c r="N16" s="81"/>
      <c r="O16" s="81"/>
      <c r="P16" s="81"/>
      <c r="Q16" s="81"/>
      <c r="R16" s="81"/>
      <c r="S16" s="81"/>
      <c r="T16" s="81"/>
    </row>
    <row r="17" spans="2:20" ht="13.5" thickBot="1" x14ac:dyDescent="0.25">
      <c r="B17" s="353" t="s">
        <v>114</v>
      </c>
      <c r="C17" s="354" t="s">
        <v>622</v>
      </c>
      <c r="D17" s="354"/>
      <c r="E17" s="354"/>
      <c r="F17" s="354"/>
      <c r="G17" s="354"/>
      <c r="H17" s="355"/>
      <c r="I17" s="81"/>
      <c r="J17" s="81"/>
      <c r="K17" s="81"/>
      <c r="L17" s="81"/>
      <c r="M17" s="81"/>
      <c r="N17" s="81"/>
      <c r="O17" s="81"/>
      <c r="P17" s="81"/>
      <c r="Q17" s="81"/>
      <c r="R17" s="81"/>
      <c r="S17" s="81"/>
      <c r="T17" s="81"/>
    </row>
    <row r="18" spans="2:20" ht="13.5" thickBot="1" x14ac:dyDescent="0.25">
      <c r="B18" s="82" t="s">
        <v>103</v>
      </c>
      <c r="C18" s="82" t="s">
        <v>104</v>
      </c>
      <c r="D18" s="83" t="s">
        <v>105</v>
      </c>
      <c r="E18" s="83" t="s">
        <v>106</v>
      </c>
      <c r="F18" s="83" t="s">
        <v>107</v>
      </c>
      <c r="G18" s="330" t="s">
        <v>108</v>
      </c>
      <c r="H18" s="83" t="s">
        <v>109</v>
      </c>
      <c r="I18" s="81"/>
      <c r="J18" s="81"/>
      <c r="K18" s="81"/>
      <c r="L18" s="81"/>
      <c r="M18" s="81"/>
      <c r="N18" s="81"/>
      <c r="O18" s="81"/>
      <c r="P18" s="81"/>
      <c r="Q18" s="81"/>
      <c r="R18" s="81"/>
      <c r="S18" s="81"/>
      <c r="T18" s="81"/>
    </row>
    <row r="19" spans="2:20" x14ac:dyDescent="0.2">
      <c r="B19" s="331" t="s">
        <v>436</v>
      </c>
      <c r="C19" s="94"/>
      <c r="D19" s="95"/>
      <c r="E19" s="95"/>
      <c r="F19" s="95"/>
      <c r="G19" s="95"/>
      <c r="H19" s="183">
        <f>+(C20*C19)+(D20*D19)+(E20*E19)+(F20*F19)+(G20*G19)</f>
        <v>0</v>
      </c>
      <c r="I19" s="81"/>
      <c r="J19" s="81"/>
      <c r="K19" s="81"/>
      <c r="L19" s="81"/>
      <c r="M19" s="81"/>
      <c r="N19" s="81"/>
      <c r="O19" s="81"/>
      <c r="P19" s="81"/>
      <c r="Q19" s="81"/>
      <c r="R19" s="81"/>
      <c r="S19" s="81"/>
      <c r="T19" s="81"/>
    </row>
    <row r="20" spans="2:20" x14ac:dyDescent="0.2">
      <c r="B20" s="332" t="s">
        <v>110</v>
      </c>
      <c r="C20" s="76"/>
      <c r="D20" s="77"/>
      <c r="E20" s="77"/>
      <c r="F20" s="77"/>
      <c r="G20" s="77"/>
      <c r="H20" s="184">
        <f>SUM(C20:G20)</f>
        <v>0</v>
      </c>
      <c r="I20" s="81"/>
      <c r="J20" s="81"/>
      <c r="K20" s="81"/>
      <c r="L20" s="81"/>
      <c r="M20" s="81"/>
      <c r="N20" s="81"/>
      <c r="O20" s="81"/>
      <c r="P20" s="81"/>
      <c r="Q20" s="81"/>
      <c r="R20" s="81"/>
      <c r="S20" s="81"/>
      <c r="T20" s="81"/>
    </row>
    <row r="21" spans="2:20" ht="15" x14ac:dyDescent="0.2">
      <c r="B21" s="333" t="s">
        <v>121</v>
      </c>
      <c r="C21" s="92"/>
      <c r="D21" s="66"/>
      <c r="E21" s="66"/>
      <c r="F21" s="66"/>
      <c r="G21" s="66"/>
      <c r="H21" s="98"/>
      <c r="I21" s="81"/>
      <c r="J21" s="81"/>
      <c r="K21" s="81"/>
      <c r="L21" s="81"/>
      <c r="M21" s="81"/>
      <c r="N21" s="81"/>
      <c r="O21" s="81"/>
      <c r="P21" s="81"/>
      <c r="Q21" s="81"/>
      <c r="R21" s="81"/>
      <c r="S21" s="81"/>
      <c r="T21" s="81"/>
    </row>
    <row r="22" spans="2:20" x14ac:dyDescent="0.2">
      <c r="B22" s="334" t="s">
        <v>111</v>
      </c>
      <c r="C22" s="93"/>
      <c r="D22" s="63"/>
      <c r="E22" s="63"/>
      <c r="F22" s="63"/>
      <c r="G22" s="63"/>
      <c r="H22" s="98"/>
      <c r="I22" s="81"/>
      <c r="J22" s="81"/>
      <c r="K22" s="81"/>
      <c r="L22" s="81"/>
      <c r="M22" s="81"/>
      <c r="N22" s="81"/>
      <c r="O22" s="81"/>
      <c r="P22" s="81"/>
      <c r="Q22" s="81"/>
      <c r="R22" s="81"/>
      <c r="S22" s="81"/>
      <c r="T22" s="81"/>
    </row>
    <row r="23" spans="2:20" x14ac:dyDescent="0.2">
      <c r="B23" s="177" t="s">
        <v>112</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x14ac:dyDescent="0.2">
      <c r="B24" s="332" t="s">
        <v>128</v>
      </c>
      <c r="C24" s="26"/>
      <c r="D24" s="26"/>
      <c r="E24" s="26"/>
      <c r="F24" s="26"/>
      <c r="G24" s="63"/>
      <c r="H24" s="98"/>
      <c r="I24" s="81"/>
      <c r="J24" s="81"/>
      <c r="K24" s="81"/>
      <c r="L24" s="81"/>
      <c r="M24" s="81"/>
      <c r="N24" s="81"/>
      <c r="O24" s="81"/>
      <c r="P24" s="81"/>
      <c r="Q24" s="81"/>
      <c r="R24" s="81"/>
      <c r="S24" s="81"/>
      <c r="T24" s="81"/>
    </row>
    <row r="25" spans="2:20" ht="13.5" thickBot="1" x14ac:dyDescent="0.25">
      <c r="B25" s="176" t="s">
        <v>129</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x14ac:dyDescent="0.25">
      <c r="B26" s="89" t="s">
        <v>113</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x14ac:dyDescent="0.25">
      <c r="B27" s="1036"/>
      <c r="C27" s="1037"/>
      <c r="D27" s="81"/>
      <c r="E27" s="81"/>
      <c r="F27" s="81"/>
      <c r="G27" s="81"/>
      <c r="H27" s="329"/>
      <c r="I27" s="81"/>
      <c r="J27" s="81"/>
      <c r="K27" s="81"/>
      <c r="L27" s="81"/>
      <c r="M27" s="81"/>
      <c r="N27" s="81"/>
      <c r="O27" s="81"/>
      <c r="P27" s="81"/>
      <c r="Q27" s="81"/>
      <c r="R27" s="81"/>
      <c r="S27" s="81"/>
      <c r="T27" s="81"/>
    </row>
    <row r="28" spans="2:20" ht="13.5" thickBot="1" x14ac:dyDescent="0.25">
      <c r="B28" s="353" t="s">
        <v>115</v>
      </c>
      <c r="C28" s="354" t="s">
        <v>126</v>
      </c>
      <c r="D28" s="354"/>
      <c r="E28" s="354"/>
      <c r="F28" s="354"/>
      <c r="G28" s="354"/>
      <c r="H28" s="355"/>
      <c r="I28" s="81"/>
      <c r="J28" s="81"/>
      <c r="K28" s="81"/>
      <c r="L28" s="81"/>
      <c r="M28" s="81"/>
      <c r="N28" s="81"/>
      <c r="O28" s="81"/>
      <c r="P28" s="81"/>
      <c r="Q28" s="81"/>
      <c r="R28" s="81"/>
      <c r="S28" s="81"/>
      <c r="T28" s="81"/>
    </row>
    <row r="29" spans="2:20" ht="13.5" thickBot="1" x14ac:dyDescent="0.25">
      <c r="B29" s="82" t="s">
        <v>103</v>
      </c>
      <c r="C29" s="82" t="s">
        <v>104</v>
      </c>
      <c r="D29" s="83" t="s">
        <v>105</v>
      </c>
      <c r="E29" s="83" t="s">
        <v>106</v>
      </c>
      <c r="F29" s="83" t="s">
        <v>107</v>
      </c>
      <c r="G29" s="330" t="s">
        <v>108</v>
      </c>
      <c r="H29" s="83" t="s">
        <v>109</v>
      </c>
      <c r="I29" s="81"/>
      <c r="J29" s="81"/>
      <c r="K29" s="81"/>
      <c r="L29" s="81"/>
      <c r="M29" s="81"/>
      <c r="N29" s="81"/>
      <c r="O29" s="81"/>
      <c r="P29" s="81"/>
      <c r="Q29" s="81"/>
      <c r="R29" s="81"/>
      <c r="S29" s="81"/>
      <c r="T29" s="81"/>
    </row>
    <row r="30" spans="2:20" x14ac:dyDescent="0.2">
      <c r="B30" s="331" t="s">
        <v>436</v>
      </c>
      <c r="C30" s="94"/>
      <c r="D30" s="95"/>
      <c r="E30" s="95"/>
      <c r="F30" s="95"/>
      <c r="G30" s="95"/>
      <c r="H30" s="183">
        <f>+(C31*C30)+(D31*D30)+(E31*E30)+(F31*F30)+(G31*G30)</f>
        <v>0</v>
      </c>
      <c r="I30" s="81"/>
      <c r="J30" s="81"/>
      <c r="K30" s="81"/>
      <c r="L30" s="81"/>
      <c r="M30" s="81"/>
      <c r="N30" s="81"/>
      <c r="O30" s="81"/>
      <c r="P30" s="81"/>
      <c r="Q30" s="81"/>
      <c r="R30" s="81"/>
      <c r="S30" s="81"/>
      <c r="T30" s="81"/>
    </row>
    <row r="31" spans="2:20" x14ac:dyDescent="0.2">
      <c r="B31" s="332" t="s">
        <v>110</v>
      </c>
      <c r="C31" s="76"/>
      <c r="D31" s="77"/>
      <c r="E31" s="77"/>
      <c r="F31" s="77"/>
      <c r="G31" s="77"/>
      <c r="H31" s="184">
        <f>SUM(C31:G31)</f>
        <v>0</v>
      </c>
      <c r="I31" s="81"/>
      <c r="J31" s="81"/>
      <c r="K31" s="81"/>
      <c r="L31" s="81"/>
      <c r="M31" s="81"/>
      <c r="N31" s="81"/>
      <c r="O31" s="81"/>
      <c r="P31" s="81"/>
      <c r="Q31" s="81"/>
      <c r="R31" s="81"/>
      <c r="S31" s="81"/>
      <c r="T31" s="81"/>
    </row>
    <row r="32" spans="2:20" ht="15" x14ac:dyDescent="0.2">
      <c r="B32" s="333" t="s">
        <v>121</v>
      </c>
      <c r="C32" s="92"/>
      <c r="D32" s="66"/>
      <c r="E32" s="66"/>
      <c r="F32" s="66"/>
      <c r="G32" s="66"/>
      <c r="H32" s="98"/>
      <c r="I32" s="81"/>
      <c r="J32" s="81"/>
      <c r="K32" s="81"/>
      <c r="L32" s="81"/>
      <c r="M32" s="81"/>
      <c r="N32" s="81"/>
      <c r="O32" s="81"/>
      <c r="P32" s="81"/>
      <c r="Q32" s="81"/>
      <c r="R32" s="81"/>
      <c r="S32" s="81"/>
      <c r="T32" s="81"/>
    </row>
    <row r="33" spans="2:20" x14ac:dyDescent="0.2">
      <c r="B33" s="334" t="s">
        <v>111</v>
      </c>
      <c r="C33" s="93"/>
      <c r="D33" s="63"/>
      <c r="E33" s="63"/>
      <c r="F33" s="63"/>
      <c r="G33" s="63"/>
      <c r="H33" s="98"/>
      <c r="I33" s="81"/>
      <c r="J33" s="81"/>
      <c r="K33" s="81"/>
      <c r="L33" s="81"/>
      <c r="M33" s="81"/>
      <c r="N33" s="81"/>
      <c r="O33" s="81"/>
      <c r="P33" s="81"/>
      <c r="Q33" s="81"/>
      <c r="R33" s="81"/>
      <c r="S33" s="81"/>
      <c r="T33" s="81"/>
    </row>
    <row r="34" spans="2:20" x14ac:dyDescent="0.2">
      <c r="B34" s="177" t="s">
        <v>112</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x14ac:dyDescent="0.2">
      <c r="B35" s="332" t="s">
        <v>128</v>
      </c>
      <c r="C35" s="26"/>
      <c r="D35" s="26"/>
      <c r="E35" s="26"/>
      <c r="F35" s="26"/>
      <c r="G35" s="63"/>
      <c r="H35" s="98"/>
      <c r="I35" s="81"/>
      <c r="J35" s="81"/>
      <c r="K35" s="81"/>
      <c r="L35" s="81"/>
      <c r="M35" s="81"/>
      <c r="N35" s="81"/>
      <c r="O35" s="81"/>
      <c r="P35" s="81"/>
      <c r="Q35" s="81"/>
      <c r="R35" s="81"/>
      <c r="S35" s="81"/>
      <c r="T35" s="81"/>
    </row>
    <row r="36" spans="2:20" ht="13.5" thickBot="1" x14ac:dyDescent="0.25">
      <c r="B36" s="176" t="s">
        <v>129</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x14ac:dyDescent="0.25">
      <c r="B37" s="89" t="s">
        <v>113</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x14ac:dyDescent="0.25">
      <c r="B38" s="1036"/>
      <c r="C38" s="1037"/>
      <c r="D38" s="81"/>
      <c r="E38" s="81"/>
      <c r="F38" s="81"/>
      <c r="G38" s="81"/>
      <c r="H38" s="329"/>
      <c r="I38" s="81"/>
      <c r="J38" s="81"/>
      <c r="K38" s="81"/>
      <c r="L38" s="81"/>
      <c r="M38" s="81"/>
      <c r="N38" s="81"/>
      <c r="O38" s="81"/>
      <c r="P38" s="81"/>
      <c r="Q38" s="81"/>
      <c r="R38" s="81"/>
      <c r="S38" s="81"/>
      <c r="T38" s="81"/>
    </row>
    <row r="39" spans="2:20" ht="13.5" thickBot="1" x14ac:dyDescent="0.25">
      <c r="B39" s="353" t="s">
        <v>116</v>
      </c>
      <c r="C39" s="354" t="s">
        <v>127</v>
      </c>
      <c r="D39" s="354"/>
      <c r="E39" s="354"/>
      <c r="F39" s="354"/>
      <c r="G39" s="354"/>
      <c r="H39" s="355"/>
      <c r="I39" s="80"/>
      <c r="J39" s="3"/>
      <c r="K39" s="3"/>
      <c r="L39" s="3"/>
      <c r="M39" s="3"/>
      <c r="N39" s="3"/>
      <c r="O39" s="3"/>
      <c r="P39" s="3"/>
      <c r="Q39" s="3"/>
      <c r="R39" s="3"/>
      <c r="S39" s="3"/>
      <c r="T39" s="81"/>
    </row>
    <row r="40" spans="2:20" ht="13.5" thickBot="1" x14ac:dyDescent="0.25">
      <c r="B40" s="82" t="s">
        <v>103</v>
      </c>
      <c r="C40" s="82" t="s">
        <v>104</v>
      </c>
      <c r="D40" s="83" t="s">
        <v>105</v>
      </c>
      <c r="E40" s="83" t="s">
        <v>106</v>
      </c>
      <c r="F40" s="83" t="s">
        <v>107</v>
      </c>
      <c r="G40" s="330" t="s">
        <v>108</v>
      </c>
      <c r="H40" s="83" t="s">
        <v>109</v>
      </c>
      <c r="I40" s="80"/>
      <c r="J40" s="3"/>
      <c r="K40" s="3"/>
      <c r="L40" s="3"/>
      <c r="M40" s="3"/>
      <c r="N40" s="3"/>
      <c r="O40" s="3"/>
      <c r="P40" s="3"/>
      <c r="Q40" s="3"/>
      <c r="R40" s="3"/>
      <c r="S40" s="3"/>
      <c r="T40" s="3"/>
    </row>
    <row r="41" spans="2:20" x14ac:dyDescent="0.2">
      <c r="B41" s="331" t="s">
        <v>436</v>
      </c>
      <c r="C41" s="94"/>
      <c r="D41" s="95"/>
      <c r="E41" s="95"/>
      <c r="F41" s="95"/>
      <c r="G41" s="95"/>
      <c r="H41" s="183">
        <f>+(C42*C41)+(D42*D41)+(E42*E41)+(F42*F41)+(G42*G41)</f>
        <v>0</v>
      </c>
      <c r="I41" s="80"/>
      <c r="J41" s="3"/>
      <c r="K41" s="3"/>
      <c r="L41" s="3"/>
      <c r="M41" s="3"/>
      <c r="N41" s="3"/>
      <c r="O41" s="3"/>
      <c r="P41" s="3"/>
      <c r="Q41" s="3"/>
      <c r="R41" s="3"/>
      <c r="S41" s="3"/>
      <c r="T41" s="3"/>
    </row>
    <row r="42" spans="2:20" x14ac:dyDescent="0.2">
      <c r="B42" s="332" t="s">
        <v>110</v>
      </c>
      <c r="C42" s="76"/>
      <c r="D42" s="77"/>
      <c r="E42" s="77"/>
      <c r="F42" s="77"/>
      <c r="G42" s="77"/>
      <c r="H42" s="184">
        <f>SUM(C42:G42)</f>
        <v>0</v>
      </c>
      <c r="I42" s="80"/>
      <c r="J42" s="3"/>
      <c r="K42" s="3"/>
      <c r="L42" s="3"/>
      <c r="M42" s="3"/>
      <c r="N42" s="3"/>
      <c r="O42" s="3"/>
      <c r="P42" s="3"/>
      <c r="Q42" s="3"/>
      <c r="R42" s="3"/>
      <c r="S42" s="3"/>
      <c r="T42" s="3"/>
    </row>
    <row r="43" spans="2:20" ht="15" x14ac:dyDescent="0.2">
      <c r="B43" s="333" t="s">
        <v>121</v>
      </c>
      <c r="C43" s="92"/>
      <c r="D43" s="66"/>
      <c r="E43" s="66"/>
      <c r="F43" s="66"/>
      <c r="G43" s="66"/>
      <c r="H43" s="98"/>
      <c r="I43" s="80"/>
      <c r="J43" s="3"/>
      <c r="K43" s="3"/>
      <c r="L43" s="3"/>
      <c r="M43" s="3"/>
      <c r="N43" s="3"/>
      <c r="O43" s="3"/>
      <c r="P43" s="3"/>
      <c r="Q43" s="3"/>
      <c r="R43" s="3"/>
      <c r="S43" s="3"/>
      <c r="T43" s="3"/>
    </row>
    <row r="44" spans="2:20" x14ac:dyDescent="0.2">
      <c r="B44" s="334" t="s">
        <v>111</v>
      </c>
      <c r="C44" s="93"/>
      <c r="D44" s="63"/>
      <c r="E44" s="63"/>
      <c r="F44" s="63"/>
      <c r="G44" s="63"/>
      <c r="H44" s="98"/>
      <c r="I44" s="80"/>
      <c r="J44" s="3"/>
      <c r="K44" s="3"/>
      <c r="L44" s="3"/>
      <c r="M44" s="3"/>
      <c r="N44" s="3"/>
      <c r="O44" s="3"/>
      <c r="P44" s="3"/>
      <c r="Q44" s="3"/>
      <c r="R44" s="3"/>
      <c r="S44" s="3"/>
      <c r="T44" s="3"/>
    </row>
    <row r="45" spans="2:20" x14ac:dyDescent="0.2">
      <c r="B45" s="177" t="s">
        <v>112</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x14ac:dyDescent="0.2">
      <c r="B46" s="332" t="s">
        <v>128</v>
      </c>
      <c r="C46" s="26"/>
      <c r="D46" s="26"/>
      <c r="E46" s="26"/>
      <c r="F46" s="26"/>
      <c r="G46" s="63"/>
      <c r="H46" s="98"/>
      <c r="I46" s="80"/>
      <c r="J46" s="3"/>
      <c r="K46" s="3"/>
      <c r="L46" s="3"/>
      <c r="M46" s="3"/>
      <c r="N46" s="3"/>
      <c r="O46" s="3"/>
      <c r="P46" s="3"/>
      <c r="Q46" s="3"/>
      <c r="R46" s="3"/>
      <c r="S46" s="3"/>
      <c r="T46" s="3"/>
    </row>
    <row r="47" spans="2:20" ht="13.5" thickBot="1" x14ac:dyDescent="0.25">
      <c r="B47" s="176" t="s">
        <v>129</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x14ac:dyDescent="0.25">
      <c r="B48" s="89" t="s">
        <v>113</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x14ac:dyDescent="0.25">
      <c r="B49" s="335" t="s">
        <v>44</v>
      </c>
      <c r="C49" s="78"/>
      <c r="D49" s="276"/>
      <c r="E49" s="3"/>
      <c r="F49" s="3"/>
      <c r="G49" s="3"/>
      <c r="H49" s="336"/>
      <c r="I49" s="80"/>
      <c r="J49" s="3"/>
      <c r="K49" s="3"/>
      <c r="L49" s="3"/>
      <c r="M49" s="3"/>
      <c r="N49" s="3"/>
      <c r="O49" s="3"/>
      <c r="P49" s="3"/>
      <c r="Q49" s="3"/>
      <c r="R49" s="3"/>
      <c r="S49" s="3"/>
      <c r="T49" s="3"/>
    </row>
    <row r="50" spans="2:20" ht="13.5" thickBot="1" x14ac:dyDescent="0.25">
      <c r="B50" s="356" t="s">
        <v>117</v>
      </c>
      <c r="C50" s="357" t="s">
        <v>621</v>
      </c>
      <c r="D50" s="357"/>
      <c r="E50" s="357"/>
      <c r="F50" s="357"/>
      <c r="G50" s="357"/>
      <c r="H50" s="87"/>
      <c r="I50" s="80"/>
      <c r="J50" s="3"/>
      <c r="K50" s="3"/>
      <c r="L50" s="3"/>
      <c r="M50" s="3"/>
      <c r="N50" s="3"/>
      <c r="O50" s="3"/>
      <c r="P50" s="3"/>
      <c r="Q50" s="3"/>
      <c r="R50" s="3"/>
      <c r="S50" s="3"/>
      <c r="T50" s="3"/>
    </row>
    <row r="51" spans="2:20" ht="13.5" thickBot="1" x14ac:dyDescent="0.25">
      <c r="B51" s="82" t="s">
        <v>103</v>
      </c>
      <c r="C51" s="82" t="s">
        <v>104</v>
      </c>
      <c r="D51" s="83" t="s">
        <v>105</v>
      </c>
      <c r="E51" s="83" t="s">
        <v>106</v>
      </c>
      <c r="F51" s="83" t="s">
        <v>107</v>
      </c>
      <c r="G51" s="330" t="s">
        <v>108</v>
      </c>
      <c r="H51" s="83" t="s">
        <v>109</v>
      </c>
      <c r="I51" s="80"/>
      <c r="J51" s="3"/>
      <c r="K51" s="3"/>
      <c r="L51" s="3"/>
      <c r="M51" s="3"/>
      <c r="N51" s="3"/>
      <c r="O51" s="3"/>
      <c r="P51" s="3"/>
      <c r="Q51" s="3"/>
      <c r="R51" s="3"/>
      <c r="S51" s="3"/>
      <c r="T51" s="3"/>
    </row>
    <row r="52" spans="2:20" x14ac:dyDescent="0.2">
      <c r="B52" s="337" t="s">
        <v>436</v>
      </c>
      <c r="C52" s="94"/>
      <c r="D52" s="95"/>
      <c r="E52" s="95"/>
      <c r="F52" s="95"/>
      <c r="G52" s="95"/>
      <c r="H52" s="183">
        <f>+(C53*C52)+(D53*D52)+(E53*E52)+(F53*F52)+(G53*G52)</f>
        <v>0</v>
      </c>
      <c r="I52" s="80"/>
      <c r="J52" s="3"/>
      <c r="K52" s="3"/>
      <c r="L52" s="3"/>
      <c r="M52" s="3"/>
      <c r="N52" s="3"/>
      <c r="O52" s="3"/>
      <c r="P52" s="3"/>
      <c r="Q52" s="3"/>
      <c r="R52" s="3"/>
      <c r="S52" s="3"/>
      <c r="T52" s="3"/>
    </row>
    <row r="53" spans="2:20" x14ac:dyDescent="0.2">
      <c r="B53" s="332" t="s">
        <v>110</v>
      </c>
      <c r="C53" s="76"/>
      <c r="D53" s="77"/>
      <c r="E53" s="77"/>
      <c r="F53" s="77"/>
      <c r="G53" s="77"/>
      <c r="H53" s="184">
        <f>SUM(C53:G53)</f>
        <v>0</v>
      </c>
      <c r="I53" s="80"/>
      <c r="J53" s="3"/>
      <c r="K53" s="3"/>
      <c r="L53" s="3"/>
      <c r="M53" s="3"/>
      <c r="N53" s="3"/>
      <c r="O53" s="3"/>
      <c r="P53" s="3"/>
      <c r="Q53" s="3"/>
      <c r="R53" s="3"/>
      <c r="S53" s="3"/>
      <c r="T53" s="3"/>
    </row>
    <row r="54" spans="2:20" ht="15" x14ac:dyDescent="0.2">
      <c r="B54" s="333" t="s">
        <v>121</v>
      </c>
      <c r="C54" s="92"/>
      <c r="D54" s="66"/>
      <c r="E54" s="66"/>
      <c r="F54" s="66"/>
      <c r="G54" s="66"/>
      <c r="H54" s="98"/>
      <c r="I54" s="80"/>
      <c r="J54" s="3"/>
      <c r="K54" s="3"/>
      <c r="L54" s="3"/>
      <c r="M54" s="3"/>
      <c r="N54" s="3"/>
      <c r="O54" s="3"/>
      <c r="P54" s="3"/>
      <c r="Q54" s="3"/>
      <c r="R54" s="3"/>
      <c r="S54" s="3"/>
      <c r="T54" s="3"/>
    </row>
    <row r="55" spans="2:20" x14ac:dyDescent="0.2">
      <c r="B55" s="334" t="s">
        <v>111</v>
      </c>
      <c r="C55" s="93"/>
      <c r="D55" s="63"/>
      <c r="E55" s="63"/>
      <c r="F55" s="63"/>
      <c r="G55" s="63"/>
      <c r="H55" s="98"/>
      <c r="I55" s="80"/>
      <c r="J55" s="3"/>
      <c r="K55" s="3"/>
      <c r="L55" s="3"/>
      <c r="M55" s="3"/>
      <c r="N55" s="3"/>
      <c r="O55" s="3"/>
      <c r="P55" s="3"/>
      <c r="Q55" s="3"/>
      <c r="R55" s="3"/>
      <c r="S55" s="3"/>
      <c r="T55" s="3"/>
    </row>
    <row r="56" spans="2:20" x14ac:dyDescent="0.2">
      <c r="B56" s="177" t="s">
        <v>112</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x14ac:dyDescent="0.2">
      <c r="B57" s="332" t="s">
        <v>128</v>
      </c>
      <c r="C57" s="26"/>
      <c r="D57" s="26"/>
      <c r="E57" s="26"/>
      <c r="F57" s="26"/>
      <c r="G57" s="63"/>
      <c r="H57" s="98"/>
      <c r="I57" s="80"/>
      <c r="J57" s="3"/>
      <c r="K57" s="3"/>
      <c r="L57" s="3"/>
      <c r="M57" s="3"/>
      <c r="N57" s="3"/>
      <c r="O57" s="3"/>
      <c r="P57" s="3"/>
      <c r="Q57" s="3"/>
      <c r="R57" s="3"/>
      <c r="S57" s="3"/>
      <c r="T57" s="3"/>
    </row>
    <row r="58" spans="2:20" ht="13.5" thickBot="1" x14ac:dyDescent="0.25">
      <c r="B58" s="176" t="s">
        <v>129</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x14ac:dyDescent="0.25">
      <c r="B59" s="90" t="s">
        <v>113</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x14ac:dyDescent="0.25">
      <c r="B60" s="338"/>
      <c r="C60" s="79"/>
      <c r="D60" s="339"/>
      <c r="E60" s="15"/>
      <c r="F60" s="15"/>
      <c r="G60" s="15"/>
      <c r="H60" s="340"/>
      <c r="I60" s="80"/>
      <c r="J60" s="3"/>
      <c r="K60" s="3"/>
      <c r="L60" s="3"/>
      <c r="M60" s="3"/>
      <c r="N60" s="3"/>
      <c r="O60" s="3"/>
      <c r="P60" s="3"/>
      <c r="Q60" s="3"/>
      <c r="R60" s="3"/>
      <c r="S60" s="3"/>
      <c r="T60" s="3"/>
    </row>
    <row r="61" spans="2:20" ht="13.5" thickBot="1" x14ac:dyDescent="0.25">
      <c r="B61" s="356" t="s">
        <v>119</v>
      </c>
      <c r="C61" s="84" t="s">
        <v>620</v>
      </c>
      <c r="D61" s="358"/>
      <c r="E61" s="358"/>
      <c r="F61" s="358"/>
      <c r="G61" s="358"/>
      <c r="H61" s="359"/>
      <c r="I61" s="81"/>
      <c r="J61" s="3"/>
      <c r="K61" s="3"/>
      <c r="L61" s="3"/>
      <c r="M61" s="3"/>
      <c r="N61" s="3"/>
      <c r="O61" s="3"/>
      <c r="P61" s="3"/>
      <c r="Q61" s="3"/>
      <c r="R61" s="3"/>
      <c r="S61" s="3"/>
      <c r="T61" s="3"/>
    </row>
    <row r="62" spans="2:20" ht="13.5" thickBot="1" x14ac:dyDescent="0.25">
      <c r="B62" s="82" t="s">
        <v>103</v>
      </c>
      <c r="C62" s="82" t="s">
        <v>104</v>
      </c>
      <c r="D62" s="83" t="s">
        <v>105</v>
      </c>
      <c r="E62" s="83" t="s">
        <v>106</v>
      </c>
      <c r="F62" s="83" t="s">
        <v>107</v>
      </c>
      <c r="G62" s="330" t="s">
        <v>108</v>
      </c>
      <c r="H62" s="83" t="s">
        <v>109</v>
      </c>
      <c r="I62" s="80"/>
      <c r="J62" s="3"/>
      <c r="K62" s="3"/>
      <c r="L62" s="3"/>
      <c r="M62" s="3"/>
      <c r="N62" s="3"/>
      <c r="O62" s="3"/>
      <c r="P62" s="3"/>
      <c r="Q62" s="3"/>
      <c r="R62" s="3"/>
      <c r="S62" s="3"/>
      <c r="T62" s="3"/>
    </row>
    <row r="63" spans="2:20" x14ac:dyDescent="0.2">
      <c r="B63" s="337" t="s">
        <v>436</v>
      </c>
      <c r="C63" s="94"/>
      <c r="D63" s="95"/>
      <c r="E63" s="95"/>
      <c r="F63" s="95"/>
      <c r="G63" s="95"/>
      <c r="H63" s="183">
        <f>+(C64*C63)+(D64*D63)+(E64*E63)+(F64*F63)+(G64*G63)</f>
        <v>0</v>
      </c>
      <c r="I63" s="80"/>
      <c r="J63" s="3"/>
      <c r="K63" s="3"/>
      <c r="L63" s="3"/>
      <c r="M63" s="3"/>
      <c r="N63" s="3"/>
      <c r="O63" s="3"/>
      <c r="P63" s="3"/>
      <c r="Q63" s="3"/>
      <c r="R63" s="3"/>
      <c r="S63" s="3"/>
      <c r="T63" s="3"/>
    </row>
    <row r="64" spans="2:20" x14ac:dyDescent="0.2">
      <c r="B64" s="332" t="s">
        <v>110</v>
      </c>
      <c r="C64" s="76"/>
      <c r="D64" s="77"/>
      <c r="E64" s="77"/>
      <c r="F64" s="77"/>
      <c r="G64" s="77"/>
      <c r="H64" s="184">
        <f>SUM(C64:G64)</f>
        <v>0</v>
      </c>
      <c r="I64" s="80"/>
      <c r="J64" s="3"/>
      <c r="K64" s="3"/>
      <c r="L64" s="3"/>
      <c r="M64" s="3"/>
      <c r="N64" s="3"/>
      <c r="O64" s="3"/>
      <c r="P64" s="3"/>
      <c r="Q64" s="3"/>
      <c r="R64" s="3"/>
      <c r="S64" s="3"/>
      <c r="T64" s="3"/>
    </row>
    <row r="65" spans="2:21" ht="15" x14ac:dyDescent="0.2">
      <c r="B65" s="333" t="s">
        <v>121</v>
      </c>
      <c r="C65" s="92"/>
      <c r="D65" s="66"/>
      <c r="E65" s="66"/>
      <c r="F65" s="66"/>
      <c r="G65" s="66"/>
      <c r="H65" s="98"/>
      <c r="I65" s="80"/>
      <c r="J65" s="3"/>
      <c r="K65" s="3"/>
      <c r="L65" s="3"/>
      <c r="M65" s="3"/>
      <c r="N65" s="3"/>
      <c r="O65" s="3"/>
      <c r="P65" s="3"/>
      <c r="Q65" s="3"/>
      <c r="R65" s="3"/>
      <c r="S65" s="3"/>
      <c r="T65" s="3"/>
    </row>
    <row r="66" spans="2:21" x14ac:dyDescent="0.2">
      <c r="B66" s="334" t="s">
        <v>111</v>
      </c>
      <c r="C66" s="93"/>
      <c r="D66" s="63"/>
      <c r="E66" s="63"/>
      <c r="F66" s="63"/>
      <c r="G66" s="63"/>
      <c r="H66" s="98"/>
      <c r="I66" s="80"/>
      <c r="J66" s="3"/>
      <c r="K66" s="3"/>
      <c r="L66" s="3"/>
      <c r="M66" s="3"/>
      <c r="N66" s="3"/>
      <c r="O66" s="3"/>
      <c r="P66" s="3"/>
      <c r="Q66" s="3"/>
      <c r="R66" s="3"/>
      <c r="S66" s="3"/>
      <c r="T66" s="3"/>
    </row>
    <row r="67" spans="2:21" x14ac:dyDescent="0.2">
      <c r="B67" s="177" t="s">
        <v>112</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x14ac:dyDescent="0.2">
      <c r="B68" s="332" t="s">
        <v>128</v>
      </c>
      <c r="C68" s="26"/>
      <c r="D68" s="26"/>
      <c r="E68" s="26"/>
      <c r="F68" s="26"/>
      <c r="G68" s="63"/>
      <c r="H68" s="98"/>
      <c r="I68" s="80"/>
      <c r="J68" s="3"/>
      <c r="K68" s="3"/>
      <c r="L68" s="3"/>
      <c r="M68" s="3"/>
      <c r="N68" s="3"/>
      <c r="O68" s="3"/>
      <c r="P68" s="3"/>
      <c r="Q68" s="3"/>
      <c r="R68" s="3"/>
      <c r="S68" s="3"/>
      <c r="T68" s="3"/>
    </row>
    <row r="69" spans="2:21" ht="13.5" thickBot="1" x14ac:dyDescent="0.25">
      <c r="B69" s="176" t="s">
        <v>129</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x14ac:dyDescent="0.25">
      <c r="B70" s="90" t="s">
        <v>113</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x14ac:dyDescent="0.25">
      <c r="B71" s="338"/>
      <c r="C71" s="79"/>
      <c r="D71" s="339"/>
      <c r="E71" s="15"/>
      <c r="F71" s="15"/>
      <c r="G71" s="15"/>
      <c r="H71" s="340"/>
      <c r="I71" s="80"/>
      <c r="J71" s="3"/>
      <c r="K71" s="3"/>
      <c r="L71" s="3"/>
      <c r="M71" s="3"/>
      <c r="N71" s="3"/>
      <c r="O71" s="3"/>
      <c r="P71" s="3"/>
      <c r="Q71" s="3"/>
      <c r="R71" s="3"/>
      <c r="S71" s="3"/>
      <c r="T71" s="3"/>
      <c r="U71" s="3"/>
    </row>
    <row r="72" spans="2:21" ht="13.5" thickBot="1" x14ac:dyDescent="0.25">
      <c r="B72" s="356" t="s">
        <v>618</v>
      </c>
      <c r="C72" s="84" t="s">
        <v>619</v>
      </c>
      <c r="D72" s="358"/>
      <c r="E72" s="358"/>
      <c r="F72" s="358"/>
      <c r="G72" s="358"/>
      <c r="H72" s="359"/>
      <c r="I72" s="81"/>
      <c r="J72" s="3"/>
      <c r="K72" s="3"/>
      <c r="L72" s="3"/>
      <c r="M72" s="3"/>
      <c r="N72" s="3"/>
      <c r="O72" s="3"/>
      <c r="P72" s="3"/>
      <c r="Q72" s="3"/>
      <c r="R72" s="3"/>
      <c r="S72" s="3"/>
      <c r="T72" s="3"/>
      <c r="U72" s="3"/>
    </row>
    <row r="73" spans="2:21" ht="13.5" thickBot="1" x14ac:dyDescent="0.25">
      <c r="B73" s="82" t="s">
        <v>103</v>
      </c>
      <c r="C73" s="82" t="s">
        <v>104</v>
      </c>
      <c r="D73" s="83" t="s">
        <v>105</v>
      </c>
      <c r="E73" s="83" t="s">
        <v>106</v>
      </c>
      <c r="F73" s="83" t="s">
        <v>107</v>
      </c>
      <c r="G73" s="330" t="s">
        <v>108</v>
      </c>
      <c r="H73" s="83" t="s">
        <v>109</v>
      </c>
      <c r="I73" s="81"/>
      <c r="J73" s="3"/>
      <c r="K73" s="3"/>
      <c r="L73" s="3"/>
      <c r="M73" s="3"/>
      <c r="N73" s="3"/>
      <c r="O73" s="3"/>
      <c r="P73" s="3"/>
      <c r="Q73" s="3"/>
      <c r="R73" s="3"/>
      <c r="S73" s="3"/>
      <c r="T73" s="3"/>
      <c r="U73" s="3"/>
    </row>
    <row r="74" spans="2:21" x14ac:dyDescent="0.2">
      <c r="B74" s="337" t="s">
        <v>436</v>
      </c>
      <c r="C74" s="94"/>
      <c r="D74" s="95"/>
      <c r="E74" s="95"/>
      <c r="F74" s="95"/>
      <c r="G74" s="95"/>
      <c r="H74" s="183">
        <f>+(C75*C74)+(D75*D74)+(E75*E74)+(F75*F74)+(G75*G74)</f>
        <v>0</v>
      </c>
      <c r="I74" s="80"/>
      <c r="J74" s="3"/>
      <c r="K74" s="3"/>
      <c r="L74" s="3"/>
      <c r="M74" s="3"/>
      <c r="N74" s="3"/>
      <c r="O74" s="3"/>
      <c r="P74" s="3"/>
      <c r="Q74" s="3"/>
      <c r="R74" s="3"/>
      <c r="S74" s="3"/>
      <c r="T74" s="3"/>
      <c r="U74" s="3"/>
    </row>
    <row r="75" spans="2:21" x14ac:dyDescent="0.2">
      <c r="B75" s="332" t="s">
        <v>110</v>
      </c>
      <c r="C75" s="76"/>
      <c r="D75" s="77"/>
      <c r="E75" s="77"/>
      <c r="F75" s="77"/>
      <c r="G75" s="77"/>
      <c r="H75" s="184">
        <f>SUM(C75:G75)</f>
        <v>0</v>
      </c>
      <c r="I75" s="80"/>
      <c r="J75" s="3"/>
      <c r="K75" s="3"/>
      <c r="L75" s="3"/>
      <c r="M75" s="3"/>
      <c r="N75" s="3"/>
      <c r="O75" s="3"/>
      <c r="P75" s="3"/>
      <c r="Q75" s="3"/>
      <c r="R75" s="3"/>
      <c r="S75" s="3"/>
      <c r="T75" s="3"/>
      <c r="U75" s="3"/>
    </row>
    <row r="76" spans="2:21" ht="15" x14ac:dyDescent="0.2">
      <c r="B76" s="333" t="s">
        <v>121</v>
      </c>
      <c r="C76" s="92"/>
      <c r="D76" s="66"/>
      <c r="E76" s="66"/>
      <c r="F76" s="66"/>
      <c r="G76" s="66"/>
      <c r="H76" s="98"/>
      <c r="I76" s="80"/>
      <c r="J76" s="3"/>
      <c r="K76" s="3"/>
      <c r="L76" s="3"/>
      <c r="M76" s="3"/>
      <c r="N76" s="3"/>
      <c r="O76" s="3"/>
      <c r="P76" s="3"/>
      <c r="Q76" s="3"/>
      <c r="R76" s="3"/>
      <c r="S76" s="3"/>
      <c r="T76" s="3"/>
      <c r="U76" s="3"/>
    </row>
    <row r="77" spans="2:21" x14ac:dyDescent="0.2">
      <c r="B77" s="334" t="s">
        <v>111</v>
      </c>
      <c r="C77" s="93"/>
      <c r="D77" s="63"/>
      <c r="E77" s="63"/>
      <c r="F77" s="63"/>
      <c r="G77" s="63"/>
      <c r="H77" s="98"/>
      <c r="I77" s="80"/>
      <c r="J77" s="3"/>
      <c r="K77" s="3"/>
      <c r="L77" s="3"/>
      <c r="M77" s="3"/>
      <c r="N77" s="3"/>
      <c r="O77" s="3"/>
      <c r="P77" s="3"/>
      <c r="Q77" s="3"/>
      <c r="R77" s="3"/>
      <c r="S77" s="3"/>
      <c r="T77" s="3"/>
      <c r="U77" s="3"/>
    </row>
    <row r="78" spans="2:21" x14ac:dyDescent="0.2">
      <c r="B78" s="177" t="s">
        <v>112</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x14ac:dyDescent="0.2">
      <c r="B79" s="332" t="s">
        <v>128</v>
      </c>
      <c r="C79" s="26"/>
      <c r="D79" s="26"/>
      <c r="E79" s="26"/>
      <c r="F79" s="26"/>
      <c r="G79" s="63"/>
      <c r="H79" s="98"/>
      <c r="I79" s="80"/>
      <c r="J79" s="3"/>
      <c r="K79" s="3"/>
      <c r="L79" s="3"/>
      <c r="M79" s="3"/>
      <c r="N79" s="3"/>
      <c r="O79" s="3"/>
      <c r="P79" s="3"/>
      <c r="Q79" s="3"/>
      <c r="R79" s="3"/>
      <c r="S79" s="3"/>
      <c r="T79" s="3"/>
      <c r="U79" s="3"/>
    </row>
    <row r="80" spans="2:21" ht="13.5" thickBot="1" x14ac:dyDescent="0.25">
      <c r="B80" s="176" t="s">
        <v>129</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x14ac:dyDescent="0.25">
      <c r="B81" s="90" t="s">
        <v>113</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x14ac:dyDescent="0.25">
      <c r="B82" s="338"/>
      <c r="C82" s="79"/>
      <c r="D82" s="339"/>
      <c r="E82" s="15"/>
      <c r="F82" s="15"/>
      <c r="G82" s="15"/>
      <c r="H82" s="340"/>
      <c r="I82" s="80"/>
      <c r="J82" s="3"/>
      <c r="K82" s="3"/>
      <c r="L82" s="3"/>
      <c r="M82" s="3"/>
      <c r="N82" s="3"/>
      <c r="O82" s="3"/>
      <c r="P82" s="3"/>
      <c r="Q82" s="3"/>
      <c r="R82" s="3"/>
      <c r="S82" s="3"/>
      <c r="T82" s="3"/>
      <c r="U82" s="3"/>
    </row>
    <row r="83" spans="2:21" ht="13.5" thickBot="1" x14ac:dyDescent="0.25">
      <c r="B83" s="356" t="s">
        <v>617</v>
      </c>
      <c r="C83" s="86" t="s">
        <v>118</v>
      </c>
      <c r="D83" s="357"/>
      <c r="E83" s="357"/>
      <c r="F83" s="357"/>
      <c r="G83" s="357"/>
      <c r="H83" s="85"/>
      <c r="I83" s="3"/>
      <c r="J83" s="3"/>
      <c r="K83" s="3"/>
      <c r="L83" s="3"/>
      <c r="M83" s="3"/>
      <c r="N83" s="3"/>
      <c r="O83" s="3"/>
      <c r="P83" s="3"/>
      <c r="Q83" s="3"/>
      <c r="R83" s="3"/>
      <c r="S83" s="3"/>
      <c r="T83" s="3"/>
      <c r="U83" s="3"/>
    </row>
    <row r="84" spans="2:21" ht="13.5" thickBot="1" x14ac:dyDescent="0.25">
      <c r="B84" s="82" t="s">
        <v>103</v>
      </c>
      <c r="C84" s="83" t="s">
        <v>104</v>
      </c>
      <c r="D84" s="83" t="s">
        <v>105</v>
      </c>
      <c r="E84" s="83" t="s">
        <v>106</v>
      </c>
      <c r="F84" s="83" t="s">
        <v>107</v>
      </c>
      <c r="G84" s="330" t="s">
        <v>108</v>
      </c>
      <c r="H84" s="83" t="s">
        <v>109</v>
      </c>
      <c r="I84" s="3"/>
      <c r="J84" s="3"/>
      <c r="K84" s="3"/>
      <c r="L84" s="3"/>
      <c r="M84" s="3"/>
      <c r="N84" s="3"/>
      <c r="O84" s="3"/>
      <c r="P84" s="3"/>
      <c r="Q84" s="3"/>
      <c r="R84" s="3"/>
      <c r="S84" s="3"/>
      <c r="T84" s="3"/>
      <c r="U84" s="3"/>
    </row>
    <row r="85" spans="2:21" x14ac:dyDescent="0.2">
      <c r="B85" s="341" t="s">
        <v>436</v>
      </c>
      <c r="C85" s="94"/>
      <c r="D85" s="95"/>
      <c r="E85" s="95"/>
      <c r="F85" s="95"/>
      <c r="G85" s="95"/>
      <c r="H85" s="183">
        <f>+(C86*C85)+(D86*D85)+(E86*E85)+(F86*F85)+(G86*G85)</f>
        <v>0</v>
      </c>
      <c r="I85" s="3"/>
      <c r="J85" s="3"/>
      <c r="K85" s="3"/>
      <c r="L85" s="3"/>
      <c r="M85" s="3"/>
      <c r="N85" s="3"/>
      <c r="O85" s="3"/>
      <c r="P85" s="3"/>
      <c r="Q85" s="3"/>
      <c r="R85" s="3"/>
      <c r="S85" s="3"/>
      <c r="T85" s="3"/>
      <c r="U85" s="3"/>
    </row>
    <row r="86" spans="2:21" x14ac:dyDescent="0.2">
      <c r="B86" s="342" t="s">
        <v>110</v>
      </c>
      <c r="C86" s="76"/>
      <c r="D86" s="77"/>
      <c r="E86" s="77"/>
      <c r="F86" s="77"/>
      <c r="G86" s="77"/>
      <c r="H86" s="184">
        <f>SUM(C86:G86)</f>
        <v>0</v>
      </c>
      <c r="I86" s="3"/>
      <c r="J86" s="3"/>
      <c r="K86" s="3"/>
      <c r="L86" s="3"/>
      <c r="M86" s="3"/>
      <c r="N86" s="3"/>
      <c r="O86" s="3"/>
      <c r="P86" s="3"/>
      <c r="Q86" s="3"/>
      <c r="R86" s="3"/>
      <c r="S86" s="3"/>
      <c r="T86" s="3"/>
      <c r="U86" s="3"/>
    </row>
    <row r="87" spans="2:21" ht="15" x14ac:dyDescent="0.2">
      <c r="B87" s="333" t="s">
        <v>121</v>
      </c>
      <c r="C87" s="92"/>
      <c r="D87" s="66"/>
      <c r="E87" s="66"/>
      <c r="F87" s="66"/>
      <c r="G87" s="66"/>
      <c r="H87" s="98"/>
      <c r="I87" s="3"/>
      <c r="J87" s="3"/>
      <c r="K87" s="3"/>
      <c r="L87" s="3"/>
      <c r="M87" s="3"/>
      <c r="N87" s="3"/>
      <c r="O87" s="3"/>
      <c r="P87" s="3"/>
      <c r="Q87" s="3"/>
      <c r="R87" s="3"/>
      <c r="S87" s="3"/>
      <c r="T87" s="3"/>
      <c r="U87" s="3"/>
    </row>
    <row r="88" spans="2:21" x14ac:dyDescent="0.2">
      <c r="B88" s="334" t="s">
        <v>111</v>
      </c>
      <c r="C88" s="93"/>
      <c r="D88" s="63"/>
      <c r="E88" s="63"/>
      <c r="F88" s="63"/>
      <c r="G88" s="63"/>
      <c r="H88" s="98"/>
      <c r="I88" s="3"/>
      <c r="J88" s="3"/>
      <c r="K88" s="3"/>
      <c r="L88" s="3"/>
      <c r="M88" s="3"/>
      <c r="N88" s="3"/>
      <c r="O88" s="3"/>
      <c r="P88" s="3"/>
      <c r="Q88" s="3"/>
      <c r="R88" s="3"/>
      <c r="S88" s="3"/>
      <c r="T88" s="3"/>
      <c r="U88" s="3"/>
    </row>
    <row r="89" spans="2:21" x14ac:dyDescent="0.2">
      <c r="B89" s="177" t="s">
        <v>112</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x14ac:dyDescent="0.2">
      <c r="B90" s="332" t="s">
        <v>128</v>
      </c>
      <c r="C90" s="26"/>
      <c r="D90" s="26"/>
      <c r="E90" s="26"/>
      <c r="F90" s="26"/>
      <c r="G90" s="63"/>
      <c r="H90" s="98"/>
      <c r="I90" s="3"/>
      <c r="J90" s="3"/>
      <c r="K90" s="3"/>
      <c r="L90" s="3"/>
      <c r="M90" s="3"/>
      <c r="N90" s="3"/>
      <c r="O90" s="3"/>
      <c r="P90" s="3"/>
      <c r="Q90" s="3"/>
      <c r="R90" s="3"/>
      <c r="S90" s="3"/>
      <c r="T90" s="3"/>
      <c r="U90" s="3"/>
    </row>
    <row r="91" spans="2:21" ht="13.5" thickBot="1" x14ac:dyDescent="0.25">
      <c r="B91" s="176" t="s">
        <v>129</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x14ac:dyDescent="0.25">
      <c r="B92" s="90" t="s">
        <v>113</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x14ac:dyDescent="0.25">
      <c r="B93" s="343"/>
      <c r="C93" s="78"/>
      <c r="D93" s="276"/>
      <c r="E93" s="3"/>
      <c r="F93" s="3"/>
      <c r="G93" s="3"/>
      <c r="H93" s="336"/>
      <c r="I93" s="3"/>
      <c r="J93" s="3"/>
      <c r="K93" s="3"/>
      <c r="L93" s="3"/>
      <c r="M93" s="3"/>
      <c r="N93" s="3"/>
      <c r="O93" s="3"/>
      <c r="P93" s="3"/>
      <c r="Q93" s="3"/>
      <c r="R93" s="3"/>
      <c r="S93" s="3"/>
      <c r="T93" s="3"/>
      <c r="U93" s="3"/>
    </row>
    <row r="94" spans="2:21" ht="13.5" thickBot="1" x14ac:dyDescent="0.25">
      <c r="B94" s="356" t="s">
        <v>616</v>
      </c>
      <c r="C94" s="86" t="s">
        <v>615</v>
      </c>
      <c r="D94" s="357"/>
      <c r="E94" s="357"/>
      <c r="F94" s="357"/>
      <c r="G94" s="357"/>
      <c r="H94" s="87"/>
      <c r="I94" s="3"/>
      <c r="J94" s="3"/>
      <c r="K94" s="3"/>
      <c r="L94" s="3"/>
      <c r="M94" s="3"/>
      <c r="N94" s="3"/>
      <c r="O94" s="3"/>
      <c r="P94" s="3"/>
      <c r="Q94" s="3"/>
      <c r="R94" s="3"/>
      <c r="S94" s="3"/>
      <c r="T94" s="3"/>
      <c r="U94" s="3"/>
    </row>
    <row r="95" spans="2:21" ht="13.5" thickBot="1" x14ac:dyDescent="0.25">
      <c r="B95" s="82" t="s">
        <v>103</v>
      </c>
      <c r="C95" s="83" t="s">
        <v>104</v>
      </c>
      <c r="D95" s="83" t="s">
        <v>105</v>
      </c>
      <c r="E95" s="83" t="s">
        <v>106</v>
      </c>
      <c r="F95" s="83" t="s">
        <v>107</v>
      </c>
      <c r="G95" s="330" t="s">
        <v>108</v>
      </c>
      <c r="H95" s="83" t="s">
        <v>109</v>
      </c>
      <c r="I95" s="3"/>
      <c r="J95" s="3"/>
      <c r="K95" s="3"/>
      <c r="L95" s="3"/>
      <c r="M95" s="3"/>
      <c r="N95" s="3"/>
      <c r="O95" s="3"/>
      <c r="P95" s="3"/>
      <c r="Q95" s="3"/>
      <c r="R95" s="3"/>
      <c r="S95" s="3"/>
      <c r="T95" s="3"/>
      <c r="U95" s="3"/>
    </row>
    <row r="96" spans="2:21" x14ac:dyDescent="0.2">
      <c r="B96" s="613" t="s">
        <v>436</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x14ac:dyDescent="0.2">
      <c r="B97" s="177" t="s">
        <v>110</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x14ac:dyDescent="0.2">
      <c r="B98" s="333" t="s">
        <v>121</v>
      </c>
      <c r="C98" s="362">
        <v>0</v>
      </c>
      <c r="D98" s="363"/>
      <c r="E98" s="363"/>
      <c r="F98" s="363"/>
      <c r="G98" s="363">
        <v>0</v>
      </c>
      <c r="H98" s="100" t="s">
        <v>44</v>
      </c>
      <c r="I98" s="345"/>
      <c r="J98" s="344"/>
      <c r="K98" s="3"/>
      <c r="L98" s="3"/>
      <c r="M98" s="3"/>
      <c r="N98" s="3"/>
      <c r="O98" s="3"/>
      <c r="P98" s="3"/>
      <c r="Q98" s="3"/>
      <c r="R98" s="3"/>
      <c r="S98" s="3"/>
      <c r="T98" s="3"/>
      <c r="U98" s="3"/>
    </row>
    <row r="99" spans="2:21" x14ac:dyDescent="0.2">
      <c r="B99" s="334" t="s">
        <v>111</v>
      </c>
      <c r="C99" s="364">
        <v>0</v>
      </c>
      <c r="D99" s="365">
        <v>0</v>
      </c>
      <c r="E99" s="365">
        <v>0</v>
      </c>
      <c r="F99" s="365"/>
      <c r="G99" s="365">
        <v>0</v>
      </c>
      <c r="H99" s="100" t="s">
        <v>44</v>
      </c>
      <c r="I99" s="345"/>
      <c r="J99" s="344"/>
      <c r="K99" s="3"/>
      <c r="L99" s="3"/>
      <c r="M99" s="3"/>
      <c r="N99" s="3"/>
      <c r="O99" s="3"/>
      <c r="P99" s="3"/>
      <c r="Q99" s="3"/>
      <c r="R99" s="3"/>
      <c r="S99" s="3"/>
      <c r="T99" s="3"/>
      <c r="U99" s="3"/>
    </row>
    <row r="100" spans="2:21" ht="13.5" thickBot="1" x14ac:dyDescent="0.25">
      <c r="B100" s="346" t="s">
        <v>112</v>
      </c>
      <c r="C100" s="88">
        <v>0</v>
      </c>
      <c r="D100" s="88">
        <v>0</v>
      </c>
      <c r="E100" s="88">
        <v>0</v>
      </c>
      <c r="F100" s="88">
        <v>0</v>
      </c>
      <c r="G100" s="88">
        <v>0</v>
      </c>
      <c r="H100" s="100" t="s">
        <v>44</v>
      </c>
      <c r="I100" s="345"/>
      <c r="J100" s="344"/>
      <c r="K100" s="3"/>
      <c r="L100" s="3"/>
      <c r="M100" s="3"/>
      <c r="N100" s="3"/>
      <c r="O100" s="3"/>
      <c r="P100" s="3"/>
      <c r="Q100" s="3"/>
      <c r="R100" s="3"/>
      <c r="S100" s="3"/>
      <c r="T100" s="3"/>
      <c r="U100" s="3"/>
    </row>
    <row r="101" spans="2:21" ht="13.5" thickBot="1" x14ac:dyDescent="0.25">
      <c r="B101" s="91" t="s">
        <v>113</v>
      </c>
      <c r="C101" s="101">
        <f>+C92+C81+C70+C59+C48+C37+C26+C15</f>
        <v>0</v>
      </c>
      <c r="D101" s="101">
        <f>+D92+D81+D70+D59+D48+D37+D26+D15</f>
        <v>0</v>
      </c>
      <c r="E101" s="101">
        <f>+E92+E81+E70+E59+E48+E37+E26+E15</f>
        <v>0</v>
      </c>
      <c r="F101" s="101">
        <f>+F92+F81+F70+F59+F48+F37+F26+F15</f>
        <v>0</v>
      </c>
      <c r="G101" s="101">
        <f>+G92+G81+G70+G59+G48+G37+G26+G15</f>
        <v>0</v>
      </c>
      <c r="H101" s="102">
        <f>SUM(C101:G101)</f>
        <v>0</v>
      </c>
      <c r="I101" s="345"/>
      <c r="J101" s="344"/>
      <c r="K101" s="3"/>
      <c r="L101" s="3"/>
      <c r="M101" s="3"/>
      <c r="N101" s="3"/>
      <c r="O101" s="3"/>
      <c r="P101" s="3"/>
      <c r="Q101" s="3"/>
      <c r="R101" s="3"/>
      <c r="S101" s="3"/>
      <c r="T101" s="81"/>
      <c r="U101" s="3"/>
    </row>
    <row r="102" spans="2:21" ht="15.75" thickBot="1" x14ac:dyDescent="0.25">
      <c r="B102" s="347" t="s">
        <v>122</v>
      </c>
      <c r="C102" s="936"/>
      <c r="D102" s="937"/>
      <c r="E102" s="937"/>
      <c r="F102" s="937"/>
      <c r="G102" s="938"/>
      <c r="H102" s="939">
        <f>SUM(C102:G102)</f>
        <v>0</v>
      </c>
      <c r="I102" s="81"/>
      <c r="J102" s="81"/>
      <c r="K102" s="81"/>
      <c r="L102" s="81"/>
      <c r="M102" s="81"/>
      <c r="N102" s="81"/>
      <c r="O102" s="81"/>
      <c r="P102" s="81"/>
      <c r="Q102" s="81"/>
      <c r="R102" s="81"/>
      <c r="S102" s="81"/>
      <c r="T102" s="81"/>
    </row>
    <row r="103" spans="2:21" x14ac:dyDescent="0.2">
      <c r="B103" s="21" t="s">
        <v>123</v>
      </c>
      <c r="G103" s="1"/>
      <c r="H103" s="612" t="e">
        <f>+#REF!</f>
        <v>#REF!</v>
      </c>
      <c r="J103" s="3"/>
      <c r="K103" s="81"/>
      <c r="L103" s="81"/>
      <c r="M103" s="81"/>
      <c r="N103" s="81"/>
      <c r="O103" s="81"/>
      <c r="P103" s="81"/>
      <c r="Q103" s="81"/>
      <c r="R103" s="81"/>
      <c r="S103" s="81"/>
      <c r="T103" s="81"/>
    </row>
    <row r="104" spans="2:21" x14ac:dyDescent="0.2">
      <c r="B104" s="21" t="s">
        <v>124</v>
      </c>
      <c r="G104" s="612" t="s">
        <v>393</v>
      </c>
      <c r="H104" s="242">
        <f ca="1">+TODAY()</f>
        <v>45330</v>
      </c>
      <c r="J104" s="3"/>
      <c r="K104" s="81"/>
      <c r="L104" s="81"/>
      <c r="M104" s="81"/>
      <c r="N104" s="81"/>
      <c r="O104" s="81"/>
      <c r="P104" s="81"/>
      <c r="Q104" s="81"/>
      <c r="R104" s="81"/>
      <c r="S104" s="81"/>
      <c r="T104" s="81"/>
    </row>
    <row r="105" spans="2:21" x14ac:dyDescent="0.2">
      <c r="J105" s="3"/>
      <c r="K105" s="81"/>
      <c r="L105" s="81"/>
      <c r="M105" s="81"/>
      <c r="N105" s="81"/>
      <c r="O105" s="81"/>
      <c r="P105" s="81"/>
      <c r="Q105" s="81"/>
      <c r="R105" s="81"/>
      <c r="S105" s="81"/>
      <c r="T105" s="81"/>
    </row>
    <row r="106" spans="2:21" ht="15" x14ac:dyDescent="0.25">
      <c r="B106" s="185"/>
      <c r="C106" s="185"/>
      <c r="D106" s="185"/>
      <c r="E106" s="185"/>
      <c r="F106" s="185"/>
      <c r="G106" s="185"/>
      <c r="H106" s="185"/>
      <c r="I106" s="185"/>
      <c r="J106" s="3"/>
      <c r="K106" s="80"/>
      <c r="L106" s="81"/>
      <c r="M106" s="81"/>
      <c r="N106" s="81"/>
      <c r="O106" s="81"/>
      <c r="P106" s="81"/>
      <c r="Q106" s="81"/>
      <c r="R106" s="81"/>
      <c r="S106" s="81"/>
      <c r="T106" s="81"/>
    </row>
    <row r="107" spans="2:21" x14ac:dyDescent="0.2">
      <c r="B107" s="348"/>
      <c r="C107" s="349"/>
      <c r="D107" s="349"/>
      <c r="E107" s="349"/>
      <c r="F107" s="81"/>
      <c r="G107" s="3"/>
      <c r="H107" s="3"/>
      <c r="I107" s="3"/>
      <c r="J107" s="3"/>
      <c r="K107" s="81"/>
      <c r="L107" s="80"/>
      <c r="M107" s="81"/>
      <c r="N107" s="81"/>
      <c r="O107" s="81"/>
      <c r="P107" s="81"/>
      <c r="Q107" s="81"/>
      <c r="R107" s="81"/>
      <c r="S107" s="81"/>
      <c r="T107" s="81"/>
    </row>
    <row r="108" spans="2:21" x14ac:dyDescent="0.2">
      <c r="B108" s="80"/>
      <c r="C108" s="80"/>
      <c r="D108" s="80"/>
      <c r="E108" s="350"/>
      <c r="F108" s="81"/>
      <c r="G108" s="3"/>
      <c r="H108" s="3"/>
      <c r="I108" s="3"/>
      <c r="J108" s="3"/>
      <c r="K108" s="3"/>
      <c r="L108" s="81"/>
      <c r="M108" s="81"/>
      <c r="N108" s="81"/>
      <c r="O108" s="81"/>
      <c r="P108" s="81"/>
      <c r="Q108" s="81"/>
      <c r="R108" s="81"/>
      <c r="S108" s="81"/>
      <c r="T108" s="81"/>
    </row>
    <row r="109" spans="2:21" x14ac:dyDescent="0.2">
      <c r="B109" s="80"/>
      <c r="C109" s="80"/>
      <c r="D109" s="80"/>
      <c r="E109" s="350"/>
      <c r="F109" s="80"/>
      <c r="G109" s="281"/>
      <c r="H109" s="3"/>
      <c r="I109" s="3"/>
      <c r="J109" s="3"/>
      <c r="K109" s="3"/>
      <c r="L109" s="3"/>
      <c r="M109" s="81"/>
      <c r="N109" s="81"/>
      <c r="O109" s="81"/>
      <c r="P109" s="81"/>
      <c r="Q109" s="81"/>
      <c r="R109" s="81"/>
      <c r="S109" s="81"/>
      <c r="T109" s="81"/>
    </row>
    <row r="110" spans="2:21" x14ac:dyDescent="0.2">
      <c r="B110" s="80"/>
      <c r="C110" s="80"/>
      <c r="D110" s="80"/>
      <c r="E110" s="350"/>
      <c r="F110" s="351"/>
      <c r="G110" s="81"/>
      <c r="H110" s="3"/>
      <c r="I110" s="3"/>
      <c r="J110" s="3"/>
      <c r="K110" s="3"/>
      <c r="L110" s="3"/>
      <c r="M110" s="81"/>
      <c r="N110" s="81"/>
      <c r="O110" s="81"/>
      <c r="P110" s="81"/>
      <c r="Q110" s="81"/>
      <c r="R110" s="81"/>
      <c r="S110" s="81"/>
      <c r="T110" s="81"/>
    </row>
    <row r="111" spans="2:21" x14ac:dyDescent="0.2">
      <c r="B111" s="80"/>
      <c r="C111" s="80"/>
      <c r="D111" s="80"/>
      <c r="E111" s="350"/>
      <c r="F111" s="351"/>
      <c r="G111" s="81"/>
      <c r="H111" s="3"/>
      <c r="I111" s="3"/>
      <c r="J111" s="3"/>
      <c r="K111" s="3"/>
      <c r="L111" s="3"/>
      <c r="M111" s="81"/>
      <c r="N111" s="81"/>
      <c r="O111" s="81"/>
      <c r="P111" s="81"/>
      <c r="Q111" s="81"/>
      <c r="R111" s="81"/>
      <c r="S111" s="81"/>
      <c r="T111" s="81"/>
    </row>
    <row r="112" spans="2:21" x14ac:dyDescent="0.2">
      <c r="B112" s="80"/>
      <c r="C112" s="350"/>
      <c r="D112" s="350"/>
      <c r="E112" s="350"/>
      <c r="F112" s="80"/>
      <c r="G112" s="281"/>
      <c r="H112" s="3"/>
      <c r="I112" s="3"/>
      <c r="J112" s="3"/>
      <c r="K112" s="3"/>
      <c r="L112" s="3"/>
      <c r="M112" s="81"/>
      <c r="N112" s="81"/>
      <c r="O112" s="81"/>
      <c r="P112" s="81"/>
      <c r="Q112" s="81"/>
      <c r="R112" s="81"/>
      <c r="S112" s="81"/>
      <c r="T112" s="81"/>
    </row>
    <row r="113" spans="2:20" x14ac:dyDescent="0.2">
      <c r="B113" s="80"/>
      <c r="C113" s="80"/>
      <c r="D113" s="80"/>
      <c r="E113" s="80"/>
      <c r="F113" s="80"/>
      <c r="G113" s="281"/>
      <c r="H113" s="3"/>
      <c r="I113" s="3"/>
      <c r="J113" s="3"/>
      <c r="K113" s="3"/>
      <c r="L113" s="3"/>
      <c r="M113" s="81"/>
      <c r="N113" s="81"/>
      <c r="O113" s="81"/>
      <c r="P113" s="81"/>
      <c r="Q113" s="81"/>
      <c r="R113" s="81"/>
      <c r="S113" s="81"/>
      <c r="T113" s="81"/>
    </row>
    <row r="114" spans="2:20" x14ac:dyDescent="0.2">
      <c r="B114" s="3"/>
      <c r="C114" s="3"/>
      <c r="D114" s="81"/>
      <c r="E114" s="81"/>
      <c r="F114" s="81"/>
      <c r="G114" s="281"/>
      <c r="H114" s="3"/>
      <c r="I114" s="3"/>
      <c r="J114" s="3"/>
      <c r="K114" s="3"/>
      <c r="L114" s="3"/>
      <c r="M114" s="3"/>
      <c r="N114" s="3"/>
      <c r="O114" s="3"/>
      <c r="P114" s="3"/>
      <c r="Q114" s="3"/>
      <c r="R114" s="3"/>
      <c r="S114" s="3"/>
      <c r="T114" s="3"/>
    </row>
    <row r="115" spans="2:20" x14ac:dyDescent="0.2">
      <c r="B115" s="3"/>
      <c r="C115" s="3"/>
      <c r="D115" s="81"/>
      <c r="E115" s="81"/>
      <c r="F115" s="81"/>
      <c r="G115" s="81"/>
      <c r="H115" s="3"/>
      <c r="I115" s="3"/>
      <c r="J115" s="3"/>
      <c r="K115" s="3"/>
      <c r="L115" s="3"/>
      <c r="M115" s="3"/>
      <c r="N115" s="3"/>
      <c r="O115" s="3"/>
      <c r="P115" s="3"/>
      <c r="Q115" s="3"/>
      <c r="R115" s="3"/>
      <c r="S115" s="3"/>
      <c r="T115" s="3"/>
    </row>
    <row r="116" spans="2:20" x14ac:dyDescent="0.2">
      <c r="B116" s="3"/>
      <c r="C116" s="3"/>
      <c r="D116" s="3"/>
      <c r="E116" s="3"/>
      <c r="F116" s="3"/>
      <c r="G116" s="3"/>
      <c r="H116" s="3"/>
      <c r="I116" s="3"/>
      <c r="J116" s="3"/>
      <c r="K116" s="3"/>
      <c r="L116" s="3"/>
      <c r="M116" s="3"/>
      <c r="N116" s="3"/>
      <c r="O116" s="3"/>
      <c r="P116" s="3"/>
      <c r="Q116" s="3"/>
      <c r="R116" s="3"/>
      <c r="S116" s="3"/>
      <c r="T116" s="3"/>
    </row>
    <row r="117" spans="2:20" x14ac:dyDescent="0.2">
      <c r="B117" s="3"/>
      <c r="C117" s="3"/>
      <c r="D117" s="3"/>
      <c r="E117" s="3"/>
      <c r="F117" s="3"/>
      <c r="G117" s="3"/>
      <c r="H117" s="3"/>
      <c r="I117" s="3"/>
      <c r="J117" s="3"/>
      <c r="K117" s="3"/>
      <c r="L117" s="3"/>
      <c r="M117" s="3"/>
      <c r="N117" s="3"/>
      <c r="O117" s="3"/>
      <c r="P117" s="3"/>
      <c r="Q117" s="3"/>
    </row>
    <row r="118" spans="2:20" x14ac:dyDescent="0.2">
      <c r="B118" s="3"/>
      <c r="C118" s="3"/>
      <c r="D118" s="3"/>
      <c r="E118" s="3"/>
      <c r="F118" s="3"/>
      <c r="G118" s="3"/>
      <c r="H118" s="3"/>
      <c r="I118" s="3"/>
      <c r="J118" s="3"/>
      <c r="K118" s="3"/>
      <c r="L118" s="3"/>
      <c r="M118" s="3"/>
      <c r="N118" s="3"/>
      <c r="O118" s="3"/>
      <c r="P118" s="3"/>
      <c r="Q118" s="3"/>
    </row>
    <row r="119" spans="2:20" x14ac:dyDescent="0.2">
      <c r="B119" s="3"/>
      <c r="C119" s="3"/>
      <c r="D119" s="3"/>
      <c r="E119" s="3"/>
      <c r="F119" s="3"/>
      <c r="G119" s="3"/>
      <c r="H119" s="3"/>
      <c r="I119" s="3"/>
      <c r="J119" s="3"/>
      <c r="K119" s="3"/>
      <c r="L119" s="3"/>
      <c r="M119" s="3"/>
      <c r="N119" s="3"/>
      <c r="O119" s="3"/>
      <c r="P119" s="3"/>
      <c r="Q119" s="3"/>
    </row>
    <row r="120" spans="2:20" x14ac:dyDescent="0.2">
      <c r="B120" s="3"/>
      <c r="C120" s="3"/>
      <c r="D120" s="3"/>
      <c r="E120" s="3"/>
      <c r="F120" s="3"/>
      <c r="G120" s="3"/>
      <c r="H120" s="3"/>
      <c r="I120" s="3"/>
      <c r="J120" s="3"/>
      <c r="K120" s="3"/>
      <c r="L120" s="3"/>
      <c r="M120" s="3"/>
      <c r="N120" s="3"/>
      <c r="O120" s="3"/>
      <c r="P120" s="3"/>
      <c r="Q120" s="3"/>
    </row>
    <row r="121" spans="2:20" x14ac:dyDescent="0.2">
      <c r="B121" s="3"/>
      <c r="C121" s="3"/>
      <c r="D121" s="3"/>
      <c r="E121" s="3"/>
      <c r="F121" s="3"/>
      <c r="G121" s="3"/>
      <c r="H121" s="3"/>
      <c r="I121" s="3"/>
      <c r="J121" s="3"/>
      <c r="K121" s="3"/>
      <c r="L121" s="3"/>
      <c r="M121" s="3"/>
      <c r="N121" s="3"/>
      <c r="O121" s="3"/>
      <c r="P121" s="3"/>
      <c r="Q121" s="3"/>
    </row>
    <row r="122" spans="2:20" x14ac:dyDescent="0.2">
      <c r="B122" s="3"/>
      <c r="C122" s="3"/>
      <c r="D122" s="3"/>
      <c r="E122" s="3"/>
      <c r="F122" s="3"/>
      <c r="G122" s="3"/>
      <c r="H122" s="81"/>
      <c r="I122" s="3"/>
      <c r="J122" s="3"/>
      <c r="K122" s="3"/>
      <c r="L122" s="3"/>
      <c r="M122" s="3"/>
      <c r="N122" s="3"/>
      <c r="O122" s="3"/>
      <c r="P122" s="3"/>
      <c r="Q122" s="3"/>
    </row>
    <row r="123" spans="2:20" x14ac:dyDescent="0.2">
      <c r="B123" s="3"/>
      <c r="C123" s="3"/>
      <c r="D123" s="3"/>
      <c r="E123" s="3"/>
      <c r="F123" s="3"/>
      <c r="G123" s="3"/>
      <c r="H123" s="81"/>
      <c r="I123" s="3"/>
      <c r="J123" s="3"/>
      <c r="K123" s="3"/>
      <c r="L123" s="3"/>
      <c r="M123" s="3"/>
      <c r="N123" s="3"/>
      <c r="O123" s="3"/>
      <c r="P123" s="3"/>
      <c r="Q123" s="3"/>
    </row>
    <row r="124" spans="2:20" x14ac:dyDescent="0.2">
      <c r="B124" s="3"/>
      <c r="C124" s="3"/>
      <c r="D124" s="3"/>
      <c r="E124" s="3"/>
      <c r="F124" s="3"/>
      <c r="G124" s="3"/>
      <c r="H124" s="81"/>
      <c r="I124" s="3"/>
      <c r="J124" s="3"/>
      <c r="K124" s="3"/>
      <c r="L124" s="3"/>
      <c r="M124" s="3"/>
      <c r="N124" s="3"/>
      <c r="O124" s="3"/>
      <c r="P124" s="3"/>
      <c r="Q124" s="3"/>
    </row>
    <row r="125" spans="2:20" x14ac:dyDescent="0.2">
      <c r="B125" s="3"/>
      <c r="C125" s="3"/>
      <c r="D125" s="3"/>
      <c r="E125" s="3"/>
      <c r="F125" s="3"/>
      <c r="G125" s="3"/>
      <c r="H125" s="81"/>
      <c r="I125" s="3"/>
      <c r="J125" s="3"/>
      <c r="K125" s="3"/>
      <c r="L125" s="3"/>
      <c r="M125" s="3"/>
      <c r="N125" s="3"/>
      <c r="O125" s="3"/>
      <c r="P125" s="3"/>
      <c r="Q125" s="3"/>
    </row>
    <row r="126" spans="2:20" x14ac:dyDescent="0.2">
      <c r="B126" s="3"/>
      <c r="C126" s="3"/>
      <c r="D126" s="3"/>
      <c r="E126" s="3"/>
      <c r="F126" s="3"/>
      <c r="G126" s="3"/>
      <c r="H126" s="81"/>
      <c r="I126" s="3"/>
      <c r="J126" s="3"/>
      <c r="K126" s="3"/>
      <c r="L126" s="3"/>
      <c r="M126" s="3"/>
      <c r="N126" s="3"/>
      <c r="O126" s="3"/>
      <c r="P126" s="3"/>
      <c r="Q126" s="3"/>
    </row>
    <row r="127" spans="2:20" x14ac:dyDescent="0.2">
      <c r="B127" s="3"/>
      <c r="C127" s="3"/>
      <c r="D127" s="3"/>
      <c r="E127" s="3"/>
      <c r="F127" s="3"/>
      <c r="G127" s="3"/>
      <c r="H127" s="81"/>
      <c r="I127" s="3"/>
      <c r="J127" s="3"/>
      <c r="K127" s="3"/>
      <c r="L127" s="3"/>
      <c r="M127" s="3"/>
      <c r="N127" s="3"/>
      <c r="O127" s="3"/>
      <c r="P127" s="3"/>
      <c r="Q127" s="3"/>
    </row>
    <row r="128" spans="2:20" x14ac:dyDescent="0.2">
      <c r="B128" s="3"/>
      <c r="C128" s="3"/>
      <c r="D128" s="3"/>
      <c r="E128" s="3"/>
      <c r="F128" s="3"/>
      <c r="G128" s="81"/>
      <c r="H128" s="81"/>
      <c r="I128" s="3"/>
      <c r="J128" s="3"/>
      <c r="K128" s="3"/>
      <c r="L128" s="3"/>
      <c r="M128" s="3"/>
      <c r="N128" s="3"/>
      <c r="O128" s="3"/>
      <c r="P128" s="3"/>
      <c r="Q128" s="3"/>
    </row>
    <row r="129" spans="2:17" x14ac:dyDescent="0.2">
      <c r="B129" s="81"/>
      <c r="C129" s="81"/>
      <c r="D129" s="81"/>
      <c r="E129" s="81"/>
      <c r="F129" s="81"/>
      <c r="G129" s="81"/>
      <c r="H129" s="81"/>
      <c r="I129" s="3"/>
      <c r="J129" s="3"/>
      <c r="K129" s="3"/>
      <c r="L129" s="3"/>
      <c r="M129" s="3"/>
      <c r="N129" s="3"/>
      <c r="O129" s="3"/>
      <c r="P129" s="3"/>
      <c r="Q129" s="3"/>
    </row>
  </sheetData>
  <sheetProtection algorithmName="SHA-512" hashValue="taRktLL6BHv4VIzKdgpCnsiRHgFyzK66FOHVR9lLFGYWrFeL2uPQWhxaEIOnxHIEXIhiVHTsSemGX+GCeX1+/A==" saltValue="PxR+d+5ilD8udh+I0ArqRw==" spinCount="100000" sheet="1" objects="1" scenarios="1"/>
  <mergeCells count="2">
    <mergeCell ref="B1:H1"/>
    <mergeCell ref="B2:H2"/>
  </mergeCells>
  <pageMargins left="0.7" right="0.7" top="0.75" bottom="0.75" header="0.3" footer="0.3"/>
  <pageSetup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tabColor theme="3" tint="0.39997558519241921"/>
    <pageSetUpPr fitToPage="1"/>
  </sheetPr>
  <dimension ref="A1:L632"/>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x14ac:dyDescent="0.25">
      <c r="B1" s="1758" t="e">
        <f>#REF!</f>
        <v>#REF!</v>
      </c>
      <c r="C1" s="1759"/>
      <c r="D1" s="1759"/>
      <c r="E1" s="1759"/>
      <c r="F1" s="1759"/>
      <c r="G1" s="1759"/>
      <c r="H1" s="1760"/>
      <c r="I1" s="3"/>
    </row>
    <row r="2" spans="2:9" ht="34.5" customHeight="1" thickBot="1" x14ac:dyDescent="0.25">
      <c r="B2" s="1761" t="s">
        <v>248</v>
      </c>
      <c r="C2" s="1762"/>
      <c r="D2" s="1762"/>
      <c r="E2" s="1762"/>
      <c r="F2" s="1762"/>
      <c r="G2" s="1762"/>
      <c r="H2" s="1763"/>
      <c r="I2" s="3"/>
    </row>
    <row r="3" spans="2:9" ht="13.5" thickBot="1" x14ac:dyDescent="0.25">
      <c r="B3" s="105"/>
      <c r="C3" s="381"/>
      <c r="D3" s="381"/>
      <c r="E3" s="239"/>
      <c r="F3" s="761"/>
      <c r="G3" s="762"/>
      <c r="H3" s="763"/>
      <c r="I3" s="3"/>
    </row>
    <row r="4" spans="2:9" ht="13.5" thickBot="1" x14ac:dyDescent="0.25">
      <c r="B4" s="1981" t="s">
        <v>130</v>
      </c>
      <c r="C4" s="1982"/>
      <c r="D4" s="382">
        <f>+'Rent Summary (CO)'!H97+'Rent Summary (CO)'!H102</f>
        <v>0</v>
      </c>
      <c r="E4" s="1"/>
      <c r="F4" s="1"/>
      <c r="G4" s="764" t="s">
        <v>131</v>
      </c>
      <c r="H4" s="765" t="s">
        <v>132</v>
      </c>
      <c r="I4" s="3"/>
    </row>
    <row r="5" spans="2:9" ht="13.5" thickBot="1" x14ac:dyDescent="0.25">
      <c r="B5" s="106" t="s">
        <v>133</v>
      </c>
      <c r="C5" s="383"/>
      <c r="D5" s="107"/>
      <c r="E5" s="107"/>
      <c r="F5" s="384"/>
      <c r="G5" s="385"/>
      <c r="H5" s="121"/>
      <c r="I5" s="3"/>
    </row>
    <row r="6" spans="2:9" x14ac:dyDescent="0.2">
      <c r="B6" s="366">
        <v>1</v>
      </c>
      <c r="C6" s="367"/>
      <c r="D6" s="281" t="s">
        <v>134</v>
      </c>
      <c r="E6" s="281"/>
      <c r="F6" s="368"/>
      <c r="G6" s="168">
        <f>+'Rent Summary (CO)'!H101</f>
        <v>0</v>
      </c>
      <c r="H6" s="619" t="e">
        <f>+G6/D4</f>
        <v>#DIV/0!</v>
      </c>
      <c r="I6" s="3"/>
    </row>
    <row r="7" spans="2:9" x14ac:dyDescent="0.2">
      <c r="B7" s="369">
        <v>2</v>
      </c>
      <c r="C7" s="370"/>
      <c r="D7" s="371" t="s">
        <v>135</v>
      </c>
      <c r="E7" s="371"/>
      <c r="F7" s="371"/>
      <c r="G7" s="122"/>
      <c r="H7" s="620" t="e">
        <f>+G7/D4</f>
        <v>#DIV/0!</v>
      </c>
      <c r="I7" s="3"/>
    </row>
    <row r="8" spans="2:9" x14ac:dyDescent="0.2">
      <c r="B8" s="369">
        <v>3</v>
      </c>
      <c r="C8" s="370"/>
      <c r="D8" s="371" t="s">
        <v>136</v>
      </c>
      <c r="E8" s="371"/>
      <c r="F8" s="371"/>
      <c r="G8" s="122"/>
      <c r="H8" s="620" t="e">
        <f>+G8/D4</f>
        <v>#DIV/0!</v>
      </c>
      <c r="I8" s="3"/>
    </row>
    <row r="9" spans="2:9" x14ac:dyDescent="0.2">
      <c r="B9" s="369">
        <v>4</v>
      </c>
      <c r="C9" s="370"/>
      <c r="D9" s="371" t="s">
        <v>137</v>
      </c>
      <c r="E9" s="371"/>
      <c r="F9" s="372"/>
      <c r="G9" s="122"/>
      <c r="H9" s="620" t="e">
        <f>+G9/D4</f>
        <v>#DIV/0!</v>
      </c>
      <c r="I9" s="3"/>
    </row>
    <row r="10" spans="2:9" x14ac:dyDescent="0.2">
      <c r="B10" s="369"/>
      <c r="C10" s="370"/>
      <c r="D10" s="371"/>
      <c r="E10" s="371" t="s">
        <v>138</v>
      </c>
      <c r="F10" s="372"/>
      <c r="G10" s="138">
        <f>SUM(G6:G9)</f>
        <v>0</v>
      </c>
      <c r="H10" s="620" t="e">
        <f>+G10/D4</f>
        <v>#DIV/0!</v>
      </c>
      <c r="I10" s="3"/>
    </row>
    <row r="11" spans="2:9" x14ac:dyDescent="0.2">
      <c r="B11" s="369">
        <v>5</v>
      </c>
      <c r="C11" s="370"/>
      <c r="D11" s="371" t="s">
        <v>139</v>
      </c>
      <c r="E11" s="371"/>
      <c r="F11" s="615">
        <f>+'Rent Summary (CO)'!C4</f>
        <v>0</v>
      </c>
      <c r="G11" s="138">
        <f>-(G10*F11)</f>
        <v>0</v>
      </c>
      <c r="H11" s="620" t="e">
        <f>+G11/D4</f>
        <v>#DIV/0!</v>
      </c>
      <c r="I11" s="3"/>
    </row>
    <row r="12" spans="2:9" x14ac:dyDescent="0.2">
      <c r="B12" s="369">
        <v>6</v>
      </c>
      <c r="C12" s="370"/>
      <c r="D12" s="371" t="s">
        <v>140</v>
      </c>
      <c r="E12" s="371"/>
      <c r="F12" s="372"/>
      <c r="G12" s="122"/>
      <c r="H12" s="620" t="e">
        <f>+G12/D4</f>
        <v>#DIV/0!</v>
      </c>
      <c r="I12" s="3"/>
    </row>
    <row r="13" spans="2:9" ht="13.5" thickBot="1" x14ac:dyDescent="0.25">
      <c r="B13" s="369">
        <v>7</v>
      </c>
      <c r="C13" s="370"/>
      <c r="D13" s="371" t="s">
        <v>139</v>
      </c>
      <c r="E13" s="371"/>
      <c r="F13" s="614">
        <v>0.5</v>
      </c>
      <c r="G13" s="138">
        <f>-(G12*F13)</f>
        <v>0</v>
      </c>
      <c r="H13" s="620" t="e">
        <f>+G13/D4</f>
        <v>#DIV/0!</v>
      </c>
      <c r="I13" s="3"/>
    </row>
    <row r="14" spans="2:9" ht="13.5" thickBot="1" x14ac:dyDescent="0.25">
      <c r="B14" s="108">
        <v>8</v>
      </c>
      <c r="C14" s="389"/>
      <c r="D14" s="109" t="s">
        <v>141</v>
      </c>
      <c r="E14" s="109"/>
      <c r="F14" s="109"/>
      <c r="G14" s="128">
        <f>+SUM(G10:G11)+SUM(G12:G13)</f>
        <v>0</v>
      </c>
      <c r="H14" s="129" t="e">
        <f>+G14/D4</f>
        <v>#DIV/0!</v>
      </c>
      <c r="I14" s="3"/>
    </row>
    <row r="15" spans="2:9" ht="13.5" thickBot="1" x14ac:dyDescent="0.25">
      <c r="B15" s="115" t="s">
        <v>142</v>
      </c>
      <c r="C15" s="390"/>
      <c r="D15" s="116" t="s">
        <v>143</v>
      </c>
      <c r="E15" s="116"/>
      <c r="F15" s="391"/>
      <c r="G15" s="392"/>
      <c r="H15" s="121"/>
      <c r="I15" s="3"/>
    </row>
    <row r="16" spans="2:9" x14ac:dyDescent="0.2">
      <c r="B16" s="366">
        <v>9</v>
      </c>
      <c r="C16" s="367"/>
      <c r="D16" s="373"/>
      <c r="E16" s="281" t="s">
        <v>144</v>
      </c>
      <c r="F16" s="281"/>
      <c r="G16" s="123"/>
      <c r="H16" s="619" t="e">
        <f>+G16/D4</f>
        <v>#DIV/0!</v>
      </c>
      <c r="I16" s="3"/>
    </row>
    <row r="17" spans="2:9" x14ac:dyDescent="0.2">
      <c r="B17" s="369">
        <v>10</v>
      </c>
      <c r="C17" s="370"/>
      <c r="D17" s="374"/>
      <c r="E17" s="371" t="s">
        <v>145</v>
      </c>
      <c r="F17" s="371"/>
      <c r="G17" s="122"/>
      <c r="H17" s="620" t="e">
        <f>+G17/D4</f>
        <v>#DIV/0!</v>
      </c>
      <c r="I17" s="3"/>
    </row>
    <row r="18" spans="2:9" x14ac:dyDescent="0.2">
      <c r="B18" s="369">
        <v>11</v>
      </c>
      <c r="C18" s="370"/>
      <c r="D18" s="374"/>
      <c r="E18" s="371" t="s">
        <v>3</v>
      </c>
      <c r="F18" s="371"/>
      <c r="G18" s="122"/>
      <c r="H18" s="620" t="e">
        <f>+G18/D4</f>
        <v>#DIV/0!</v>
      </c>
      <c r="I18" s="3"/>
    </row>
    <row r="19" spans="2:9" x14ac:dyDescent="0.2">
      <c r="B19" s="369">
        <v>12</v>
      </c>
      <c r="C19" s="370"/>
      <c r="D19" s="371"/>
      <c r="E19" s="371" t="s">
        <v>146</v>
      </c>
      <c r="F19" s="104" t="e">
        <f>+#REF!</f>
        <v>#REF!</v>
      </c>
      <c r="G19" s="138" t="e">
        <f>+G14*F19</f>
        <v>#REF!</v>
      </c>
      <c r="H19" s="620" t="e">
        <f>+G19/D4</f>
        <v>#REF!</v>
      </c>
      <c r="I19" s="3"/>
    </row>
    <row r="20" spans="2:9" x14ac:dyDescent="0.2">
      <c r="B20" s="369">
        <v>13</v>
      </c>
      <c r="C20" s="370"/>
      <c r="D20" s="371"/>
      <c r="E20" s="371" t="s">
        <v>147</v>
      </c>
      <c r="F20" s="103"/>
      <c r="G20" s="122"/>
      <c r="H20" s="620" t="e">
        <f>+G20/D4</f>
        <v>#DIV/0!</v>
      </c>
      <c r="I20" s="3"/>
    </row>
    <row r="21" spans="2:9" x14ac:dyDescent="0.2">
      <c r="B21" s="369">
        <v>14</v>
      </c>
      <c r="C21" s="370"/>
      <c r="D21" s="371"/>
      <c r="E21" s="371" t="s">
        <v>148</v>
      </c>
      <c r="F21" s="103"/>
      <c r="G21" s="122"/>
      <c r="H21" s="620" t="e">
        <f>+G21/D4</f>
        <v>#DIV/0!</v>
      </c>
      <c r="I21" s="3"/>
    </row>
    <row r="22" spans="2:9" x14ac:dyDescent="0.2">
      <c r="B22" s="369">
        <v>15</v>
      </c>
      <c r="C22" s="370"/>
      <c r="D22" s="371"/>
      <c r="E22" s="371" t="s">
        <v>149</v>
      </c>
      <c r="F22" s="371"/>
      <c r="G22" s="122"/>
      <c r="H22" s="620" t="e">
        <f>+G22/D4</f>
        <v>#DIV/0!</v>
      </c>
      <c r="I22" s="3"/>
    </row>
    <row r="23" spans="2:9" x14ac:dyDescent="0.2">
      <c r="B23" s="369">
        <v>16</v>
      </c>
      <c r="C23" s="370"/>
      <c r="D23" s="371"/>
      <c r="E23" s="371" t="s">
        <v>150</v>
      </c>
      <c r="F23" s="371"/>
      <c r="G23" s="122"/>
      <c r="H23" s="620" t="e">
        <f>+G23/D4</f>
        <v>#DIV/0!</v>
      </c>
      <c r="I23" s="3"/>
    </row>
    <row r="24" spans="2:9" x14ac:dyDescent="0.2">
      <c r="B24" s="369">
        <v>17</v>
      </c>
      <c r="C24" s="370"/>
      <c r="D24" s="371"/>
      <c r="E24" s="371" t="s">
        <v>627</v>
      </c>
      <c r="F24" s="371"/>
      <c r="G24" s="138">
        <f>50*'Tax Credit Eligibility (CO)'!K27</f>
        <v>0</v>
      </c>
      <c r="H24" s="620" t="e">
        <f>+G24/D4</f>
        <v>#DIV/0!</v>
      </c>
      <c r="I24" s="3"/>
    </row>
    <row r="25" spans="2:9" ht="13.5" thickBot="1" x14ac:dyDescent="0.25">
      <c r="B25" s="369">
        <v>18</v>
      </c>
      <c r="C25" s="370"/>
      <c r="D25" s="371"/>
      <c r="E25" s="371" t="s">
        <v>151</v>
      </c>
      <c r="F25" s="371"/>
      <c r="G25" s="122"/>
      <c r="H25" s="620" t="e">
        <f>+G25/D4</f>
        <v>#DIV/0!</v>
      </c>
      <c r="I25" s="3"/>
    </row>
    <row r="26" spans="2:9" ht="13.5" thickBot="1" x14ac:dyDescent="0.25">
      <c r="B26" s="117">
        <v>19</v>
      </c>
      <c r="C26" s="393"/>
      <c r="D26" s="118" t="s">
        <v>152</v>
      </c>
      <c r="E26" s="118"/>
      <c r="F26" s="118"/>
      <c r="G26" s="130" t="e">
        <f>SUM(G16:G25)</f>
        <v>#REF!</v>
      </c>
      <c r="H26" s="131" t="e">
        <f>+G26/D4</f>
        <v>#REF!</v>
      </c>
      <c r="I26" s="3"/>
    </row>
    <row r="27" spans="2:9" ht="13.5" thickBot="1" x14ac:dyDescent="0.25">
      <c r="B27" s="394"/>
      <c r="C27" s="395"/>
      <c r="D27" s="107" t="s">
        <v>153</v>
      </c>
      <c r="E27" s="746"/>
      <c r="F27" s="746"/>
      <c r="G27" s="396"/>
      <c r="H27" s="121"/>
      <c r="I27" s="3"/>
    </row>
    <row r="28" spans="2:9" x14ac:dyDescent="0.2">
      <c r="B28" s="366">
        <v>20</v>
      </c>
      <c r="C28" s="367"/>
      <c r="D28" s="373"/>
      <c r="E28" s="281" t="s">
        <v>154</v>
      </c>
      <c r="F28" s="281"/>
      <c r="G28" s="123"/>
      <c r="H28" s="619" t="e">
        <f>+G28/D4</f>
        <v>#DIV/0!</v>
      </c>
      <c r="I28" s="3"/>
    </row>
    <row r="29" spans="2:9" x14ac:dyDescent="0.2">
      <c r="B29" s="369">
        <v>21</v>
      </c>
      <c r="C29" s="370"/>
      <c r="D29" s="371"/>
      <c r="E29" s="371" t="s">
        <v>155</v>
      </c>
      <c r="F29" s="371"/>
      <c r="G29" s="122"/>
      <c r="H29" s="620" t="e">
        <f>+G29/D4</f>
        <v>#DIV/0!</v>
      </c>
      <c r="I29" s="3"/>
    </row>
    <row r="30" spans="2:9" x14ac:dyDescent="0.2">
      <c r="B30" s="369">
        <v>22</v>
      </c>
      <c r="C30" s="370"/>
      <c r="D30" s="371"/>
      <c r="E30" s="371" t="s">
        <v>156</v>
      </c>
      <c r="F30" s="371"/>
      <c r="G30" s="122"/>
      <c r="H30" s="620" t="e">
        <f>+G30/D4</f>
        <v>#DIV/0!</v>
      </c>
      <c r="I30" s="3"/>
    </row>
    <row r="31" spans="2:9" x14ac:dyDescent="0.2">
      <c r="B31" s="369">
        <v>23</v>
      </c>
      <c r="C31" s="370"/>
      <c r="D31" s="371"/>
      <c r="E31" s="371" t="s">
        <v>157</v>
      </c>
      <c r="F31" s="371"/>
      <c r="G31" s="122"/>
      <c r="H31" s="620" t="e">
        <f>+G31/D4</f>
        <v>#DIV/0!</v>
      </c>
      <c r="I31" s="3"/>
    </row>
    <row r="32" spans="2:9" x14ac:dyDescent="0.2">
      <c r="B32" s="369">
        <v>24</v>
      </c>
      <c r="C32" s="370"/>
      <c r="D32" s="371"/>
      <c r="E32" s="371" t="s">
        <v>158</v>
      </c>
      <c r="F32" s="371"/>
      <c r="G32" s="122"/>
      <c r="H32" s="620" t="e">
        <f>+G32/D4</f>
        <v>#DIV/0!</v>
      </c>
      <c r="I32" s="3"/>
    </row>
    <row r="33" spans="2:9" ht="13.5" thickBot="1" x14ac:dyDescent="0.25">
      <c r="B33" s="369">
        <v>25</v>
      </c>
      <c r="C33" s="370"/>
      <c r="D33" s="371"/>
      <c r="E33" s="371" t="s">
        <v>151</v>
      </c>
      <c r="F33" s="371"/>
      <c r="G33" s="122"/>
      <c r="H33" s="620" t="e">
        <f>+G33/D4</f>
        <v>#DIV/0!</v>
      </c>
      <c r="I33" s="3"/>
    </row>
    <row r="34" spans="2:9" ht="13.5" thickBot="1" x14ac:dyDescent="0.25">
      <c r="B34" s="119">
        <v>26</v>
      </c>
      <c r="C34" s="397"/>
      <c r="D34" s="120" t="s">
        <v>159</v>
      </c>
      <c r="E34" s="120"/>
      <c r="F34" s="398"/>
      <c r="G34" s="132">
        <f>SUM(G28:G33)</f>
        <v>0</v>
      </c>
      <c r="H34" s="132" t="e">
        <f>+G34/D4</f>
        <v>#DIV/0!</v>
      </c>
      <c r="I34" s="3"/>
    </row>
    <row r="35" spans="2:9" ht="13.5" thickBot="1" x14ac:dyDescent="0.25">
      <c r="B35" s="394"/>
      <c r="C35" s="395"/>
      <c r="D35" s="107" t="s">
        <v>160</v>
      </c>
      <c r="E35" s="746"/>
      <c r="F35" s="746"/>
      <c r="G35" s="396"/>
      <c r="H35" s="121"/>
      <c r="I35" s="3"/>
    </row>
    <row r="36" spans="2:9" x14ac:dyDescent="0.2">
      <c r="B36" s="366">
        <v>27</v>
      </c>
      <c r="C36" s="367"/>
      <c r="D36" s="281"/>
      <c r="E36" s="281" t="s">
        <v>161</v>
      </c>
      <c r="F36" s="281"/>
      <c r="G36" s="123"/>
      <c r="H36" s="619" t="e">
        <f>+G36/D4</f>
        <v>#DIV/0!</v>
      </c>
      <c r="I36" s="3"/>
    </row>
    <row r="37" spans="2:9" x14ac:dyDescent="0.2">
      <c r="B37" s="369">
        <v>28</v>
      </c>
      <c r="C37" s="370"/>
      <c r="D37" s="371"/>
      <c r="E37" s="371" t="s">
        <v>162</v>
      </c>
      <c r="F37" s="371"/>
      <c r="G37" s="122"/>
      <c r="H37" s="620" t="e">
        <f>+G37/D4</f>
        <v>#DIV/0!</v>
      </c>
      <c r="I37" s="3"/>
    </row>
    <row r="38" spans="2:9" x14ac:dyDescent="0.2">
      <c r="B38" s="369">
        <v>29</v>
      </c>
      <c r="C38" s="370"/>
      <c r="D38" s="371"/>
      <c r="E38" s="371" t="s">
        <v>163</v>
      </c>
      <c r="F38" s="371"/>
      <c r="G38" s="122"/>
      <c r="H38" s="620" t="e">
        <f>+G38/D4</f>
        <v>#DIV/0!</v>
      </c>
      <c r="I38" s="3"/>
    </row>
    <row r="39" spans="2:9" x14ac:dyDescent="0.2">
      <c r="B39" s="369">
        <v>30</v>
      </c>
      <c r="C39" s="370"/>
      <c r="D39" s="371"/>
      <c r="E39" s="371" t="s">
        <v>164</v>
      </c>
      <c r="F39" s="371"/>
      <c r="G39" s="122"/>
      <c r="H39" s="620" t="e">
        <f>+G39/D4</f>
        <v>#DIV/0!</v>
      </c>
      <c r="I39" s="3"/>
    </row>
    <row r="40" spans="2:9" x14ac:dyDescent="0.2">
      <c r="B40" s="369">
        <v>31</v>
      </c>
      <c r="C40" s="370"/>
      <c r="D40" s="371"/>
      <c r="E40" s="371" t="s">
        <v>165</v>
      </c>
      <c r="F40" s="371"/>
      <c r="G40" s="122"/>
      <c r="H40" s="620" t="e">
        <f>+G40/D4</f>
        <v>#DIV/0!</v>
      </c>
      <c r="I40" s="3"/>
    </row>
    <row r="41" spans="2:9" x14ac:dyDescent="0.2">
      <c r="B41" s="369">
        <v>32</v>
      </c>
      <c r="C41" s="370"/>
      <c r="D41" s="371"/>
      <c r="E41" s="371" t="s">
        <v>166</v>
      </c>
      <c r="F41" s="371"/>
      <c r="G41" s="122"/>
      <c r="H41" s="620" t="e">
        <f>+G41/D4</f>
        <v>#DIV/0!</v>
      </c>
      <c r="I41" s="3"/>
    </row>
    <row r="42" spans="2:9" x14ac:dyDescent="0.2">
      <c r="B42" s="369">
        <v>33</v>
      </c>
      <c r="C42" s="370"/>
      <c r="D42" s="371"/>
      <c r="E42" s="371" t="s">
        <v>167</v>
      </c>
      <c r="F42" s="371"/>
      <c r="G42" s="122"/>
      <c r="H42" s="620" t="e">
        <f>+G42/D4</f>
        <v>#DIV/0!</v>
      </c>
      <c r="I42" s="3"/>
    </row>
    <row r="43" spans="2:9" x14ac:dyDescent="0.2">
      <c r="B43" s="369">
        <v>34</v>
      </c>
      <c r="C43" s="370"/>
      <c r="D43" s="371"/>
      <c r="E43" s="371" t="s">
        <v>168</v>
      </c>
      <c r="F43" s="371"/>
      <c r="G43" s="122"/>
      <c r="H43" s="620" t="e">
        <f>+G43/D4</f>
        <v>#DIV/0!</v>
      </c>
      <c r="I43" s="3"/>
    </row>
    <row r="44" spans="2:9" ht="13.5" thickBot="1" x14ac:dyDescent="0.25">
      <c r="B44" s="369">
        <v>35</v>
      </c>
      <c r="C44" s="370"/>
      <c r="D44" s="371"/>
      <c r="E44" s="371" t="s">
        <v>169</v>
      </c>
      <c r="F44" s="371"/>
      <c r="G44" s="122"/>
      <c r="H44" s="620" t="e">
        <f>+G44/D4</f>
        <v>#DIV/0!</v>
      </c>
      <c r="I44" s="3"/>
    </row>
    <row r="45" spans="2:9" ht="13.5" thickBot="1" x14ac:dyDescent="0.25">
      <c r="B45" s="119">
        <v>36</v>
      </c>
      <c r="C45" s="397"/>
      <c r="D45" s="120" t="s">
        <v>170</v>
      </c>
      <c r="E45" s="120"/>
      <c r="F45" s="398"/>
      <c r="G45" s="133">
        <f>SUM(G36:G44)</f>
        <v>0</v>
      </c>
      <c r="H45" s="132" t="e">
        <f>+G45/D4</f>
        <v>#DIV/0!</v>
      </c>
      <c r="I45" s="3"/>
    </row>
    <row r="46" spans="2:9" ht="13.5" thickBot="1" x14ac:dyDescent="0.25">
      <c r="B46" s="394"/>
      <c r="C46" s="395"/>
      <c r="D46" s="107" t="s">
        <v>171</v>
      </c>
      <c r="E46" s="746"/>
      <c r="F46" s="746"/>
      <c r="G46" s="396"/>
      <c r="H46" s="121"/>
      <c r="I46" s="3"/>
    </row>
    <row r="47" spans="2:9" x14ac:dyDescent="0.2">
      <c r="B47" s="366">
        <v>37</v>
      </c>
      <c r="C47" s="367"/>
      <c r="D47" s="281"/>
      <c r="E47" s="281" t="s">
        <v>172</v>
      </c>
      <c r="F47" s="281"/>
      <c r="G47" s="123"/>
      <c r="H47" s="619" t="e">
        <f>+G47/D4</f>
        <v>#DIV/0!</v>
      </c>
      <c r="I47" s="3"/>
    </row>
    <row r="48" spans="2:9" x14ac:dyDescent="0.2">
      <c r="B48" s="369">
        <v>38</v>
      </c>
      <c r="C48" s="370"/>
      <c r="D48" s="371"/>
      <c r="E48" s="371" t="s">
        <v>173</v>
      </c>
      <c r="F48" s="371"/>
      <c r="G48" s="122"/>
      <c r="H48" s="620" t="e">
        <f>+G48/D4</f>
        <v>#DIV/0!</v>
      </c>
      <c r="I48" s="3"/>
    </row>
    <row r="49" spans="1:12" x14ac:dyDescent="0.2">
      <c r="B49" s="369">
        <v>39</v>
      </c>
      <c r="C49" s="370"/>
      <c r="D49" s="371"/>
      <c r="E49" s="371" t="s">
        <v>174</v>
      </c>
      <c r="F49" s="371"/>
      <c r="G49" s="122"/>
      <c r="H49" s="620" t="e">
        <f>+G49/D4</f>
        <v>#DIV/0!</v>
      </c>
      <c r="I49" s="3"/>
    </row>
    <row r="50" spans="1:12" x14ac:dyDescent="0.2">
      <c r="B50" s="369">
        <v>40</v>
      </c>
      <c r="C50" s="370"/>
      <c r="D50" s="371"/>
      <c r="E50" s="371" t="s">
        <v>175</v>
      </c>
      <c r="F50" s="371"/>
      <c r="G50" s="122"/>
      <c r="H50" s="620" t="e">
        <f>+G50/D4</f>
        <v>#DIV/0!</v>
      </c>
      <c r="I50" s="3"/>
    </row>
    <row r="51" spans="1:12" ht="13.5" thickBot="1" x14ac:dyDescent="0.25">
      <c r="B51" s="369">
        <v>41</v>
      </c>
      <c r="C51" s="370"/>
      <c r="D51" s="371"/>
      <c r="E51" s="371" t="s">
        <v>151</v>
      </c>
      <c r="F51" s="371"/>
      <c r="G51" s="122"/>
      <c r="H51" s="620" t="e">
        <f>+G51/D4</f>
        <v>#DIV/0!</v>
      </c>
      <c r="I51" s="3"/>
    </row>
    <row r="52" spans="1:12" ht="13.5" thickBot="1" x14ac:dyDescent="0.25">
      <c r="B52" s="110">
        <v>42</v>
      </c>
      <c r="C52" s="399"/>
      <c r="D52" s="111" t="s">
        <v>176</v>
      </c>
      <c r="E52" s="111"/>
      <c r="F52" s="400"/>
      <c r="G52" s="134">
        <f>SUM(G47:G51)</f>
        <v>0</v>
      </c>
      <c r="H52" s="135" t="e">
        <f>+G52/D4</f>
        <v>#DIV/0!</v>
      </c>
      <c r="I52" s="3"/>
    </row>
    <row r="53" spans="1:12" ht="13.5" thickBot="1" x14ac:dyDescent="0.25">
      <c r="B53" s="117"/>
      <c r="C53" s="393"/>
      <c r="D53" s="118" t="s">
        <v>177</v>
      </c>
      <c r="E53" s="118"/>
      <c r="F53" s="401"/>
      <c r="G53" s="136" t="e">
        <f>+G52+G45+G34+G26</f>
        <v>#REF!</v>
      </c>
      <c r="H53" s="131" t="e">
        <f>+G53/D4</f>
        <v>#REF!</v>
      </c>
      <c r="I53" s="3"/>
    </row>
    <row r="54" spans="1:12" ht="13.5" thickBot="1" x14ac:dyDescent="0.25">
      <c r="B54" s="394"/>
      <c r="C54" s="395"/>
      <c r="D54" s="107" t="s">
        <v>178</v>
      </c>
      <c r="E54" s="746"/>
      <c r="F54" s="746"/>
      <c r="G54" s="396"/>
      <c r="H54" s="121"/>
      <c r="I54" s="3"/>
    </row>
    <row r="55" spans="1:12" ht="14.25" customHeight="1" x14ac:dyDescent="0.2">
      <c r="B55" s="366">
        <v>43</v>
      </c>
      <c r="C55" s="367"/>
      <c r="D55" s="281"/>
      <c r="E55" s="281" t="s">
        <v>179</v>
      </c>
      <c r="F55" s="375">
        <v>-1</v>
      </c>
      <c r="G55" s="639" t="e">
        <f>(IF(#REF!="New Construction",IF(#REF!="Yes",250,300),300))*D4</f>
        <v>#REF!</v>
      </c>
      <c r="H55" s="619" t="e">
        <f>+G55/D4</f>
        <v>#REF!</v>
      </c>
      <c r="I55" s="3"/>
    </row>
    <row r="56" spans="1:12" x14ac:dyDescent="0.2">
      <c r="B56" s="369">
        <v>44</v>
      </c>
      <c r="C56" s="370"/>
      <c r="D56" s="371"/>
      <c r="E56" s="371" t="s">
        <v>180</v>
      </c>
      <c r="F56" s="371"/>
      <c r="G56" s="122"/>
      <c r="H56" s="620" t="e">
        <f>+G56/D4</f>
        <v>#DIV/0!</v>
      </c>
      <c r="I56" s="3"/>
    </row>
    <row r="57" spans="1:12" x14ac:dyDescent="0.2">
      <c r="B57" s="369">
        <v>45</v>
      </c>
      <c r="C57" s="370"/>
      <c r="D57" s="371"/>
      <c r="E57" s="371" t="s">
        <v>151</v>
      </c>
      <c r="F57" s="371"/>
      <c r="G57" s="122"/>
      <c r="H57" s="620" t="e">
        <f>+G57/D4</f>
        <v>#DIV/0!</v>
      </c>
      <c r="I57" s="3"/>
    </row>
    <row r="58" spans="1:12" x14ac:dyDescent="0.2">
      <c r="B58" s="369">
        <v>46</v>
      </c>
      <c r="C58" s="370"/>
      <c r="D58" s="371"/>
      <c r="E58" s="371" t="s">
        <v>151</v>
      </c>
      <c r="F58" s="371"/>
      <c r="G58" s="122"/>
      <c r="H58" s="620" t="e">
        <f>+G58/D4</f>
        <v>#DIV/0!</v>
      </c>
      <c r="I58" s="3"/>
    </row>
    <row r="59" spans="1:12" ht="13.5" thickBot="1" x14ac:dyDescent="0.25">
      <c r="B59" s="369">
        <v>47</v>
      </c>
      <c r="C59" s="370"/>
      <c r="D59" s="371"/>
      <c r="E59" s="371" t="s">
        <v>151</v>
      </c>
      <c r="F59" s="371"/>
      <c r="G59" s="122"/>
      <c r="H59" s="620" t="e">
        <f>+G59/D4</f>
        <v>#DIV/0!</v>
      </c>
      <c r="I59" s="3"/>
    </row>
    <row r="60" spans="1:12" ht="13.5" thickBot="1" x14ac:dyDescent="0.25">
      <c r="B60" s="108">
        <v>48</v>
      </c>
      <c r="C60" s="389"/>
      <c r="D60" s="109" t="s">
        <v>181</v>
      </c>
      <c r="E60" s="109"/>
      <c r="F60" s="402"/>
      <c r="G60" s="137" t="e">
        <f>SUM(G55:G59)</f>
        <v>#REF!</v>
      </c>
      <c r="H60" s="125" t="e">
        <f>+G60/D4</f>
        <v>#REF!</v>
      </c>
      <c r="I60" s="3"/>
    </row>
    <row r="61" spans="1:12" ht="13.5" thickBot="1" x14ac:dyDescent="0.25">
      <c r="B61" s="366">
        <v>49</v>
      </c>
      <c r="C61" s="367"/>
      <c r="D61" s="281" t="s">
        <v>182</v>
      </c>
      <c r="E61" s="281"/>
      <c r="F61" s="281"/>
      <c r="G61" s="123"/>
      <c r="H61" s="619" t="e">
        <f>+G61/D4</f>
        <v>#DIV/0!</v>
      </c>
      <c r="I61" s="3"/>
    </row>
    <row r="62" spans="1:12" ht="13.5" thickBot="1" x14ac:dyDescent="0.25">
      <c r="B62" s="113">
        <v>50</v>
      </c>
      <c r="C62" s="403"/>
      <c r="D62" s="114" t="s">
        <v>183</v>
      </c>
      <c r="E62" s="114"/>
      <c r="F62" s="114"/>
      <c r="G62" s="124" t="e">
        <f>+G61+G60+G53</f>
        <v>#REF!</v>
      </c>
      <c r="H62" s="125" t="e">
        <f>+G62/D4</f>
        <v>#REF!</v>
      </c>
      <c r="I62" s="3"/>
    </row>
    <row r="63" spans="1:12" ht="13.5" thickBot="1" x14ac:dyDescent="0.25">
      <c r="B63" s="112">
        <v>51</v>
      </c>
      <c r="C63" s="404"/>
      <c r="D63" s="1983" t="s">
        <v>184</v>
      </c>
      <c r="E63" s="1983"/>
      <c r="F63" s="1984"/>
      <c r="G63" s="126" t="e">
        <f>+G14-G62</f>
        <v>#REF!</v>
      </c>
      <c r="H63" s="127" t="e">
        <f>+G63/D4</f>
        <v>#REF!</v>
      </c>
      <c r="I63" s="3"/>
    </row>
    <row r="64" spans="1:12" ht="13.5" thickBot="1" x14ac:dyDescent="0.25">
      <c r="A64" s="3"/>
      <c r="B64" s="376"/>
      <c r="C64" s="376"/>
      <c r="D64" s="377"/>
      <c r="E64" s="377"/>
      <c r="F64" s="377"/>
      <c r="G64" s="378"/>
      <c r="H64" s="378"/>
      <c r="I64" s="3"/>
      <c r="J64" s="3"/>
      <c r="K64" s="3"/>
      <c r="L64" s="3"/>
    </row>
    <row r="65" spans="1:12" ht="13.5" thickBot="1" x14ac:dyDescent="0.25">
      <c r="A65" s="3"/>
      <c r="B65" s="621"/>
      <c r="C65" s="622"/>
      <c r="D65" s="114" t="s">
        <v>187</v>
      </c>
      <c r="E65" s="623"/>
      <c r="F65" s="624"/>
      <c r="G65" s="139" t="e">
        <f>+G62-G60-G61</f>
        <v>#REF!</v>
      </c>
      <c r="H65" s="139" t="e">
        <f>+G65/D4</f>
        <v>#REF!</v>
      </c>
      <c r="I65" s="3"/>
      <c r="J65" s="3"/>
      <c r="K65" s="3"/>
      <c r="L65" s="3"/>
    </row>
    <row r="66" spans="1:12" x14ac:dyDescent="0.2">
      <c r="A66" s="3"/>
      <c r="B66" s="376"/>
      <c r="C66" s="376"/>
      <c r="D66" s="377"/>
      <c r="E66" s="377"/>
      <c r="F66" s="377"/>
      <c r="G66" s="378"/>
      <c r="H66" s="918" t="e">
        <f>IF(H65&lt;3300,"VALUE!",IF(H65&gt;4800,"VALUE!",""))</f>
        <v>#REF!</v>
      </c>
      <c r="I66" s="3"/>
      <c r="J66" s="3"/>
      <c r="K66" s="3"/>
      <c r="L66" s="3"/>
    </row>
    <row r="67" spans="1:12" x14ac:dyDescent="0.2">
      <c r="A67" s="3"/>
      <c r="B67" s="3" t="s">
        <v>185</v>
      </c>
      <c r="C67" s="281"/>
      <c r="D67" s="281"/>
      <c r="E67" s="281"/>
      <c r="F67" s="281"/>
      <c r="G67" s="386"/>
      <c r="H67" s="388" t="e">
        <f>+#REF!</f>
        <v>#REF!</v>
      </c>
      <c r="I67" s="3"/>
      <c r="J67" s="3"/>
      <c r="K67" s="3"/>
      <c r="L67" s="3"/>
    </row>
    <row r="68" spans="1:12" x14ac:dyDescent="0.2">
      <c r="A68" s="3"/>
      <c r="B68" s="12" t="s">
        <v>186</v>
      </c>
      <c r="C68" s="281"/>
      <c r="D68" s="281"/>
      <c r="E68" s="281"/>
      <c r="F68" s="281"/>
      <c r="G68" s="388" t="s">
        <v>393</v>
      </c>
      <c r="H68" s="387">
        <f ca="1">TODAY()</f>
        <v>45330</v>
      </c>
      <c r="I68" s="3"/>
      <c r="J68" s="3"/>
      <c r="K68" s="3"/>
      <c r="L68" s="3"/>
    </row>
    <row r="69" spans="1:12" x14ac:dyDescent="0.2">
      <c r="A69" s="3"/>
      <c r="B69" s="3" t="s">
        <v>188</v>
      </c>
      <c r="C69" s="281"/>
      <c r="D69" s="281"/>
      <c r="E69" s="281"/>
      <c r="F69" s="281"/>
      <c r="G69" s="379"/>
      <c r="H69" s="379"/>
      <c r="I69" s="3"/>
      <c r="J69" s="3"/>
      <c r="K69" s="3"/>
      <c r="L69" s="3"/>
    </row>
    <row r="70" spans="1:12" ht="15" x14ac:dyDescent="0.25">
      <c r="A70" s="3"/>
      <c r="B70" s="185"/>
      <c r="C70" s="185"/>
      <c r="D70" s="185"/>
      <c r="E70" s="185"/>
      <c r="F70" s="185"/>
      <c r="G70" s="185"/>
      <c r="H70" s="185"/>
      <c r="I70" s="3"/>
      <c r="J70" s="3"/>
      <c r="K70" s="3"/>
      <c r="L70" s="3"/>
    </row>
    <row r="71" spans="1:12" s="185" customFormat="1" ht="15" x14ac:dyDescent="0.25"/>
    <row r="72" spans="1:12" s="185" customFormat="1" ht="15" x14ac:dyDescent="0.25"/>
    <row r="73" spans="1:12" s="185" customFormat="1" ht="15" x14ac:dyDescent="0.25"/>
    <row r="74" spans="1:12" s="185" customFormat="1" ht="15" x14ac:dyDescent="0.25"/>
    <row r="75" spans="1:12" s="185" customFormat="1" ht="15" x14ac:dyDescent="0.25"/>
    <row r="76" spans="1:12" s="185" customFormat="1" ht="15" x14ac:dyDescent="0.25"/>
    <row r="77" spans="1:12" s="185" customFormat="1" ht="15" x14ac:dyDescent="0.25"/>
    <row r="78" spans="1:12" s="185" customFormat="1" ht="15" x14ac:dyDescent="0.25"/>
    <row r="79" spans="1:12" s="185" customFormat="1" ht="15" x14ac:dyDescent="0.25"/>
    <row r="80" spans="1:12" s="185" customFormat="1" ht="15" x14ac:dyDescent="0.25"/>
    <row r="81" spans="1:12" s="185" customFormat="1" ht="15" x14ac:dyDescent="0.25">
      <c r="B81" s="3"/>
      <c r="C81" s="281"/>
      <c r="D81" s="281"/>
      <c r="E81" s="281"/>
      <c r="F81" s="3"/>
      <c r="G81" s="380"/>
      <c r="H81" s="380"/>
    </row>
    <row r="82" spans="1:12" x14ac:dyDescent="0.2">
      <c r="A82" s="3"/>
      <c r="B82" s="666"/>
      <c r="C82" s="666"/>
      <c r="D82" s="666"/>
      <c r="E82" s="666"/>
      <c r="F82" s="666"/>
      <c r="G82" s="666"/>
      <c r="H82" s="666"/>
      <c r="I82" s="3"/>
      <c r="J82" s="3"/>
      <c r="K82" s="3"/>
      <c r="L82" s="3"/>
    </row>
    <row r="83" spans="1:12" x14ac:dyDescent="0.2">
      <c r="A83" s="666"/>
      <c r="B83" s="3"/>
      <c r="C83" s="3"/>
      <c r="D83" s="3"/>
      <c r="E83" s="3"/>
      <c r="F83" s="3"/>
      <c r="G83" s="380"/>
      <c r="H83" s="380"/>
    </row>
    <row r="84" spans="1:12" x14ac:dyDescent="0.2">
      <c r="A84" s="3"/>
      <c r="B84" s="3"/>
      <c r="C84" s="3"/>
      <c r="D84" s="3"/>
      <c r="E84" s="3"/>
      <c r="F84" s="3"/>
      <c r="G84" s="380"/>
      <c r="H84" s="380"/>
    </row>
    <row r="85" spans="1:12" x14ac:dyDescent="0.2">
      <c r="A85" s="3"/>
      <c r="B85" s="3"/>
      <c r="C85" s="3"/>
      <c r="D85" s="3"/>
      <c r="E85" s="3"/>
      <c r="F85" s="3"/>
      <c r="G85" s="380"/>
      <c r="H85" s="380"/>
    </row>
    <row r="86" spans="1:12" x14ac:dyDescent="0.2">
      <c r="A86" s="3"/>
      <c r="B86" s="3"/>
      <c r="C86" s="3"/>
      <c r="D86" s="3"/>
      <c r="E86" s="3"/>
      <c r="F86" s="3"/>
      <c r="G86" s="380"/>
      <c r="H86" s="380"/>
    </row>
    <row r="87" spans="1:12" x14ac:dyDescent="0.2">
      <c r="A87" s="3"/>
      <c r="B87" s="3"/>
      <c r="C87" s="3"/>
      <c r="D87" s="3"/>
      <c r="E87" s="3"/>
      <c r="F87" s="3"/>
      <c r="G87" s="380"/>
      <c r="H87" s="380"/>
    </row>
    <row r="88" spans="1:12" x14ac:dyDescent="0.2">
      <c r="A88" s="3"/>
      <c r="B88" s="3"/>
      <c r="C88" s="3"/>
      <c r="D88" s="3"/>
      <c r="E88" s="3"/>
      <c r="F88" s="3"/>
      <c r="G88" s="380"/>
      <c r="H88" s="380"/>
    </row>
    <row r="89" spans="1:12" x14ac:dyDescent="0.2">
      <c r="A89" s="3"/>
      <c r="B89" s="3"/>
      <c r="C89" s="3"/>
      <c r="D89" s="3"/>
      <c r="E89" s="3"/>
      <c r="F89" s="3"/>
      <c r="G89" s="380"/>
      <c r="H89" s="380"/>
    </row>
    <row r="90" spans="1:12" x14ac:dyDescent="0.2">
      <c r="A90" s="3"/>
      <c r="B90" s="3"/>
      <c r="C90" s="3"/>
      <c r="D90" s="3"/>
      <c r="E90" s="3"/>
      <c r="F90" s="3"/>
      <c r="G90" s="380"/>
      <c r="H90" s="380"/>
    </row>
    <row r="91" spans="1:12" x14ac:dyDescent="0.2">
      <c r="A91" s="3"/>
      <c r="B91" s="3"/>
      <c r="C91" s="3"/>
      <c r="D91" s="3"/>
      <c r="E91" s="3"/>
      <c r="F91" s="3"/>
      <c r="G91" s="380"/>
      <c r="H91" s="380"/>
    </row>
    <row r="92" spans="1:12" x14ac:dyDescent="0.2">
      <c r="A92" s="3"/>
      <c r="B92" s="3"/>
      <c r="C92" s="3"/>
      <c r="D92" s="3"/>
      <c r="E92" s="3"/>
      <c r="F92" s="3"/>
      <c r="G92" s="380"/>
      <c r="H92" s="380"/>
    </row>
    <row r="93" spans="1:12" x14ac:dyDescent="0.2">
      <c r="A93" s="3"/>
      <c r="B93" s="3"/>
      <c r="C93" s="3"/>
      <c r="D93" s="3"/>
      <c r="E93" s="3"/>
      <c r="F93" s="3"/>
      <c r="G93" s="380"/>
      <c r="H93" s="380"/>
    </row>
    <row r="94" spans="1:12" x14ac:dyDescent="0.2">
      <c r="A94" s="3"/>
      <c r="B94" s="3"/>
      <c r="C94" s="3"/>
      <c r="D94" s="3"/>
      <c r="E94" s="3"/>
      <c r="F94" s="3"/>
      <c r="G94" s="380"/>
      <c r="H94" s="380"/>
    </row>
    <row r="95" spans="1:12" x14ac:dyDescent="0.2">
      <c r="A95" s="3"/>
      <c r="B95" s="3"/>
      <c r="C95" s="3"/>
      <c r="D95" s="3"/>
      <c r="E95" s="3"/>
      <c r="F95" s="3"/>
      <c r="G95" s="380"/>
      <c r="H95" s="380"/>
    </row>
    <row r="96" spans="1:12" x14ac:dyDescent="0.2">
      <c r="A96" s="3"/>
      <c r="B96" s="3"/>
      <c r="C96" s="3"/>
      <c r="D96" s="3"/>
      <c r="E96" s="3"/>
      <c r="F96" s="3"/>
      <c r="G96" s="380"/>
      <c r="H96" s="380"/>
    </row>
    <row r="97" spans="1:8" x14ac:dyDescent="0.2">
      <c r="A97" s="3"/>
      <c r="B97" s="3"/>
      <c r="C97" s="3"/>
      <c r="D97" s="3"/>
      <c r="E97" s="3"/>
      <c r="F97" s="3"/>
      <c r="G97" s="380"/>
      <c r="H97" s="380"/>
    </row>
    <row r="98" spans="1:8" x14ac:dyDescent="0.2">
      <c r="A98" s="3"/>
      <c r="G98" s="380"/>
      <c r="H98" s="380"/>
    </row>
    <row r="99" spans="1:8" x14ac:dyDescent="0.2">
      <c r="G99" s="380"/>
      <c r="H99" s="380"/>
    </row>
    <row r="100" spans="1:8" x14ac:dyDescent="0.2">
      <c r="G100" s="380"/>
      <c r="H100" s="380"/>
    </row>
    <row r="101" spans="1:8" x14ac:dyDescent="0.2">
      <c r="G101" s="380"/>
      <c r="H101" s="380"/>
    </row>
    <row r="102" spans="1:8" x14ac:dyDescent="0.2">
      <c r="G102" s="380"/>
      <c r="H102" s="380"/>
    </row>
    <row r="103" spans="1:8" x14ac:dyDescent="0.2">
      <c r="G103" s="380"/>
      <c r="H103" s="380"/>
    </row>
    <row r="104" spans="1:8" x14ac:dyDescent="0.2">
      <c r="G104" s="380"/>
      <c r="H104" s="380"/>
    </row>
    <row r="105" spans="1:8" x14ac:dyDescent="0.2">
      <c r="G105" s="380"/>
      <c r="H105" s="380"/>
    </row>
    <row r="106" spans="1:8" x14ac:dyDescent="0.2">
      <c r="G106" s="380"/>
      <c r="H106" s="380"/>
    </row>
    <row r="107" spans="1:8" x14ac:dyDescent="0.2">
      <c r="G107" s="380"/>
      <c r="H107" s="380"/>
    </row>
    <row r="108" spans="1:8" x14ac:dyDescent="0.2">
      <c r="G108" s="380"/>
      <c r="H108" s="380"/>
    </row>
    <row r="109" spans="1:8" x14ac:dyDescent="0.2">
      <c r="G109" s="380"/>
      <c r="H109" s="380"/>
    </row>
    <row r="110" spans="1:8" x14ac:dyDescent="0.2">
      <c r="G110" s="380"/>
      <c r="H110" s="380"/>
    </row>
    <row r="111" spans="1:8" x14ac:dyDescent="0.2">
      <c r="G111" s="380"/>
      <c r="H111" s="380"/>
    </row>
    <row r="112" spans="1:8" x14ac:dyDescent="0.2">
      <c r="G112" s="380"/>
      <c r="H112" s="380"/>
    </row>
    <row r="113" spans="7:8" x14ac:dyDescent="0.2">
      <c r="G113" s="380"/>
      <c r="H113" s="380"/>
    </row>
    <row r="114" spans="7:8" x14ac:dyDescent="0.2">
      <c r="G114" s="380"/>
      <c r="H114" s="380"/>
    </row>
    <row r="115" spans="7:8" x14ac:dyDescent="0.2">
      <c r="G115" s="380"/>
      <c r="H115" s="380"/>
    </row>
    <row r="116" spans="7:8" x14ac:dyDescent="0.2">
      <c r="G116" s="380"/>
      <c r="H116" s="380"/>
    </row>
    <row r="117" spans="7:8" x14ac:dyDescent="0.2">
      <c r="G117" s="380"/>
      <c r="H117" s="380"/>
    </row>
    <row r="118" spans="7:8" x14ac:dyDescent="0.2">
      <c r="G118" s="380"/>
      <c r="H118" s="380"/>
    </row>
    <row r="119" spans="7:8" x14ac:dyDescent="0.2">
      <c r="G119" s="380"/>
      <c r="H119" s="380"/>
    </row>
    <row r="120" spans="7:8" x14ac:dyDescent="0.2">
      <c r="G120" s="380"/>
      <c r="H120" s="380"/>
    </row>
    <row r="121" spans="7:8" x14ac:dyDescent="0.2">
      <c r="G121" s="380"/>
      <c r="H121" s="380"/>
    </row>
    <row r="122" spans="7:8" x14ac:dyDescent="0.2">
      <c r="G122" s="380"/>
      <c r="H122" s="380"/>
    </row>
    <row r="123" spans="7:8" x14ac:dyDescent="0.2">
      <c r="G123" s="380"/>
      <c r="H123" s="380"/>
    </row>
    <row r="124" spans="7:8" x14ac:dyDescent="0.2">
      <c r="G124" s="380"/>
      <c r="H124" s="380"/>
    </row>
    <row r="125" spans="7:8" x14ac:dyDescent="0.2">
      <c r="G125" s="380"/>
      <c r="H125" s="380"/>
    </row>
    <row r="126" spans="7:8" x14ac:dyDescent="0.2">
      <c r="G126" s="380"/>
      <c r="H126" s="380"/>
    </row>
    <row r="127" spans="7:8" x14ac:dyDescent="0.2">
      <c r="G127" s="380"/>
      <c r="H127" s="380"/>
    </row>
    <row r="128" spans="7:8" x14ac:dyDescent="0.2">
      <c r="G128" s="380"/>
      <c r="H128" s="380"/>
    </row>
    <row r="129" spans="7:8" x14ac:dyDescent="0.2">
      <c r="G129" s="380"/>
      <c r="H129" s="380"/>
    </row>
    <row r="130" spans="7:8" x14ac:dyDescent="0.2">
      <c r="G130" s="380"/>
      <c r="H130" s="380"/>
    </row>
    <row r="131" spans="7:8" x14ac:dyDescent="0.2">
      <c r="G131" s="380"/>
      <c r="H131" s="380"/>
    </row>
    <row r="132" spans="7:8" x14ac:dyDescent="0.2">
      <c r="G132" s="380"/>
      <c r="H132" s="380"/>
    </row>
    <row r="133" spans="7:8" x14ac:dyDescent="0.2">
      <c r="G133" s="380"/>
      <c r="H133" s="380"/>
    </row>
    <row r="134" spans="7:8" x14ac:dyDescent="0.2">
      <c r="G134" s="380"/>
      <c r="H134" s="380"/>
    </row>
    <row r="135" spans="7:8" x14ac:dyDescent="0.2">
      <c r="G135" s="380"/>
      <c r="H135" s="380"/>
    </row>
    <row r="136" spans="7:8" x14ac:dyDescent="0.2">
      <c r="G136" s="380"/>
      <c r="H136" s="380"/>
    </row>
    <row r="137" spans="7:8" x14ac:dyDescent="0.2">
      <c r="G137" s="380"/>
      <c r="H137" s="380"/>
    </row>
    <row r="138" spans="7:8" x14ac:dyDescent="0.2">
      <c r="G138" s="380"/>
      <c r="H138" s="380"/>
    </row>
    <row r="139" spans="7:8" x14ac:dyDescent="0.2">
      <c r="G139" s="380"/>
      <c r="H139" s="380"/>
    </row>
    <row r="140" spans="7:8" x14ac:dyDescent="0.2">
      <c r="G140" s="380"/>
      <c r="H140" s="380"/>
    </row>
    <row r="141" spans="7:8" x14ac:dyDescent="0.2">
      <c r="G141" s="380"/>
      <c r="H141" s="380"/>
    </row>
    <row r="142" spans="7:8" x14ac:dyDescent="0.2">
      <c r="G142" s="380"/>
      <c r="H142" s="380"/>
    </row>
    <row r="143" spans="7:8" x14ac:dyDescent="0.2">
      <c r="G143" s="380"/>
      <c r="H143" s="380"/>
    </row>
    <row r="144" spans="7:8" x14ac:dyDescent="0.2">
      <c r="G144" s="380"/>
      <c r="H144" s="380"/>
    </row>
    <row r="145" spans="7:8" x14ac:dyDescent="0.2">
      <c r="G145" s="380"/>
      <c r="H145" s="380"/>
    </row>
    <row r="146" spans="7:8" x14ac:dyDescent="0.2">
      <c r="G146" s="380"/>
      <c r="H146" s="380"/>
    </row>
    <row r="147" spans="7:8" x14ac:dyDescent="0.2">
      <c r="G147" s="380"/>
      <c r="H147" s="380"/>
    </row>
    <row r="148" spans="7:8" x14ac:dyDescent="0.2">
      <c r="G148" s="380"/>
      <c r="H148" s="380"/>
    </row>
    <row r="149" spans="7:8" x14ac:dyDescent="0.2">
      <c r="G149" s="380"/>
      <c r="H149" s="380"/>
    </row>
    <row r="150" spans="7:8" x14ac:dyDescent="0.2">
      <c r="G150" s="380"/>
      <c r="H150" s="380"/>
    </row>
    <row r="151" spans="7:8" x14ac:dyDescent="0.2">
      <c r="G151" s="380"/>
      <c r="H151" s="380"/>
    </row>
    <row r="152" spans="7:8" x14ac:dyDescent="0.2">
      <c r="G152" s="380"/>
      <c r="H152" s="380"/>
    </row>
    <row r="153" spans="7:8" x14ac:dyDescent="0.2">
      <c r="G153" s="380"/>
      <c r="H153" s="380"/>
    </row>
    <row r="154" spans="7:8" x14ac:dyDescent="0.2">
      <c r="G154" s="380"/>
      <c r="H154" s="380"/>
    </row>
    <row r="155" spans="7:8" x14ac:dyDescent="0.2">
      <c r="G155" s="380"/>
      <c r="H155" s="380"/>
    </row>
    <row r="156" spans="7:8" x14ac:dyDescent="0.2">
      <c r="G156" s="380"/>
      <c r="H156" s="380"/>
    </row>
    <row r="157" spans="7:8" x14ac:dyDescent="0.2">
      <c r="G157" s="380"/>
      <c r="H157" s="380"/>
    </row>
    <row r="158" spans="7:8" x14ac:dyDescent="0.2">
      <c r="G158" s="380"/>
      <c r="H158" s="380"/>
    </row>
    <row r="159" spans="7:8" x14ac:dyDescent="0.2">
      <c r="G159" s="380"/>
      <c r="H159" s="380"/>
    </row>
    <row r="160" spans="7:8" x14ac:dyDescent="0.2">
      <c r="G160" s="380"/>
      <c r="H160" s="380"/>
    </row>
    <row r="161" spans="7:8" x14ac:dyDescent="0.2">
      <c r="G161" s="380"/>
      <c r="H161" s="380"/>
    </row>
    <row r="162" spans="7:8" x14ac:dyDescent="0.2">
      <c r="G162" s="380"/>
      <c r="H162" s="380"/>
    </row>
    <row r="163" spans="7:8" x14ac:dyDescent="0.2">
      <c r="G163" s="380"/>
      <c r="H163" s="380"/>
    </row>
    <row r="164" spans="7:8" x14ac:dyDescent="0.2">
      <c r="G164" s="380"/>
      <c r="H164" s="380"/>
    </row>
    <row r="165" spans="7:8" x14ac:dyDescent="0.2">
      <c r="G165" s="380"/>
      <c r="H165" s="380"/>
    </row>
    <row r="166" spans="7:8" x14ac:dyDescent="0.2">
      <c r="G166" s="380"/>
      <c r="H166" s="380"/>
    </row>
    <row r="167" spans="7:8" x14ac:dyDescent="0.2">
      <c r="G167" s="380"/>
      <c r="H167" s="380"/>
    </row>
    <row r="168" spans="7:8" x14ac:dyDescent="0.2">
      <c r="G168" s="380"/>
      <c r="H168" s="380"/>
    </row>
    <row r="169" spans="7:8" x14ac:dyDescent="0.2">
      <c r="G169" s="380"/>
      <c r="H169" s="380"/>
    </row>
    <row r="170" spans="7:8" x14ac:dyDescent="0.2">
      <c r="G170" s="380"/>
      <c r="H170" s="380"/>
    </row>
    <row r="171" spans="7:8" x14ac:dyDescent="0.2">
      <c r="G171" s="380"/>
      <c r="H171" s="380"/>
    </row>
    <row r="172" spans="7:8" x14ac:dyDescent="0.2">
      <c r="G172" s="380"/>
      <c r="H172" s="380"/>
    </row>
    <row r="173" spans="7:8" x14ac:dyDescent="0.2">
      <c r="G173" s="380"/>
      <c r="H173" s="380"/>
    </row>
    <row r="174" spans="7:8" x14ac:dyDescent="0.2">
      <c r="G174" s="380"/>
      <c r="H174" s="380"/>
    </row>
    <row r="175" spans="7:8" x14ac:dyDescent="0.2">
      <c r="G175" s="380"/>
      <c r="H175" s="380"/>
    </row>
    <row r="176" spans="7:8" x14ac:dyDescent="0.2">
      <c r="G176" s="380"/>
      <c r="H176" s="380"/>
    </row>
    <row r="177" spans="7:8" x14ac:dyDescent="0.2">
      <c r="G177" s="380"/>
      <c r="H177" s="380"/>
    </row>
    <row r="178" spans="7:8" x14ac:dyDescent="0.2">
      <c r="G178" s="380"/>
      <c r="H178" s="380"/>
    </row>
    <row r="179" spans="7:8" x14ac:dyDescent="0.2">
      <c r="G179" s="380"/>
      <c r="H179" s="380"/>
    </row>
    <row r="180" spans="7:8" x14ac:dyDescent="0.2">
      <c r="G180" s="380"/>
      <c r="H180" s="380"/>
    </row>
    <row r="181" spans="7:8" x14ac:dyDescent="0.2">
      <c r="G181" s="380"/>
      <c r="H181" s="380"/>
    </row>
    <row r="182" spans="7:8" x14ac:dyDescent="0.2">
      <c r="G182" s="380"/>
      <c r="H182" s="380"/>
    </row>
    <row r="183" spans="7:8" x14ac:dyDescent="0.2">
      <c r="G183" s="380"/>
      <c r="H183" s="380"/>
    </row>
    <row r="184" spans="7:8" x14ac:dyDescent="0.2">
      <c r="G184" s="380"/>
      <c r="H184" s="380"/>
    </row>
    <row r="185" spans="7:8" x14ac:dyDescent="0.2">
      <c r="G185" s="380"/>
      <c r="H185" s="380"/>
    </row>
    <row r="186" spans="7:8" x14ac:dyDescent="0.2">
      <c r="G186" s="380"/>
      <c r="H186" s="380"/>
    </row>
    <row r="187" spans="7:8" x14ac:dyDescent="0.2">
      <c r="G187" s="380"/>
      <c r="H187" s="380"/>
    </row>
    <row r="188" spans="7:8" x14ac:dyDescent="0.2">
      <c r="G188" s="380"/>
      <c r="H188" s="380"/>
    </row>
    <row r="189" spans="7:8" x14ac:dyDescent="0.2">
      <c r="G189" s="380"/>
      <c r="H189" s="380"/>
    </row>
    <row r="190" spans="7:8" x14ac:dyDescent="0.2">
      <c r="G190" s="380"/>
      <c r="H190" s="380"/>
    </row>
    <row r="191" spans="7:8" x14ac:dyDescent="0.2">
      <c r="G191" s="380"/>
      <c r="H191" s="380"/>
    </row>
    <row r="192" spans="7:8" x14ac:dyDescent="0.2">
      <c r="G192" s="380"/>
      <c r="H192" s="380"/>
    </row>
    <row r="193" spans="7:8" x14ac:dyDescent="0.2">
      <c r="G193" s="380"/>
      <c r="H193" s="380"/>
    </row>
    <row r="194" spans="7:8" x14ac:dyDescent="0.2">
      <c r="G194" s="380"/>
      <c r="H194" s="380"/>
    </row>
    <row r="195" spans="7:8" x14ac:dyDescent="0.2">
      <c r="G195" s="380"/>
      <c r="H195" s="380"/>
    </row>
    <row r="196" spans="7:8" x14ac:dyDescent="0.2">
      <c r="G196" s="380"/>
      <c r="H196" s="380"/>
    </row>
    <row r="197" spans="7:8" x14ac:dyDescent="0.2">
      <c r="G197" s="380"/>
      <c r="H197" s="380"/>
    </row>
    <row r="198" spans="7:8" x14ac:dyDescent="0.2">
      <c r="G198" s="380"/>
      <c r="H198" s="380"/>
    </row>
    <row r="199" spans="7:8" x14ac:dyDescent="0.2">
      <c r="G199" s="380"/>
      <c r="H199" s="380"/>
    </row>
    <row r="200" spans="7:8" x14ac:dyDescent="0.2">
      <c r="G200" s="380"/>
      <c r="H200" s="380"/>
    </row>
    <row r="201" spans="7:8" x14ac:dyDescent="0.2">
      <c r="G201" s="380"/>
      <c r="H201" s="380"/>
    </row>
    <row r="202" spans="7:8" x14ac:dyDescent="0.2">
      <c r="G202" s="380"/>
      <c r="H202" s="380"/>
    </row>
    <row r="203" spans="7:8" x14ac:dyDescent="0.2">
      <c r="G203" s="380"/>
      <c r="H203" s="380"/>
    </row>
    <row r="204" spans="7:8" x14ac:dyDescent="0.2">
      <c r="G204" s="380"/>
      <c r="H204" s="380"/>
    </row>
    <row r="205" spans="7:8" x14ac:dyDescent="0.2">
      <c r="G205" s="380"/>
      <c r="H205" s="380"/>
    </row>
    <row r="206" spans="7:8" x14ac:dyDescent="0.2">
      <c r="G206" s="380"/>
      <c r="H206" s="380"/>
    </row>
    <row r="207" spans="7:8" x14ac:dyDescent="0.2">
      <c r="G207" s="380"/>
      <c r="H207" s="380"/>
    </row>
    <row r="208" spans="7:8" x14ac:dyDescent="0.2">
      <c r="G208" s="380"/>
      <c r="H208" s="380"/>
    </row>
    <row r="209" spans="7:8" x14ac:dyDescent="0.2">
      <c r="G209" s="380"/>
      <c r="H209" s="380"/>
    </row>
    <row r="210" spans="7:8" x14ac:dyDescent="0.2">
      <c r="G210" s="380"/>
      <c r="H210" s="380"/>
    </row>
    <row r="211" spans="7:8" x14ac:dyDescent="0.2">
      <c r="G211" s="380"/>
      <c r="H211" s="380"/>
    </row>
    <row r="212" spans="7:8" x14ac:dyDescent="0.2">
      <c r="G212" s="380"/>
      <c r="H212" s="380"/>
    </row>
    <row r="213" spans="7:8" x14ac:dyDescent="0.2">
      <c r="G213" s="380"/>
      <c r="H213" s="380"/>
    </row>
    <row r="214" spans="7:8" x14ac:dyDescent="0.2">
      <c r="G214" s="380"/>
      <c r="H214" s="380"/>
    </row>
    <row r="215" spans="7:8" x14ac:dyDescent="0.2">
      <c r="G215" s="380"/>
      <c r="H215" s="380"/>
    </row>
    <row r="216" spans="7:8" x14ac:dyDescent="0.2">
      <c r="G216" s="380"/>
      <c r="H216" s="380"/>
    </row>
    <row r="217" spans="7:8" x14ac:dyDescent="0.2">
      <c r="G217" s="380"/>
      <c r="H217" s="380"/>
    </row>
    <row r="218" spans="7:8" x14ac:dyDescent="0.2">
      <c r="G218" s="380"/>
      <c r="H218" s="380"/>
    </row>
    <row r="219" spans="7:8" x14ac:dyDescent="0.2">
      <c r="G219" s="380"/>
      <c r="H219" s="380"/>
    </row>
    <row r="220" spans="7:8" x14ac:dyDescent="0.2">
      <c r="G220" s="380"/>
      <c r="H220" s="380"/>
    </row>
    <row r="221" spans="7:8" x14ac:dyDescent="0.2">
      <c r="G221" s="380"/>
      <c r="H221" s="380"/>
    </row>
    <row r="222" spans="7:8" x14ac:dyDescent="0.2">
      <c r="G222" s="380"/>
      <c r="H222" s="380"/>
    </row>
    <row r="223" spans="7:8" x14ac:dyDescent="0.2">
      <c r="G223" s="380"/>
      <c r="H223" s="380"/>
    </row>
    <row r="224" spans="7:8" x14ac:dyDescent="0.2">
      <c r="G224" s="380"/>
      <c r="H224" s="380"/>
    </row>
    <row r="225" spans="7:8" x14ac:dyDescent="0.2">
      <c r="G225" s="380"/>
      <c r="H225" s="380"/>
    </row>
    <row r="226" spans="7:8" x14ac:dyDescent="0.2">
      <c r="G226" s="380"/>
      <c r="H226" s="380"/>
    </row>
    <row r="227" spans="7:8" x14ac:dyDescent="0.2">
      <c r="G227" s="380"/>
      <c r="H227" s="380"/>
    </row>
    <row r="228" spans="7:8" x14ac:dyDescent="0.2">
      <c r="G228" s="380"/>
      <c r="H228" s="380"/>
    </row>
    <row r="229" spans="7:8" x14ac:dyDescent="0.2">
      <c r="G229" s="380"/>
      <c r="H229" s="380"/>
    </row>
    <row r="230" spans="7:8" x14ac:dyDescent="0.2">
      <c r="G230" s="380"/>
      <c r="H230" s="380"/>
    </row>
    <row r="231" spans="7:8" x14ac:dyDescent="0.2">
      <c r="G231" s="380"/>
      <c r="H231" s="380"/>
    </row>
    <row r="232" spans="7:8" x14ac:dyDescent="0.2">
      <c r="G232" s="380"/>
      <c r="H232" s="380"/>
    </row>
    <row r="233" spans="7:8" x14ac:dyDescent="0.2">
      <c r="G233" s="380"/>
      <c r="H233" s="380"/>
    </row>
    <row r="234" spans="7:8" x14ac:dyDescent="0.2">
      <c r="G234" s="380"/>
      <c r="H234" s="380"/>
    </row>
    <row r="235" spans="7:8" x14ac:dyDescent="0.2">
      <c r="G235" s="380"/>
      <c r="H235" s="380"/>
    </row>
    <row r="236" spans="7:8" x14ac:dyDescent="0.2">
      <c r="G236" s="380"/>
      <c r="H236" s="380"/>
    </row>
    <row r="237" spans="7:8" x14ac:dyDescent="0.2">
      <c r="G237" s="380"/>
      <c r="H237" s="380"/>
    </row>
    <row r="238" spans="7:8" x14ac:dyDescent="0.2">
      <c r="G238" s="380"/>
      <c r="H238" s="380"/>
    </row>
    <row r="239" spans="7:8" x14ac:dyDescent="0.2">
      <c r="G239" s="380"/>
      <c r="H239" s="380"/>
    </row>
    <row r="240" spans="7:8" x14ac:dyDescent="0.2">
      <c r="G240" s="380"/>
      <c r="H240" s="380"/>
    </row>
    <row r="241" spans="7:8" x14ac:dyDescent="0.2">
      <c r="G241" s="380"/>
      <c r="H241" s="380"/>
    </row>
    <row r="242" spans="7:8" x14ac:dyDescent="0.2">
      <c r="G242" s="380"/>
      <c r="H242" s="380"/>
    </row>
    <row r="243" spans="7:8" x14ac:dyDescent="0.2">
      <c r="G243" s="380"/>
      <c r="H243" s="380"/>
    </row>
    <row r="244" spans="7:8" x14ac:dyDescent="0.2">
      <c r="G244" s="380"/>
      <c r="H244" s="380"/>
    </row>
    <row r="245" spans="7:8" x14ac:dyDescent="0.2">
      <c r="G245" s="380"/>
      <c r="H245" s="380"/>
    </row>
    <row r="246" spans="7:8" x14ac:dyDescent="0.2">
      <c r="G246" s="380"/>
      <c r="H246" s="380"/>
    </row>
    <row r="247" spans="7:8" x14ac:dyDescent="0.2">
      <c r="G247" s="380"/>
      <c r="H247" s="380"/>
    </row>
    <row r="248" spans="7:8" x14ac:dyDescent="0.2">
      <c r="G248" s="380"/>
      <c r="H248" s="380"/>
    </row>
    <row r="249" spans="7:8" x14ac:dyDescent="0.2">
      <c r="G249" s="380"/>
      <c r="H249" s="380"/>
    </row>
    <row r="250" spans="7:8" x14ac:dyDescent="0.2">
      <c r="G250" s="380"/>
      <c r="H250" s="380"/>
    </row>
    <row r="251" spans="7:8" x14ac:dyDescent="0.2">
      <c r="G251" s="380"/>
      <c r="H251" s="380"/>
    </row>
    <row r="252" spans="7:8" x14ac:dyDescent="0.2">
      <c r="G252" s="380"/>
      <c r="H252" s="380"/>
    </row>
    <row r="253" spans="7:8" x14ac:dyDescent="0.2">
      <c r="G253" s="380"/>
      <c r="H253" s="380"/>
    </row>
    <row r="254" spans="7:8" x14ac:dyDescent="0.2">
      <c r="G254" s="380"/>
      <c r="H254" s="380"/>
    </row>
    <row r="255" spans="7:8" x14ac:dyDescent="0.2">
      <c r="G255" s="380"/>
      <c r="H255" s="380"/>
    </row>
    <row r="256" spans="7:8" x14ac:dyDescent="0.2">
      <c r="G256" s="380"/>
      <c r="H256" s="380"/>
    </row>
    <row r="257" spans="7:8" x14ac:dyDescent="0.2">
      <c r="G257" s="380"/>
      <c r="H257" s="380"/>
    </row>
    <row r="258" spans="7:8" x14ac:dyDescent="0.2">
      <c r="G258" s="380"/>
      <c r="H258" s="380"/>
    </row>
    <row r="259" spans="7:8" x14ac:dyDescent="0.2">
      <c r="G259" s="380"/>
      <c r="H259" s="380"/>
    </row>
    <row r="260" spans="7:8" x14ac:dyDescent="0.2">
      <c r="G260" s="380"/>
      <c r="H260" s="380"/>
    </row>
    <row r="261" spans="7:8" x14ac:dyDescent="0.2">
      <c r="G261" s="380"/>
      <c r="H261" s="380"/>
    </row>
    <row r="262" spans="7:8" x14ac:dyDescent="0.2">
      <c r="G262" s="380"/>
      <c r="H262" s="380"/>
    </row>
    <row r="263" spans="7:8" x14ac:dyDescent="0.2">
      <c r="G263" s="380"/>
      <c r="H263" s="380"/>
    </row>
    <row r="264" spans="7:8" x14ac:dyDescent="0.2">
      <c r="G264" s="380"/>
      <c r="H264" s="380"/>
    </row>
    <row r="265" spans="7:8" x14ac:dyDescent="0.2">
      <c r="G265" s="380"/>
      <c r="H265" s="380"/>
    </row>
    <row r="266" spans="7:8" x14ac:dyDescent="0.2">
      <c r="G266" s="380"/>
      <c r="H266" s="380"/>
    </row>
    <row r="267" spans="7:8" x14ac:dyDescent="0.2">
      <c r="G267" s="380"/>
      <c r="H267" s="380"/>
    </row>
    <row r="268" spans="7:8" x14ac:dyDescent="0.2">
      <c r="G268" s="380"/>
      <c r="H268" s="380"/>
    </row>
    <row r="269" spans="7:8" x14ac:dyDescent="0.2">
      <c r="G269" s="380"/>
      <c r="H269" s="380"/>
    </row>
    <row r="270" spans="7:8" x14ac:dyDescent="0.2">
      <c r="G270" s="380"/>
      <c r="H270" s="380"/>
    </row>
    <row r="271" spans="7:8" x14ac:dyDescent="0.2">
      <c r="G271" s="380"/>
      <c r="H271" s="380"/>
    </row>
    <row r="272" spans="7:8" x14ac:dyDescent="0.2">
      <c r="G272" s="380"/>
      <c r="H272" s="380"/>
    </row>
    <row r="273" spans="7:8" x14ac:dyDescent="0.2">
      <c r="G273" s="380"/>
      <c r="H273" s="380"/>
    </row>
    <row r="274" spans="7:8" x14ac:dyDescent="0.2">
      <c r="G274" s="380"/>
      <c r="H274" s="380"/>
    </row>
    <row r="275" spans="7:8" x14ac:dyDescent="0.2">
      <c r="G275" s="380"/>
      <c r="H275" s="380"/>
    </row>
    <row r="276" spans="7:8" x14ac:dyDescent="0.2">
      <c r="G276" s="380"/>
      <c r="H276" s="380"/>
    </row>
    <row r="277" spans="7:8" x14ac:dyDescent="0.2">
      <c r="G277" s="380"/>
      <c r="H277" s="380"/>
    </row>
    <row r="278" spans="7:8" x14ac:dyDescent="0.2">
      <c r="G278" s="380"/>
      <c r="H278" s="380"/>
    </row>
    <row r="279" spans="7:8" x14ac:dyDescent="0.2">
      <c r="G279" s="380"/>
      <c r="H279" s="380"/>
    </row>
    <row r="280" spans="7:8" x14ac:dyDescent="0.2">
      <c r="G280" s="380"/>
      <c r="H280" s="380"/>
    </row>
    <row r="281" spans="7:8" x14ac:dyDescent="0.2">
      <c r="G281" s="380"/>
      <c r="H281" s="380"/>
    </row>
    <row r="282" spans="7:8" x14ac:dyDescent="0.2">
      <c r="G282" s="380"/>
      <c r="H282" s="380"/>
    </row>
    <row r="283" spans="7:8" x14ac:dyDescent="0.2">
      <c r="G283" s="380"/>
      <c r="H283" s="380"/>
    </row>
    <row r="284" spans="7:8" x14ac:dyDescent="0.2">
      <c r="G284" s="380"/>
      <c r="H284" s="380"/>
    </row>
    <row r="285" spans="7:8" x14ac:dyDescent="0.2">
      <c r="G285" s="380"/>
      <c r="H285" s="380"/>
    </row>
    <row r="286" spans="7:8" x14ac:dyDescent="0.2">
      <c r="G286" s="380"/>
      <c r="H286" s="380"/>
    </row>
    <row r="287" spans="7:8" x14ac:dyDescent="0.2">
      <c r="G287" s="380"/>
      <c r="H287" s="380"/>
    </row>
    <row r="288" spans="7:8" x14ac:dyDescent="0.2">
      <c r="G288" s="380"/>
      <c r="H288" s="380"/>
    </row>
    <row r="289" spans="7:8" x14ac:dyDescent="0.2">
      <c r="G289" s="380"/>
      <c r="H289" s="380"/>
    </row>
    <row r="290" spans="7:8" x14ac:dyDescent="0.2">
      <c r="G290" s="380"/>
      <c r="H290" s="380"/>
    </row>
    <row r="291" spans="7:8" x14ac:dyDescent="0.2">
      <c r="G291" s="380"/>
      <c r="H291" s="380"/>
    </row>
    <row r="292" spans="7:8" x14ac:dyDescent="0.2">
      <c r="G292" s="380"/>
      <c r="H292" s="380"/>
    </row>
    <row r="293" spans="7:8" x14ac:dyDescent="0.2">
      <c r="G293" s="380"/>
      <c r="H293" s="380"/>
    </row>
    <row r="294" spans="7:8" x14ac:dyDescent="0.2">
      <c r="G294" s="380"/>
      <c r="H294" s="380"/>
    </row>
    <row r="295" spans="7:8" x14ac:dyDescent="0.2">
      <c r="G295" s="380"/>
      <c r="H295" s="380"/>
    </row>
    <row r="296" spans="7:8" x14ac:dyDescent="0.2">
      <c r="G296" s="380"/>
      <c r="H296" s="380"/>
    </row>
    <row r="297" spans="7:8" x14ac:dyDescent="0.2">
      <c r="G297" s="380"/>
      <c r="H297" s="380"/>
    </row>
    <row r="298" spans="7:8" x14ac:dyDescent="0.2">
      <c r="G298" s="380"/>
      <c r="H298" s="380"/>
    </row>
    <row r="299" spans="7:8" x14ac:dyDescent="0.2">
      <c r="G299" s="380"/>
      <c r="H299" s="380"/>
    </row>
    <row r="300" spans="7:8" x14ac:dyDescent="0.2">
      <c r="G300" s="380"/>
      <c r="H300" s="380"/>
    </row>
    <row r="301" spans="7:8" x14ac:dyDescent="0.2">
      <c r="G301" s="380"/>
      <c r="H301" s="380"/>
    </row>
    <row r="302" spans="7:8" x14ac:dyDescent="0.2">
      <c r="G302" s="380"/>
      <c r="H302" s="380"/>
    </row>
    <row r="303" spans="7:8" x14ac:dyDescent="0.2">
      <c r="G303" s="380"/>
      <c r="H303" s="380"/>
    </row>
    <row r="304" spans="7:8" x14ac:dyDescent="0.2">
      <c r="G304" s="380"/>
      <c r="H304" s="380"/>
    </row>
    <row r="305" spans="7:8" x14ac:dyDescent="0.2">
      <c r="G305" s="380"/>
      <c r="H305" s="380"/>
    </row>
    <row r="306" spans="7:8" x14ac:dyDescent="0.2">
      <c r="G306" s="380"/>
      <c r="H306" s="380"/>
    </row>
    <row r="307" spans="7:8" x14ac:dyDescent="0.2">
      <c r="G307" s="380"/>
      <c r="H307" s="380"/>
    </row>
    <row r="308" spans="7:8" x14ac:dyDescent="0.2">
      <c r="G308" s="380"/>
      <c r="H308" s="380"/>
    </row>
    <row r="309" spans="7:8" x14ac:dyDescent="0.2">
      <c r="G309" s="380"/>
      <c r="H309" s="380"/>
    </row>
    <row r="310" spans="7:8" x14ac:dyDescent="0.2">
      <c r="G310" s="380"/>
      <c r="H310" s="380"/>
    </row>
    <row r="311" spans="7:8" x14ac:dyDescent="0.2">
      <c r="G311" s="380"/>
      <c r="H311" s="380"/>
    </row>
    <row r="312" spans="7:8" x14ac:dyDescent="0.2">
      <c r="G312" s="380"/>
      <c r="H312" s="380"/>
    </row>
    <row r="313" spans="7:8" x14ac:dyDescent="0.2">
      <c r="G313" s="380"/>
      <c r="H313" s="380"/>
    </row>
    <row r="314" spans="7:8" x14ac:dyDescent="0.2">
      <c r="G314" s="380"/>
      <c r="H314" s="380"/>
    </row>
    <row r="315" spans="7:8" x14ac:dyDescent="0.2">
      <c r="G315" s="380"/>
      <c r="H315" s="380"/>
    </row>
    <row r="316" spans="7:8" x14ac:dyDescent="0.2">
      <c r="G316" s="380"/>
      <c r="H316" s="380"/>
    </row>
    <row r="317" spans="7:8" x14ac:dyDescent="0.2">
      <c r="G317" s="380"/>
      <c r="H317" s="380"/>
    </row>
    <row r="318" spans="7:8" x14ac:dyDescent="0.2">
      <c r="G318" s="380"/>
      <c r="H318" s="380"/>
    </row>
    <row r="319" spans="7:8" x14ac:dyDescent="0.2">
      <c r="G319" s="380"/>
      <c r="H319" s="380"/>
    </row>
    <row r="320" spans="7:8" x14ac:dyDescent="0.2">
      <c r="G320" s="380"/>
      <c r="H320" s="380"/>
    </row>
    <row r="321" spans="7:8" x14ac:dyDescent="0.2">
      <c r="G321" s="380"/>
      <c r="H321" s="380"/>
    </row>
    <row r="322" spans="7:8" x14ac:dyDescent="0.2">
      <c r="G322" s="380"/>
      <c r="H322" s="380"/>
    </row>
    <row r="323" spans="7:8" x14ac:dyDescent="0.2">
      <c r="G323" s="380"/>
      <c r="H323" s="380"/>
    </row>
    <row r="324" spans="7:8" x14ac:dyDescent="0.2">
      <c r="G324" s="380"/>
      <c r="H324" s="380"/>
    </row>
    <row r="325" spans="7:8" x14ac:dyDescent="0.2">
      <c r="G325" s="380"/>
      <c r="H325" s="380"/>
    </row>
    <row r="326" spans="7:8" x14ac:dyDescent="0.2">
      <c r="G326" s="380"/>
      <c r="H326" s="380"/>
    </row>
    <row r="327" spans="7:8" x14ac:dyDescent="0.2">
      <c r="G327" s="380"/>
      <c r="H327" s="380"/>
    </row>
    <row r="328" spans="7:8" x14ac:dyDescent="0.2">
      <c r="G328" s="380"/>
      <c r="H328" s="380"/>
    </row>
    <row r="329" spans="7:8" x14ac:dyDescent="0.2">
      <c r="G329" s="380"/>
      <c r="H329" s="380"/>
    </row>
    <row r="330" spans="7:8" x14ac:dyDescent="0.2">
      <c r="G330" s="380"/>
      <c r="H330" s="380"/>
    </row>
    <row r="331" spans="7:8" x14ac:dyDescent="0.2">
      <c r="G331" s="380"/>
      <c r="H331" s="380"/>
    </row>
    <row r="332" spans="7:8" x14ac:dyDescent="0.2">
      <c r="G332" s="380"/>
      <c r="H332" s="380"/>
    </row>
    <row r="333" spans="7:8" x14ac:dyDescent="0.2">
      <c r="G333" s="380"/>
      <c r="H333" s="380"/>
    </row>
    <row r="334" spans="7:8" x14ac:dyDescent="0.2">
      <c r="G334" s="380"/>
      <c r="H334" s="380"/>
    </row>
    <row r="335" spans="7:8" x14ac:dyDescent="0.2">
      <c r="G335" s="380"/>
      <c r="H335" s="380"/>
    </row>
    <row r="336" spans="7:8" x14ac:dyDescent="0.2">
      <c r="G336" s="380"/>
      <c r="H336" s="380"/>
    </row>
    <row r="337" spans="7:8" x14ac:dyDescent="0.2">
      <c r="G337" s="380"/>
      <c r="H337" s="380"/>
    </row>
    <row r="338" spans="7:8" x14ac:dyDescent="0.2">
      <c r="G338" s="380"/>
      <c r="H338" s="380"/>
    </row>
    <row r="339" spans="7:8" x14ac:dyDescent="0.2">
      <c r="G339" s="380"/>
      <c r="H339" s="380"/>
    </row>
    <row r="340" spans="7:8" x14ac:dyDescent="0.2">
      <c r="G340" s="380"/>
      <c r="H340" s="380"/>
    </row>
    <row r="341" spans="7:8" x14ac:dyDescent="0.2">
      <c r="G341" s="380"/>
      <c r="H341" s="380"/>
    </row>
    <row r="342" spans="7:8" x14ac:dyDescent="0.2">
      <c r="G342" s="380"/>
      <c r="H342" s="380"/>
    </row>
    <row r="343" spans="7:8" x14ac:dyDescent="0.2">
      <c r="G343" s="380"/>
      <c r="H343" s="380"/>
    </row>
    <row r="344" spans="7:8" x14ac:dyDescent="0.2">
      <c r="G344" s="380"/>
      <c r="H344" s="380"/>
    </row>
    <row r="345" spans="7:8" x14ac:dyDescent="0.2">
      <c r="G345" s="380"/>
      <c r="H345" s="380"/>
    </row>
    <row r="346" spans="7:8" x14ac:dyDescent="0.2">
      <c r="G346" s="380"/>
      <c r="H346" s="380"/>
    </row>
    <row r="347" spans="7:8" x14ac:dyDescent="0.2">
      <c r="G347" s="380"/>
      <c r="H347" s="380"/>
    </row>
    <row r="348" spans="7:8" x14ac:dyDescent="0.2">
      <c r="G348" s="380"/>
      <c r="H348" s="380"/>
    </row>
    <row r="349" spans="7:8" x14ac:dyDescent="0.2">
      <c r="G349" s="380"/>
      <c r="H349" s="380"/>
    </row>
    <row r="350" spans="7:8" x14ac:dyDescent="0.2">
      <c r="G350" s="380"/>
      <c r="H350" s="380"/>
    </row>
    <row r="351" spans="7:8" x14ac:dyDescent="0.2">
      <c r="G351" s="380"/>
      <c r="H351" s="380"/>
    </row>
    <row r="352" spans="7:8" x14ac:dyDescent="0.2">
      <c r="G352" s="380"/>
      <c r="H352" s="380"/>
    </row>
    <row r="353" spans="7:8" x14ac:dyDescent="0.2">
      <c r="G353" s="380"/>
      <c r="H353" s="380"/>
    </row>
    <row r="354" spans="7:8" x14ac:dyDescent="0.2">
      <c r="G354" s="380"/>
      <c r="H354" s="380"/>
    </row>
    <row r="355" spans="7:8" x14ac:dyDescent="0.2">
      <c r="G355" s="380"/>
      <c r="H355" s="380"/>
    </row>
    <row r="356" spans="7:8" x14ac:dyDescent="0.2">
      <c r="G356" s="380"/>
      <c r="H356" s="380"/>
    </row>
    <row r="357" spans="7:8" x14ac:dyDescent="0.2">
      <c r="G357" s="380"/>
      <c r="H357" s="380"/>
    </row>
    <row r="358" spans="7:8" x14ac:dyDescent="0.2">
      <c r="G358" s="380"/>
      <c r="H358" s="380"/>
    </row>
    <row r="359" spans="7:8" x14ac:dyDescent="0.2">
      <c r="G359" s="380"/>
      <c r="H359" s="380"/>
    </row>
    <row r="360" spans="7:8" x14ac:dyDescent="0.2">
      <c r="G360" s="380"/>
      <c r="H360" s="380"/>
    </row>
    <row r="361" spans="7:8" x14ac:dyDescent="0.2">
      <c r="G361" s="380"/>
      <c r="H361" s="380"/>
    </row>
    <row r="362" spans="7:8" x14ac:dyDescent="0.2">
      <c r="G362" s="380"/>
      <c r="H362" s="380"/>
    </row>
    <row r="363" spans="7:8" x14ac:dyDescent="0.2">
      <c r="G363" s="380"/>
      <c r="H363" s="380"/>
    </row>
    <row r="364" spans="7:8" x14ac:dyDescent="0.2">
      <c r="G364" s="380"/>
      <c r="H364" s="380"/>
    </row>
    <row r="365" spans="7:8" x14ac:dyDescent="0.2">
      <c r="G365" s="380"/>
      <c r="H365" s="380"/>
    </row>
    <row r="366" spans="7:8" x14ac:dyDescent="0.2">
      <c r="G366" s="380"/>
      <c r="H366" s="380"/>
    </row>
    <row r="367" spans="7:8" x14ac:dyDescent="0.2">
      <c r="G367" s="380"/>
      <c r="H367" s="380"/>
    </row>
    <row r="368" spans="7:8" x14ac:dyDescent="0.2">
      <c r="G368" s="380"/>
      <c r="H368" s="380"/>
    </row>
    <row r="369" spans="7:8" x14ac:dyDescent="0.2">
      <c r="G369" s="380"/>
      <c r="H369" s="380"/>
    </row>
    <row r="370" spans="7:8" x14ac:dyDescent="0.2">
      <c r="G370" s="380"/>
      <c r="H370" s="380"/>
    </row>
    <row r="371" spans="7:8" x14ac:dyDescent="0.2">
      <c r="G371" s="380"/>
      <c r="H371" s="380"/>
    </row>
    <row r="372" spans="7:8" x14ac:dyDescent="0.2">
      <c r="G372" s="380"/>
      <c r="H372" s="380"/>
    </row>
    <row r="373" spans="7:8" x14ac:dyDescent="0.2">
      <c r="G373" s="380"/>
      <c r="H373" s="380"/>
    </row>
    <row r="374" spans="7:8" x14ac:dyDescent="0.2">
      <c r="G374" s="380"/>
      <c r="H374" s="380"/>
    </row>
    <row r="375" spans="7:8" x14ac:dyDescent="0.2">
      <c r="G375" s="380"/>
      <c r="H375" s="380"/>
    </row>
    <row r="376" spans="7:8" x14ac:dyDescent="0.2">
      <c r="G376" s="380"/>
      <c r="H376" s="380"/>
    </row>
    <row r="377" spans="7:8" x14ac:dyDescent="0.2">
      <c r="G377" s="380"/>
      <c r="H377" s="380"/>
    </row>
    <row r="378" spans="7:8" x14ac:dyDescent="0.2">
      <c r="G378" s="380"/>
      <c r="H378" s="380"/>
    </row>
    <row r="379" spans="7:8" x14ac:dyDescent="0.2">
      <c r="G379" s="380"/>
      <c r="H379" s="380"/>
    </row>
    <row r="380" spans="7:8" x14ac:dyDescent="0.2">
      <c r="G380" s="380"/>
      <c r="H380" s="380"/>
    </row>
    <row r="381" spans="7:8" x14ac:dyDescent="0.2">
      <c r="G381" s="380"/>
      <c r="H381" s="380"/>
    </row>
    <row r="382" spans="7:8" x14ac:dyDescent="0.2">
      <c r="G382" s="380"/>
      <c r="H382" s="380"/>
    </row>
    <row r="383" spans="7:8" x14ac:dyDescent="0.2">
      <c r="G383" s="380"/>
      <c r="H383" s="380"/>
    </row>
    <row r="384" spans="7:8" x14ac:dyDescent="0.2">
      <c r="G384" s="380"/>
      <c r="H384" s="380"/>
    </row>
    <row r="385" spans="7:8" x14ac:dyDescent="0.2">
      <c r="G385" s="380"/>
      <c r="H385" s="380"/>
    </row>
    <row r="386" spans="7:8" x14ac:dyDescent="0.2">
      <c r="G386" s="380"/>
      <c r="H386" s="380"/>
    </row>
    <row r="387" spans="7:8" x14ac:dyDescent="0.2">
      <c r="G387" s="380"/>
      <c r="H387" s="380"/>
    </row>
    <row r="388" spans="7:8" x14ac:dyDescent="0.2">
      <c r="G388" s="380"/>
      <c r="H388" s="380"/>
    </row>
    <row r="389" spans="7:8" x14ac:dyDescent="0.2">
      <c r="G389" s="380"/>
      <c r="H389" s="380"/>
    </row>
    <row r="390" spans="7:8" x14ac:dyDescent="0.2">
      <c r="G390" s="380"/>
      <c r="H390" s="380"/>
    </row>
    <row r="391" spans="7:8" x14ac:dyDescent="0.2">
      <c r="G391" s="380"/>
      <c r="H391" s="380"/>
    </row>
    <row r="392" spans="7:8" x14ac:dyDescent="0.2">
      <c r="G392" s="380"/>
      <c r="H392" s="380"/>
    </row>
    <row r="393" spans="7:8" x14ac:dyDescent="0.2">
      <c r="G393" s="380"/>
      <c r="H393" s="380"/>
    </row>
    <row r="394" spans="7:8" x14ac:dyDescent="0.2">
      <c r="G394" s="380"/>
      <c r="H394" s="380"/>
    </row>
    <row r="395" spans="7:8" x14ac:dyDescent="0.2">
      <c r="G395" s="380"/>
      <c r="H395" s="380"/>
    </row>
    <row r="396" spans="7:8" x14ac:dyDescent="0.2">
      <c r="G396" s="380"/>
      <c r="H396" s="380"/>
    </row>
    <row r="397" spans="7:8" x14ac:dyDescent="0.2">
      <c r="G397" s="380"/>
      <c r="H397" s="380"/>
    </row>
    <row r="398" spans="7:8" x14ac:dyDescent="0.2">
      <c r="G398" s="380"/>
      <c r="H398" s="380"/>
    </row>
    <row r="399" spans="7:8" x14ac:dyDescent="0.2">
      <c r="G399" s="380"/>
      <c r="H399" s="380"/>
    </row>
    <row r="400" spans="7:8" x14ac:dyDescent="0.2">
      <c r="G400" s="380"/>
      <c r="H400" s="380"/>
    </row>
    <row r="401" spans="7:8" x14ac:dyDescent="0.2">
      <c r="G401" s="380"/>
      <c r="H401" s="380"/>
    </row>
    <row r="402" spans="7:8" x14ac:dyDescent="0.2">
      <c r="G402" s="380"/>
      <c r="H402" s="380"/>
    </row>
    <row r="403" spans="7:8" x14ac:dyDescent="0.2">
      <c r="G403" s="380"/>
      <c r="H403" s="380"/>
    </row>
    <row r="404" spans="7:8" x14ac:dyDescent="0.2">
      <c r="G404" s="380"/>
      <c r="H404" s="380"/>
    </row>
    <row r="405" spans="7:8" x14ac:dyDescent="0.2">
      <c r="G405" s="380"/>
      <c r="H405" s="380"/>
    </row>
    <row r="406" spans="7:8" x14ac:dyDescent="0.2">
      <c r="G406" s="380"/>
      <c r="H406" s="380"/>
    </row>
    <row r="407" spans="7:8" x14ac:dyDescent="0.2">
      <c r="G407" s="380"/>
      <c r="H407" s="380"/>
    </row>
    <row r="408" spans="7:8" x14ac:dyDescent="0.2">
      <c r="G408" s="380"/>
      <c r="H408" s="380"/>
    </row>
    <row r="409" spans="7:8" x14ac:dyDescent="0.2">
      <c r="G409" s="380"/>
      <c r="H409" s="380"/>
    </row>
    <row r="410" spans="7:8" x14ac:dyDescent="0.2">
      <c r="G410" s="380"/>
      <c r="H410" s="380"/>
    </row>
    <row r="411" spans="7:8" x14ac:dyDescent="0.2">
      <c r="G411" s="380"/>
      <c r="H411" s="380"/>
    </row>
    <row r="412" spans="7:8" x14ac:dyDescent="0.2">
      <c r="G412" s="380"/>
      <c r="H412" s="380"/>
    </row>
    <row r="413" spans="7:8" x14ac:dyDescent="0.2">
      <c r="G413" s="380"/>
      <c r="H413" s="380"/>
    </row>
    <row r="414" spans="7:8" x14ac:dyDescent="0.2">
      <c r="G414" s="380"/>
      <c r="H414" s="380"/>
    </row>
    <row r="415" spans="7:8" x14ac:dyDescent="0.2">
      <c r="G415" s="380"/>
      <c r="H415" s="380"/>
    </row>
    <row r="416" spans="7:8" x14ac:dyDescent="0.2">
      <c r="G416" s="380"/>
      <c r="H416" s="380"/>
    </row>
    <row r="417" spans="7:8" x14ac:dyDescent="0.2">
      <c r="G417" s="380"/>
      <c r="H417" s="380"/>
    </row>
    <row r="418" spans="7:8" x14ac:dyDescent="0.2">
      <c r="G418" s="380"/>
      <c r="H418" s="380"/>
    </row>
    <row r="419" spans="7:8" x14ac:dyDescent="0.2">
      <c r="G419" s="380"/>
      <c r="H419" s="380"/>
    </row>
    <row r="420" spans="7:8" x14ac:dyDescent="0.2">
      <c r="G420" s="380"/>
      <c r="H420" s="380"/>
    </row>
    <row r="421" spans="7:8" x14ac:dyDescent="0.2">
      <c r="G421" s="380"/>
      <c r="H421" s="380"/>
    </row>
    <row r="422" spans="7:8" x14ac:dyDescent="0.2">
      <c r="G422" s="380"/>
      <c r="H422" s="380"/>
    </row>
    <row r="423" spans="7:8" x14ac:dyDescent="0.2">
      <c r="G423" s="380"/>
      <c r="H423" s="380"/>
    </row>
    <row r="424" spans="7:8" x14ac:dyDescent="0.2">
      <c r="G424" s="380"/>
      <c r="H424" s="380"/>
    </row>
    <row r="425" spans="7:8" x14ac:dyDescent="0.2">
      <c r="G425" s="380"/>
      <c r="H425" s="380"/>
    </row>
    <row r="426" spans="7:8" x14ac:dyDescent="0.2">
      <c r="G426" s="380"/>
      <c r="H426" s="380"/>
    </row>
    <row r="427" spans="7:8" x14ac:dyDescent="0.2">
      <c r="G427" s="380"/>
      <c r="H427" s="380"/>
    </row>
    <row r="428" spans="7:8" x14ac:dyDescent="0.2">
      <c r="G428" s="380"/>
      <c r="H428" s="380"/>
    </row>
    <row r="429" spans="7:8" x14ac:dyDescent="0.2">
      <c r="G429" s="380"/>
      <c r="H429" s="380"/>
    </row>
    <row r="430" spans="7:8" x14ac:dyDescent="0.2">
      <c r="G430" s="380"/>
      <c r="H430" s="380"/>
    </row>
    <row r="431" spans="7:8" x14ac:dyDescent="0.2">
      <c r="G431" s="380"/>
      <c r="H431" s="380"/>
    </row>
    <row r="432" spans="7:8" x14ac:dyDescent="0.2">
      <c r="G432" s="380"/>
      <c r="H432" s="380"/>
    </row>
    <row r="433" spans="7:8" x14ac:dyDescent="0.2">
      <c r="G433" s="380"/>
      <c r="H433" s="380"/>
    </row>
    <row r="434" spans="7:8" x14ac:dyDescent="0.2">
      <c r="G434" s="380"/>
      <c r="H434" s="380"/>
    </row>
    <row r="435" spans="7:8" x14ac:dyDescent="0.2">
      <c r="G435" s="380"/>
      <c r="H435" s="380"/>
    </row>
    <row r="436" spans="7:8" x14ac:dyDescent="0.2">
      <c r="G436" s="380"/>
      <c r="H436" s="380"/>
    </row>
    <row r="437" spans="7:8" x14ac:dyDescent="0.2">
      <c r="G437" s="380"/>
      <c r="H437" s="380"/>
    </row>
    <row r="438" spans="7:8" x14ac:dyDescent="0.2">
      <c r="G438" s="380"/>
      <c r="H438" s="380"/>
    </row>
    <row r="439" spans="7:8" x14ac:dyDescent="0.2">
      <c r="G439" s="380"/>
      <c r="H439" s="380"/>
    </row>
    <row r="440" spans="7:8" x14ac:dyDescent="0.2">
      <c r="G440" s="380"/>
      <c r="H440" s="380"/>
    </row>
    <row r="441" spans="7:8" x14ac:dyDescent="0.2">
      <c r="G441" s="380"/>
      <c r="H441" s="380"/>
    </row>
    <row r="442" spans="7:8" x14ac:dyDescent="0.2">
      <c r="G442" s="380"/>
      <c r="H442" s="380"/>
    </row>
    <row r="443" spans="7:8" x14ac:dyDescent="0.2">
      <c r="G443" s="380"/>
      <c r="H443" s="380"/>
    </row>
    <row r="444" spans="7:8" x14ac:dyDescent="0.2">
      <c r="G444" s="380"/>
      <c r="H444" s="380"/>
    </row>
    <row r="445" spans="7:8" x14ac:dyDescent="0.2">
      <c r="G445" s="380"/>
      <c r="H445" s="380"/>
    </row>
    <row r="446" spans="7:8" x14ac:dyDescent="0.2">
      <c r="G446" s="380"/>
      <c r="H446" s="380"/>
    </row>
    <row r="447" spans="7:8" x14ac:dyDescent="0.2">
      <c r="G447" s="380"/>
      <c r="H447" s="380"/>
    </row>
    <row r="448" spans="7:8" x14ac:dyDescent="0.2">
      <c r="G448" s="380"/>
      <c r="H448" s="380"/>
    </row>
    <row r="449" spans="2:8" x14ac:dyDescent="0.2">
      <c r="G449" s="380"/>
      <c r="H449" s="380"/>
    </row>
    <row r="450" spans="2:8" x14ac:dyDescent="0.2">
      <c r="B450" s="3"/>
      <c r="C450" s="3"/>
      <c r="D450" s="3"/>
      <c r="E450" s="3"/>
      <c r="F450" s="3"/>
      <c r="G450" s="380"/>
      <c r="H450" s="380"/>
    </row>
    <row r="451" spans="2:8" x14ac:dyDescent="0.2">
      <c r="B451" s="3"/>
      <c r="C451" s="3"/>
      <c r="D451" s="3"/>
      <c r="E451" s="3"/>
      <c r="F451" s="3"/>
      <c r="G451" s="380"/>
      <c r="H451" s="380"/>
    </row>
    <row r="452" spans="2:8" x14ac:dyDescent="0.2">
      <c r="B452" s="3"/>
      <c r="C452" s="3"/>
      <c r="D452" s="3"/>
      <c r="E452" s="3"/>
      <c r="F452" s="3"/>
      <c r="G452" s="380"/>
      <c r="H452" s="380"/>
    </row>
    <row r="453" spans="2:8" x14ac:dyDescent="0.2">
      <c r="B453" s="3"/>
      <c r="C453" s="3"/>
      <c r="D453" s="3"/>
      <c r="E453" s="3"/>
      <c r="F453" s="3"/>
      <c r="G453" s="380"/>
      <c r="H453" s="380"/>
    </row>
    <row r="454" spans="2:8" x14ac:dyDescent="0.2">
      <c r="B454" s="3"/>
      <c r="C454" s="3"/>
      <c r="D454" s="3"/>
      <c r="E454" s="3"/>
      <c r="F454" s="3"/>
      <c r="G454" s="380"/>
      <c r="H454" s="380"/>
    </row>
    <row r="455" spans="2:8" x14ac:dyDescent="0.2">
      <c r="B455" s="3"/>
      <c r="C455" s="3"/>
      <c r="D455" s="3"/>
      <c r="E455" s="3"/>
      <c r="F455" s="3"/>
      <c r="G455" s="380"/>
      <c r="H455" s="380"/>
    </row>
    <row r="456" spans="2:8" x14ac:dyDescent="0.2">
      <c r="B456" s="3"/>
      <c r="C456" s="3"/>
      <c r="D456" s="3"/>
      <c r="E456" s="3"/>
      <c r="F456" s="3"/>
      <c r="G456" s="380"/>
      <c r="H456" s="380"/>
    </row>
    <row r="457" spans="2:8" x14ac:dyDescent="0.2">
      <c r="B457" s="3"/>
      <c r="C457" s="3"/>
      <c r="D457" s="3"/>
      <c r="E457" s="3"/>
      <c r="F457" s="3"/>
      <c r="G457" s="380"/>
      <c r="H457" s="380"/>
    </row>
    <row r="458" spans="2:8" x14ac:dyDescent="0.2">
      <c r="B458" s="3"/>
      <c r="C458" s="3"/>
      <c r="D458" s="3"/>
      <c r="E458" s="3"/>
      <c r="F458" s="3"/>
      <c r="G458" s="380"/>
      <c r="H458" s="380"/>
    </row>
    <row r="459" spans="2:8" x14ac:dyDescent="0.2">
      <c r="B459" s="3"/>
      <c r="C459" s="3"/>
      <c r="D459" s="3"/>
      <c r="E459" s="3"/>
      <c r="F459" s="3"/>
      <c r="G459" s="380"/>
      <c r="H459" s="380"/>
    </row>
    <row r="460" spans="2:8" x14ac:dyDescent="0.2">
      <c r="B460" s="3"/>
      <c r="C460" s="3"/>
      <c r="D460" s="3"/>
      <c r="E460" s="3"/>
      <c r="F460" s="3"/>
      <c r="G460" s="380"/>
      <c r="H460" s="380"/>
    </row>
    <row r="461" spans="2:8" x14ac:dyDescent="0.2">
      <c r="B461" s="3"/>
      <c r="C461" s="3"/>
      <c r="D461" s="3"/>
      <c r="E461" s="3"/>
      <c r="F461" s="3"/>
      <c r="G461" s="380"/>
      <c r="H461" s="380"/>
    </row>
    <row r="462" spans="2:8" x14ac:dyDescent="0.2">
      <c r="B462" s="3"/>
      <c r="C462" s="3"/>
      <c r="D462" s="3"/>
      <c r="E462" s="3"/>
      <c r="F462" s="3"/>
      <c r="G462" s="380"/>
      <c r="H462" s="380"/>
    </row>
    <row r="463" spans="2:8" x14ac:dyDescent="0.2">
      <c r="B463" s="3"/>
      <c r="C463" s="3"/>
      <c r="D463" s="3"/>
      <c r="E463" s="3"/>
      <c r="F463" s="3"/>
      <c r="G463" s="380"/>
      <c r="H463" s="380"/>
    </row>
    <row r="464" spans="2:8" x14ac:dyDescent="0.2">
      <c r="B464" s="3"/>
      <c r="C464" s="3"/>
      <c r="D464" s="3"/>
      <c r="E464" s="3"/>
      <c r="F464" s="3"/>
      <c r="G464" s="380"/>
      <c r="H464" s="380"/>
    </row>
    <row r="465" spans="2:8" x14ac:dyDescent="0.2">
      <c r="B465" s="3"/>
      <c r="C465" s="3"/>
      <c r="D465" s="3"/>
      <c r="E465" s="3"/>
      <c r="F465" s="3"/>
      <c r="G465" s="380"/>
      <c r="H465" s="380"/>
    </row>
    <row r="466" spans="2:8" x14ac:dyDescent="0.2">
      <c r="B466" s="3"/>
      <c r="C466" s="3"/>
      <c r="D466" s="3"/>
      <c r="E466" s="3"/>
      <c r="F466" s="3"/>
      <c r="G466" s="380"/>
      <c r="H466" s="380"/>
    </row>
    <row r="467" spans="2:8" x14ac:dyDescent="0.2">
      <c r="B467" s="3"/>
      <c r="C467" s="3"/>
      <c r="D467" s="3"/>
      <c r="E467" s="3"/>
      <c r="F467" s="3"/>
      <c r="G467" s="380"/>
      <c r="H467" s="380"/>
    </row>
    <row r="468" spans="2:8" x14ac:dyDescent="0.2">
      <c r="B468" s="3"/>
      <c r="C468" s="3"/>
      <c r="D468" s="3"/>
      <c r="E468" s="3"/>
      <c r="F468" s="3"/>
      <c r="G468" s="380"/>
      <c r="H468" s="380"/>
    </row>
    <row r="469" spans="2:8" x14ac:dyDescent="0.2">
      <c r="B469" s="3"/>
      <c r="C469" s="3"/>
      <c r="D469" s="3"/>
      <c r="E469" s="3"/>
      <c r="F469" s="3"/>
      <c r="G469" s="380"/>
      <c r="H469" s="380"/>
    </row>
    <row r="470" spans="2:8" x14ac:dyDescent="0.2">
      <c r="B470" s="3"/>
      <c r="C470" s="3"/>
      <c r="D470" s="3"/>
      <c r="E470" s="3"/>
      <c r="F470" s="3"/>
      <c r="G470" s="380"/>
      <c r="H470" s="380"/>
    </row>
    <row r="471" spans="2:8" x14ac:dyDescent="0.2">
      <c r="B471" s="3"/>
      <c r="C471" s="3"/>
      <c r="D471" s="3"/>
      <c r="E471" s="3"/>
      <c r="F471" s="3"/>
      <c r="G471" s="380"/>
      <c r="H471" s="380"/>
    </row>
    <row r="472" spans="2:8" x14ac:dyDescent="0.2">
      <c r="B472" s="3"/>
      <c r="C472" s="3"/>
      <c r="D472" s="3"/>
      <c r="E472" s="3"/>
      <c r="F472" s="3"/>
      <c r="G472" s="380"/>
      <c r="H472" s="380"/>
    </row>
    <row r="473" spans="2:8" x14ac:dyDescent="0.2">
      <c r="B473" s="3"/>
      <c r="C473" s="3"/>
      <c r="D473" s="3"/>
      <c r="E473" s="3"/>
      <c r="F473" s="3"/>
      <c r="G473" s="380"/>
      <c r="H473" s="380"/>
    </row>
    <row r="474" spans="2:8" x14ac:dyDescent="0.2">
      <c r="B474" s="3"/>
      <c r="C474" s="3"/>
      <c r="D474" s="3"/>
      <c r="E474" s="3"/>
      <c r="F474" s="3"/>
      <c r="G474" s="380"/>
      <c r="H474" s="380"/>
    </row>
    <row r="475" spans="2:8" x14ac:dyDescent="0.2">
      <c r="B475" s="3"/>
      <c r="C475" s="3"/>
      <c r="D475" s="3"/>
      <c r="E475" s="3"/>
      <c r="F475" s="3"/>
      <c r="G475" s="380"/>
      <c r="H475" s="380"/>
    </row>
    <row r="476" spans="2:8" x14ac:dyDescent="0.2">
      <c r="B476" s="3"/>
      <c r="C476" s="3"/>
      <c r="D476" s="3"/>
      <c r="E476" s="3"/>
      <c r="F476" s="3"/>
      <c r="G476" s="380"/>
      <c r="H476" s="380"/>
    </row>
    <row r="477" spans="2:8" x14ac:dyDescent="0.2">
      <c r="B477" s="3"/>
      <c r="C477" s="3"/>
      <c r="D477" s="3"/>
      <c r="E477" s="3"/>
      <c r="F477" s="3"/>
      <c r="G477" s="380"/>
      <c r="H477" s="380"/>
    </row>
    <row r="478" spans="2:8" x14ac:dyDescent="0.2">
      <c r="B478" s="3"/>
      <c r="C478" s="3"/>
      <c r="D478" s="3"/>
      <c r="E478" s="3"/>
      <c r="F478" s="3"/>
      <c r="G478" s="380"/>
      <c r="H478" s="380"/>
    </row>
    <row r="479" spans="2:8" x14ac:dyDescent="0.2">
      <c r="B479" s="3"/>
      <c r="C479" s="3"/>
      <c r="D479" s="3"/>
      <c r="E479" s="3"/>
      <c r="F479" s="3"/>
      <c r="G479" s="380"/>
      <c r="H479" s="380"/>
    </row>
    <row r="480" spans="2:8" x14ac:dyDescent="0.2">
      <c r="B480" s="3"/>
      <c r="C480" s="3"/>
      <c r="D480" s="3"/>
      <c r="E480" s="3"/>
      <c r="F480" s="3"/>
      <c r="G480" s="380"/>
      <c r="H480" s="380"/>
    </row>
    <row r="481" spans="2:8" x14ac:dyDescent="0.2">
      <c r="B481" s="3"/>
      <c r="C481" s="3"/>
      <c r="D481" s="3"/>
      <c r="E481" s="3"/>
      <c r="F481" s="3"/>
      <c r="G481" s="380"/>
      <c r="H481" s="380"/>
    </row>
    <row r="482" spans="2:8" x14ac:dyDescent="0.2">
      <c r="B482" s="3"/>
      <c r="C482" s="3"/>
      <c r="D482" s="3"/>
      <c r="E482" s="3"/>
      <c r="F482" s="3"/>
      <c r="G482" s="380"/>
      <c r="H482" s="380"/>
    </row>
    <row r="483" spans="2:8" x14ac:dyDescent="0.2">
      <c r="B483" s="3"/>
      <c r="C483" s="3"/>
      <c r="D483" s="3"/>
      <c r="E483" s="3"/>
      <c r="F483" s="3"/>
      <c r="G483" s="380"/>
      <c r="H483" s="380"/>
    </row>
    <row r="484" spans="2:8" x14ac:dyDescent="0.2">
      <c r="B484" s="3"/>
      <c r="C484" s="3"/>
      <c r="D484" s="3"/>
      <c r="E484" s="3"/>
      <c r="F484" s="3"/>
      <c r="G484" s="380"/>
      <c r="H484" s="380"/>
    </row>
    <row r="485" spans="2:8" x14ac:dyDescent="0.2">
      <c r="B485" s="3"/>
      <c r="C485" s="3"/>
      <c r="D485" s="3"/>
      <c r="E485" s="3"/>
      <c r="F485" s="3"/>
      <c r="G485" s="380"/>
      <c r="H485" s="380"/>
    </row>
    <row r="486" spans="2:8" x14ac:dyDescent="0.2">
      <c r="B486" s="3"/>
      <c r="C486" s="3"/>
      <c r="D486" s="3"/>
      <c r="E486" s="3"/>
      <c r="F486" s="3"/>
      <c r="G486" s="380"/>
      <c r="H486" s="380"/>
    </row>
    <row r="487" spans="2:8" x14ac:dyDescent="0.2">
      <c r="B487" s="3"/>
      <c r="C487" s="3"/>
      <c r="D487" s="3"/>
      <c r="E487" s="3"/>
      <c r="F487" s="3"/>
      <c r="G487" s="380"/>
      <c r="H487" s="380"/>
    </row>
    <row r="488" spans="2:8" x14ac:dyDescent="0.2">
      <c r="B488" s="3"/>
      <c r="C488" s="3"/>
      <c r="D488" s="3"/>
      <c r="E488" s="3"/>
      <c r="F488" s="3"/>
      <c r="G488" s="380"/>
      <c r="H488" s="380"/>
    </row>
    <row r="489" spans="2:8" x14ac:dyDescent="0.2">
      <c r="B489" s="3"/>
      <c r="C489" s="3"/>
      <c r="D489" s="3"/>
      <c r="E489" s="3"/>
      <c r="F489" s="3"/>
      <c r="G489" s="380"/>
      <c r="H489" s="380"/>
    </row>
    <row r="490" spans="2:8" x14ac:dyDescent="0.2">
      <c r="B490" s="3"/>
      <c r="C490" s="3"/>
      <c r="D490" s="3"/>
      <c r="E490" s="3"/>
      <c r="F490" s="3"/>
      <c r="G490" s="380"/>
      <c r="H490" s="380"/>
    </row>
    <row r="491" spans="2:8" x14ac:dyDescent="0.2">
      <c r="B491" s="3"/>
      <c r="C491" s="3"/>
      <c r="D491" s="3"/>
      <c r="E491" s="3"/>
      <c r="F491" s="3"/>
      <c r="G491" s="380"/>
      <c r="H491" s="380"/>
    </row>
    <row r="492" spans="2:8" x14ac:dyDescent="0.2">
      <c r="B492" s="3"/>
      <c r="C492" s="3"/>
      <c r="D492" s="3"/>
      <c r="E492" s="3"/>
      <c r="F492" s="3"/>
      <c r="G492" s="380"/>
      <c r="H492" s="380"/>
    </row>
    <row r="493" spans="2:8" x14ac:dyDescent="0.2">
      <c r="B493" s="3"/>
      <c r="C493" s="3"/>
      <c r="D493" s="3"/>
      <c r="E493" s="3"/>
      <c r="F493" s="3"/>
      <c r="G493" s="380"/>
      <c r="H493" s="380"/>
    </row>
    <row r="494" spans="2:8" x14ac:dyDescent="0.2">
      <c r="B494" s="3"/>
      <c r="C494" s="3"/>
      <c r="D494" s="3"/>
      <c r="E494" s="3"/>
      <c r="F494" s="3"/>
      <c r="G494" s="380"/>
      <c r="H494" s="380"/>
    </row>
    <row r="495" spans="2:8" x14ac:dyDescent="0.2">
      <c r="B495" s="3"/>
      <c r="C495" s="3"/>
      <c r="D495" s="3"/>
      <c r="E495" s="3"/>
      <c r="F495" s="3"/>
      <c r="G495" s="380"/>
      <c r="H495" s="380"/>
    </row>
    <row r="496" spans="2:8" x14ac:dyDescent="0.2">
      <c r="B496" s="3"/>
      <c r="C496" s="3"/>
      <c r="D496" s="3"/>
      <c r="E496" s="3"/>
      <c r="F496" s="3"/>
      <c r="G496" s="380"/>
      <c r="H496" s="380"/>
    </row>
    <row r="497" spans="2:8" x14ac:dyDescent="0.2">
      <c r="B497" s="3"/>
      <c r="C497" s="3"/>
      <c r="D497" s="3"/>
      <c r="E497" s="3"/>
      <c r="F497" s="3"/>
      <c r="G497" s="380"/>
      <c r="H497" s="380"/>
    </row>
    <row r="498" spans="2:8" x14ac:dyDescent="0.2">
      <c r="B498" s="3"/>
      <c r="C498" s="3"/>
      <c r="D498" s="3"/>
      <c r="E498" s="3"/>
      <c r="F498" s="3"/>
      <c r="G498" s="380"/>
      <c r="H498" s="380"/>
    </row>
    <row r="499" spans="2:8" x14ac:dyDescent="0.2">
      <c r="B499" s="3"/>
      <c r="C499" s="3"/>
      <c r="D499" s="3"/>
      <c r="E499" s="3"/>
      <c r="F499" s="3"/>
      <c r="G499" s="380"/>
      <c r="H499" s="380"/>
    </row>
    <row r="500" spans="2:8" x14ac:dyDescent="0.2">
      <c r="B500" s="3"/>
      <c r="C500" s="3"/>
      <c r="D500" s="3"/>
      <c r="E500" s="3"/>
      <c r="F500" s="3"/>
      <c r="G500" s="380"/>
      <c r="H500" s="380"/>
    </row>
    <row r="501" spans="2:8" x14ac:dyDescent="0.2">
      <c r="B501" s="3"/>
      <c r="C501" s="3"/>
      <c r="D501" s="3"/>
      <c r="E501" s="3"/>
      <c r="F501" s="3"/>
      <c r="G501" s="380"/>
      <c r="H501" s="380"/>
    </row>
    <row r="502" spans="2:8" x14ac:dyDescent="0.2">
      <c r="B502" s="3"/>
      <c r="C502" s="3"/>
      <c r="D502" s="3"/>
      <c r="E502" s="3"/>
      <c r="F502" s="3"/>
      <c r="G502" s="380"/>
      <c r="H502" s="380"/>
    </row>
    <row r="503" spans="2:8" x14ac:dyDescent="0.2">
      <c r="B503" s="3"/>
      <c r="C503" s="3"/>
      <c r="D503" s="3"/>
      <c r="E503" s="3"/>
      <c r="F503" s="3"/>
      <c r="G503" s="380"/>
      <c r="H503" s="380"/>
    </row>
    <row r="504" spans="2:8" x14ac:dyDescent="0.2">
      <c r="B504" s="3"/>
      <c r="C504" s="3"/>
      <c r="D504" s="3"/>
      <c r="E504" s="3"/>
      <c r="F504" s="3"/>
      <c r="G504" s="380"/>
      <c r="H504" s="380"/>
    </row>
    <row r="505" spans="2:8" x14ac:dyDescent="0.2">
      <c r="B505" s="3"/>
      <c r="C505" s="3"/>
      <c r="D505" s="3"/>
      <c r="E505" s="3"/>
      <c r="F505" s="3"/>
      <c r="G505" s="380"/>
      <c r="H505" s="380"/>
    </row>
    <row r="506" spans="2:8" x14ac:dyDescent="0.2">
      <c r="B506" s="3"/>
      <c r="C506" s="3"/>
      <c r="D506" s="3"/>
      <c r="E506" s="3"/>
      <c r="F506" s="3"/>
      <c r="G506" s="380"/>
      <c r="H506" s="380"/>
    </row>
    <row r="507" spans="2:8" x14ac:dyDescent="0.2">
      <c r="B507" s="3"/>
      <c r="C507" s="3"/>
      <c r="D507" s="3"/>
      <c r="E507" s="3"/>
      <c r="F507" s="3"/>
      <c r="G507" s="380"/>
      <c r="H507" s="380"/>
    </row>
    <row r="508" spans="2:8" x14ac:dyDescent="0.2">
      <c r="B508" s="3"/>
      <c r="C508" s="3"/>
      <c r="D508" s="3"/>
      <c r="E508" s="3"/>
      <c r="F508" s="3"/>
      <c r="G508" s="380"/>
      <c r="H508" s="380"/>
    </row>
    <row r="509" spans="2:8" x14ac:dyDescent="0.2">
      <c r="B509" s="3"/>
      <c r="C509" s="3"/>
      <c r="D509" s="3"/>
      <c r="E509" s="3"/>
      <c r="F509" s="3"/>
      <c r="G509" s="380"/>
      <c r="H509" s="380"/>
    </row>
    <row r="510" spans="2:8" x14ac:dyDescent="0.2">
      <c r="B510" s="3"/>
      <c r="C510" s="3"/>
      <c r="D510" s="3"/>
      <c r="E510" s="3"/>
      <c r="F510" s="3"/>
      <c r="G510" s="380"/>
      <c r="H510" s="380"/>
    </row>
    <row r="511" spans="2:8" x14ac:dyDescent="0.2">
      <c r="B511" s="3"/>
      <c r="C511" s="3"/>
      <c r="D511" s="3"/>
      <c r="E511" s="3"/>
      <c r="F511" s="3"/>
      <c r="G511" s="380"/>
      <c r="H511" s="380"/>
    </row>
    <row r="512" spans="2:8" x14ac:dyDescent="0.2">
      <c r="B512" s="3"/>
      <c r="C512" s="3"/>
      <c r="D512" s="3"/>
      <c r="E512" s="3"/>
      <c r="F512" s="3"/>
      <c r="G512" s="380"/>
      <c r="H512" s="380"/>
    </row>
    <row r="513" spans="2:8" x14ac:dyDescent="0.2">
      <c r="B513" s="3"/>
      <c r="C513" s="3"/>
      <c r="D513" s="3"/>
      <c r="E513" s="3"/>
      <c r="F513" s="3"/>
      <c r="G513" s="380"/>
      <c r="H513" s="380"/>
    </row>
    <row r="514" spans="2:8" x14ac:dyDescent="0.2">
      <c r="B514" s="3"/>
      <c r="C514" s="3"/>
      <c r="D514" s="3"/>
      <c r="E514" s="3"/>
      <c r="F514" s="3"/>
      <c r="G514" s="380"/>
      <c r="H514" s="380"/>
    </row>
    <row r="515" spans="2:8" x14ac:dyDescent="0.2">
      <c r="B515" s="3"/>
      <c r="C515" s="3"/>
      <c r="D515" s="3"/>
      <c r="E515" s="3"/>
      <c r="F515" s="3"/>
      <c r="G515" s="380"/>
      <c r="H515" s="380"/>
    </row>
    <row r="516" spans="2:8" x14ac:dyDescent="0.2">
      <c r="B516" s="3"/>
      <c r="C516" s="3"/>
      <c r="D516" s="3"/>
      <c r="E516" s="3"/>
      <c r="F516" s="3"/>
      <c r="G516" s="380"/>
      <c r="H516" s="380"/>
    </row>
    <row r="517" spans="2:8" x14ac:dyDescent="0.2">
      <c r="B517" s="3"/>
      <c r="C517" s="3"/>
      <c r="D517" s="3"/>
      <c r="E517" s="3"/>
      <c r="F517" s="3"/>
      <c r="G517" s="380"/>
      <c r="H517" s="380"/>
    </row>
    <row r="518" spans="2:8" x14ac:dyDescent="0.2">
      <c r="B518" s="3"/>
      <c r="C518" s="3"/>
      <c r="D518" s="3"/>
      <c r="E518" s="3"/>
      <c r="F518" s="3"/>
      <c r="G518" s="380"/>
      <c r="H518" s="380"/>
    </row>
    <row r="519" spans="2:8" x14ac:dyDescent="0.2">
      <c r="B519" s="3"/>
      <c r="C519" s="3"/>
      <c r="D519" s="3"/>
      <c r="E519" s="3"/>
      <c r="F519" s="3"/>
      <c r="G519" s="380"/>
      <c r="H519" s="380"/>
    </row>
    <row r="520" spans="2:8" x14ac:dyDescent="0.2">
      <c r="B520" s="3"/>
      <c r="C520" s="3"/>
      <c r="D520" s="3"/>
      <c r="E520" s="3"/>
      <c r="F520" s="3"/>
      <c r="G520" s="380"/>
      <c r="H520" s="380"/>
    </row>
    <row r="521" spans="2:8" x14ac:dyDescent="0.2">
      <c r="B521" s="3"/>
      <c r="C521" s="3"/>
      <c r="D521" s="3"/>
      <c r="E521" s="3"/>
      <c r="F521" s="3"/>
      <c r="G521" s="380"/>
      <c r="H521" s="380"/>
    </row>
    <row r="522" spans="2:8" x14ac:dyDescent="0.2">
      <c r="B522" s="3"/>
      <c r="C522" s="3"/>
      <c r="D522" s="3"/>
      <c r="E522" s="3"/>
      <c r="F522" s="3"/>
      <c r="G522" s="380"/>
      <c r="H522" s="380"/>
    </row>
    <row r="523" spans="2:8" x14ac:dyDescent="0.2">
      <c r="B523" s="3"/>
      <c r="C523" s="3"/>
      <c r="D523" s="3"/>
      <c r="E523" s="3"/>
      <c r="F523" s="3"/>
      <c r="G523" s="380"/>
      <c r="H523" s="380"/>
    </row>
    <row r="524" spans="2:8" x14ac:dyDescent="0.2">
      <c r="B524" s="3"/>
      <c r="C524" s="3"/>
      <c r="D524" s="3"/>
      <c r="E524" s="3"/>
      <c r="F524" s="3"/>
      <c r="G524" s="380"/>
      <c r="H524" s="380"/>
    </row>
    <row r="525" spans="2:8" x14ac:dyDescent="0.2">
      <c r="B525" s="3"/>
      <c r="C525" s="3"/>
      <c r="D525" s="3"/>
      <c r="E525" s="3"/>
      <c r="F525" s="3"/>
      <c r="G525" s="380"/>
      <c r="H525" s="380"/>
    </row>
    <row r="526" spans="2:8" x14ac:dyDescent="0.2">
      <c r="B526" s="3"/>
      <c r="C526" s="3"/>
      <c r="D526" s="3"/>
      <c r="E526" s="3"/>
      <c r="F526" s="3"/>
      <c r="G526" s="380"/>
      <c r="H526" s="380"/>
    </row>
    <row r="527" spans="2:8" x14ac:dyDescent="0.2">
      <c r="B527" s="3"/>
      <c r="C527" s="3"/>
      <c r="D527" s="3"/>
      <c r="E527" s="3"/>
      <c r="F527" s="3"/>
      <c r="G527" s="380"/>
      <c r="H527" s="380"/>
    </row>
    <row r="528" spans="2:8" x14ac:dyDescent="0.2">
      <c r="B528" s="3"/>
      <c r="C528" s="3"/>
      <c r="D528" s="3"/>
      <c r="E528" s="3"/>
      <c r="F528" s="3"/>
      <c r="G528" s="380"/>
      <c r="H528" s="380"/>
    </row>
    <row r="529" spans="2:8" x14ac:dyDescent="0.2">
      <c r="B529" s="3"/>
      <c r="C529" s="3"/>
      <c r="D529" s="3"/>
      <c r="E529" s="3"/>
      <c r="F529" s="3"/>
      <c r="G529" s="380"/>
      <c r="H529" s="380"/>
    </row>
    <row r="530" spans="2:8" x14ac:dyDescent="0.2">
      <c r="B530" s="3"/>
      <c r="C530" s="3"/>
      <c r="D530" s="3"/>
      <c r="E530" s="3"/>
      <c r="F530" s="3"/>
      <c r="G530" s="380"/>
      <c r="H530" s="380"/>
    </row>
    <row r="531" spans="2:8" x14ac:dyDescent="0.2">
      <c r="B531" s="3"/>
      <c r="C531" s="3"/>
      <c r="D531" s="3"/>
      <c r="E531" s="3"/>
      <c r="F531" s="3"/>
      <c r="G531" s="380"/>
      <c r="H531" s="380"/>
    </row>
    <row r="532" spans="2:8" x14ac:dyDescent="0.2">
      <c r="B532" s="3"/>
      <c r="C532" s="3"/>
      <c r="D532" s="3"/>
      <c r="E532" s="3"/>
      <c r="F532" s="3"/>
      <c r="G532" s="380"/>
      <c r="H532" s="380"/>
    </row>
    <row r="533" spans="2:8" x14ac:dyDescent="0.2">
      <c r="B533" s="3"/>
      <c r="C533" s="3"/>
      <c r="D533" s="3"/>
      <c r="E533" s="3"/>
      <c r="F533" s="3"/>
      <c r="G533" s="380"/>
      <c r="H533" s="380"/>
    </row>
    <row r="534" spans="2:8" x14ac:dyDescent="0.2">
      <c r="B534" s="3"/>
      <c r="C534" s="3"/>
      <c r="D534" s="3"/>
      <c r="E534" s="3"/>
      <c r="F534" s="3"/>
      <c r="G534" s="380"/>
      <c r="H534" s="380"/>
    </row>
    <row r="535" spans="2:8" x14ac:dyDescent="0.2">
      <c r="B535" s="3"/>
      <c r="C535" s="3"/>
      <c r="D535" s="3"/>
      <c r="E535" s="3"/>
      <c r="F535" s="3"/>
      <c r="G535" s="380"/>
      <c r="H535" s="380"/>
    </row>
    <row r="536" spans="2:8" x14ac:dyDescent="0.2">
      <c r="B536" s="3"/>
      <c r="C536" s="3"/>
      <c r="D536" s="3"/>
      <c r="E536" s="3"/>
      <c r="F536" s="3"/>
      <c r="G536" s="380"/>
      <c r="H536" s="380"/>
    </row>
    <row r="537" spans="2:8" x14ac:dyDescent="0.2">
      <c r="B537" s="3"/>
      <c r="C537" s="3"/>
      <c r="D537" s="3"/>
      <c r="E537" s="3"/>
      <c r="F537" s="3"/>
      <c r="G537" s="380"/>
      <c r="H537" s="380"/>
    </row>
    <row r="538" spans="2:8" x14ac:dyDescent="0.2">
      <c r="B538" s="3"/>
      <c r="C538" s="3"/>
      <c r="D538" s="3"/>
      <c r="E538" s="3"/>
      <c r="F538" s="3"/>
      <c r="G538" s="380"/>
      <c r="H538" s="380"/>
    </row>
    <row r="539" spans="2:8" x14ac:dyDescent="0.2">
      <c r="B539" s="3"/>
      <c r="C539" s="3"/>
      <c r="D539" s="3"/>
      <c r="E539" s="3"/>
      <c r="F539" s="3"/>
      <c r="G539" s="380"/>
      <c r="H539" s="380"/>
    </row>
    <row r="540" spans="2:8" x14ac:dyDescent="0.2">
      <c r="B540" s="3"/>
      <c r="C540" s="3"/>
      <c r="D540" s="3"/>
      <c r="E540" s="3"/>
      <c r="F540" s="3"/>
      <c r="G540" s="380"/>
      <c r="H540" s="380"/>
    </row>
    <row r="541" spans="2:8" x14ac:dyDescent="0.2">
      <c r="B541" s="3"/>
      <c r="C541" s="3"/>
      <c r="D541" s="3"/>
      <c r="E541" s="3"/>
      <c r="F541" s="3"/>
      <c r="G541" s="380"/>
      <c r="H541" s="380"/>
    </row>
    <row r="542" spans="2:8" x14ac:dyDescent="0.2">
      <c r="B542" s="3"/>
      <c r="C542" s="3"/>
      <c r="D542" s="3"/>
      <c r="E542" s="3"/>
      <c r="F542" s="3"/>
      <c r="G542" s="380"/>
      <c r="H542" s="380"/>
    </row>
    <row r="543" spans="2:8" x14ac:dyDescent="0.2">
      <c r="B543" s="3"/>
      <c r="C543" s="3"/>
      <c r="D543" s="3"/>
      <c r="E543" s="3"/>
      <c r="F543" s="3"/>
      <c r="G543" s="380"/>
      <c r="H543" s="380"/>
    </row>
    <row r="544" spans="2:8" x14ac:dyDescent="0.2">
      <c r="B544" s="3"/>
      <c r="C544" s="3"/>
      <c r="D544" s="3"/>
      <c r="E544" s="3"/>
      <c r="F544" s="3"/>
      <c r="G544" s="380"/>
      <c r="H544" s="380"/>
    </row>
    <row r="545" spans="2:8" x14ac:dyDescent="0.2">
      <c r="B545" s="3"/>
      <c r="C545" s="3"/>
      <c r="D545" s="3"/>
      <c r="E545" s="3"/>
      <c r="F545" s="3"/>
      <c r="G545" s="380"/>
      <c r="H545" s="380"/>
    </row>
    <row r="546" spans="2:8" x14ac:dyDescent="0.2">
      <c r="B546" s="3"/>
      <c r="C546" s="3"/>
      <c r="D546" s="3"/>
      <c r="E546" s="3"/>
      <c r="F546" s="3"/>
      <c r="G546" s="380"/>
      <c r="H546" s="380"/>
    </row>
    <row r="547" spans="2:8" x14ac:dyDescent="0.2">
      <c r="B547" s="3"/>
      <c r="C547" s="3"/>
      <c r="D547" s="3"/>
      <c r="E547" s="3"/>
      <c r="F547" s="3"/>
      <c r="G547" s="380"/>
      <c r="H547" s="380"/>
    </row>
    <row r="548" spans="2:8" x14ac:dyDescent="0.2">
      <c r="B548" s="3"/>
      <c r="C548" s="3"/>
      <c r="D548" s="3"/>
      <c r="E548" s="3"/>
      <c r="F548" s="3"/>
      <c r="G548" s="380"/>
      <c r="H548" s="380"/>
    </row>
    <row r="549" spans="2:8" x14ac:dyDescent="0.2">
      <c r="B549" s="3"/>
      <c r="C549" s="3"/>
      <c r="D549" s="3"/>
      <c r="E549" s="3"/>
      <c r="F549" s="3"/>
      <c r="G549" s="380"/>
      <c r="H549" s="380"/>
    </row>
    <row r="550" spans="2:8" x14ac:dyDescent="0.2">
      <c r="B550" s="3"/>
      <c r="C550" s="3"/>
      <c r="D550" s="3"/>
      <c r="E550" s="3"/>
      <c r="F550" s="3"/>
      <c r="G550" s="380"/>
      <c r="H550" s="380"/>
    </row>
    <row r="551" spans="2:8" x14ac:dyDescent="0.2">
      <c r="B551" s="3"/>
      <c r="C551" s="3"/>
      <c r="D551" s="3"/>
      <c r="E551" s="3"/>
      <c r="F551" s="3"/>
      <c r="G551" s="380"/>
      <c r="H551" s="380"/>
    </row>
    <row r="552" spans="2:8" x14ac:dyDescent="0.2">
      <c r="B552" s="3"/>
      <c r="C552" s="3"/>
      <c r="D552" s="3"/>
      <c r="E552" s="3"/>
      <c r="F552" s="3"/>
      <c r="G552" s="380"/>
      <c r="H552" s="380"/>
    </row>
    <row r="553" spans="2:8" x14ac:dyDescent="0.2">
      <c r="B553" s="3"/>
      <c r="C553" s="3"/>
      <c r="D553" s="3"/>
      <c r="E553" s="3"/>
      <c r="F553" s="3"/>
      <c r="G553" s="380"/>
      <c r="H553" s="380"/>
    </row>
    <row r="554" spans="2:8" x14ac:dyDescent="0.2">
      <c r="B554" s="3"/>
      <c r="C554" s="3"/>
      <c r="D554" s="3"/>
      <c r="E554" s="3"/>
      <c r="F554" s="3"/>
      <c r="G554" s="380"/>
      <c r="H554" s="380"/>
    </row>
    <row r="555" spans="2:8" x14ac:dyDescent="0.2">
      <c r="B555" s="3"/>
      <c r="C555" s="3"/>
      <c r="D555" s="3"/>
      <c r="E555" s="3"/>
      <c r="F555" s="3"/>
      <c r="G555" s="380"/>
      <c r="H555" s="380"/>
    </row>
    <row r="556" spans="2:8" x14ac:dyDescent="0.2">
      <c r="B556" s="3"/>
      <c r="C556" s="3"/>
      <c r="D556" s="3"/>
      <c r="E556" s="3"/>
      <c r="F556" s="3"/>
      <c r="G556" s="380"/>
      <c r="H556" s="380"/>
    </row>
    <row r="557" spans="2:8" x14ac:dyDescent="0.2">
      <c r="B557" s="3"/>
      <c r="C557" s="3"/>
      <c r="D557" s="3"/>
      <c r="E557" s="3"/>
      <c r="F557" s="3"/>
      <c r="G557" s="380"/>
      <c r="H557" s="380"/>
    </row>
    <row r="558" spans="2:8" x14ac:dyDescent="0.2">
      <c r="B558" s="3"/>
      <c r="C558" s="3"/>
      <c r="D558" s="3"/>
      <c r="E558" s="3"/>
      <c r="F558" s="3"/>
      <c r="G558" s="380"/>
      <c r="H558" s="380"/>
    </row>
    <row r="559" spans="2:8" x14ac:dyDescent="0.2">
      <c r="B559" s="3"/>
      <c r="C559" s="3"/>
      <c r="D559" s="3"/>
      <c r="E559" s="3"/>
      <c r="F559" s="3"/>
      <c r="G559" s="380"/>
      <c r="H559" s="380"/>
    </row>
    <row r="560" spans="2:8" x14ac:dyDescent="0.2">
      <c r="B560" s="3"/>
      <c r="C560" s="3"/>
      <c r="D560" s="3"/>
      <c r="E560" s="3"/>
      <c r="F560" s="3"/>
      <c r="G560" s="380"/>
      <c r="H560" s="380"/>
    </row>
    <row r="561" spans="2:8" x14ac:dyDescent="0.2">
      <c r="B561" s="3"/>
      <c r="C561" s="3"/>
      <c r="D561" s="3"/>
      <c r="E561" s="3"/>
      <c r="F561" s="3"/>
      <c r="G561" s="380"/>
      <c r="H561" s="380"/>
    </row>
    <row r="562" spans="2:8" x14ac:dyDescent="0.2">
      <c r="B562" s="3"/>
      <c r="C562" s="3"/>
      <c r="D562" s="3"/>
      <c r="E562" s="3"/>
      <c r="F562" s="3"/>
      <c r="G562" s="380"/>
      <c r="H562" s="380"/>
    </row>
    <row r="563" spans="2:8" x14ac:dyDescent="0.2">
      <c r="B563" s="3"/>
      <c r="C563" s="3"/>
      <c r="D563" s="3"/>
      <c r="E563" s="3"/>
      <c r="F563" s="3"/>
      <c r="G563" s="380"/>
      <c r="H563" s="380"/>
    </row>
    <row r="564" spans="2:8" x14ac:dyDescent="0.2">
      <c r="B564" s="3"/>
      <c r="C564" s="3"/>
      <c r="D564" s="3"/>
      <c r="E564" s="3"/>
      <c r="F564" s="3"/>
      <c r="G564" s="380"/>
      <c r="H564" s="380"/>
    </row>
    <row r="565" spans="2:8" x14ac:dyDescent="0.2">
      <c r="B565" s="3"/>
      <c r="C565" s="3"/>
      <c r="D565" s="3"/>
      <c r="E565" s="3"/>
      <c r="F565" s="3"/>
      <c r="G565" s="380"/>
      <c r="H565" s="380"/>
    </row>
    <row r="566" spans="2:8" x14ac:dyDescent="0.2">
      <c r="B566" s="3"/>
      <c r="C566" s="3"/>
      <c r="D566" s="3"/>
      <c r="E566" s="3"/>
      <c r="F566" s="3"/>
      <c r="G566" s="380"/>
      <c r="H566" s="380"/>
    </row>
    <row r="567" spans="2:8" x14ac:dyDescent="0.2">
      <c r="B567" s="3"/>
      <c r="C567" s="3"/>
      <c r="D567" s="3"/>
      <c r="E567" s="3"/>
      <c r="F567" s="3"/>
      <c r="G567" s="380"/>
      <c r="H567" s="380"/>
    </row>
    <row r="568" spans="2:8" x14ac:dyDescent="0.2">
      <c r="B568" s="3"/>
      <c r="C568" s="3"/>
      <c r="D568" s="3"/>
      <c r="E568" s="3"/>
      <c r="F568" s="3"/>
      <c r="G568" s="380"/>
      <c r="H568" s="380"/>
    </row>
    <row r="569" spans="2:8" x14ac:dyDescent="0.2">
      <c r="B569" s="3"/>
      <c r="C569" s="3"/>
      <c r="D569" s="3"/>
      <c r="E569" s="3"/>
      <c r="F569" s="3"/>
      <c r="G569" s="380"/>
      <c r="H569" s="380"/>
    </row>
    <row r="570" spans="2:8" x14ac:dyDescent="0.2">
      <c r="B570" s="3"/>
      <c r="C570" s="3"/>
      <c r="D570" s="3"/>
      <c r="E570" s="3"/>
      <c r="F570" s="3"/>
      <c r="G570" s="380"/>
      <c r="H570" s="380"/>
    </row>
    <row r="571" spans="2:8" x14ac:dyDescent="0.2">
      <c r="B571" s="3"/>
      <c r="C571" s="3"/>
      <c r="D571" s="3"/>
      <c r="E571" s="3"/>
      <c r="F571" s="3"/>
      <c r="G571" s="380"/>
      <c r="H571" s="380"/>
    </row>
    <row r="572" spans="2:8" x14ac:dyDescent="0.2">
      <c r="B572" s="3"/>
      <c r="C572" s="3"/>
      <c r="D572" s="3"/>
      <c r="E572" s="3"/>
      <c r="F572" s="3"/>
      <c r="G572" s="380"/>
      <c r="H572" s="380"/>
    </row>
    <row r="573" spans="2:8" x14ac:dyDescent="0.2">
      <c r="B573" s="3"/>
      <c r="C573" s="3"/>
      <c r="D573" s="3"/>
      <c r="E573" s="3"/>
      <c r="F573" s="3"/>
      <c r="G573" s="380"/>
      <c r="H573" s="380"/>
    </row>
    <row r="574" spans="2:8" x14ac:dyDescent="0.2">
      <c r="B574" s="3"/>
      <c r="C574" s="3"/>
      <c r="D574" s="3"/>
      <c r="E574" s="3"/>
      <c r="F574" s="3"/>
      <c r="G574" s="380"/>
      <c r="H574" s="380"/>
    </row>
    <row r="575" spans="2:8" x14ac:dyDescent="0.2">
      <c r="B575" s="3"/>
      <c r="C575" s="3"/>
      <c r="D575" s="3"/>
      <c r="E575" s="3"/>
      <c r="F575" s="3"/>
      <c r="G575" s="380"/>
      <c r="H575" s="380"/>
    </row>
    <row r="576" spans="2:8" x14ac:dyDescent="0.2">
      <c r="B576" s="3"/>
      <c r="C576" s="3"/>
      <c r="D576" s="3"/>
      <c r="E576" s="3"/>
      <c r="F576" s="3"/>
      <c r="G576" s="380"/>
      <c r="H576" s="380"/>
    </row>
    <row r="577" spans="2:8" x14ac:dyDescent="0.2">
      <c r="B577" s="3"/>
      <c r="C577" s="3"/>
      <c r="D577" s="3"/>
      <c r="E577" s="3"/>
      <c r="F577" s="3"/>
      <c r="G577" s="380"/>
      <c r="H577" s="380"/>
    </row>
    <row r="578" spans="2:8" x14ac:dyDescent="0.2">
      <c r="B578" s="3"/>
      <c r="C578" s="3"/>
      <c r="D578" s="3"/>
      <c r="E578" s="3"/>
      <c r="F578" s="3"/>
      <c r="G578" s="380"/>
      <c r="H578" s="380"/>
    </row>
    <row r="579" spans="2:8" x14ac:dyDescent="0.2">
      <c r="B579" s="3"/>
      <c r="C579" s="3"/>
      <c r="D579" s="3"/>
      <c r="E579" s="3"/>
      <c r="F579" s="3"/>
      <c r="G579" s="380"/>
      <c r="H579" s="380"/>
    </row>
    <row r="580" spans="2:8" x14ac:dyDescent="0.2">
      <c r="B580" s="3"/>
      <c r="C580" s="3"/>
      <c r="D580" s="3"/>
      <c r="E580" s="3"/>
      <c r="F580" s="3"/>
      <c r="G580" s="380"/>
      <c r="H580" s="380"/>
    </row>
    <row r="581" spans="2:8" x14ac:dyDescent="0.2">
      <c r="B581" s="3"/>
      <c r="C581" s="3"/>
      <c r="D581" s="3"/>
      <c r="E581" s="3"/>
      <c r="F581" s="3"/>
      <c r="G581" s="380"/>
      <c r="H581" s="380"/>
    </row>
    <row r="582" spans="2:8" x14ac:dyDescent="0.2">
      <c r="B582" s="3"/>
      <c r="C582" s="3"/>
      <c r="D582" s="3"/>
      <c r="E582" s="3"/>
      <c r="F582" s="3"/>
      <c r="G582" s="380"/>
      <c r="H582" s="380"/>
    </row>
    <row r="583" spans="2:8" x14ac:dyDescent="0.2">
      <c r="B583" s="3"/>
      <c r="C583" s="3"/>
      <c r="D583" s="3"/>
      <c r="E583" s="3"/>
      <c r="F583" s="3"/>
      <c r="G583" s="380"/>
      <c r="H583" s="380"/>
    </row>
    <row r="584" spans="2:8" x14ac:dyDescent="0.2">
      <c r="B584" s="3"/>
      <c r="C584" s="3"/>
      <c r="D584" s="3"/>
      <c r="E584" s="3"/>
      <c r="F584" s="3"/>
      <c r="G584" s="380"/>
      <c r="H584" s="380"/>
    </row>
    <row r="585" spans="2:8" x14ac:dyDescent="0.2">
      <c r="B585" s="3"/>
      <c r="C585" s="3"/>
      <c r="D585" s="3"/>
      <c r="E585" s="3"/>
      <c r="F585" s="3"/>
      <c r="G585" s="380"/>
      <c r="H585" s="380"/>
    </row>
    <row r="586" spans="2:8" x14ac:dyDescent="0.2">
      <c r="B586" s="3"/>
      <c r="C586" s="3"/>
      <c r="D586" s="3"/>
      <c r="E586" s="3"/>
      <c r="F586" s="3"/>
      <c r="G586" s="380"/>
      <c r="H586" s="380"/>
    </row>
    <row r="587" spans="2:8" x14ac:dyDescent="0.2">
      <c r="B587" s="3"/>
      <c r="C587" s="3"/>
      <c r="D587" s="3"/>
      <c r="E587" s="3"/>
      <c r="F587" s="3"/>
      <c r="G587" s="380"/>
      <c r="H587" s="380"/>
    </row>
    <row r="588" spans="2:8" x14ac:dyDescent="0.2">
      <c r="B588" s="3"/>
      <c r="C588" s="3"/>
      <c r="D588" s="3"/>
      <c r="E588" s="3"/>
      <c r="F588" s="3"/>
      <c r="G588" s="380"/>
      <c r="H588" s="380"/>
    </row>
    <row r="589" spans="2:8" x14ac:dyDescent="0.2">
      <c r="B589" s="3"/>
      <c r="C589" s="3"/>
      <c r="D589" s="3"/>
      <c r="E589" s="3"/>
      <c r="F589" s="3"/>
      <c r="G589" s="380"/>
      <c r="H589" s="380"/>
    </row>
    <row r="590" spans="2:8" x14ac:dyDescent="0.2">
      <c r="B590" s="3"/>
      <c r="C590" s="3"/>
      <c r="D590" s="3"/>
      <c r="E590" s="3"/>
      <c r="F590" s="3"/>
      <c r="G590" s="380"/>
      <c r="H590" s="380"/>
    </row>
    <row r="591" spans="2:8" x14ac:dyDescent="0.2">
      <c r="B591" s="3"/>
      <c r="C591" s="3"/>
      <c r="D591" s="3"/>
      <c r="E591" s="3"/>
      <c r="F591" s="3"/>
      <c r="G591" s="380"/>
      <c r="H591" s="380"/>
    </row>
    <row r="592" spans="2:8" x14ac:dyDescent="0.2">
      <c r="B592" s="3"/>
      <c r="C592" s="3"/>
      <c r="D592" s="3"/>
      <c r="E592" s="3"/>
      <c r="F592" s="3"/>
      <c r="G592" s="380"/>
      <c r="H592" s="380"/>
    </row>
    <row r="593" spans="2:8" x14ac:dyDescent="0.2">
      <c r="B593" s="3"/>
      <c r="C593" s="3"/>
      <c r="D593" s="3"/>
      <c r="E593" s="3"/>
      <c r="F593" s="3"/>
      <c r="G593" s="380"/>
      <c r="H593" s="380"/>
    </row>
    <row r="594" spans="2:8" x14ac:dyDescent="0.2">
      <c r="B594" s="3"/>
      <c r="C594" s="3"/>
      <c r="D594" s="3"/>
      <c r="E594" s="3"/>
      <c r="F594" s="3"/>
      <c r="G594" s="380"/>
      <c r="H594" s="380"/>
    </row>
    <row r="595" spans="2:8" x14ac:dyDescent="0.2">
      <c r="B595" s="3"/>
      <c r="C595" s="3"/>
      <c r="D595" s="3"/>
      <c r="E595" s="3"/>
      <c r="F595" s="3"/>
      <c r="G595" s="380"/>
      <c r="H595" s="380"/>
    </row>
    <row r="596" spans="2:8" x14ac:dyDescent="0.2">
      <c r="B596" s="3"/>
      <c r="C596" s="3"/>
      <c r="D596" s="3"/>
      <c r="E596" s="3"/>
      <c r="F596" s="3"/>
      <c r="G596" s="380"/>
      <c r="H596" s="380"/>
    </row>
    <row r="597" spans="2:8" x14ac:dyDescent="0.2">
      <c r="B597" s="3"/>
      <c r="C597" s="3"/>
      <c r="D597" s="3"/>
      <c r="E597" s="3"/>
      <c r="F597" s="3"/>
      <c r="G597" s="380"/>
      <c r="H597" s="380"/>
    </row>
    <row r="598" spans="2:8" x14ac:dyDescent="0.2">
      <c r="B598" s="3"/>
      <c r="C598" s="3"/>
      <c r="D598" s="3"/>
      <c r="E598" s="3"/>
      <c r="F598" s="3"/>
      <c r="G598" s="380"/>
      <c r="H598" s="380"/>
    </row>
    <row r="599" spans="2:8" x14ac:dyDescent="0.2">
      <c r="B599" s="3"/>
      <c r="C599" s="3"/>
      <c r="D599" s="3"/>
      <c r="E599" s="3"/>
      <c r="F599" s="3"/>
      <c r="G599" s="380"/>
      <c r="H599" s="380"/>
    </row>
    <row r="600" spans="2:8" x14ac:dyDescent="0.2">
      <c r="B600" s="3"/>
      <c r="C600" s="3"/>
      <c r="D600" s="3"/>
      <c r="E600" s="3"/>
      <c r="F600" s="3"/>
      <c r="G600" s="380"/>
      <c r="H600" s="380"/>
    </row>
    <row r="601" spans="2:8" x14ac:dyDescent="0.2">
      <c r="B601" s="3"/>
      <c r="C601" s="3"/>
      <c r="D601" s="3"/>
      <c r="E601" s="3"/>
      <c r="F601" s="3"/>
      <c r="G601" s="380"/>
      <c r="H601" s="380"/>
    </row>
    <row r="602" spans="2:8" x14ac:dyDescent="0.2">
      <c r="B602" s="3"/>
      <c r="C602" s="3"/>
      <c r="D602" s="3"/>
      <c r="E602" s="3"/>
      <c r="F602" s="3"/>
      <c r="G602" s="380"/>
      <c r="H602" s="380"/>
    </row>
    <row r="603" spans="2:8" x14ac:dyDescent="0.2">
      <c r="B603" s="3"/>
      <c r="C603" s="3"/>
      <c r="D603" s="3"/>
      <c r="E603" s="3"/>
      <c r="F603" s="3"/>
      <c r="G603" s="380"/>
      <c r="H603" s="380"/>
    </row>
    <row r="604" spans="2:8" x14ac:dyDescent="0.2">
      <c r="B604" s="3"/>
      <c r="C604" s="3"/>
      <c r="D604" s="3"/>
      <c r="E604" s="3"/>
      <c r="F604" s="3"/>
      <c r="G604" s="380"/>
      <c r="H604" s="380"/>
    </row>
    <row r="605" spans="2:8" x14ac:dyDescent="0.2">
      <c r="B605" s="3"/>
      <c r="C605" s="3"/>
      <c r="D605" s="3"/>
      <c r="E605" s="3"/>
      <c r="F605" s="3"/>
      <c r="G605" s="380"/>
      <c r="H605" s="380"/>
    </row>
    <row r="606" spans="2:8" x14ac:dyDescent="0.2">
      <c r="B606" s="3"/>
      <c r="C606" s="3"/>
      <c r="D606" s="3"/>
      <c r="E606" s="3"/>
      <c r="F606" s="3"/>
      <c r="G606" s="380"/>
      <c r="H606" s="380"/>
    </row>
    <row r="607" spans="2:8" x14ac:dyDescent="0.2">
      <c r="B607" s="3"/>
      <c r="C607" s="3"/>
      <c r="D607" s="3"/>
      <c r="E607" s="3"/>
      <c r="F607" s="3"/>
      <c r="G607" s="380"/>
      <c r="H607" s="380"/>
    </row>
    <row r="608" spans="2:8" x14ac:dyDescent="0.2">
      <c r="B608" s="3"/>
      <c r="C608" s="3"/>
      <c r="D608" s="3"/>
      <c r="E608" s="3"/>
      <c r="F608" s="3"/>
      <c r="G608" s="380"/>
      <c r="H608" s="380"/>
    </row>
    <row r="609" spans="2:8" x14ac:dyDescent="0.2">
      <c r="B609" s="3"/>
      <c r="C609" s="3"/>
      <c r="D609" s="3"/>
      <c r="E609" s="3"/>
      <c r="F609" s="3"/>
      <c r="G609" s="380"/>
      <c r="H609" s="380"/>
    </row>
    <row r="610" spans="2:8" x14ac:dyDescent="0.2">
      <c r="B610" s="3"/>
      <c r="C610" s="3"/>
      <c r="D610" s="3"/>
      <c r="E610" s="3"/>
      <c r="F610" s="3"/>
      <c r="G610" s="380"/>
      <c r="H610" s="380"/>
    </row>
    <row r="611" spans="2:8" x14ac:dyDescent="0.2">
      <c r="B611" s="3"/>
      <c r="C611" s="3"/>
      <c r="D611" s="3"/>
      <c r="E611" s="3"/>
      <c r="F611" s="3"/>
      <c r="G611" s="380"/>
      <c r="H611" s="380"/>
    </row>
    <row r="612" spans="2:8" x14ac:dyDescent="0.2">
      <c r="B612" s="3"/>
      <c r="C612" s="3"/>
      <c r="D612" s="3"/>
      <c r="E612" s="3"/>
      <c r="F612" s="3"/>
      <c r="G612" s="380"/>
      <c r="H612" s="380"/>
    </row>
    <row r="613" spans="2:8" x14ac:dyDescent="0.2">
      <c r="B613" s="3"/>
      <c r="C613" s="3"/>
      <c r="D613" s="3"/>
      <c r="E613" s="3"/>
      <c r="F613" s="3"/>
      <c r="G613" s="380"/>
      <c r="H613" s="380"/>
    </row>
    <row r="614" spans="2:8" x14ac:dyDescent="0.2">
      <c r="B614" s="3"/>
      <c r="C614" s="3"/>
      <c r="D614" s="3"/>
      <c r="E614" s="3"/>
      <c r="F614" s="3"/>
      <c r="G614" s="380"/>
      <c r="H614" s="380"/>
    </row>
    <row r="615" spans="2:8" x14ac:dyDescent="0.2">
      <c r="B615" s="3"/>
      <c r="C615" s="3"/>
      <c r="D615" s="3"/>
      <c r="E615" s="3"/>
      <c r="F615" s="3"/>
      <c r="G615" s="380"/>
      <c r="H615" s="380"/>
    </row>
    <row r="616" spans="2:8" x14ac:dyDescent="0.2">
      <c r="B616" s="3"/>
      <c r="C616" s="3"/>
      <c r="D616" s="3"/>
      <c r="E616" s="3"/>
      <c r="F616" s="3"/>
      <c r="G616" s="380"/>
      <c r="H616" s="380"/>
    </row>
    <row r="617" spans="2:8" x14ac:dyDescent="0.2">
      <c r="B617" s="3"/>
      <c r="C617" s="3"/>
      <c r="D617" s="3"/>
      <c r="E617" s="3"/>
      <c r="F617" s="3"/>
      <c r="G617" s="380"/>
      <c r="H617" s="380"/>
    </row>
    <row r="618" spans="2:8" x14ac:dyDescent="0.2">
      <c r="B618" s="3"/>
      <c r="C618" s="3"/>
      <c r="D618" s="3"/>
      <c r="E618" s="3"/>
      <c r="F618" s="3"/>
      <c r="G618" s="380"/>
      <c r="H618" s="380"/>
    </row>
    <row r="619" spans="2:8" x14ac:dyDescent="0.2">
      <c r="B619" s="3"/>
      <c r="C619" s="3"/>
      <c r="D619" s="3"/>
      <c r="E619" s="3"/>
      <c r="F619" s="3"/>
      <c r="G619" s="380"/>
      <c r="H619" s="380"/>
    </row>
    <row r="620" spans="2:8" x14ac:dyDescent="0.2">
      <c r="B620" s="3"/>
      <c r="C620" s="3"/>
      <c r="D620" s="3"/>
      <c r="E620" s="3"/>
      <c r="F620" s="3"/>
      <c r="G620" s="380"/>
      <c r="H620" s="380"/>
    </row>
    <row r="621" spans="2:8" x14ac:dyDescent="0.2">
      <c r="B621" s="3"/>
      <c r="C621" s="3"/>
      <c r="D621" s="3"/>
      <c r="E621" s="3"/>
      <c r="F621" s="3"/>
      <c r="G621" s="380"/>
      <c r="H621" s="380"/>
    </row>
    <row r="622" spans="2:8" x14ac:dyDescent="0.2">
      <c r="B622" s="3"/>
      <c r="C622" s="3"/>
      <c r="D622" s="3"/>
      <c r="E622" s="3"/>
      <c r="F622" s="3"/>
      <c r="G622" s="380"/>
      <c r="H622" s="380"/>
    </row>
    <row r="623" spans="2:8" x14ac:dyDescent="0.2">
      <c r="B623" s="3"/>
      <c r="C623" s="3"/>
      <c r="D623" s="3"/>
      <c r="E623" s="3"/>
      <c r="F623" s="3"/>
      <c r="G623" s="380"/>
      <c r="H623" s="380"/>
    </row>
    <row r="624" spans="2:8" x14ac:dyDescent="0.2">
      <c r="B624" s="3"/>
      <c r="C624" s="3"/>
      <c r="D624" s="3"/>
      <c r="E624" s="3"/>
      <c r="F624" s="3"/>
      <c r="G624" s="380"/>
      <c r="H624" s="380"/>
    </row>
    <row r="625" spans="2:8" x14ac:dyDescent="0.2">
      <c r="B625" s="3"/>
      <c r="C625" s="3"/>
      <c r="D625" s="3"/>
      <c r="E625" s="3"/>
      <c r="F625" s="3"/>
      <c r="G625" s="380"/>
      <c r="H625" s="380"/>
    </row>
    <row r="626" spans="2:8" x14ac:dyDescent="0.2">
      <c r="B626" s="3"/>
      <c r="C626" s="3"/>
      <c r="D626" s="3"/>
      <c r="E626" s="3"/>
      <c r="F626" s="3"/>
      <c r="G626" s="380"/>
      <c r="H626" s="380"/>
    </row>
    <row r="627" spans="2:8" x14ac:dyDescent="0.2">
      <c r="B627" s="3"/>
      <c r="C627" s="3"/>
      <c r="D627" s="3"/>
      <c r="E627" s="3"/>
      <c r="F627" s="3"/>
      <c r="G627" s="380"/>
      <c r="H627" s="380"/>
    </row>
    <row r="628" spans="2:8" x14ac:dyDescent="0.2">
      <c r="B628" s="3"/>
      <c r="C628" s="3"/>
      <c r="D628" s="3"/>
      <c r="E628" s="3"/>
      <c r="F628" s="3"/>
      <c r="G628" s="380"/>
      <c r="H628" s="380"/>
    </row>
    <row r="629" spans="2:8" x14ac:dyDescent="0.2">
      <c r="B629" s="3"/>
      <c r="C629" s="3"/>
      <c r="D629" s="3"/>
      <c r="E629" s="3"/>
      <c r="F629" s="3"/>
      <c r="G629" s="380"/>
      <c r="H629" s="380"/>
    </row>
    <row r="630" spans="2:8" x14ac:dyDescent="0.2">
      <c r="B630" s="3"/>
      <c r="C630" s="3"/>
      <c r="D630" s="3"/>
      <c r="E630" s="3"/>
      <c r="F630" s="3"/>
      <c r="G630" s="380"/>
      <c r="H630" s="380"/>
    </row>
    <row r="631" spans="2:8" x14ac:dyDescent="0.2">
      <c r="B631" s="3"/>
      <c r="C631" s="3"/>
      <c r="D631" s="3"/>
      <c r="E631" s="3"/>
      <c r="F631" s="3"/>
      <c r="G631" s="380"/>
      <c r="H631" s="380"/>
    </row>
    <row r="632" spans="2:8" x14ac:dyDescent="0.2">
      <c r="B632" s="3"/>
      <c r="C632" s="3"/>
      <c r="D632" s="3"/>
      <c r="E632" s="3"/>
      <c r="F632" s="3"/>
      <c r="G632" s="380"/>
      <c r="H632" s="380"/>
    </row>
  </sheetData>
  <sheetProtection algorithmName="SHA-512" hashValue="DxaJCI9GOr6lMJbfDMSSAuwLuLMXYfAvcjz+z+LRq9Zj4h4qwO6+7EgYU8RhjrYUBJzQZ087XkxxfXHpsfDwdg==" saltValue="dqEmIw+aTi1bulSugNIW0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3" tint="0.39997558519241921"/>
    <pageSetUpPr fitToPage="1"/>
  </sheetPr>
  <dimension ref="B1:R53"/>
  <sheetViews>
    <sheetView showGridLines="0" zoomScale="70" zoomScaleNormal="70" workbookViewId="0">
      <selection activeCell="J18" sqref="J18"/>
    </sheetView>
  </sheetViews>
  <sheetFormatPr defaultColWidth="9.140625" defaultRowHeight="12.75" x14ac:dyDescent="0.2"/>
  <cols>
    <col min="1" max="1" width="2.85546875" style="1" customWidth="1"/>
    <col min="2" max="2" width="51.85546875" style="1" customWidth="1"/>
    <col min="3" max="17" width="14" style="1" customWidth="1"/>
    <col min="18" max="16384" width="9.140625" style="1"/>
  </cols>
  <sheetData>
    <row r="1" spans="2:18" ht="13.5" thickBot="1" x14ac:dyDescent="0.25">
      <c r="B1" s="1758" t="e">
        <f>#REF!</f>
        <v>#REF!</v>
      </c>
      <c r="C1" s="1759"/>
      <c r="D1" s="1759"/>
      <c r="E1" s="1759"/>
      <c r="F1" s="1759"/>
      <c r="G1" s="1759"/>
      <c r="H1" s="1759"/>
      <c r="I1" s="1759"/>
      <c r="J1" s="1759"/>
      <c r="K1" s="1759"/>
      <c r="L1" s="1759"/>
      <c r="M1" s="1759"/>
      <c r="N1" s="1759"/>
      <c r="O1" s="1759"/>
      <c r="P1" s="1759"/>
      <c r="Q1" s="1760"/>
    </row>
    <row r="2" spans="2:18" ht="34.5" customHeight="1" thickBot="1" x14ac:dyDescent="0.25">
      <c r="B2" s="1761" t="s">
        <v>273</v>
      </c>
      <c r="C2" s="1762"/>
      <c r="D2" s="1762"/>
      <c r="E2" s="1762"/>
      <c r="F2" s="1762"/>
      <c r="G2" s="1762"/>
      <c r="H2" s="1762"/>
      <c r="I2" s="1762"/>
      <c r="J2" s="1762"/>
      <c r="K2" s="1762"/>
      <c r="L2" s="1762"/>
      <c r="M2" s="1762"/>
      <c r="N2" s="1762"/>
      <c r="O2" s="1762"/>
      <c r="P2" s="1762"/>
      <c r="Q2" s="1763"/>
      <c r="R2" s="165"/>
    </row>
    <row r="3" spans="2:18" ht="13.5" thickBot="1" x14ac:dyDescent="0.25">
      <c r="B3" s="208"/>
      <c r="Q3" s="246"/>
      <c r="R3" s="165"/>
    </row>
    <row r="4" spans="2:18" ht="15" customHeight="1" thickBot="1" x14ac:dyDescent="0.25">
      <c r="B4" s="208"/>
      <c r="C4" s="1985" t="s">
        <v>252</v>
      </c>
      <c r="D4" s="1986"/>
      <c r="E4" s="1986"/>
      <c r="F4" s="1986"/>
      <c r="G4" s="1986"/>
      <c r="H4" s="1986"/>
      <c r="I4" s="1986"/>
      <c r="J4" s="1987"/>
      <c r="K4" s="405"/>
      <c r="L4" s="165"/>
      <c r="M4" s="165"/>
      <c r="N4" s="165"/>
      <c r="O4" s="165"/>
      <c r="P4" s="165"/>
      <c r="Q4" s="406"/>
      <c r="R4" s="165"/>
    </row>
    <row r="5" spans="2:18" x14ac:dyDescent="0.2">
      <c r="B5" s="208"/>
      <c r="C5" s="407" t="s">
        <v>277</v>
      </c>
      <c r="D5" s="310"/>
      <c r="E5" s="408"/>
      <c r="F5" s="409">
        <v>0.02</v>
      </c>
      <c r="G5" s="310"/>
      <c r="H5" s="410" t="s">
        <v>253</v>
      </c>
      <c r="I5" s="310"/>
      <c r="J5" s="411">
        <f>+'Rent Summary (CO)'!C4</f>
        <v>0</v>
      </c>
      <c r="K5" s="165"/>
      <c r="L5" s="165"/>
      <c r="M5" s="165"/>
      <c r="N5" s="165"/>
      <c r="O5" s="165"/>
      <c r="P5" s="165"/>
      <c r="Q5" s="406"/>
      <c r="R5" s="165"/>
    </row>
    <row r="6" spans="2:18" ht="14.25" customHeight="1" x14ac:dyDescent="0.2">
      <c r="B6" s="208"/>
      <c r="C6" s="407" t="s">
        <v>254</v>
      </c>
      <c r="D6" s="410"/>
      <c r="E6" s="410"/>
      <c r="F6" s="409">
        <v>0.03</v>
      </c>
      <c r="G6" s="310"/>
      <c r="H6" s="410" t="s">
        <v>255</v>
      </c>
      <c r="I6" s="310"/>
      <c r="J6" s="411">
        <v>0.5</v>
      </c>
      <c r="L6" s="165"/>
      <c r="M6" s="165"/>
      <c r="N6" s="165"/>
      <c r="O6" s="165"/>
      <c r="P6" s="165"/>
      <c r="Q6" s="406"/>
      <c r="R6" s="165"/>
    </row>
    <row r="7" spans="2:18" ht="13.5" thickBot="1" x14ac:dyDescent="0.25">
      <c r="B7" s="208"/>
      <c r="C7" s="412" t="s">
        <v>256</v>
      </c>
      <c r="D7" s="413"/>
      <c r="E7" s="414"/>
      <c r="F7" s="415">
        <v>0.03</v>
      </c>
      <c r="G7" s="413"/>
      <c r="H7" s="414"/>
      <c r="I7" s="414"/>
      <c r="J7" s="416"/>
      <c r="K7" s="165"/>
      <c r="L7" s="417"/>
      <c r="M7" s="418"/>
      <c r="N7" s="165"/>
      <c r="O7" s="165"/>
      <c r="P7" s="165"/>
      <c r="Q7" s="406"/>
      <c r="R7" s="165"/>
    </row>
    <row r="8" spans="2:18" ht="15.75" customHeight="1" thickBot="1" x14ac:dyDescent="0.3">
      <c r="B8" s="419"/>
      <c r="C8" s="420"/>
      <c r="D8" s="420"/>
      <c r="E8" s="421"/>
      <c r="F8" s="421"/>
      <c r="G8" s="1988" t="s">
        <v>274</v>
      </c>
      <c r="H8" s="1988"/>
      <c r="I8" s="1988"/>
      <c r="J8" s="1988"/>
      <c r="K8" s="420"/>
      <c r="L8" s="420"/>
      <c r="M8" s="420"/>
      <c r="N8" s="420"/>
      <c r="O8" s="420"/>
      <c r="P8" s="420"/>
      <c r="Q8" s="422"/>
      <c r="R8" s="165"/>
    </row>
    <row r="9" spans="2:18" ht="13.5" thickBot="1" x14ac:dyDescent="0.25">
      <c r="B9" s="423" t="s">
        <v>257</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x14ac:dyDescent="0.25">
      <c r="B10" s="426" t="s">
        <v>258</v>
      </c>
      <c r="C10" s="427"/>
      <c r="D10" s="427"/>
      <c r="E10" s="427"/>
      <c r="F10" s="427"/>
      <c r="G10" s="427"/>
      <c r="H10" s="427"/>
      <c r="I10" s="427"/>
      <c r="J10" s="427"/>
      <c r="K10" s="427"/>
      <c r="L10" s="427"/>
      <c r="M10" s="427"/>
      <c r="N10" s="427"/>
      <c r="O10" s="427"/>
      <c r="P10" s="427"/>
      <c r="Q10" s="428"/>
      <c r="R10" s="166"/>
    </row>
    <row r="11" spans="2:18" x14ac:dyDescent="0.2">
      <c r="B11" s="429" t="s">
        <v>259</v>
      </c>
      <c r="C11" s="430">
        <f>+'Rent Summary (CO)'!H101</f>
        <v>0</v>
      </c>
      <c r="D11" s="431">
        <f>+C11*(1+$F$5)</f>
        <v>0</v>
      </c>
      <c r="E11" s="431">
        <f t="shared" ref="E11:Q12" si="0">+D11*(1+$F$5)</f>
        <v>0</v>
      </c>
      <c r="F11" s="431">
        <f>+E11*(1+$F$5)</f>
        <v>0</v>
      </c>
      <c r="G11" s="431">
        <f t="shared" si="0"/>
        <v>0</v>
      </c>
      <c r="H11" s="431">
        <f t="shared" si="0"/>
        <v>0</v>
      </c>
      <c r="I11" s="431">
        <f>+H11*(1+$F$5)</f>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x14ac:dyDescent="0.2">
      <c r="B12" s="429" t="s">
        <v>440</v>
      </c>
      <c r="C12" s="430">
        <f>+'Operating Exps (CO)'!G7+'Operating Exps (CO)'!G8+'Operating Exps (CO)'!G9</f>
        <v>0</v>
      </c>
      <c r="D12" s="431">
        <f>+C12*(1+$F$5)</f>
        <v>0</v>
      </c>
      <c r="E12" s="431">
        <f t="shared" si="0"/>
        <v>0</v>
      </c>
      <c r="F12" s="431">
        <f t="shared" si="0"/>
        <v>0</v>
      </c>
      <c r="G12" s="431">
        <f t="shared" si="0"/>
        <v>0</v>
      </c>
      <c r="H12" s="431">
        <f t="shared" si="0"/>
        <v>0</v>
      </c>
      <c r="I12" s="431">
        <f t="shared" si="0"/>
        <v>0</v>
      </c>
      <c r="J12" s="431">
        <f t="shared" si="0"/>
        <v>0</v>
      </c>
      <c r="K12" s="431">
        <f t="shared" si="0"/>
        <v>0</v>
      </c>
      <c r="L12" s="431">
        <f t="shared" si="0"/>
        <v>0</v>
      </c>
      <c r="M12" s="431">
        <f t="shared" si="0"/>
        <v>0</v>
      </c>
      <c r="N12" s="431">
        <f t="shared" si="0"/>
        <v>0</v>
      </c>
      <c r="O12" s="431">
        <f>+N12*(1+$F$5)</f>
        <v>0</v>
      </c>
      <c r="P12" s="431">
        <f t="shared" si="0"/>
        <v>0</v>
      </c>
      <c r="Q12" s="726">
        <f t="shared" si="0"/>
        <v>0</v>
      </c>
      <c r="R12" s="166"/>
    </row>
    <row r="13" spans="2:18" x14ac:dyDescent="0.2">
      <c r="B13" s="432" t="s">
        <v>260</v>
      </c>
      <c r="C13" s="151">
        <f>-(C11+C12)*$J$5</f>
        <v>0</v>
      </c>
      <c r="D13" s="151">
        <f t="shared" ref="D13:Q13" si="1">-(D11+D12)*$J$5</f>
        <v>0</v>
      </c>
      <c r="E13" s="151">
        <f t="shared" si="1"/>
        <v>0</v>
      </c>
      <c r="F13" s="151">
        <f t="shared" si="1"/>
        <v>0</v>
      </c>
      <c r="G13" s="151">
        <f t="shared" si="1"/>
        <v>0</v>
      </c>
      <c r="H13" s="151">
        <f>-(H11+H12)*$J$5</f>
        <v>0</v>
      </c>
      <c r="I13" s="151">
        <f t="shared" si="1"/>
        <v>0</v>
      </c>
      <c r="J13" s="151">
        <f t="shared" si="1"/>
        <v>0</v>
      </c>
      <c r="K13" s="151">
        <f>-(K11+K12)*$J$5</f>
        <v>0</v>
      </c>
      <c r="L13" s="151">
        <f t="shared" si="1"/>
        <v>0</v>
      </c>
      <c r="M13" s="151">
        <f>-(M11+M12)*$J$5</f>
        <v>0</v>
      </c>
      <c r="N13" s="151">
        <f t="shared" si="1"/>
        <v>0</v>
      </c>
      <c r="O13" s="151">
        <f t="shared" si="1"/>
        <v>0</v>
      </c>
      <c r="P13" s="151">
        <f>-(P11+P12)*$J$5</f>
        <v>0</v>
      </c>
      <c r="Q13" s="727">
        <f t="shared" si="1"/>
        <v>0</v>
      </c>
      <c r="R13" s="166"/>
    </row>
    <row r="14" spans="2:18" x14ac:dyDescent="0.2">
      <c r="B14" s="432" t="s">
        <v>140</v>
      </c>
      <c r="C14" s="151">
        <f>+'Operating Exps (CO)'!G12</f>
        <v>0</v>
      </c>
      <c r="D14" s="433">
        <f t="shared" ref="D14:Q14" si="2">+C14*(1+$F$5)</f>
        <v>0</v>
      </c>
      <c r="E14" s="433">
        <f t="shared" si="2"/>
        <v>0</v>
      </c>
      <c r="F14" s="433">
        <f>+E14*(1+$F$5)</f>
        <v>0</v>
      </c>
      <c r="G14" s="433">
        <f t="shared" si="2"/>
        <v>0</v>
      </c>
      <c r="H14" s="433">
        <f t="shared" si="2"/>
        <v>0</v>
      </c>
      <c r="I14" s="433">
        <f t="shared" si="2"/>
        <v>0</v>
      </c>
      <c r="J14" s="433">
        <f t="shared" si="2"/>
        <v>0</v>
      </c>
      <c r="K14" s="433">
        <f t="shared" si="2"/>
        <v>0</v>
      </c>
      <c r="L14" s="433">
        <f t="shared" si="2"/>
        <v>0</v>
      </c>
      <c r="M14" s="433">
        <f t="shared" si="2"/>
        <v>0</v>
      </c>
      <c r="N14" s="433">
        <f t="shared" si="2"/>
        <v>0</v>
      </c>
      <c r="O14" s="433">
        <f t="shared" si="2"/>
        <v>0</v>
      </c>
      <c r="P14" s="433">
        <f t="shared" si="2"/>
        <v>0</v>
      </c>
      <c r="Q14" s="440">
        <f t="shared" si="2"/>
        <v>0</v>
      </c>
      <c r="R14" s="166"/>
    </row>
    <row r="15" spans="2:18" x14ac:dyDescent="0.2">
      <c r="B15" s="432" t="s">
        <v>261</v>
      </c>
      <c r="C15" s="151">
        <f>-(C14*$J$6)</f>
        <v>0</v>
      </c>
      <c r="D15" s="151">
        <f t="shared" ref="D15:O15" si="3">-(D14*$J$6)</f>
        <v>0</v>
      </c>
      <c r="E15" s="151">
        <f t="shared" si="3"/>
        <v>0</v>
      </c>
      <c r="F15" s="151">
        <f>-(F14*$J$6)</f>
        <v>0</v>
      </c>
      <c r="G15" s="151">
        <f t="shared" si="3"/>
        <v>0</v>
      </c>
      <c r="H15" s="151">
        <f t="shared" si="3"/>
        <v>0</v>
      </c>
      <c r="I15" s="151">
        <f>-(I14*$J$6)</f>
        <v>0</v>
      </c>
      <c r="J15" s="151">
        <f t="shared" si="3"/>
        <v>0</v>
      </c>
      <c r="K15" s="151">
        <f t="shared" si="3"/>
        <v>0</v>
      </c>
      <c r="L15" s="151">
        <f t="shared" si="3"/>
        <v>0</v>
      </c>
      <c r="M15" s="151">
        <f t="shared" si="3"/>
        <v>0</v>
      </c>
      <c r="N15" s="151">
        <f t="shared" si="3"/>
        <v>0</v>
      </c>
      <c r="O15" s="151">
        <f t="shared" si="3"/>
        <v>0</v>
      </c>
      <c r="P15" s="151">
        <f>-(P14*$J$6)</f>
        <v>0</v>
      </c>
      <c r="Q15" s="727">
        <f>-(Q14*$J$6)</f>
        <v>0</v>
      </c>
      <c r="R15" s="166"/>
    </row>
    <row r="16" spans="2:18" x14ac:dyDescent="0.2">
      <c r="B16" s="434" t="s">
        <v>262</v>
      </c>
      <c r="C16" s="435">
        <f>+SUM(C11:C15)</f>
        <v>0</v>
      </c>
      <c r="D16" s="435">
        <f t="shared" ref="D16:Q16" si="4">+SUM(D11:D15)</f>
        <v>0</v>
      </c>
      <c r="E16" s="435">
        <f t="shared" si="4"/>
        <v>0</v>
      </c>
      <c r="F16" s="435">
        <f t="shared" si="4"/>
        <v>0</v>
      </c>
      <c r="G16" s="435">
        <f t="shared" si="4"/>
        <v>0</v>
      </c>
      <c r="H16" s="435">
        <f t="shared" si="4"/>
        <v>0</v>
      </c>
      <c r="I16" s="435">
        <f t="shared" si="4"/>
        <v>0</v>
      </c>
      <c r="J16" s="435">
        <f t="shared" si="4"/>
        <v>0</v>
      </c>
      <c r="K16" s="435">
        <f t="shared" si="4"/>
        <v>0</v>
      </c>
      <c r="L16" s="435">
        <f t="shared" si="4"/>
        <v>0</v>
      </c>
      <c r="M16" s="435">
        <f t="shared" si="4"/>
        <v>0</v>
      </c>
      <c r="N16" s="435">
        <f t="shared" si="4"/>
        <v>0</v>
      </c>
      <c r="O16" s="435">
        <f t="shared" si="4"/>
        <v>0</v>
      </c>
      <c r="P16" s="435">
        <f t="shared" si="4"/>
        <v>0</v>
      </c>
      <c r="Q16" s="728">
        <f t="shared" si="4"/>
        <v>0</v>
      </c>
      <c r="R16" s="166"/>
    </row>
    <row r="17" spans="2:18" ht="13.5" thickBot="1" x14ac:dyDescent="0.25">
      <c r="B17" s="436"/>
      <c r="C17" s="437"/>
      <c r="D17" s="437"/>
      <c r="E17" s="437"/>
      <c r="F17" s="437"/>
      <c r="G17" s="437"/>
      <c r="H17" s="437"/>
      <c r="I17" s="437"/>
      <c r="J17" s="437"/>
      <c r="K17" s="437"/>
      <c r="L17" s="437"/>
      <c r="M17" s="437"/>
      <c r="N17" s="437"/>
      <c r="O17" s="437"/>
      <c r="P17" s="437"/>
      <c r="Q17" s="438"/>
      <c r="R17" s="166"/>
    </row>
    <row r="18" spans="2:18" ht="13.5" thickBot="1" x14ac:dyDescent="0.25">
      <c r="B18" s="426" t="s">
        <v>263</v>
      </c>
      <c r="C18" s="427"/>
      <c r="D18" s="427"/>
      <c r="E18" s="427"/>
      <c r="F18" s="427"/>
      <c r="G18" s="427"/>
      <c r="H18" s="427"/>
      <c r="I18" s="427"/>
      <c r="J18" s="427"/>
      <c r="K18" s="427"/>
      <c r="L18" s="427"/>
      <c r="M18" s="427"/>
      <c r="N18" s="427"/>
      <c r="O18" s="427"/>
      <c r="P18" s="427"/>
      <c r="Q18" s="428"/>
      <c r="R18" s="165"/>
    </row>
    <row r="19" spans="2:18" x14ac:dyDescent="0.2">
      <c r="B19" s="429" t="s">
        <v>264</v>
      </c>
      <c r="C19" s="430" t="e">
        <f>+'Operating Exps (CO)'!G53-'Operating Exps (CO)'!G19-'Operating Exps (CO)'!G20+'Operating Exps (CO)'!G61</f>
        <v>#REF!</v>
      </c>
      <c r="D19" s="431" t="e">
        <f>+C19*(1+$F$6)</f>
        <v>#REF!</v>
      </c>
      <c r="E19" s="431" t="e">
        <f t="shared" ref="E19:Q19" si="5">+D19*(1+$F$6)</f>
        <v>#REF!</v>
      </c>
      <c r="F19" s="431" t="e">
        <f t="shared" si="5"/>
        <v>#REF!</v>
      </c>
      <c r="G19" s="431" t="e">
        <f t="shared" si="5"/>
        <v>#REF!</v>
      </c>
      <c r="H19" s="431" t="e">
        <f t="shared" si="5"/>
        <v>#REF!</v>
      </c>
      <c r="I19" s="431" t="e">
        <f t="shared" si="5"/>
        <v>#REF!</v>
      </c>
      <c r="J19" s="431" t="e">
        <f t="shared" si="5"/>
        <v>#REF!</v>
      </c>
      <c r="K19" s="431" t="e">
        <f t="shared" si="5"/>
        <v>#REF!</v>
      </c>
      <c r="L19" s="431" t="e">
        <f t="shared" si="5"/>
        <v>#REF!</v>
      </c>
      <c r="M19" s="431" t="e">
        <f t="shared" si="5"/>
        <v>#REF!</v>
      </c>
      <c r="N19" s="431" t="e">
        <f t="shared" si="5"/>
        <v>#REF!</v>
      </c>
      <c r="O19" s="431" t="e">
        <f t="shared" si="5"/>
        <v>#REF!</v>
      </c>
      <c r="P19" s="431" t="e">
        <f t="shared" si="5"/>
        <v>#REF!</v>
      </c>
      <c r="Q19" s="726" t="e">
        <f t="shared" si="5"/>
        <v>#REF!</v>
      </c>
      <c r="R19" s="165"/>
    </row>
    <row r="20" spans="2:18" x14ac:dyDescent="0.2">
      <c r="B20" s="432" t="s">
        <v>265</v>
      </c>
      <c r="C20" s="151" t="e">
        <f>+'Operating Exps (CO)'!G19+'Operating Exps (CO)'!G20</f>
        <v>#REF!</v>
      </c>
      <c r="D20" s="433" t="e">
        <f>+C20*(1+$F$5)</f>
        <v>#REF!</v>
      </c>
      <c r="E20" s="433" t="e">
        <f>+D20*(1+$F$5)</f>
        <v>#REF!</v>
      </c>
      <c r="F20" s="433" t="e">
        <f t="shared" ref="F20:Q20" si="6">+E20*(1+$F$5)</f>
        <v>#REF!</v>
      </c>
      <c r="G20" s="433" t="e">
        <f t="shared" si="6"/>
        <v>#REF!</v>
      </c>
      <c r="H20" s="433" t="e">
        <f t="shared" si="6"/>
        <v>#REF!</v>
      </c>
      <c r="I20" s="433" t="e">
        <f t="shared" si="6"/>
        <v>#REF!</v>
      </c>
      <c r="J20" s="433" t="e">
        <f t="shared" si="6"/>
        <v>#REF!</v>
      </c>
      <c r="K20" s="433" t="e">
        <f t="shared" si="6"/>
        <v>#REF!</v>
      </c>
      <c r="L20" s="433" t="e">
        <f t="shared" si="6"/>
        <v>#REF!</v>
      </c>
      <c r="M20" s="433" t="e">
        <f t="shared" si="6"/>
        <v>#REF!</v>
      </c>
      <c r="N20" s="433" t="e">
        <f t="shared" si="6"/>
        <v>#REF!</v>
      </c>
      <c r="O20" s="433" t="e">
        <f t="shared" si="6"/>
        <v>#REF!</v>
      </c>
      <c r="P20" s="433" t="e">
        <f t="shared" si="6"/>
        <v>#REF!</v>
      </c>
      <c r="Q20" s="440" t="e">
        <f t="shared" si="6"/>
        <v>#REF!</v>
      </c>
      <c r="R20" s="165"/>
    </row>
    <row r="21" spans="2:18" x14ac:dyDescent="0.2">
      <c r="B21" s="432" t="s">
        <v>266</v>
      </c>
      <c r="C21" s="151" t="e">
        <f>+'Operating Exps (CO)'!G60</f>
        <v>#REF!</v>
      </c>
      <c r="D21" s="433" t="e">
        <f>+C21*(1+$F$7)</f>
        <v>#REF!</v>
      </c>
      <c r="E21" s="433" t="e">
        <f t="shared" ref="E21:Q21" si="7">+D21*(1+$F$7)</f>
        <v>#REF!</v>
      </c>
      <c r="F21" s="433" t="e">
        <f t="shared" si="7"/>
        <v>#REF!</v>
      </c>
      <c r="G21" s="433" t="e">
        <f t="shared" si="7"/>
        <v>#REF!</v>
      </c>
      <c r="H21" s="433" t="e">
        <f t="shared" si="7"/>
        <v>#REF!</v>
      </c>
      <c r="I21" s="433" t="e">
        <f t="shared" si="7"/>
        <v>#REF!</v>
      </c>
      <c r="J21" s="433" t="e">
        <f t="shared" si="7"/>
        <v>#REF!</v>
      </c>
      <c r="K21" s="433" t="e">
        <f t="shared" si="7"/>
        <v>#REF!</v>
      </c>
      <c r="L21" s="433" t="e">
        <f t="shared" si="7"/>
        <v>#REF!</v>
      </c>
      <c r="M21" s="433" t="e">
        <f t="shared" si="7"/>
        <v>#REF!</v>
      </c>
      <c r="N21" s="433" t="e">
        <f t="shared" si="7"/>
        <v>#REF!</v>
      </c>
      <c r="O21" s="433" t="e">
        <f t="shared" si="7"/>
        <v>#REF!</v>
      </c>
      <c r="P21" s="433" t="e">
        <f t="shared" si="7"/>
        <v>#REF!</v>
      </c>
      <c r="Q21" s="440" t="e">
        <f t="shared" si="7"/>
        <v>#REF!</v>
      </c>
      <c r="R21" s="166"/>
    </row>
    <row r="22" spans="2:18" x14ac:dyDescent="0.2">
      <c r="B22" s="434" t="s">
        <v>267</v>
      </c>
      <c r="C22" s="435" t="e">
        <f>+SUM(C19:C21)</f>
        <v>#REF!</v>
      </c>
      <c r="D22" s="435" t="e">
        <f t="shared" ref="D22:Q22" si="8">+SUM(D19:D21)</f>
        <v>#REF!</v>
      </c>
      <c r="E22" s="435" t="e">
        <f t="shared" si="8"/>
        <v>#REF!</v>
      </c>
      <c r="F22" s="435" t="e">
        <f t="shared" si="8"/>
        <v>#REF!</v>
      </c>
      <c r="G22" s="435" t="e">
        <f t="shared" si="8"/>
        <v>#REF!</v>
      </c>
      <c r="H22" s="435" t="e">
        <f t="shared" si="8"/>
        <v>#REF!</v>
      </c>
      <c r="I22" s="435" t="e">
        <f t="shared" si="8"/>
        <v>#REF!</v>
      </c>
      <c r="J22" s="435" t="e">
        <f t="shared" si="8"/>
        <v>#REF!</v>
      </c>
      <c r="K22" s="435" t="e">
        <f t="shared" si="8"/>
        <v>#REF!</v>
      </c>
      <c r="L22" s="435" t="e">
        <f t="shared" si="8"/>
        <v>#REF!</v>
      </c>
      <c r="M22" s="435" t="e">
        <f t="shared" si="8"/>
        <v>#REF!</v>
      </c>
      <c r="N22" s="435" t="e">
        <f t="shared" si="8"/>
        <v>#REF!</v>
      </c>
      <c r="O22" s="435" t="e">
        <f t="shared" si="8"/>
        <v>#REF!</v>
      </c>
      <c r="P22" s="435" t="e">
        <f t="shared" si="8"/>
        <v>#REF!</v>
      </c>
      <c r="Q22" s="728" t="e">
        <f t="shared" si="8"/>
        <v>#REF!</v>
      </c>
      <c r="R22" s="166"/>
    </row>
    <row r="23" spans="2:18" x14ac:dyDescent="0.2">
      <c r="B23" s="439"/>
      <c r="C23" s="151"/>
      <c r="D23" s="433"/>
      <c r="E23" s="433"/>
      <c r="F23" s="433"/>
      <c r="G23" s="433"/>
      <c r="H23" s="433"/>
      <c r="I23" s="433"/>
      <c r="J23" s="433"/>
      <c r="K23" s="433"/>
      <c r="L23" s="433"/>
      <c r="M23" s="433"/>
      <c r="N23" s="433"/>
      <c r="O23" s="433"/>
      <c r="P23" s="433"/>
      <c r="Q23" s="440"/>
      <c r="R23" s="166"/>
    </row>
    <row r="24" spans="2:18" x14ac:dyDescent="0.2">
      <c r="B24" s="434" t="s">
        <v>268</v>
      </c>
      <c r="C24" s="435" t="e">
        <f>+C16-C22</f>
        <v>#REF!</v>
      </c>
      <c r="D24" s="435" t="e">
        <f t="shared" ref="D24:Q24" si="9">+D16-D22</f>
        <v>#REF!</v>
      </c>
      <c r="E24" s="435" t="e">
        <f t="shared" si="9"/>
        <v>#REF!</v>
      </c>
      <c r="F24" s="435" t="e">
        <f t="shared" si="9"/>
        <v>#REF!</v>
      </c>
      <c r="G24" s="435" t="e">
        <f t="shared" si="9"/>
        <v>#REF!</v>
      </c>
      <c r="H24" s="435" t="e">
        <f t="shared" si="9"/>
        <v>#REF!</v>
      </c>
      <c r="I24" s="435" t="e">
        <f t="shared" si="9"/>
        <v>#REF!</v>
      </c>
      <c r="J24" s="435" t="e">
        <f t="shared" si="9"/>
        <v>#REF!</v>
      </c>
      <c r="K24" s="435" t="e">
        <f t="shared" si="9"/>
        <v>#REF!</v>
      </c>
      <c r="L24" s="435" t="e">
        <f t="shared" si="9"/>
        <v>#REF!</v>
      </c>
      <c r="M24" s="435" t="e">
        <f t="shared" si="9"/>
        <v>#REF!</v>
      </c>
      <c r="N24" s="435" t="e">
        <f t="shared" si="9"/>
        <v>#REF!</v>
      </c>
      <c r="O24" s="435" t="e">
        <f t="shared" si="9"/>
        <v>#REF!</v>
      </c>
      <c r="P24" s="435" t="e">
        <f t="shared" si="9"/>
        <v>#REF!</v>
      </c>
      <c r="Q24" s="728" t="e">
        <f t="shared" si="9"/>
        <v>#REF!</v>
      </c>
      <c r="R24" s="166"/>
    </row>
    <row r="25" spans="2:18" ht="13.5" thickBot="1" x14ac:dyDescent="0.25">
      <c r="B25" s="436"/>
      <c r="C25" s="437"/>
      <c r="D25" s="437"/>
      <c r="E25" s="437"/>
      <c r="F25" s="437"/>
      <c r="G25" s="437"/>
      <c r="H25" s="437"/>
      <c r="I25" s="437"/>
      <c r="J25" s="437"/>
      <c r="K25" s="437"/>
      <c r="L25" s="437"/>
      <c r="M25" s="437"/>
      <c r="N25" s="437"/>
      <c r="O25" s="437"/>
      <c r="P25" s="437"/>
      <c r="Q25" s="438"/>
      <c r="R25" s="166"/>
    </row>
    <row r="26" spans="2:18" ht="13.5" thickBot="1" x14ac:dyDescent="0.25">
      <c r="B26" s="426" t="s">
        <v>269</v>
      </c>
      <c r="C26" s="427"/>
      <c r="D26" s="427"/>
      <c r="E26" s="427"/>
      <c r="F26" s="427"/>
      <c r="G26" s="427"/>
      <c r="H26" s="427"/>
      <c r="I26" s="427"/>
      <c r="J26" s="427"/>
      <c r="K26" s="427"/>
      <c r="L26" s="427"/>
      <c r="M26" s="427"/>
      <c r="N26" s="427"/>
      <c r="O26" s="427"/>
      <c r="P26" s="427"/>
      <c r="Q26" s="428"/>
      <c r="R26" s="165"/>
    </row>
    <row r="27" spans="2:18" x14ac:dyDescent="0.2">
      <c r="B27" s="429" t="s">
        <v>14</v>
      </c>
      <c r="C27" s="430" t="str">
        <f>+'Sources (CO)'!H6</f>
        <v/>
      </c>
      <c r="D27" s="431" t="str">
        <f>+C27</f>
        <v/>
      </c>
      <c r="E27" s="431" t="str">
        <f t="shared" ref="E27:Q30" si="10">+D27</f>
        <v/>
      </c>
      <c r="F27" s="431" t="str">
        <f t="shared" si="10"/>
        <v/>
      </c>
      <c r="G27" s="431" t="str">
        <f t="shared" si="10"/>
        <v/>
      </c>
      <c r="H27" s="431" t="str">
        <f t="shared" si="10"/>
        <v/>
      </c>
      <c r="I27" s="431" t="str">
        <f t="shared" si="10"/>
        <v/>
      </c>
      <c r="J27" s="431" t="str">
        <f t="shared" si="10"/>
        <v/>
      </c>
      <c r="K27" s="431" t="str">
        <f t="shared" si="10"/>
        <v/>
      </c>
      <c r="L27" s="431" t="str">
        <f t="shared" si="10"/>
        <v/>
      </c>
      <c r="M27" s="431" t="str">
        <f t="shared" si="10"/>
        <v/>
      </c>
      <c r="N27" s="431" t="str">
        <f t="shared" si="10"/>
        <v/>
      </c>
      <c r="O27" s="431" t="str">
        <f t="shared" si="10"/>
        <v/>
      </c>
      <c r="P27" s="431" t="str">
        <f t="shared" si="10"/>
        <v/>
      </c>
      <c r="Q27" s="726" t="str">
        <f t="shared" si="10"/>
        <v/>
      </c>
      <c r="R27" s="166"/>
    </row>
    <row r="28" spans="2:18" x14ac:dyDescent="0.2">
      <c r="B28" s="432" t="s">
        <v>15</v>
      </c>
      <c r="C28" s="151">
        <f>+'Sources (CO)'!H7</f>
        <v>0</v>
      </c>
      <c r="D28" s="433">
        <f>+C28</f>
        <v>0</v>
      </c>
      <c r="E28" s="433">
        <f t="shared" si="10"/>
        <v>0</v>
      </c>
      <c r="F28" s="433">
        <f t="shared" si="10"/>
        <v>0</v>
      </c>
      <c r="G28" s="433">
        <f t="shared" si="10"/>
        <v>0</v>
      </c>
      <c r="H28" s="433">
        <f t="shared" si="10"/>
        <v>0</v>
      </c>
      <c r="I28" s="433">
        <f t="shared" si="10"/>
        <v>0</v>
      </c>
      <c r="J28" s="433">
        <f t="shared" si="10"/>
        <v>0</v>
      </c>
      <c r="K28" s="433">
        <f t="shared" si="10"/>
        <v>0</v>
      </c>
      <c r="L28" s="433">
        <f t="shared" si="10"/>
        <v>0</v>
      </c>
      <c r="M28" s="433">
        <f t="shared" si="10"/>
        <v>0</v>
      </c>
      <c r="N28" s="433">
        <f t="shared" si="10"/>
        <v>0</v>
      </c>
      <c r="O28" s="433">
        <f t="shared" si="10"/>
        <v>0</v>
      </c>
      <c r="P28" s="433">
        <f t="shared" si="10"/>
        <v>0</v>
      </c>
      <c r="Q28" s="440">
        <f t="shared" si="10"/>
        <v>0</v>
      </c>
      <c r="R28" s="166"/>
    </row>
    <row r="29" spans="2:18" x14ac:dyDescent="0.2">
      <c r="B29" s="432" t="s">
        <v>16</v>
      </c>
      <c r="C29" s="151">
        <f>+'Sources (CO)'!H8</f>
        <v>0</v>
      </c>
      <c r="D29" s="433">
        <f>+C29</f>
        <v>0</v>
      </c>
      <c r="E29" s="433">
        <f t="shared" si="10"/>
        <v>0</v>
      </c>
      <c r="F29" s="433">
        <f t="shared" si="10"/>
        <v>0</v>
      </c>
      <c r="G29" s="433">
        <f t="shared" si="10"/>
        <v>0</v>
      </c>
      <c r="H29" s="433">
        <f t="shared" si="10"/>
        <v>0</v>
      </c>
      <c r="I29" s="433">
        <f t="shared" si="10"/>
        <v>0</v>
      </c>
      <c r="J29" s="433">
        <f t="shared" si="10"/>
        <v>0</v>
      </c>
      <c r="K29" s="433">
        <f t="shared" si="10"/>
        <v>0</v>
      </c>
      <c r="L29" s="433">
        <f t="shared" si="10"/>
        <v>0</v>
      </c>
      <c r="M29" s="433">
        <f t="shared" si="10"/>
        <v>0</v>
      </c>
      <c r="N29" s="433">
        <f t="shared" si="10"/>
        <v>0</v>
      </c>
      <c r="O29" s="433">
        <f t="shared" si="10"/>
        <v>0</v>
      </c>
      <c r="P29" s="433">
        <f t="shared" si="10"/>
        <v>0</v>
      </c>
      <c r="Q29" s="440">
        <f t="shared" si="10"/>
        <v>0</v>
      </c>
      <c r="R29" s="166"/>
    </row>
    <row r="30" spans="2:18" x14ac:dyDescent="0.2">
      <c r="B30" s="432" t="s">
        <v>46</v>
      </c>
      <c r="C30" s="151">
        <f>+SUM('Sources (CO)'!H9:H12)</f>
        <v>0</v>
      </c>
      <c r="D30" s="433">
        <f>+C30</f>
        <v>0</v>
      </c>
      <c r="E30" s="433">
        <f t="shared" si="10"/>
        <v>0</v>
      </c>
      <c r="F30" s="433">
        <f t="shared" si="10"/>
        <v>0</v>
      </c>
      <c r="G30" s="433">
        <f t="shared" si="10"/>
        <v>0</v>
      </c>
      <c r="H30" s="433">
        <f t="shared" si="10"/>
        <v>0</v>
      </c>
      <c r="I30" s="433">
        <f t="shared" si="10"/>
        <v>0</v>
      </c>
      <c r="J30" s="433">
        <f t="shared" si="10"/>
        <v>0</v>
      </c>
      <c r="K30" s="433">
        <f t="shared" si="10"/>
        <v>0</v>
      </c>
      <c r="L30" s="433">
        <f t="shared" si="10"/>
        <v>0</v>
      </c>
      <c r="M30" s="433">
        <f t="shared" si="10"/>
        <v>0</v>
      </c>
      <c r="N30" s="433">
        <f t="shared" si="10"/>
        <v>0</v>
      </c>
      <c r="O30" s="433">
        <f t="shared" si="10"/>
        <v>0</v>
      </c>
      <c r="P30" s="433">
        <f t="shared" si="10"/>
        <v>0</v>
      </c>
      <c r="Q30" s="440">
        <f t="shared" si="10"/>
        <v>0</v>
      </c>
      <c r="R30" s="165"/>
    </row>
    <row r="31" spans="2:18" x14ac:dyDescent="0.2">
      <c r="B31" s="434" t="s">
        <v>270</v>
      </c>
      <c r="C31" s="435">
        <f>+SUM(C27:C30)</f>
        <v>0</v>
      </c>
      <c r="D31" s="435">
        <f t="shared" ref="D31:Q31" si="11">+SUM(D27:D30)</f>
        <v>0</v>
      </c>
      <c r="E31" s="435">
        <f t="shared" si="11"/>
        <v>0</v>
      </c>
      <c r="F31" s="435">
        <f t="shared" si="11"/>
        <v>0</v>
      </c>
      <c r="G31" s="435">
        <f t="shared" si="11"/>
        <v>0</v>
      </c>
      <c r="H31" s="435">
        <f t="shared" si="11"/>
        <v>0</v>
      </c>
      <c r="I31" s="435">
        <f t="shared" si="11"/>
        <v>0</v>
      </c>
      <c r="J31" s="435">
        <f t="shared" si="11"/>
        <v>0</v>
      </c>
      <c r="K31" s="435">
        <f t="shared" si="11"/>
        <v>0</v>
      </c>
      <c r="L31" s="435">
        <f t="shared" si="11"/>
        <v>0</v>
      </c>
      <c r="M31" s="435">
        <f t="shared" si="11"/>
        <v>0</v>
      </c>
      <c r="N31" s="435">
        <f t="shared" si="11"/>
        <v>0</v>
      </c>
      <c r="O31" s="435">
        <f t="shared" si="11"/>
        <v>0</v>
      </c>
      <c r="P31" s="435">
        <f t="shared" si="11"/>
        <v>0</v>
      </c>
      <c r="Q31" s="728">
        <f t="shared" si="11"/>
        <v>0</v>
      </c>
      <c r="R31" s="165"/>
    </row>
    <row r="32" spans="2:18" x14ac:dyDescent="0.2">
      <c r="B32" s="441"/>
      <c r="C32" s="442"/>
      <c r="D32" s="442"/>
      <c r="E32" s="442"/>
      <c r="F32" s="442"/>
      <c r="G32" s="442"/>
      <c r="H32" s="442"/>
      <c r="I32" s="442"/>
      <c r="J32" s="442"/>
      <c r="K32" s="442"/>
      <c r="L32" s="442"/>
      <c r="M32" s="442"/>
      <c r="N32" s="442"/>
      <c r="O32" s="442"/>
      <c r="P32" s="442"/>
      <c r="Q32" s="443"/>
    </row>
    <row r="33" spans="2:18" x14ac:dyDescent="0.2">
      <c r="B33" s="434" t="s">
        <v>271</v>
      </c>
      <c r="C33" s="435" t="e">
        <f>+C24-C31</f>
        <v>#REF!</v>
      </c>
      <c r="D33" s="435" t="e">
        <f t="shared" ref="D33:Q33" si="12">+D24-D31</f>
        <v>#REF!</v>
      </c>
      <c r="E33" s="435" t="e">
        <f t="shared" si="12"/>
        <v>#REF!</v>
      </c>
      <c r="F33" s="435" t="e">
        <f t="shared" si="12"/>
        <v>#REF!</v>
      </c>
      <c r="G33" s="435" t="e">
        <f t="shared" si="12"/>
        <v>#REF!</v>
      </c>
      <c r="H33" s="435" t="e">
        <f t="shared" si="12"/>
        <v>#REF!</v>
      </c>
      <c r="I33" s="435" t="e">
        <f t="shared" si="12"/>
        <v>#REF!</v>
      </c>
      <c r="J33" s="435" t="e">
        <f t="shared" si="12"/>
        <v>#REF!</v>
      </c>
      <c r="K33" s="435" t="e">
        <f t="shared" si="12"/>
        <v>#REF!</v>
      </c>
      <c r="L33" s="435" t="e">
        <f t="shared" si="12"/>
        <v>#REF!</v>
      </c>
      <c r="M33" s="435" t="e">
        <f t="shared" si="12"/>
        <v>#REF!</v>
      </c>
      <c r="N33" s="435" t="e">
        <f t="shared" si="12"/>
        <v>#REF!</v>
      </c>
      <c r="O33" s="435" t="e">
        <f t="shared" si="12"/>
        <v>#REF!</v>
      </c>
      <c r="P33" s="435" t="e">
        <f t="shared" si="12"/>
        <v>#REF!</v>
      </c>
      <c r="Q33" s="728" t="e">
        <f t="shared" si="12"/>
        <v>#REF!</v>
      </c>
      <c r="R33" s="165"/>
    </row>
    <row r="34" spans="2:18" x14ac:dyDescent="0.2">
      <c r="B34" s="439"/>
      <c r="C34" s="151"/>
      <c r="D34" s="433"/>
      <c r="E34" s="433"/>
      <c r="F34" s="433"/>
      <c r="G34" s="433"/>
      <c r="H34" s="433"/>
      <c r="I34" s="433"/>
      <c r="J34" s="433"/>
      <c r="K34" s="433"/>
      <c r="L34" s="433"/>
      <c r="M34" s="433"/>
      <c r="N34" s="433"/>
      <c r="O34" s="433"/>
      <c r="P34" s="433"/>
      <c r="Q34" s="440"/>
    </row>
    <row r="35" spans="2:18" x14ac:dyDescent="0.2">
      <c r="B35" s="444" t="s">
        <v>275</v>
      </c>
      <c r="C35" s="641" t="e">
        <f>+C24/C27</f>
        <v>#REF!</v>
      </c>
      <c r="D35" s="641" t="e">
        <f t="shared" ref="D35:P35" si="13">+D24/D27</f>
        <v>#REF!</v>
      </c>
      <c r="E35" s="641" t="e">
        <f t="shared" si="13"/>
        <v>#REF!</v>
      </c>
      <c r="F35" s="641" t="e">
        <f t="shared" si="13"/>
        <v>#REF!</v>
      </c>
      <c r="G35" s="641" t="e">
        <f t="shared" si="13"/>
        <v>#REF!</v>
      </c>
      <c r="H35" s="641" t="e">
        <f t="shared" si="13"/>
        <v>#REF!</v>
      </c>
      <c r="I35" s="641" t="e">
        <f t="shared" si="13"/>
        <v>#REF!</v>
      </c>
      <c r="J35" s="641" t="e">
        <f t="shared" si="13"/>
        <v>#REF!</v>
      </c>
      <c r="K35" s="641" t="e">
        <f t="shared" si="13"/>
        <v>#REF!</v>
      </c>
      <c r="L35" s="641" t="e">
        <f t="shared" si="13"/>
        <v>#REF!</v>
      </c>
      <c r="M35" s="641" t="e">
        <f t="shared" si="13"/>
        <v>#REF!</v>
      </c>
      <c r="N35" s="641" t="e">
        <f t="shared" si="13"/>
        <v>#REF!</v>
      </c>
      <c r="O35" s="641" t="e">
        <f t="shared" si="13"/>
        <v>#REF!</v>
      </c>
      <c r="P35" s="641" t="e">
        <f t="shared" si="13"/>
        <v>#REF!</v>
      </c>
      <c r="Q35" s="729" t="e">
        <f>+Q24/Q27</f>
        <v>#REF!</v>
      </c>
    </row>
    <row r="36" spans="2:18" ht="13.5" thickBot="1" x14ac:dyDescent="0.25">
      <c r="B36" s="445" t="s">
        <v>272</v>
      </c>
      <c r="C36" s="642" t="e">
        <f>+C24/C31</f>
        <v>#REF!</v>
      </c>
      <c r="D36" s="642" t="e">
        <f t="shared" ref="D36:P36" si="14">+D24/D31</f>
        <v>#REF!</v>
      </c>
      <c r="E36" s="642" t="e">
        <f t="shared" si="14"/>
        <v>#REF!</v>
      </c>
      <c r="F36" s="642" t="e">
        <f t="shared" si="14"/>
        <v>#REF!</v>
      </c>
      <c r="G36" s="642" t="e">
        <f t="shared" si="14"/>
        <v>#REF!</v>
      </c>
      <c r="H36" s="642" t="e">
        <f t="shared" si="14"/>
        <v>#REF!</v>
      </c>
      <c r="I36" s="642" t="e">
        <f t="shared" si="14"/>
        <v>#REF!</v>
      </c>
      <c r="J36" s="642" t="e">
        <f t="shared" si="14"/>
        <v>#REF!</v>
      </c>
      <c r="K36" s="642" t="e">
        <f t="shared" si="14"/>
        <v>#REF!</v>
      </c>
      <c r="L36" s="642" t="e">
        <f t="shared" si="14"/>
        <v>#REF!</v>
      </c>
      <c r="M36" s="642" t="e">
        <f t="shared" si="14"/>
        <v>#REF!</v>
      </c>
      <c r="N36" s="642" t="e">
        <f t="shared" si="14"/>
        <v>#REF!</v>
      </c>
      <c r="O36" s="642" t="e">
        <f t="shared" si="14"/>
        <v>#REF!</v>
      </c>
      <c r="P36" s="642" t="e">
        <f t="shared" si="14"/>
        <v>#REF!</v>
      </c>
      <c r="Q36" s="730" t="e">
        <f>+Q24/Q31</f>
        <v>#REF!</v>
      </c>
    </row>
    <row r="37" spans="2:18" ht="13.5" thickBot="1" x14ac:dyDescent="0.25">
      <c r="B37" s="418"/>
      <c r="C37" s="418"/>
      <c r="D37" s="418"/>
      <c r="E37" s="418"/>
      <c r="F37" s="418"/>
      <c r="G37" s="418"/>
      <c r="H37" s="418"/>
      <c r="I37" s="418"/>
      <c r="J37" s="418"/>
      <c r="K37" s="418"/>
      <c r="L37" s="418"/>
      <c r="M37" s="418"/>
      <c r="N37" s="418"/>
      <c r="O37" s="418"/>
    </row>
    <row r="38" spans="2:18" ht="13.5" thickBot="1" x14ac:dyDescent="0.25">
      <c r="B38" s="731" t="s">
        <v>18</v>
      </c>
      <c r="C38" s="732" t="e">
        <f>+'Comparative Summary (CO)'!C7-'Cash Flow (CO)'!C33</f>
        <v>#REF!</v>
      </c>
      <c r="D38" s="732" t="e">
        <f>+C38-D33</f>
        <v>#REF!</v>
      </c>
      <c r="E38" s="732" t="e">
        <f t="shared" ref="E38:Q38" si="15">+D38-E33</f>
        <v>#REF!</v>
      </c>
      <c r="F38" s="732" t="e">
        <f t="shared" si="15"/>
        <v>#REF!</v>
      </c>
      <c r="G38" s="732" t="e">
        <f t="shared" si="15"/>
        <v>#REF!</v>
      </c>
      <c r="H38" s="732" t="e">
        <f t="shared" si="15"/>
        <v>#REF!</v>
      </c>
      <c r="I38" s="732" t="e">
        <f t="shared" si="15"/>
        <v>#REF!</v>
      </c>
      <c r="J38" s="732" t="e">
        <f t="shared" si="15"/>
        <v>#REF!</v>
      </c>
      <c r="K38" s="732" t="e">
        <f t="shared" si="15"/>
        <v>#REF!</v>
      </c>
      <c r="L38" s="732" t="e">
        <f t="shared" si="15"/>
        <v>#REF!</v>
      </c>
      <c r="M38" s="732" t="e">
        <f>+L38-M33</f>
        <v>#REF!</v>
      </c>
      <c r="N38" s="732" t="e">
        <f t="shared" si="15"/>
        <v>#REF!</v>
      </c>
      <c r="O38" s="732" t="e">
        <f t="shared" si="15"/>
        <v>#REF!</v>
      </c>
      <c r="P38" s="732" t="e">
        <f>+O38-P33</f>
        <v>#REF!</v>
      </c>
      <c r="Q38" s="733" t="e">
        <f t="shared" si="15"/>
        <v>#REF!</v>
      </c>
    </row>
    <row r="39" spans="2:18" x14ac:dyDescent="0.2">
      <c r="B39" s="167"/>
      <c r="C39" s="166"/>
      <c r="D39" s="167"/>
      <c r="E39" s="167"/>
      <c r="F39" s="167"/>
      <c r="G39" s="167"/>
      <c r="H39" s="167"/>
      <c r="I39" s="167"/>
      <c r="J39" s="167"/>
      <c r="K39" s="167"/>
      <c r="L39" s="165"/>
      <c r="M39" s="165"/>
      <c r="N39" s="165"/>
      <c r="O39" s="165"/>
      <c r="P39" s="418"/>
      <c r="Q39" s="417" t="e">
        <f>+#REF!</f>
        <v>#REF!</v>
      </c>
    </row>
    <row r="40" spans="2:18" x14ac:dyDescent="0.2">
      <c r="B40" s="167"/>
      <c r="C40" s="166"/>
      <c r="D40" s="167"/>
      <c r="E40" s="167"/>
      <c r="F40" s="167"/>
      <c r="G40" s="167"/>
      <c r="H40" s="167"/>
      <c r="I40" s="167"/>
      <c r="J40" s="167"/>
      <c r="K40" s="167"/>
      <c r="L40" s="165"/>
      <c r="M40" s="165"/>
      <c r="N40" s="165"/>
      <c r="O40" s="165"/>
      <c r="P40" s="446" t="s">
        <v>393</v>
      </c>
      <c r="Q40" s="740">
        <f ca="1">TODAY()</f>
        <v>45330</v>
      </c>
    </row>
    <row r="41" spans="2:18" x14ac:dyDescent="0.2">
      <c r="B41" s="167"/>
      <c r="C41" s="166"/>
      <c r="D41" s="167"/>
      <c r="E41" s="167" t="s">
        <v>44</v>
      </c>
      <c r="F41" s="167" t="s">
        <v>44</v>
      </c>
      <c r="G41" s="167"/>
      <c r="H41" s="167"/>
      <c r="I41" s="167"/>
      <c r="J41" s="167" t="s">
        <v>44</v>
      </c>
      <c r="K41" s="167"/>
      <c r="L41" s="165"/>
      <c r="M41" s="165"/>
      <c r="N41" s="165"/>
      <c r="O41" s="165"/>
    </row>
    <row r="42" spans="2:18" x14ac:dyDescent="0.2">
      <c r="B42" s="167"/>
      <c r="C42" s="166"/>
      <c r="D42" s="167"/>
      <c r="E42" s="167" t="s">
        <v>44</v>
      </c>
      <c r="F42" s="167" t="s">
        <v>44</v>
      </c>
      <c r="G42" s="167"/>
      <c r="H42" s="167" t="s">
        <v>44</v>
      </c>
      <c r="I42" s="167"/>
      <c r="J42" s="167" t="s">
        <v>44</v>
      </c>
      <c r="K42" s="167"/>
      <c r="L42" s="165"/>
      <c r="M42" s="165"/>
      <c r="N42" s="165"/>
      <c r="O42" s="165"/>
    </row>
    <row r="43" spans="2:18" x14ac:dyDescent="0.2">
      <c r="B43" s="167"/>
      <c r="C43" s="166"/>
      <c r="D43" s="167"/>
      <c r="E43" s="167" t="s">
        <v>44</v>
      </c>
      <c r="F43" s="167" t="s">
        <v>44</v>
      </c>
      <c r="G43" s="167"/>
      <c r="H43" s="167"/>
      <c r="I43" s="167"/>
      <c r="J43" s="167"/>
      <c r="K43" s="167"/>
      <c r="L43" s="165"/>
      <c r="M43" s="165"/>
      <c r="N43" s="165"/>
      <c r="O43" s="165"/>
      <c r="P43" s="165"/>
      <c r="Q43" s="165"/>
    </row>
    <row r="53" spans="2:11" x14ac:dyDescent="0.2">
      <c r="B53" s="167"/>
      <c r="C53" s="167"/>
      <c r="D53" s="167"/>
      <c r="E53" s="167"/>
      <c r="F53" s="167"/>
      <c r="G53" s="167"/>
      <c r="H53" s="167"/>
      <c r="I53" s="167"/>
      <c r="J53" s="167"/>
      <c r="K53" s="167"/>
    </row>
  </sheetData>
  <sheetProtection algorithmName="SHA-512" hashValue="djTdcLegMMODwwA9b4NPf62Et+y7aGLtO5yHYYFBTmY0jsD1wubdvW3zqBfPT/leY3mPVCsskR8PW9wziAoAXQ==" saltValue="HvMCf7HThS+rZlMLSrmpnA==" spinCount="100000" sheet="1" objects="1" scenarios="1"/>
  <mergeCells count="4">
    <mergeCell ref="B1:Q1"/>
    <mergeCell ref="B2:Q2"/>
    <mergeCell ref="C4:J4"/>
    <mergeCell ref="G8:J8"/>
  </mergeCells>
  <pageMargins left="0.7" right="0.7" top="0.75" bottom="0.75" header="0.3" footer="0.3"/>
  <pageSetup paperSize="5"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3" tint="0.39997558519241921"/>
    <pageSetUpPr fitToPage="1"/>
  </sheetPr>
  <dimension ref="B1:AB58"/>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4.42578125" style="21" customWidth="1"/>
    <col min="12" max="12" width="11" style="21" customWidth="1"/>
    <col min="13" max="13" width="16.28515625" style="21" customWidth="1"/>
    <col min="14" max="16384" width="9.140625" style="21"/>
  </cols>
  <sheetData>
    <row r="1" spans="2:28" ht="14.25" customHeight="1" thickBot="1" x14ac:dyDescent="0.25">
      <c r="B1" s="1758" t="e">
        <f>#REF!</f>
        <v>#REF!</v>
      </c>
      <c r="C1" s="1759"/>
      <c r="D1" s="1759"/>
      <c r="E1" s="1759"/>
      <c r="F1" s="1760"/>
      <c r="H1" s="1816" t="s">
        <v>462</v>
      </c>
      <c r="I1" s="1817"/>
      <c r="J1" s="1817"/>
      <c r="K1" s="1817"/>
      <c r="L1" s="1817"/>
      <c r="M1" s="1818"/>
    </row>
    <row r="2" spans="2:28" ht="14.25" customHeight="1" thickBot="1" x14ac:dyDescent="0.25">
      <c r="B2" s="1925" t="s">
        <v>437</v>
      </c>
      <c r="C2" s="1926"/>
      <c r="D2" s="1926"/>
      <c r="E2" s="1926"/>
      <c r="F2" s="1927"/>
      <c r="H2" s="1819"/>
      <c r="I2" s="1820"/>
      <c r="J2" s="1820"/>
      <c r="K2" s="1820"/>
      <c r="L2" s="1820"/>
      <c r="M2" s="1821"/>
      <c r="R2" s="448"/>
      <c r="S2" s="448"/>
      <c r="T2" s="448"/>
      <c r="U2" s="448"/>
      <c r="V2" s="448"/>
      <c r="W2" s="448"/>
      <c r="X2" s="448"/>
      <c r="Y2" s="448"/>
      <c r="Z2" s="448"/>
      <c r="AA2" s="448"/>
      <c r="AB2" s="448"/>
    </row>
    <row r="3" spans="2:28" ht="14.25" customHeight="1" thickBot="1" x14ac:dyDescent="0.25">
      <c r="B3" s="1928"/>
      <c r="C3" s="1929"/>
      <c r="D3" s="1929"/>
      <c r="E3" s="1929"/>
      <c r="F3" s="1930"/>
      <c r="H3" s="208"/>
      <c r="I3" s="1"/>
      <c r="J3" s="1"/>
      <c r="K3" s="924" t="s">
        <v>464</v>
      </c>
      <c r="L3" s="924"/>
      <c r="M3" s="925" t="s">
        <v>465</v>
      </c>
      <c r="R3" s="448"/>
      <c r="S3" s="448"/>
      <c r="T3" s="448"/>
      <c r="U3" s="448"/>
      <c r="V3" s="448"/>
      <c r="W3" s="448"/>
      <c r="X3" s="448"/>
      <c r="Y3" s="448"/>
      <c r="Z3" s="448"/>
      <c r="AA3" s="448"/>
      <c r="AB3" s="448"/>
    </row>
    <row r="4" spans="2:28" ht="13.5" thickBot="1" x14ac:dyDescent="0.25">
      <c r="B4" s="478"/>
      <c r="C4" s="479"/>
      <c r="D4" s="479"/>
      <c r="E4" s="479"/>
      <c r="F4" s="481"/>
      <c r="H4" s="922" t="s">
        <v>463</v>
      </c>
      <c r="I4" s="923"/>
      <c r="J4" s="923"/>
      <c r="K4" s="1828" t="e">
        <f>+C17</f>
        <v>#REF!</v>
      </c>
      <c r="L4" s="1828"/>
      <c r="M4" s="940" t="e">
        <f>+F17</f>
        <v>#REF!</v>
      </c>
      <c r="R4" s="448"/>
      <c r="S4" s="448"/>
      <c r="T4" s="448"/>
      <c r="U4" s="448"/>
      <c r="V4" s="448"/>
      <c r="W4" s="448"/>
      <c r="X4" s="448"/>
      <c r="Y4" s="448"/>
      <c r="Z4" s="448"/>
      <c r="AA4" s="448"/>
      <c r="AB4" s="448"/>
    </row>
    <row r="5" spans="2:28" ht="13.5" thickBot="1" x14ac:dyDescent="0.25">
      <c r="B5" s="1851" t="s">
        <v>278</v>
      </c>
      <c r="C5" s="1852"/>
      <c r="D5" s="1"/>
      <c r="E5" s="1851" t="s">
        <v>280</v>
      </c>
      <c r="F5" s="1852"/>
      <c r="H5" s="922" t="s">
        <v>351</v>
      </c>
      <c r="I5" s="923"/>
      <c r="J5" s="923"/>
      <c r="K5" s="1829" t="e">
        <f>+MIN(K29,M29)</f>
        <v>#DIV/0!</v>
      </c>
      <c r="L5" s="1829"/>
      <c r="M5" s="941" t="e">
        <f>+MIN(K29,M29)</f>
        <v>#DIV/0!</v>
      </c>
      <c r="R5" s="448"/>
      <c r="S5" s="448"/>
      <c r="T5" s="448"/>
      <c r="U5" s="448"/>
      <c r="V5" s="448"/>
      <c r="W5" s="448"/>
      <c r="X5" s="448"/>
      <c r="Y5" s="448"/>
      <c r="Z5" s="448"/>
      <c r="AA5" s="448"/>
      <c r="AB5" s="448"/>
    </row>
    <row r="6" spans="2:28" x14ac:dyDescent="0.2">
      <c r="B6" s="482" t="s">
        <v>303</v>
      </c>
      <c r="C6" s="483" t="e">
        <f>+'Cost-Basis (CO)'!D90</f>
        <v>#REF!</v>
      </c>
      <c r="D6" s="484"/>
      <c r="E6" s="485" t="s">
        <v>279</v>
      </c>
      <c r="F6" s="486" t="e">
        <f>+C8</f>
        <v>#REF!</v>
      </c>
      <c r="H6" s="922" t="s">
        <v>290</v>
      </c>
      <c r="I6" s="923"/>
      <c r="J6" s="923"/>
      <c r="K6" s="1828" t="e">
        <f>+K4*K5</f>
        <v>#REF!</v>
      </c>
      <c r="L6" s="1828"/>
      <c r="M6" s="940" t="e">
        <f>+M4*M5</f>
        <v>#REF!</v>
      </c>
      <c r="R6" s="186"/>
      <c r="S6" s="186"/>
      <c r="T6" s="186"/>
      <c r="U6" s="186"/>
      <c r="V6" s="448"/>
      <c r="W6" s="448"/>
      <c r="X6" s="448"/>
      <c r="Y6" s="448"/>
      <c r="Z6" s="448"/>
      <c r="AA6" s="448"/>
      <c r="AB6" s="448"/>
    </row>
    <row r="7" spans="2:28" ht="13.5" thickBot="1" x14ac:dyDescent="0.25">
      <c r="B7" s="487" t="s">
        <v>304</v>
      </c>
      <c r="C7" s="488">
        <f>+'Sources (CO)'!F14</f>
        <v>0</v>
      </c>
      <c r="D7" s="1"/>
      <c r="E7" s="944" t="s">
        <v>281</v>
      </c>
      <c r="F7" s="452"/>
      <c r="H7" s="922" t="s">
        <v>375</v>
      </c>
      <c r="I7" s="923"/>
      <c r="J7" s="923"/>
      <c r="K7" s="1829">
        <f>+C22</f>
        <v>0</v>
      </c>
      <c r="L7" s="1829"/>
      <c r="M7" s="941">
        <f>+F22</f>
        <v>0</v>
      </c>
      <c r="R7" s="453"/>
      <c r="S7" s="453"/>
      <c r="T7" s="453"/>
      <c r="U7" s="186"/>
      <c r="V7" s="448"/>
      <c r="W7" s="448"/>
      <c r="X7" s="448"/>
      <c r="Y7" s="448"/>
      <c r="Z7" s="448"/>
      <c r="AA7" s="448"/>
      <c r="AB7" s="448"/>
    </row>
    <row r="8" spans="2:28" ht="15.75" customHeight="1" thickBot="1" x14ac:dyDescent="0.25">
      <c r="B8" s="487" t="s">
        <v>279</v>
      </c>
      <c r="C8" s="489" t="e">
        <f>+C6-C7</f>
        <v>#REF!</v>
      </c>
      <c r="D8" s="1"/>
      <c r="E8" s="490" t="s">
        <v>282</v>
      </c>
      <c r="F8" s="491" t="e">
        <f>+F6/F7</f>
        <v>#REF!</v>
      </c>
      <c r="H8" s="922" t="s">
        <v>283</v>
      </c>
      <c r="I8" s="923"/>
      <c r="J8" s="923"/>
      <c r="K8" s="1830" t="e">
        <f>+K6*K7</f>
        <v>#REF!</v>
      </c>
      <c r="L8" s="1830"/>
      <c r="M8" s="942" t="e">
        <f>+M6*M7</f>
        <v>#REF!</v>
      </c>
      <c r="R8" s="186"/>
      <c r="S8" s="186"/>
      <c r="T8" s="186"/>
      <c r="U8" s="186"/>
      <c r="V8" s="448"/>
      <c r="W8" s="448"/>
      <c r="X8" s="448"/>
      <c r="Y8" s="448"/>
      <c r="Z8" s="448"/>
      <c r="AA8" s="448"/>
      <c r="AB8" s="448"/>
    </row>
    <row r="9" spans="2:28" ht="13.5" customHeight="1" thickBot="1" x14ac:dyDescent="0.25">
      <c r="B9" s="208"/>
      <c r="C9" s="781"/>
      <c r="D9" s="1"/>
      <c r="E9" s="1"/>
      <c r="F9" s="246"/>
      <c r="H9" s="1831" t="s">
        <v>357</v>
      </c>
      <c r="I9" s="1832"/>
      <c r="J9" s="1832"/>
      <c r="K9" s="1833"/>
      <c r="L9" s="1833"/>
      <c r="M9" s="625" t="e">
        <f>+M8+K8</f>
        <v>#REF!</v>
      </c>
      <c r="R9" s="186"/>
      <c r="S9" s="186"/>
      <c r="T9" s="186"/>
      <c r="U9" s="186"/>
      <c r="V9" s="448"/>
      <c r="W9" s="448"/>
      <c r="X9" s="448"/>
      <c r="Y9" s="448"/>
      <c r="Z9" s="448"/>
      <c r="AA9" s="448"/>
      <c r="AB9" s="448"/>
    </row>
    <row r="10" spans="2:28" ht="13.5" customHeight="1" thickBot="1" x14ac:dyDescent="0.25">
      <c r="B10" s="208"/>
      <c r="C10" s="1843" t="s">
        <v>301</v>
      </c>
      <c r="D10" s="1844"/>
      <c r="E10" s="492" t="e">
        <f>+(F8/10)/0.9999</f>
        <v>#REF!</v>
      </c>
      <c r="F10" s="246"/>
      <c r="R10" s="186"/>
      <c r="S10" s="186"/>
      <c r="T10" s="186"/>
      <c r="U10" s="186"/>
      <c r="V10" s="186"/>
      <c r="W10" s="448"/>
      <c r="X10" s="448"/>
      <c r="Y10" s="448"/>
      <c r="Z10" s="455"/>
      <c r="AA10" s="455"/>
      <c r="AB10" s="455"/>
    </row>
    <row r="11" spans="2:28" ht="15.75" customHeight="1" thickBot="1" x14ac:dyDescent="0.25">
      <c r="B11" s="318"/>
      <c r="C11" s="319"/>
      <c r="D11" s="319"/>
      <c r="E11" s="319"/>
      <c r="F11" s="320"/>
      <c r="H11" s="1834" t="s">
        <v>306</v>
      </c>
      <c r="I11" s="1835"/>
      <c r="J11" s="1835"/>
      <c r="K11" s="1835"/>
      <c r="L11" s="1835"/>
      <c r="M11" s="1836"/>
      <c r="R11" s="186"/>
      <c r="S11" s="186"/>
      <c r="T11" s="186"/>
      <c r="U11" s="186"/>
      <c r="V11" s="453"/>
      <c r="W11" s="448"/>
      <c r="X11" s="448"/>
      <c r="Y11" s="448"/>
      <c r="Z11" s="448"/>
      <c r="AA11" s="448"/>
      <c r="AB11" s="448"/>
    </row>
    <row r="12" spans="2:28" ht="6" customHeight="1" thickBot="1" x14ac:dyDescent="0.25">
      <c r="B12" s="782"/>
      <c r="C12" s="783"/>
      <c r="D12" s="783"/>
      <c r="E12" s="783"/>
      <c r="F12" s="784"/>
      <c r="H12" s="1837"/>
      <c r="I12" s="1838"/>
      <c r="J12" s="1838"/>
      <c r="K12" s="1838"/>
      <c r="L12" s="1838"/>
      <c r="M12" s="1839"/>
      <c r="R12" s="459"/>
      <c r="S12" s="455"/>
      <c r="T12" s="186"/>
      <c r="U12" s="186"/>
      <c r="V12" s="448"/>
      <c r="W12" s="448"/>
      <c r="X12" s="448"/>
      <c r="Y12" s="448"/>
      <c r="Z12" s="448"/>
      <c r="AA12" s="448"/>
      <c r="AB12" s="448"/>
    </row>
    <row r="13" spans="2:28" ht="13.5" customHeight="1" thickBot="1" x14ac:dyDescent="0.25">
      <c r="B13" s="785"/>
      <c r="C13" s="786"/>
      <c r="D13" s="1"/>
      <c r="E13" s="786"/>
      <c r="F13" s="787"/>
      <c r="H13" s="723" t="s">
        <v>307</v>
      </c>
      <c r="I13" s="724"/>
      <c r="J13" s="724"/>
      <c r="K13" s="724"/>
      <c r="L13" s="290"/>
      <c r="M13" s="906"/>
      <c r="R13" s="459"/>
      <c r="S13" s="455"/>
      <c r="T13" s="186"/>
      <c r="U13" s="186"/>
      <c r="V13" s="448"/>
      <c r="W13" s="448"/>
      <c r="X13" s="448"/>
      <c r="Y13" s="448"/>
      <c r="Z13" s="448"/>
      <c r="AA13" s="448"/>
      <c r="AB13" s="448"/>
    </row>
    <row r="14" spans="2:28" ht="13.5" customHeight="1" thickBot="1" x14ac:dyDescent="0.25">
      <c r="B14" s="1845" t="s">
        <v>284</v>
      </c>
      <c r="C14" s="1846"/>
      <c r="D14" s="1"/>
      <c r="E14" s="1851" t="s">
        <v>285</v>
      </c>
      <c r="F14" s="1852"/>
      <c r="H14" s="208" t="s">
        <v>487</v>
      </c>
      <c r="I14" s="1"/>
      <c r="J14" s="1"/>
      <c r="K14" s="1"/>
      <c r="M14" s="797"/>
      <c r="R14" s="448"/>
      <c r="S14" s="448"/>
      <c r="T14" s="448"/>
      <c r="U14" s="448"/>
      <c r="V14" s="448"/>
      <c r="W14" s="448"/>
      <c r="X14" s="448"/>
      <c r="Y14" s="448"/>
      <c r="Z14" s="448"/>
      <c r="AA14" s="448"/>
      <c r="AB14" s="448"/>
    </row>
    <row r="15" spans="2:28" ht="13.5" customHeight="1" x14ac:dyDescent="0.2">
      <c r="B15" s="482" t="s">
        <v>286</v>
      </c>
      <c r="C15" s="493" t="e">
        <f>+'Cost-Basis (CO)'!G90</f>
        <v>#REF!</v>
      </c>
      <c r="D15" s="788"/>
      <c r="E15" s="508" t="s">
        <v>286</v>
      </c>
      <c r="F15" s="486" t="e">
        <f>+'Cost-Basis (CO)'!H90</f>
        <v>#REF!</v>
      </c>
      <c r="H15" s="309" t="s">
        <v>310</v>
      </c>
      <c r="I15" s="310"/>
      <c r="J15" s="310"/>
      <c r="K15" s="310"/>
      <c r="L15" s="310"/>
      <c r="M15" s="235">
        <f>+M13-M14</f>
        <v>0</v>
      </c>
      <c r="R15" s="448"/>
      <c r="S15" s="448"/>
      <c r="T15" s="448"/>
      <c r="U15" s="448"/>
      <c r="V15" s="448"/>
    </row>
    <row r="16" spans="2:28" ht="13.5" customHeight="1" thickBot="1" x14ac:dyDescent="0.25">
      <c r="B16" s="945" t="s">
        <v>305</v>
      </c>
      <c r="C16" s="465"/>
      <c r="E16" s="909" t="s">
        <v>305</v>
      </c>
      <c r="F16" s="467"/>
      <c r="H16" s="309" t="s">
        <v>311</v>
      </c>
      <c r="I16" s="310"/>
      <c r="J16" s="310"/>
      <c r="K16" s="310"/>
      <c r="L16" s="310"/>
      <c r="M16" s="798">
        <f>+F22</f>
        <v>0</v>
      </c>
      <c r="R16" s="448"/>
      <c r="S16" s="448"/>
      <c r="T16" s="448"/>
      <c r="U16" s="448"/>
      <c r="V16" s="448"/>
    </row>
    <row r="17" spans="2:22" ht="13.5" customHeight="1" x14ac:dyDescent="0.2">
      <c r="B17" s="487" t="s">
        <v>286</v>
      </c>
      <c r="C17" s="494" t="e">
        <f>+C15-C16</f>
        <v>#REF!</v>
      </c>
      <c r="D17" s="1"/>
      <c r="E17" s="507" t="s">
        <v>286</v>
      </c>
      <c r="F17" s="506" t="e">
        <f>+F15-F16</f>
        <v>#REF!</v>
      </c>
      <c r="H17" s="309" t="s">
        <v>290</v>
      </c>
      <c r="I17" s="310"/>
      <c r="J17" s="310"/>
      <c r="K17" s="310"/>
      <c r="L17" s="310"/>
      <c r="M17" s="799" t="e">
        <f>+M15/M16</f>
        <v>#DIV/0!</v>
      </c>
      <c r="R17" s="448"/>
      <c r="S17" s="448"/>
      <c r="T17" s="448"/>
      <c r="U17" s="448"/>
      <c r="V17" s="448"/>
    </row>
    <row r="18" spans="2:22" ht="13.5" customHeight="1" thickBot="1" x14ac:dyDescent="0.25">
      <c r="B18" s="487" t="s">
        <v>287</v>
      </c>
      <c r="C18" s="495">
        <v>1</v>
      </c>
      <c r="D18" s="1"/>
      <c r="E18" s="909" t="s">
        <v>287</v>
      </c>
      <c r="F18" s="910"/>
      <c r="H18" s="309" t="s">
        <v>351</v>
      </c>
      <c r="I18" s="310"/>
      <c r="J18" s="310"/>
      <c r="K18" s="310"/>
      <c r="L18" s="310"/>
      <c r="M18" s="994" t="e">
        <f>+MIN(K29,M29)</f>
        <v>#DIV/0!</v>
      </c>
      <c r="R18" s="186"/>
      <c r="S18" s="186"/>
      <c r="T18" s="186"/>
      <c r="U18" s="186"/>
      <c r="V18" s="186"/>
    </row>
    <row r="19" spans="2:22" ht="13.5" customHeight="1" x14ac:dyDescent="0.2">
      <c r="B19" s="487" t="s">
        <v>288</v>
      </c>
      <c r="C19" s="494" t="e">
        <f>+C17*C18</f>
        <v>#REF!</v>
      </c>
      <c r="D19" s="1"/>
      <c r="E19" s="507" t="s">
        <v>288</v>
      </c>
      <c r="F19" s="506" t="e">
        <f>+F17*F18</f>
        <v>#REF!</v>
      </c>
      <c r="H19" s="309" t="s">
        <v>312</v>
      </c>
      <c r="I19" s="310"/>
      <c r="J19" s="310"/>
      <c r="K19" s="310"/>
      <c r="L19" s="310"/>
      <c r="M19" s="235" t="e">
        <f>+M17/M18</f>
        <v>#DIV/0!</v>
      </c>
      <c r="R19" s="448"/>
      <c r="S19" s="448"/>
      <c r="T19" s="448"/>
      <c r="U19" s="448"/>
      <c r="V19" s="448"/>
    </row>
    <row r="20" spans="2:22" ht="13.5" customHeight="1" thickBot="1" x14ac:dyDescent="0.25">
      <c r="B20" s="487" t="s">
        <v>289</v>
      </c>
      <c r="C20" s="1029" t="e">
        <f>MIN(K29,M29)</f>
        <v>#DIV/0!</v>
      </c>
      <c r="D20" s="1"/>
      <c r="E20" s="507" t="s">
        <v>289</v>
      </c>
      <c r="F20" s="1029" t="e">
        <f>MIN(K29,M29)</f>
        <v>#DIV/0!</v>
      </c>
      <c r="H20" s="309" t="s">
        <v>309</v>
      </c>
      <c r="I20" s="310"/>
      <c r="J20" s="310"/>
      <c r="K20" s="310"/>
      <c r="L20" s="310"/>
      <c r="M20" s="626" t="e">
        <f>+F17</f>
        <v>#REF!</v>
      </c>
      <c r="R20" s="448"/>
      <c r="S20" s="448"/>
      <c r="T20" s="448"/>
      <c r="U20" s="448"/>
      <c r="V20" s="448"/>
    </row>
    <row r="21" spans="2:22" ht="13.5" customHeight="1" thickBot="1" x14ac:dyDescent="0.25">
      <c r="B21" s="487" t="s">
        <v>290</v>
      </c>
      <c r="C21" s="494" t="e">
        <f>+C19*C20</f>
        <v>#REF!</v>
      </c>
      <c r="D21" s="1"/>
      <c r="E21" s="507" t="s">
        <v>290</v>
      </c>
      <c r="F21" s="506" t="e">
        <f>+F19*F20</f>
        <v>#REF!</v>
      </c>
      <c r="H21" s="634" t="s">
        <v>308</v>
      </c>
      <c r="I21" s="635"/>
      <c r="J21" s="635"/>
      <c r="K21" s="635"/>
      <c r="L21" s="635"/>
      <c r="M21" s="934" t="e">
        <f>+M19/M20</f>
        <v>#DIV/0!</v>
      </c>
      <c r="R21" s="448"/>
      <c r="S21" s="448"/>
      <c r="T21" s="448"/>
      <c r="U21" s="448"/>
      <c r="V21" s="448"/>
    </row>
    <row r="22" spans="2:22" ht="13.5" customHeight="1" thickBot="1" x14ac:dyDescent="0.25">
      <c r="B22" s="945" t="s">
        <v>291</v>
      </c>
      <c r="C22" s="468">
        <v>0</v>
      </c>
      <c r="E22" s="909" t="s">
        <v>291</v>
      </c>
      <c r="F22" s="469">
        <v>0</v>
      </c>
      <c r="P22" s="801" t="s">
        <v>1</v>
      </c>
      <c r="R22" s="448"/>
      <c r="S22" s="448"/>
      <c r="T22" s="448"/>
      <c r="U22" s="448"/>
      <c r="V22" s="448"/>
    </row>
    <row r="23" spans="2:22" ht="13.5" customHeight="1" x14ac:dyDescent="0.2">
      <c r="B23" s="496" t="s">
        <v>283</v>
      </c>
      <c r="C23" s="497" t="e">
        <f>+ROUND(C21*C22,0)</f>
        <v>#REF!</v>
      </c>
      <c r="D23" s="1"/>
      <c r="E23" s="501" t="s">
        <v>283</v>
      </c>
      <c r="F23" s="502" t="e">
        <f>+ROUND(F21*F22,0)</f>
        <v>#REF!</v>
      </c>
      <c r="H23" s="1816" t="s">
        <v>351</v>
      </c>
      <c r="I23" s="1817"/>
      <c r="J23" s="1817"/>
      <c r="K23" s="1817"/>
      <c r="L23" s="1817"/>
      <c r="M23" s="1818"/>
      <c r="P23" s="801" t="s">
        <v>2</v>
      </c>
      <c r="R23" s="448"/>
      <c r="S23" s="448"/>
      <c r="T23" s="448"/>
      <c r="U23" s="448"/>
      <c r="V23" s="448"/>
    </row>
    <row r="24" spans="2:22" ht="13.5" customHeight="1" thickBot="1" x14ac:dyDescent="0.3">
      <c r="B24" s="208"/>
      <c r="C24" s="1"/>
      <c r="D24" s="1"/>
      <c r="E24" s="1991"/>
      <c r="F24" s="1992"/>
      <c r="G24" s="185"/>
      <c r="H24" s="1819"/>
      <c r="I24" s="1820"/>
      <c r="J24" s="1820"/>
      <c r="K24" s="1820"/>
      <c r="L24" s="1820"/>
      <c r="M24" s="1821"/>
      <c r="N24" s="185"/>
      <c r="O24" s="185"/>
      <c r="P24" s="801"/>
      <c r="R24" s="448"/>
      <c r="S24" s="448"/>
      <c r="T24" s="448"/>
      <c r="U24" s="448"/>
      <c r="V24" s="448"/>
    </row>
    <row r="25" spans="2:22" ht="13.5" customHeight="1" x14ac:dyDescent="0.25">
      <c r="B25" s="498" t="s">
        <v>283</v>
      </c>
      <c r="C25" s="499" t="e">
        <f>+C23</f>
        <v>#REF!</v>
      </c>
      <c r="D25" s="1"/>
      <c r="E25" s="503" t="s">
        <v>283</v>
      </c>
      <c r="F25" s="504" t="e">
        <f>+F23</f>
        <v>#REF!</v>
      </c>
      <c r="G25" s="185"/>
      <c r="H25" s="723"/>
      <c r="I25" s="724"/>
      <c r="J25" s="724"/>
      <c r="K25" s="795" t="s">
        <v>354</v>
      </c>
      <c r="L25" s="795"/>
      <c r="M25" s="796" t="s">
        <v>355</v>
      </c>
      <c r="N25" s="185"/>
      <c r="O25" s="185"/>
      <c r="P25" s="801"/>
      <c r="R25" s="448"/>
      <c r="S25" s="448"/>
      <c r="T25" s="448"/>
      <c r="U25" s="448"/>
      <c r="V25" s="448"/>
    </row>
    <row r="26" spans="2:22" ht="13.5" customHeight="1" x14ac:dyDescent="0.25">
      <c r="B26" s="500" t="s">
        <v>292</v>
      </c>
      <c r="C26" s="494" t="e">
        <f>+C25*10</f>
        <v>#REF!</v>
      </c>
      <c r="D26" s="1"/>
      <c r="E26" s="505" t="s">
        <v>292</v>
      </c>
      <c r="F26" s="506" t="e">
        <f>+F25*10</f>
        <v>#REF!</v>
      </c>
      <c r="G26" s="185"/>
      <c r="H26" s="309" t="s">
        <v>438</v>
      </c>
      <c r="I26" s="310"/>
      <c r="J26" s="310"/>
      <c r="K26" s="919">
        <f>+'Rent Summary (CO)'!H97</f>
        <v>0</v>
      </c>
      <c r="L26" s="919"/>
      <c r="M26" s="510">
        <f>+'Rent Summary (CO)'!H96</f>
        <v>0</v>
      </c>
      <c r="N26" s="185"/>
      <c r="O26" s="185"/>
      <c r="R26" s="448"/>
      <c r="S26" s="448"/>
      <c r="T26" s="448"/>
      <c r="U26" s="448"/>
      <c r="V26" s="448"/>
    </row>
    <row r="27" spans="2:22" ht="13.5" customHeight="1" x14ac:dyDescent="0.25">
      <c r="B27" s="500" t="s">
        <v>293</v>
      </c>
      <c r="C27" s="643" t="e">
        <f>+#REF!</f>
        <v>#REF!</v>
      </c>
      <c r="D27" s="1"/>
      <c r="E27" s="505" t="s">
        <v>293</v>
      </c>
      <c r="F27" s="644" t="e">
        <f>+#REF!</f>
        <v>#REF!</v>
      </c>
      <c r="G27" s="185"/>
      <c r="H27" s="309" t="s">
        <v>352</v>
      </c>
      <c r="I27" s="310"/>
      <c r="J27" s="262"/>
      <c r="K27" s="919">
        <f>+'Rent Summary (CO)'!H42+'Rent Summary (CO)'!H53+'Rent Summary (CO)'!H64+'Rent Summary (CO)'!H75+'Rent Summary (CO)'!H31+'Rent Summary (CO)'!H20+'Rent Summary (CO)'!H9</f>
        <v>0</v>
      </c>
      <c r="L27" s="919"/>
      <c r="M27" s="510">
        <f>+'Rent Summary (CO)'!H41+'Rent Summary (CO)'!H52+'Rent Summary (CO)'!H63+'Rent Summary (CO)'!H74+'Rent Summary (CO)'!H30+'Rent Summary (CO)'!H19+'Rent Summary (CO)'!H8</f>
        <v>0</v>
      </c>
      <c r="N27" s="185"/>
      <c r="O27" s="185"/>
      <c r="R27" s="448"/>
      <c r="S27" s="448"/>
      <c r="T27" s="448"/>
      <c r="U27" s="448"/>
      <c r="V27" s="448"/>
    </row>
    <row r="28" spans="2:22" ht="13.5" customHeight="1" thickBot="1" x14ac:dyDescent="0.3">
      <c r="B28" s="945" t="s">
        <v>294</v>
      </c>
      <c r="C28" s="645"/>
      <c r="E28" s="909" t="s">
        <v>294</v>
      </c>
      <c r="F28" s="646"/>
      <c r="G28" s="185"/>
      <c r="H28" s="309" t="s">
        <v>353</v>
      </c>
      <c r="I28" s="310"/>
      <c r="J28" s="262"/>
      <c r="K28" s="920">
        <f>+'Rent Summary (CO)'!H86</f>
        <v>0</v>
      </c>
      <c r="L28" s="919"/>
      <c r="M28" s="897">
        <f>+'Rent Summary (CO)'!H85</f>
        <v>0</v>
      </c>
      <c r="N28" s="185"/>
      <c r="O28" s="185"/>
      <c r="R28" s="448"/>
      <c r="S28" s="448"/>
      <c r="T28" s="448"/>
      <c r="U28" s="448"/>
      <c r="V28" s="448"/>
    </row>
    <row r="29" spans="2:22" ht="13.5" customHeight="1" thickBot="1" x14ac:dyDescent="0.3">
      <c r="B29" s="496" t="s">
        <v>295</v>
      </c>
      <c r="C29" s="497" t="e">
        <f>+C27*C28*C26</f>
        <v>#REF!</v>
      </c>
      <c r="D29" s="1"/>
      <c r="E29" s="501" t="s">
        <v>295</v>
      </c>
      <c r="F29" s="502" t="e">
        <f>+F27*F28*F26</f>
        <v>#REF!</v>
      </c>
      <c r="G29" s="185"/>
      <c r="H29" s="634" t="s">
        <v>351</v>
      </c>
      <c r="I29" s="635"/>
      <c r="J29" s="635"/>
      <c r="K29" s="974" t="e">
        <f>+K27/K26</f>
        <v>#DIV/0!</v>
      </c>
      <c r="L29" s="635"/>
      <c r="M29" s="975" t="e">
        <f>+M27/M26</f>
        <v>#DIV/0!</v>
      </c>
      <c r="N29" s="185"/>
      <c r="O29" s="185"/>
      <c r="R29" s="448"/>
      <c r="S29" s="448"/>
      <c r="T29" s="448"/>
      <c r="U29" s="448"/>
      <c r="V29" s="448"/>
    </row>
    <row r="30" spans="2:22" ht="13.5" customHeight="1" thickBot="1" x14ac:dyDescent="0.3">
      <c r="B30" s="478"/>
      <c r="C30" s="789"/>
      <c r="D30" s="789"/>
      <c r="E30" s="226"/>
      <c r="F30" s="481"/>
      <c r="G30" s="185"/>
      <c r="H30"/>
      <c r="I30"/>
      <c r="J30"/>
      <c r="K30"/>
      <c r="L30"/>
      <c r="M30"/>
      <c r="N30" s="185"/>
      <c r="O30" s="185"/>
      <c r="R30" s="448"/>
      <c r="S30" s="448"/>
      <c r="T30" s="448"/>
      <c r="U30" s="448"/>
      <c r="V30" s="448"/>
    </row>
    <row r="31" spans="2:22" ht="13.5" customHeight="1" thickBot="1" x14ac:dyDescent="0.3">
      <c r="B31" s="478"/>
      <c r="C31" s="1854" t="s">
        <v>296</v>
      </c>
      <c r="D31" s="1855"/>
      <c r="E31" s="509" t="e">
        <f>+C21+F21</f>
        <v>#REF!</v>
      </c>
      <c r="F31" s="790"/>
      <c r="G31" s="185"/>
      <c r="H31" s="1798" t="s">
        <v>476</v>
      </c>
      <c r="I31" s="1799"/>
      <c r="J31" s="1799"/>
      <c r="K31" s="1799"/>
      <c r="L31" s="1799"/>
      <c r="M31" s="1800"/>
      <c r="N31" s="185"/>
      <c r="O31" s="185"/>
    </row>
    <row r="32" spans="2:22" ht="13.5" customHeight="1" thickBot="1" x14ac:dyDescent="0.3">
      <c r="B32" s="478"/>
      <c r="C32" s="1854" t="s">
        <v>313</v>
      </c>
      <c r="D32" s="1855"/>
      <c r="E32" s="509" t="e">
        <f>+C26+F26</f>
        <v>#REF!</v>
      </c>
      <c r="F32" s="791"/>
      <c r="G32" s="185"/>
      <c r="H32" s="1989" t="s">
        <v>458</v>
      </c>
      <c r="I32" s="1796"/>
      <c r="J32" s="1796"/>
      <c r="K32" s="1797"/>
      <c r="L32" s="943"/>
      <c r="M32" s="725"/>
      <c r="N32" s="185"/>
      <c r="O32" s="185"/>
    </row>
    <row r="33" spans="2:16" ht="13.5" customHeight="1" thickBot="1" x14ac:dyDescent="0.3">
      <c r="B33" s="792"/>
      <c r="C33" s="1854" t="s">
        <v>297</v>
      </c>
      <c r="D33" s="1855"/>
      <c r="E33" s="509" t="e">
        <f>+ROUND(C29+F29,0)</f>
        <v>#REF!</v>
      </c>
      <c r="F33" s="793"/>
      <c r="G33" s="185"/>
      <c r="H33" s="318" t="s">
        <v>459</v>
      </c>
      <c r="I33" s="780"/>
      <c r="J33" s="33"/>
      <c r="K33" s="319" t="s">
        <v>460</v>
      </c>
      <c r="L33" s="800">
        <v>0.09</v>
      </c>
      <c r="M33" s="180"/>
      <c r="N33" s="185"/>
      <c r="O33" s="185"/>
    </row>
    <row r="34" spans="2:16" ht="13.5" customHeight="1" x14ac:dyDescent="0.25">
      <c r="B34" s="479"/>
      <c r="C34" s="479"/>
      <c r="D34" s="479"/>
      <c r="E34" s="1"/>
      <c r="F34" s="511" t="e">
        <f>+#REF!</f>
        <v>#REF!</v>
      </c>
      <c r="G34" s="185"/>
      <c r="H34" s="448"/>
      <c r="I34" s="448"/>
      <c r="J34" s="448"/>
      <c r="K34" s="448"/>
      <c r="L34" s="448"/>
      <c r="M34" s="448"/>
      <c r="N34" s="185"/>
      <c r="O34" s="185"/>
      <c r="P34" s="448"/>
    </row>
    <row r="35" spans="2:16" ht="15" x14ac:dyDescent="0.25">
      <c r="B35" s="794" t="s">
        <v>302</v>
      </c>
      <c r="C35" s="794"/>
      <c r="D35" s="794"/>
      <c r="E35" s="511" t="s">
        <v>393</v>
      </c>
      <c r="F35" s="512">
        <f ca="1">TODAY()</f>
        <v>45330</v>
      </c>
      <c r="G35" s="185"/>
      <c r="N35" s="185"/>
      <c r="O35" s="185"/>
      <c r="P35" s="448"/>
    </row>
    <row r="36" spans="2:16" ht="15" x14ac:dyDescent="0.25">
      <c r="B36" s="479" t="s">
        <v>298</v>
      </c>
      <c r="C36" s="479"/>
      <c r="D36" s="479"/>
      <c r="E36" s="479"/>
      <c r="F36" s="479"/>
      <c r="G36" s="185"/>
      <c r="N36" s="185"/>
      <c r="O36" s="185"/>
      <c r="P36" s="448"/>
    </row>
    <row r="37" spans="2:16" ht="15" x14ac:dyDescent="0.25">
      <c r="B37" s="1990" t="s">
        <v>299</v>
      </c>
      <c r="C37" s="1990"/>
      <c r="D37" s="1990"/>
      <c r="E37" s="1990"/>
      <c r="F37" s="1990"/>
      <c r="G37" s="185"/>
      <c r="N37" s="185"/>
      <c r="O37" s="185"/>
      <c r="P37" s="448"/>
    </row>
    <row r="38" spans="2:16" ht="15" x14ac:dyDescent="0.25">
      <c r="B38" s="1990" t="s">
        <v>300</v>
      </c>
      <c r="C38" s="1990"/>
      <c r="D38" s="1990"/>
      <c r="E38" s="1990"/>
      <c r="F38" s="1990"/>
      <c r="G38" s="185"/>
      <c r="N38" s="185"/>
      <c r="O38" s="185"/>
      <c r="P38" s="448"/>
    </row>
    <row r="39" spans="2:16" x14ac:dyDescent="0.2">
      <c r="B39" s="479" t="s">
        <v>439</v>
      </c>
      <c r="C39" s="479"/>
      <c r="D39" s="479"/>
      <c r="E39" s="479"/>
      <c r="F39" s="479"/>
      <c r="G39" s="448"/>
      <c r="N39" s="448"/>
      <c r="O39" s="448"/>
      <c r="P39" s="448"/>
    </row>
    <row r="50" spans="6:8" x14ac:dyDescent="0.2">
      <c r="H50" s="186"/>
    </row>
    <row r="51" spans="6:8" x14ac:dyDescent="0.2">
      <c r="H51" s="186"/>
    </row>
    <row r="53" spans="6:8" x14ac:dyDescent="0.2">
      <c r="H53" s="186"/>
    </row>
    <row r="55" spans="6:8" x14ac:dyDescent="0.2">
      <c r="F55" s="186"/>
      <c r="G55" s="448"/>
    </row>
    <row r="56" spans="6:8" x14ac:dyDescent="0.2">
      <c r="F56" s="448"/>
      <c r="G56" s="448"/>
    </row>
    <row r="58" spans="6:8" x14ac:dyDescent="0.2">
      <c r="F58" s="186"/>
      <c r="G58" s="448"/>
    </row>
  </sheetData>
  <sheetProtection algorithmName="SHA-512" hashValue="ks0ets90kaz9QgA7/Ky18caWwgR89SZZmR/hshyiMHfEM1fpFa7qfaLRiaXb11h+nNcSQxL8eP88gVgoQpZZAQ==" saltValue="CvUwpNs3sqWTyRB6J7q/1Q==" spinCount="100000" sheet="1" objects="1" scenarios="1"/>
  <mergeCells count="25">
    <mergeCell ref="H11:M12"/>
    <mergeCell ref="C33:D33"/>
    <mergeCell ref="B37:F37"/>
    <mergeCell ref="B38:F38"/>
    <mergeCell ref="C10:D10"/>
    <mergeCell ref="E24:F24"/>
    <mergeCell ref="B14:C14"/>
    <mergeCell ref="E14:F14"/>
    <mergeCell ref="C31:D31"/>
    <mergeCell ref="B2:F3"/>
    <mergeCell ref="H1:M2"/>
    <mergeCell ref="H32:K32"/>
    <mergeCell ref="H9:J9"/>
    <mergeCell ref="H23:M24"/>
    <mergeCell ref="H31:M31"/>
    <mergeCell ref="K9:L9"/>
    <mergeCell ref="B1:F1"/>
    <mergeCell ref="B5:C5"/>
    <mergeCell ref="E5:F5"/>
    <mergeCell ref="C32:D32"/>
    <mergeCell ref="K8:L8"/>
    <mergeCell ref="K7:L7"/>
    <mergeCell ref="K6:L6"/>
    <mergeCell ref="K5:L5"/>
    <mergeCell ref="K4:L4"/>
  </mergeCells>
  <dataValidations count="1">
    <dataValidation type="list" allowBlank="1" showInputMessage="1" showErrorMessage="1" sqref="L32" xr:uid="{00000000-0002-0000-1400-000000000000}">
      <formula1>$P$22:$P$23</formula1>
    </dataValidation>
  </dataValidations>
  <pageMargins left="0.7" right="0.7" top="0.75" bottom="0.75" header="0.3" footer="0.3"/>
  <pageSetup scale="65" fitToHeight="0"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tabColor theme="3" tint="0.39997558519241921"/>
    <pageSetUpPr fitToPage="1"/>
  </sheetPr>
  <dimension ref="A1:W125"/>
  <sheetViews>
    <sheetView showGridLines="0" zoomScale="70" zoomScaleNormal="70" workbookViewId="0">
      <selection activeCell="J18" sqref="J18"/>
    </sheetView>
  </sheetViews>
  <sheetFormatPr defaultColWidth="9.140625" defaultRowHeight="15" x14ac:dyDescent="0.2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x14ac:dyDescent="0.3">
      <c r="A1" s="186"/>
      <c r="B1" s="1758" t="e">
        <f>#REF!</f>
        <v>#REF!</v>
      </c>
      <c r="C1" s="1759"/>
      <c r="D1" s="1759"/>
      <c r="E1" s="1759"/>
      <c r="F1" s="1759"/>
      <c r="G1" s="1759"/>
      <c r="H1" s="1759"/>
      <c r="I1" s="1759"/>
      <c r="J1" s="1759"/>
      <c r="K1" s="1759"/>
      <c r="L1" s="1759"/>
      <c r="M1" s="1759"/>
      <c r="N1" s="1759"/>
      <c r="O1" s="1760"/>
      <c r="P1" s="186"/>
      <c r="Q1" s="186"/>
      <c r="R1" s="186"/>
      <c r="S1" s="186"/>
      <c r="T1" s="186"/>
      <c r="U1" s="513"/>
      <c r="V1" s="513"/>
      <c r="W1" s="513"/>
    </row>
    <row r="2" spans="1:23" ht="34.5" customHeight="1" thickBot="1" x14ac:dyDescent="0.3">
      <c r="A2" s="186"/>
      <c r="B2" s="1761" t="s">
        <v>334</v>
      </c>
      <c r="C2" s="1762"/>
      <c r="D2" s="1762"/>
      <c r="E2" s="1762"/>
      <c r="F2" s="1762"/>
      <c r="G2" s="1762"/>
      <c r="H2" s="1762"/>
      <c r="I2" s="1762"/>
      <c r="J2" s="1762"/>
      <c r="K2" s="1762"/>
      <c r="L2" s="1762"/>
      <c r="M2" s="1762"/>
      <c r="N2" s="1762"/>
      <c r="O2" s="1763"/>
      <c r="P2" s="186"/>
      <c r="Q2" s="186"/>
      <c r="R2" s="186"/>
      <c r="S2" s="186"/>
      <c r="T2" s="186"/>
      <c r="U2" s="513"/>
      <c r="V2" s="513"/>
      <c r="W2" s="513"/>
    </row>
    <row r="3" spans="1:23" ht="13.5" customHeight="1" thickBot="1" x14ac:dyDescent="0.3">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x14ac:dyDescent="0.3">
      <c r="A4" s="186"/>
      <c r="B4" s="1880" t="s">
        <v>36</v>
      </c>
      <c r="C4" s="1881"/>
      <c r="D4" s="1881"/>
      <c r="E4" s="1882"/>
      <c r="F4" s="575"/>
      <c r="G4" s="1749" t="s">
        <v>471</v>
      </c>
      <c r="H4" s="1750"/>
      <c r="I4" s="1751"/>
      <c r="J4" s="226"/>
      <c r="K4" s="1866" t="s">
        <v>338</v>
      </c>
      <c r="L4" s="1867"/>
      <c r="M4" s="1867"/>
      <c r="N4" s="1868"/>
      <c r="O4" s="266"/>
      <c r="P4" s="185"/>
      <c r="Q4" s="513"/>
      <c r="R4" s="513"/>
      <c r="S4" s="186"/>
      <c r="T4" s="186"/>
      <c r="U4" s="513"/>
      <c r="V4" s="513">
        <f>IF(N21&lt;31,22500,"")</f>
        <v>22500</v>
      </c>
      <c r="W4" s="513"/>
    </row>
    <row r="5" spans="1:23" ht="13.5" customHeight="1" thickBot="1" x14ac:dyDescent="0.3">
      <c r="A5" s="197"/>
      <c r="B5" s="616" t="s">
        <v>315</v>
      </c>
      <c r="C5" s="616" t="s">
        <v>335</v>
      </c>
      <c r="D5" s="616" t="s">
        <v>316</v>
      </c>
      <c r="E5" s="616" t="s">
        <v>317</v>
      </c>
      <c r="F5" s="702"/>
      <c r="G5" s="1813" t="e">
        <f>+ROUND(C26,0)-ROUND(C9,0)</f>
        <v>#REF!</v>
      </c>
      <c r="H5" s="1871"/>
      <c r="I5" s="1872"/>
      <c r="J5" s="743"/>
      <c r="K5" s="592" t="s">
        <v>339</v>
      </c>
      <c r="L5" s="587"/>
      <c r="M5" s="588"/>
      <c r="N5" s="589">
        <f>+'Cost-Basis (CO)'!H22</f>
        <v>0</v>
      </c>
      <c r="O5" s="266"/>
      <c r="P5" s="185"/>
      <c r="Q5" s="513"/>
      <c r="R5" s="513">
        <v>31</v>
      </c>
      <c r="S5" s="186"/>
      <c r="T5" s="186" t="str">
        <f>IF($N$21=R5,1,"")</f>
        <v/>
      </c>
      <c r="U5" s="513"/>
      <c r="V5" s="513" t="str">
        <f>IF(SUM(T5:T34)=1,21000,"")</f>
        <v/>
      </c>
      <c r="W5" s="513"/>
    </row>
    <row r="6" spans="1:23" ht="13.5" customHeight="1" thickBot="1" x14ac:dyDescent="0.3">
      <c r="A6" s="197"/>
      <c r="B6" s="516"/>
      <c r="C6" s="576">
        <f>+'Sources (CO)'!F14+'Sources (CO)'!F16+'Sources (CO)'!F17-'Sources (CO)'!F13</f>
        <v>0</v>
      </c>
      <c r="D6" s="576">
        <f>+C6-B6</f>
        <v>0</v>
      </c>
      <c r="E6" s="677" t="s">
        <v>318</v>
      </c>
      <c r="F6" s="517"/>
      <c r="G6"/>
      <c r="H6"/>
      <c r="I6"/>
      <c r="J6"/>
      <c r="K6" s="753" t="s">
        <v>235</v>
      </c>
      <c r="L6" s="754"/>
      <c r="M6" s="755"/>
      <c r="N6" s="590" t="e">
        <f>+'Cost-Basis (CO)'!D19+'Cost-Basis (CO)'!D24</f>
        <v>#REF!</v>
      </c>
      <c r="O6" s="266"/>
      <c r="P6" s="185"/>
      <c r="Q6" s="513"/>
      <c r="R6" s="513">
        <v>32</v>
      </c>
      <c r="S6" s="186"/>
      <c r="T6" s="186" t="str">
        <f t="shared" ref="T6:T33" si="0">IF($N$21=R6,1,"")</f>
        <v/>
      </c>
      <c r="U6" s="513"/>
      <c r="V6" s="513" t="str">
        <f>IF(SUM(T36:T75)=2,19500,"")</f>
        <v/>
      </c>
      <c r="W6" s="513"/>
    </row>
    <row r="7" spans="1:23" ht="13.5" customHeight="1" thickBot="1" x14ac:dyDescent="0.3">
      <c r="A7" s="197"/>
      <c r="B7" s="673"/>
      <c r="C7" s="694"/>
      <c r="D7" s="803">
        <f>+C7-B7</f>
        <v>0</v>
      </c>
      <c r="E7" s="678" t="s">
        <v>18</v>
      </c>
      <c r="F7" s="517"/>
      <c r="G7" s="1866" t="s">
        <v>268</v>
      </c>
      <c r="H7" s="1883"/>
      <c r="I7" s="1884"/>
      <c r="J7" s="687"/>
      <c r="K7" s="750" t="s">
        <v>345</v>
      </c>
      <c r="L7" s="597"/>
      <c r="M7" s="268"/>
      <c r="N7" s="591" t="e">
        <f>+N5/N6</f>
        <v>#REF!</v>
      </c>
      <c r="O7" s="266"/>
      <c r="P7" s="185"/>
      <c r="Q7" s="513"/>
      <c r="R7" s="513">
        <v>33</v>
      </c>
      <c r="S7" s="186"/>
      <c r="T7" s="186" t="str">
        <f t="shared" si="0"/>
        <v/>
      </c>
      <c r="U7" s="513"/>
      <c r="V7" s="513" t="str">
        <f>IF(N21&gt;100,15000,"")</f>
        <v/>
      </c>
      <c r="W7" s="513"/>
    </row>
    <row r="8" spans="1:23" ht="13.5" customHeight="1" thickBot="1" x14ac:dyDescent="0.3">
      <c r="A8" s="197"/>
      <c r="B8" s="518"/>
      <c r="C8" s="577" t="e">
        <f>+'Sources (CO)'!D30</f>
        <v>#REF!</v>
      </c>
      <c r="D8" s="578" t="e">
        <f>+C8-B8</f>
        <v>#REF!</v>
      </c>
      <c r="E8" s="751" t="s">
        <v>21</v>
      </c>
      <c r="F8" s="517"/>
      <c r="G8" s="1813" t="e">
        <f>+'Operating Exps (CO)'!G63</f>
        <v>#REF!</v>
      </c>
      <c r="H8" s="1871"/>
      <c r="I8" s="1872"/>
      <c r="J8" s="226"/>
      <c r="K8" s="593"/>
      <c r="L8" s="593"/>
      <c r="M8" s="593"/>
      <c r="N8" s="594" t="e">
        <f>IF(N7&gt;0.06,"VALUE!","")</f>
        <v>#REF!</v>
      </c>
      <c r="O8" s="266"/>
      <c r="P8" s="185"/>
      <c r="Q8" s="513"/>
      <c r="R8" s="513">
        <v>34</v>
      </c>
      <c r="S8" s="186"/>
      <c r="T8" s="186" t="str">
        <f t="shared" si="0"/>
        <v/>
      </c>
      <c r="U8" s="513"/>
      <c r="V8" s="513"/>
      <c r="W8" s="513"/>
    </row>
    <row r="9" spans="1:23" ht="13.5" customHeight="1" thickBot="1" x14ac:dyDescent="0.3">
      <c r="A9" s="186"/>
      <c r="B9" s="617">
        <f>SUM(B6:B8)</f>
        <v>0</v>
      </c>
      <c r="C9" s="579" t="e">
        <f>+C6+C8+C7</f>
        <v>#REF!</v>
      </c>
      <c r="D9" s="579" t="e">
        <f>+C9-B9</f>
        <v>#REF!</v>
      </c>
      <c r="E9" s="747" t="s">
        <v>27</v>
      </c>
      <c r="F9" s="185"/>
      <c r="G9"/>
      <c r="H9"/>
      <c r="I9"/>
      <c r="J9"/>
      <c r="K9" s="744" t="s">
        <v>340</v>
      </c>
      <c r="L9" s="745"/>
      <c r="M9" s="595"/>
      <c r="N9" s="596">
        <f>+'Cost-Basis (CO)'!H21</f>
        <v>0</v>
      </c>
      <c r="O9" s="266"/>
      <c r="P9" s="185"/>
      <c r="Q9" s="513"/>
      <c r="R9" s="513">
        <v>35</v>
      </c>
      <c r="S9" s="186"/>
      <c r="T9" s="186" t="str">
        <f t="shared" si="0"/>
        <v/>
      </c>
      <c r="U9" s="513"/>
      <c r="V9" s="513"/>
      <c r="W9" s="513"/>
    </row>
    <row r="10" spans="1:23" ht="13.5" customHeight="1" thickBot="1" x14ac:dyDescent="0.3">
      <c r="A10" s="197"/>
      <c r="B10" s="519"/>
      <c r="C10" s="580">
        <f>+'Cash Flow (CO)'!C31</f>
        <v>0</v>
      </c>
      <c r="D10" s="580">
        <f>+C10-B10</f>
        <v>0</v>
      </c>
      <c r="E10" s="680" t="s">
        <v>270</v>
      </c>
      <c r="F10" s="185"/>
      <c r="G10" s="1749" t="s">
        <v>330</v>
      </c>
      <c r="H10" s="1750"/>
      <c r="I10" s="1751"/>
      <c r="J10"/>
      <c r="K10" s="753" t="s">
        <v>235</v>
      </c>
      <c r="L10" s="754"/>
      <c r="M10" s="756"/>
      <c r="N10" s="590" t="e">
        <f>+'Cost-Basis (CO)'!D19+'Cost-Basis (CO)'!D24</f>
        <v>#REF!</v>
      </c>
      <c r="O10" s="266"/>
      <c r="P10" s="185"/>
      <c r="Q10" s="513"/>
      <c r="R10" s="513">
        <v>36</v>
      </c>
      <c r="S10" s="186"/>
      <c r="T10" s="186" t="str">
        <f t="shared" si="0"/>
        <v/>
      </c>
      <c r="U10" s="513"/>
      <c r="V10" s="513"/>
      <c r="W10" s="513"/>
    </row>
    <row r="11" spans="1:23" ht="13.5" customHeight="1" thickBot="1" x14ac:dyDescent="0.3">
      <c r="A11" s="197"/>
      <c r="B11" s="674"/>
      <c r="C11" s="675"/>
      <c r="D11" s="676"/>
      <c r="E11" s="675"/>
      <c r="F11" s="185"/>
      <c r="G11" s="1813">
        <f>+('Operating Exps (CO)'!G7+'Operating Exps (CO)'!G8+'Operating Exps (CO)'!G9)*0.93</f>
        <v>0</v>
      </c>
      <c r="H11" s="1871"/>
      <c r="I11" s="1872"/>
      <c r="J11" s="688"/>
      <c r="K11" s="750" t="s">
        <v>346</v>
      </c>
      <c r="L11" s="597"/>
      <c r="M11" s="268"/>
      <c r="N11" s="650" t="e">
        <f>+N9/N10</f>
        <v>#REF!</v>
      </c>
      <c r="O11" s="266"/>
      <c r="P11" s="185"/>
      <c r="Q11" s="513"/>
      <c r="R11" s="513">
        <v>37</v>
      </c>
      <c r="S11" s="186"/>
      <c r="T11" s="186" t="str">
        <f t="shared" si="0"/>
        <v/>
      </c>
      <c r="U11" s="513"/>
      <c r="V11" s="513"/>
      <c r="W11" s="513"/>
    </row>
    <row r="12" spans="1:23" ht="13.5" customHeight="1" thickBot="1" x14ac:dyDescent="0.3">
      <c r="A12" s="197"/>
      <c r="B12" s="1993" t="s">
        <v>44</v>
      </c>
      <c r="C12" s="1858"/>
      <c r="D12" s="1858"/>
      <c r="E12" s="1858"/>
      <c r="F12" s="185"/>
      <c r="G12"/>
      <c r="H12"/>
      <c r="I12"/>
      <c r="J12"/>
      <c r="K12" s="226"/>
      <c r="L12" s="226"/>
      <c r="M12" s="598"/>
      <c r="N12" s="594" t="e">
        <f>IF(N11&gt;0.02,"VALUE!","")</f>
        <v>#REF!</v>
      </c>
      <c r="O12" s="266"/>
      <c r="P12" s="185"/>
      <c r="Q12" s="513"/>
      <c r="R12" s="513">
        <v>38</v>
      </c>
      <c r="S12" s="186"/>
      <c r="T12" s="186" t="str">
        <f t="shared" si="0"/>
        <v/>
      </c>
      <c r="U12" s="513"/>
      <c r="V12" s="513"/>
      <c r="W12" s="513"/>
    </row>
    <row r="13" spans="1:23" ht="13.5" customHeight="1" thickBot="1" x14ac:dyDescent="0.3">
      <c r="A13" s="197"/>
      <c r="B13" s="1875" t="s">
        <v>319</v>
      </c>
      <c r="C13" s="1876"/>
      <c r="D13" s="1876"/>
      <c r="E13" s="1877"/>
      <c r="F13" s="185"/>
      <c r="G13" s="1749" t="s">
        <v>331</v>
      </c>
      <c r="H13" s="1750"/>
      <c r="I13" s="1751"/>
      <c r="J13"/>
      <c r="K13" s="744" t="s">
        <v>341</v>
      </c>
      <c r="L13" s="745"/>
      <c r="M13" s="595"/>
      <c r="N13" s="589">
        <f>+'Cost-Basis (CO)'!H23</f>
        <v>0</v>
      </c>
      <c r="O13" s="266"/>
      <c r="P13" s="185"/>
      <c r="Q13" s="513"/>
      <c r="R13" s="513">
        <v>39</v>
      </c>
      <c r="S13" s="186"/>
      <c r="T13" s="186" t="str">
        <f t="shared" si="0"/>
        <v/>
      </c>
      <c r="U13" s="513"/>
      <c r="V13" s="513"/>
      <c r="W13" s="513"/>
    </row>
    <row r="14" spans="1:23" ht="13.5" customHeight="1" thickBot="1" x14ac:dyDescent="0.3">
      <c r="A14" s="197"/>
      <c r="B14" s="581" t="s">
        <v>315</v>
      </c>
      <c r="C14" s="581" t="s">
        <v>335</v>
      </c>
      <c r="D14" s="581" t="s">
        <v>316</v>
      </c>
      <c r="E14" s="581" t="s">
        <v>317</v>
      </c>
      <c r="F14" s="185"/>
      <c r="G14" s="640" t="e">
        <f>+'Operating Exps (CO)'!H62</f>
        <v>#REF!</v>
      </c>
      <c r="H14" s="1873" t="s">
        <v>332</v>
      </c>
      <c r="I14" s="1874"/>
      <c r="J14"/>
      <c r="K14" s="753" t="s">
        <v>344</v>
      </c>
      <c r="L14" s="754"/>
      <c r="M14" s="756"/>
      <c r="N14" s="590" t="e">
        <f>+'Cost-Basis (CO)'!D19+'Cost-Basis (CO)'!D24</f>
        <v>#REF!</v>
      </c>
      <c r="O14" s="266"/>
      <c r="P14" s="185"/>
      <c r="Q14" s="513"/>
      <c r="R14" s="513">
        <v>40</v>
      </c>
      <c r="S14" s="186"/>
      <c r="T14" s="186" t="str">
        <f t="shared" si="0"/>
        <v/>
      </c>
      <c r="U14" s="513"/>
      <c r="V14" s="513"/>
      <c r="W14" s="513"/>
    </row>
    <row r="15" spans="1:23" ht="13.5" customHeight="1" thickBot="1" x14ac:dyDescent="0.3">
      <c r="A15" s="197"/>
      <c r="B15" s="520"/>
      <c r="C15" s="582">
        <f>+'Cost-Basis (CO)'!D8</f>
        <v>0</v>
      </c>
      <c r="D15" s="582">
        <f>+C15-B15</f>
        <v>0</v>
      </c>
      <c r="E15" s="681" t="s">
        <v>320</v>
      </c>
      <c r="F15" s="185"/>
      <c r="G15" s="689" t="e">
        <f>IF(#REF!="New Construction",IF(#REF!="Yes",-250,-300),-300)</f>
        <v>#REF!</v>
      </c>
      <c r="H15" s="1856" t="s">
        <v>454</v>
      </c>
      <c r="I15" s="1857"/>
      <c r="J15"/>
      <c r="K15" s="750" t="s">
        <v>347</v>
      </c>
      <c r="L15" s="597"/>
      <c r="M15" s="268"/>
      <c r="N15" s="650" t="e">
        <f>+N13/N14</f>
        <v>#REF!</v>
      </c>
      <c r="O15" s="266"/>
      <c r="P15" s="185"/>
      <c r="Q15" s="513"/>
      <c r="R15" s="513">
        <v>41</v>
      </c>
      <c r="S15" s="186"/>
      <c r="T15" s="186" t="str">
        <f t="shared" si="0"/>
        <v/>
      </c>
      <c r="U15" s="513"/>
      <c r="V15" s="513"/>
      <c r="W15" s="513"/>
    </row>
    <row r="16" spans="1:23" ht="13.5" customHeight="1" thickBot="1" x14ac:dyDescent="0.3">
      <c r="A16" s="197"/>
      <c r="B16" s="521"/>
      <c r="C16" s="583">
        <f>+'Cost-Basis (CO)'!D9</f>
        <v>0</v>
      </c>
      <c r="D16" s="584">
        <f>+C16-B16</f>
        <v>0</v>
      </c>
      <c r="E16" s="682" t="s">
        <v>321</v>
      </c>
      <c r="F16" s="517"/>
      <c r="G16" s="686" t="e">
        <f>-SUM('Operating Exps (CO)'!H56:H59)</f>
        <v>#DIV/0!</v>
      </c>
      <c r="H16" s="1856" t="s">
        <v>455</v>
      </c>
      <c r="I16" s="1857"/>
      <c r="J16"/>
      <c r="K16" s="226"/>
      <c r="L16" s="226"/>
      <c r="M16" s="226"/>
      <c r="N16" s="594" t="e">
        <f>IF(N15&gt;0.06,"VALUE!","")</f>
        <v>#REF!</v>
      </c>
      <c r="O16" s="266"/>
      <c r="P16" s="185"/>
      <c r="Q16" s="513"/>
      <c r="R16" s="513">
        <v>42</v>
      </c>
      <c r="S16" s="186"/>
      <c r="T16" s="186" t="str">
        <f t="shared" si="0"/>
        <v/>
      </c>
      <c r="U16" s="513"/>
      <c r="V16" s="513"/>
      <c r="W16" s="513"/>
    </row>
    <row r="17" spans="1:23" ht="13.5" customHeight="1" thickBot="1" x14ac:dyDescent="0.3">
      <c r="A17" s="197"/>
      <c r="B17" s="521"/>
      <c r="C17" s="583">
        <f>+'Cost-Basis (CO)'!D10</f>
        <v>0</v>
      </c>
      <c r="D17" s="584">
        <f>+C17-B17</f>
        <v>0</v>
      </c>
      <c r="E17" s="682" t="s">
        <v>596</v>
      </c>
      <c r="F17" s="186"/>
      <c r="G17" s="771" t="e">
        <f>+(-'Operating Exps (CO)'!H61)</f>
        <v>#DIV/0!</v>
      </c>
      <c r="H17" s="1885" t="s">
        <v>456</v>
      </c>
      <c r="I17" s="1886"/>
      <c r="J17"/>
      <c r="K17" s="1869" t="s">
        <v>342</v>
      </c>
      <c r="L17" s="1870"/>
      <c r="M17" s="588"/>
      <c r="N17" s="599">
        <f>+'Cost-Basis (CO)'!D89</f>
        <v>0</v>
      </c>
      <c r="O17" s="266"/>
      <c r="P17" s="185"/>
      <c r="Q17" s="513"/>
      <c r="R17" s="513">
        <v>43</v>
      </c>
      <c r="S17" s="186"/>
      <c r="T17" s="186" t="str">
        <f>IF($N$21=R17,1,"")</f>
        <v/>
      </c>
      <c r="U17" s="513"/>
      <c r="V17" s="513"/>
      <c r="W17" s="513"/>
    </row>
    <row r="18" spans="1:23" ht="13.5" customHeight="1" thickBot="1" x14ac:dyDescent="0.3">
      <c r="A18" s="197"/>
      <c r="B18" s="521"/>
      <c r="C18" s="583" t="e">
        <f>+'Cost-Basis (CO)'!D19+'Cost-Basis (CO)'!D29</f>
        <v>#REF!</v>
      </c>
      <c r="D18" s="584" t="e">
        <f t="shared" ref="D18:D24" si="1">+C18-B18</f>
        <v>#REF!</v>
      </c>
      <c r="E18" s="683" t="s">
        <v>322</v>
      </c>
      <c r="F18" s="186"/>
      <c r="G18" s="618" t="e">
        <f>+SUM(G14:G17)</f>
        <v>#REF!</v>
      </c>
      <c r="H18" s="1864" t="s">
        <v>333</v>
      </c>
      <c r="I18" s="1865"/>
      <c r="J18"/>
      <c r="K18" s="1887" t="s">
        <v>607</v>
      </c>
      <c r="L18" s="1885"/>
      <c r="M18" s="1885"/>
      <c r="N18" s="600" t="e">
        <f>+'Cost-Basis (CO)'!D77</f>
        <v>#REF!</v>
      </c>
      <c r="O18" s="266"/>
      <c r="P18" s="185"/>
      <c r="Q18" s="513"/>
      <c r="R18" s="513">
        <v>44</v>
      </c>
      <c r="S18" s="186"/>
      <c r="T18" s="186" t="str">
        <f t="shared" si="0"/>
        <v/>
      </c>
      <c r="U18" s="513"/>
      <c r="V18" s="513"/>
      <c r="W18" s="513"/>
    </row>
    <row r="19" spans="1:23" ht="13.5" customHeight="1" thickBot="1" x14ac:dyDescent="0.3">
      <c r="A19" s="197"/>
      <c r="B19" s="521"/>
      <c r="C19" s="583">
        <f>+'Cost-Basis (CO)'!D36</f>
        <v>0</v>
      </c>
      <c r="D19" s="584">
        <f t="shared" si="1"/>
        <v>0</v>
      </c>
      <c r="E19" s="683" t="s">
        <v>323</v>
      </c>
      <c r="F19" s="186"/>
      <c r="G19" s="1888" t="s">
        <v>441</v>
      </c>
      <c r="H19" s="1889"/>
      <c r="I19" s="1890"/>
      <c r="J19"/>
      <c r="K19" s="203" t="s">
        <v>348</v>
      </c>
      <c r="L19" s="601"/>
      <c r="M19" s="268"/>
      <c r="N19" s="651" t="e">
        <f>+N17/N18</f>
        <v>#REF!</v>
      </c>
      <c r="O19" s="266"/>
      <c r="P19" s="185"/>
      <c r="Q19" s="513"/>
      <c r="R19" s="513">
        <v>45</v>
      </c>
      <c r="S19" s="186"/>
      <c r="T19" s="186" t="str">
        <f t="shared" si="0"/>
        <v/>
      </c>
      <c r="U19" s="513"/>
      <c r="V19" s="513"/>
      <c r="W19" s="513"/>
    </row>
    <row r="20" spans="1:23" ht="13.5" customHeight="1" thickBot="1" x14ac:dyDescent="0.3">
      <c r="A20" s="197"/>
      <c r="B20" s="521"/>
      <c r="C20" s="583">
        <f>+'Cost-Basis (CO)'!D49</f>
        <v>0</v>
      </c>
      <c r="D20" s="584">
        <f t="shared" si="1"/>
        <v>0</v>
      </c>
      <c r="E20" s="679" t="s">
        <v>324</v>
      </c>
      <c r="F20" s="186"/>
      <c r="G20" s="1891"/>
      <c r="H20" s="1892"/>
      <c r="I20" s="1893"/>
      <c r="J20" s="691"/>
      <c r="K20" s="602"/>
      <c r="L20" s="602"/>
      <c r="M20" s="602"/>
      <c r="N20" s="603" t="e">
        <f>IF(N19&gt;0.1400001,"VALUE!","")</f>
        <v>#REF!</v>
      </c>
      <c r="O20" s="266"/>
      <c r="P20" s="185"/>
      <c r="Q20" s="513"/>
      <c r="R20" s="513">
        <v>46</v>
      </c>
      <c r="S20" s="186"/>
      <c r="T20" s="186" t="str">
        <f t="shared" si="0"/>
        <v/>
      </c>
      <c r="U20" s="513"/>
      <c r="V20" s="513"/>
      <c r="W20" s="513"/>
    </row>
    <row r="21" spans="1:23" ht="13.5" customHeight="1" x14ac:dyDescent="0.25">
      <c r="A21" s="197"/>
      <c r="B21" s="521"/>
      <c r="C21" s="583">
        <f>+'Cost-Basis (CO)'!D61</f>
        <v>0</v>
      </c>
      <c r="D21" s="584">
        <f t="shared" si="1"/>
        <v>0</v>
      </c>
      <c r="E21" s="683" t="s">
        <v>325</v>
      </c>
      <c r="F21" s="186"/>
      <c r="G21" s="240" t="e">
        <f>IF(G18&lt;3300,"VALUE!",IF(G18&gt;4800,"VALUE!",""))</f>
        <v>#REF!</v>
      </c>
      <c r="H21" s="690"/>
      <c r="I21" s="690"/>
      <c r="J21" s="692"/>
      <c r="K21" s="604" t="s">
        <v>473</v>
      </c>
      <c r="L21" s="605"/>
      <c r="M21" s="605"/>
      <c r="N21" s="926">
        <f>+'Rent Summary (CO)'!H42+'Rent Summary (CO)'!H53+'Rent Summary (CO)'!H64+'Rent Summary (CO)'!H75+'Rent Summary (CO)'!H9+'Rent Summary (CO)'!H20+'Rent Summary (CO)'!H31</f>
        <v>0</v>
      </c>
      <c r="O21" s="266"/>
      <c r="P21" s="185"/>
      <c r="Q21" s="513"/>
      <c r="R21" s="513">
        <v>47</v>
      </c>
      <c r="S21" s="186"/>
      <c r="T21" s="186" t="str">
        <f t="shared" si="0"/>
        <v/>
      </c>
      <c r="U21" s="513"/>
      <c r="V21" s="513"/>
      <c r="W21" s="513"/>
    </row>
    <row r="22" spans="1:23" ht="13.5" customHeight="1" thickBot="1" x14ac:dyDescent="0.3">
      <c r="A22" s="197"/>
      <c r="B22" s="521"/>
      <c r="C22" s="583">
        <f>+'Cost-Basis (CO)'!D70</f>
        <v>0</v>
      </c>
      <c r="D22" s="584">
        <f t="shared" si="1"/>
        <v>0</v>
      </c>
      <c r="E22" s="682" t="s">
        <v>448</v>
      </c>
      <c r="F22" s="186"/>
      <c r="G22" s="690"/>
      <c r="H22" s="690"/>
      <c r="I22" s="690"/>
      <c r="J22" s="693"/>
      <c r="K22" s="757" t="s">
        <v>349</v>
      </c>
      <c r="L22" s="758"/>
      <c r="M22" s="758"/>
      <c r="N22" s="607">
        <f>IF(V4=22500,22500, IF(V5=21000,21000, IF(V6=19500,19500, IF(V7=15000,15000,""))))</f>
        <v>22500</v>
      </c>
      <c r="O22" s="266"/>
      <c r="P22" s="185"/>
      <c r="Q22" s="513"/>
      <c r="R22" s="513">
        <v>48</v>
      </c>
      <c r="S22" s="186"/>
      <c r="T22" s="186" t="str">
        <f t="shared" si="0"/>
        <v/>
      </c>
      <c r="U22" s="513"/>
      <c r="V22" s="513"/>
      <c r="W22" s="513"/>
    </row>
    <row r="23" spans="1:23" ht="13.5" customHeight="1" thickBot="1" x14ac:dyDescent="0.3">
      <c r="A23" s="524"/>
      <c r="B23" s="521"/>
      <c r="C23" s="583">
        <f>+'Cost-Basis (CO)'!D76</f>
        <v>0</v>
      </c>
      <c r="D23" s="584">
        <f t="shared" si="1"/>
        <v>0</v>
      </c>
      <c r="E23" s="714" t="s">
        <v>447</v>
      </c>
      <c r="F23" s="191"/>
      <c r="G23" s="690"/>
      <c r="H23" s="690"/>
      <c r="I23" s="690"/>
      <c r="J23" s="692"/>
      <c r="K23" s="267" t="s">
        <v>350</v>
      </c>
      <c r="L23" s="268"/>
      <c r="M23" s="268"/>
      <c r="N23" s="608">
        <f>+N22*N21</f>
        <v>0</v>
      </c>
      <c r="O23" s="695"/>
      <c r="P23" s="526"/>
      <c r="Q23" s="191"/>
      <c r="R23" s="513">
        <v>49</v>
      </c>
      <c r="S23" s="191"/>
      <c r="T23" s="186" t="str">
        <f t="shared" si="0"/>
        <v/>
      </c>
      <c r="U23" s="513"/>
      <c r="V23" s="513"/>
      <c r="W23" s="513"/>
    </row>
    <row r="24" spans="1:23" ht="13.5" customHeight="1" thickBot="1" x14ac:dyDescent="0.3">
      <c r="A24" s="524"/>
      <c r="B24" s="521"/>
      <c r="C24" s="773" t="e">
        <f>+'Cost-Basis (CO)'!D84</f>
        <v>#REF!</v>
      </c>
      <c r="D24" s="584" t="e">
        <f t="shared" si="1"/>
        <v>#REF!</v>
      </c>
      <c r="E24" s="683" t="s">
        <v>266</v>
      </c>
      <c r="F24" s="191"/>
      <c r="G24" s="690"/>
      <c r="H24" s="690"/>
      <c r="I24" s="690"/>
      <c r="J24" s="692"/>
      <c r="K24"/>
      <c r="L24"/>
      <c r="M24"/>
      <c r="N24" s="696"/>
      <c r="O24" s="695"/>
      <c r="P24" s="527"/>
      <c r="Q24" s="191"/>
      <c r="R24" s="513">
        <v>50</v>
      </c>
      <c r="S24" s="191"/>
      <c r="T24" s="186" t="str">
        <f t="shared" si="0"/>
        <v/>
      </c>
      <c r="U24" s="513"/>
      <c r="V24" s="513"/>
      <c r="W24" s="513"/>
    </row>
    <row r="25" spans="1:23" ht="13.5" customHeight="1" thickBot="1" x14ac:dyDescent="0.3">
      <c r="A25" s="524"/>
      <c r="B25" s="523"/>
      <c r="C25" s="585">
        <f>+'Cost-Basis (CO)'!D89</f>
        <v>0</v>
      </c>
      <c r="D25" s="775">
        <f>+C25-B25</f>
        <v>0</v>
      </c>
      <c r="E25" s="776" t="s">
        <v>97</v>
      </c>
      <c r="F25" s="185"/>
      <c r="G25"/>
      <c r="H25"/>
      <c r="I25"/>
      <c r="J25" s="185"/>
      <c r="K25" s="1028" t="s">
        <v>609</v>
      </c>
      <c r="L25" s="1022"/>
      <c r="M25" s="1022"/>
      <c r="N25" s="1023">
        <f>+'Cost-Basis (CO)'!H31+'Cost-Basis (CO)'!H32+'Cost-Basis (CO)'!H34</f>
        <v>0</v>
      </c>
      <c r="O25" s="525"/>
      <c r="P25" s="527"/>
      <c r="Q25" s="191"/>
      <c r="R25" s="513">
        <v>51</v>
      </c>
      <c r="S25" s="191"/>
      <c r="T25" s="186" t="str">
        <f t="shared" si="0"/>
        <v/>
      </c>
      <c r="U25" s="513"/>
      <c r="V25" s="513"/>
      <c r="W25" s="513"/>
    </row>
    <row r="26" spans="1:23" ht="13.5" customHeight="1" thickBot="1" x14ac:dyDescent="0.3">
      <c r="A26" s="524"/>
      <c r="B26" s="618">
        <f>SUM(B15:B25)</f>
        <v>0</v>
      </c>
      <c r="C26" s="586" t="e">
        <f>SUM(C15:C25)</f>
        <v>#REF!</v>
      </c>
      <c r="D26" s="586" t="e">
        <f>+C26-B26</f>
        <v>#REF!</v>
      </c>
      <c r="E26" s="748" t="s">
        <v>27</v>
      </c>
      <c r="F26" s="185"/>
      <c r="G26" s="185"/>
      <c r="H26" s="185"/>
      <c r="I26" s="185"/>
      <c r="J26" s="185"/>
      <c r="K26" s="1031" t="s">
        <v>614</v>
      </c>
      <c r="L26" s="1032"/>
      <c r="M26" s="1032"/>
      <c r="N26" s="1033"/>
      <c r="O26" s="525"/>
      <c r="P26" s="527"/>
      <c r="Q26" s="191"/>
      <c r="R26" s="513">
        <v>52</v>
      </c>
      <c r="S26" s="191"/>
      <c r="T26" s="186" t="str">
        <f t="shared" si="0"/>
        <v/>
      </c>
      <c r="U26" s="513"/>
      <c r="V26" s="513"/>
      <c r="W26" s="513"/>
    </row>
    <row r="27" spans="1:23" ht="13.5" customHeight="1" thickBot="1" x14ac:dyDescent="0.3">
      <c r="A27" s="524"/>
      <c r="B27" s="760">
        <f>+ROUND(B9,0)-ROUND(B26,0)</f>
        <v>0</v>
      </c>
      <c r="C27" s="708" t="e">
        <f>+ROUND(C9,0)-ROUND(C26,0)</f>
        <v>#REF!</v>
      </c>
      <c r="D27" s="708" t="e">
        <f>+ROUND(D9,0)-ROUND(D26,0)</f>
        <v>#REF!</v>
      </c>
      <c r="E27" s="701"/>
      <c r="F27" s="185"/>
      <c r="G27" s="185"/>
      <c r="H27" s="185"/>
      <c r="I27" s="185"/>
      <c r="J27" s="185"/>
      <c r="K27" s="1024" t="s">
        <v>612</v>
      </c>
      <c r="L27" s="1025"/>
      <c r="M27" s="1025"/>
      <c r="N27" s="1026">
        <v>3.3000000000000002E-2</v>
      </c>
      <c r="O27" s="528"/>
      <c r="P27" s="191"/>
      <c r="Q27" s="191"/>
      <c r="R27" s="513">
        <v>53</v>
      </c>
      <c r="S27" s="459"/>
      <c r="T27" s="186" t="str">
        <f t="shared" si="0"/>
        <v/>
      </c>
      <c r="U27" s="513"/>
      <c r="V27" s="513"/>
      <c r="W27" s="513"/>
    </row>
    <row r="28" spans="1:23" ht="13.5" customHeight="1" thickBot="1" x14ac:dyDescent="0.3">
      <c r="A28" s="524"/>
      <c r="B28" s="1859"/>
      <c r="C28" s="1860"/>
      <c r="D28" s="1860"/>
      <c r="E28" s="1860"/>
      <c r="F28" s="191"/>
      <c r="J28" s="185"/>
      <c r="K28" s="203" t="s">
        <v>611</v>
      </c>
      <c r="L28" s="1027"/>
      <c r="M28" s="1027"/>
      <c r="N28" s="608">
        <f>+(N27*N26)</f>
        <v>0</v>
      </c>
      <c r="O28" s="529"/>
      <c r="P28" s="191"/>
      <c r="Q28" s="191"/>
      <c r="R28" s="513">
        <v>54</v>
      </c>
      <c r="S28" s="194"/>
      <c r="T28" s="186" t="str">
        <f t="shared" si="0"/>
        <v/>
      </c>
      <c r="U28" s="513"/>
      <c r="V28" s="513"/>
      <c r="W28" s="513"/>
    </row>
    <row r="29" spans="1:23" ht="13.5" customHeight="1" thickBot="1" x14ac:dyDescent="0.3">
      <c r="A29" s="524"/>
      <c r="B29" s="1861" t="s">
        <v>326</v>
      </c>
      <c r="C29" s="1862"/>
      <c r="D29" s="1862"/>
      <c r="E29" s="1863"/>
      <c r="F29" s="191"/>
      <c r="G29" s="185"/>
      <c r="H29" s="185"/>
      <c r="I29" s="185"/>
      <c r="J29" s="185"/>
      <c r="K29" s="218"/>
      <c r="L29" s="218"/>
      <c r="M29" s="690"/>
      <c r="N29" s="219" t="str">
        <f>IF(N25&gt;N28,"VALUE!","")</f>
        <v/>
      </c>
      <c r="O29" s="529"/>
      <c r="P29" s="530"/>
      <c r="Q29" s="531"/>
      <c r="R29" s="532">
        <v>55</v>
      </c>
      <c r="S29" s="531"/>
      <c r="T29" s="533" t="str">
        <f t="shared" si="0"/>
        <v/>
      </c>
      <c r="U29" s="532"/>
      <c r="V29" s="532"/>
      <c r="W29" s="532"/>
    </row>
    <row r="30" spans="1:23" ht="13.5" customHeight="1" thickBot="1" x14ac:dyDescent="0.3">
      <c r="A30" s="524"/>
      <c r="B30" s="581" t="s">
        <v>315</v>
      </c>
      <c r="C30" s="581" t="s">
        <v>335</v>
      </c>
      <c r="D30" s="581" t="s">
        <v>316</v>
      </c>
      <c r="E30" s="581" t="s">
        <v>317</v>
      </c>
      <c r="F30" s="191"/>
      <c r="G30" s="185"/>
      <c r="H30" s="185"/>
      <c r="I30" s="185"/>
      <c r="J30" s="185"/>
      <c r="K30" s="530"/>
      <c r="L30" s="530"/>
      <c r="N30" s="530"/>
      <c r="O30" s="534"/>
      <c r="P30" s="669"/>
      <c r="Q30" s="531"/>
      <c r="R30" s="532">
        <v>56</v>
      </c>
      <c r="S30" s="531"/>
      <c r="T30" s="533" t="str">
        <f t="shared" si="0"/>
        <v/>
      </c>
      <c r="U30" s="532"/>
      <c r="V30" s="532"/>
      <c r="W30" s="532"/>
    </row>
    <row r="31" spans="1:23" ht="13.5" customHeight="1" x14ac:dyDescent="0.25">
      <c r="A31" s="524"/>
      <c r="B31" s="520"/>
      <c r="C31" s="582">
        <f>+'Rent Summary (CO)'!H101</f>
        <v>0</v>
      </c>
      <c r="D31" s="582">
        <f t="shared" ref="D31:D37" si="2">+C31-B31</f>
        <v>0</v>
      </c>
      <c r="E31" s="684" t="s">
        <v>327</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x14ac:dyDescent="0.25">
      <c r="A32" s="524"/>
      <c r="B32" s="521"/>
      <c r="C32" s="583" t="e">
        <f>+#REF!+#REF!+#REF!</f>
        <v>#REF!</v>
      </c>
      <c r="D32" s="583" t="e">
        <f t="shared" si="2"/>
        <v>#REF!</v>
      </c>
      <c r="E32" s="685" t="s">
        <v>328</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x14ac:dyDescent="0.25">
      <c r="A33" s="524"/>
      <c r="B33" s="686">
        <f>+B31+B32</f>
        <v>0</v>
      </c>
      <c r="C33" s="583" t="e">
        <f>+C31+C32</f>
        <v>#REF!</v>
      </c>
      <c r="D33" s="583" t="e">
        <f t="shared" si="2"/>
        <v>#REF!</v>
      </c>
      <c r="E33" s="685" t="s">
        <v>336</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x14ac:dyDescent="0.25">
      <c r="A34" s="524"/>
      <c r="B34" s="686">
        <f>+B33*0.07</f>
        <v>0</v>
      </c>
      <c r="C34" s="583" t="e">
        <f>+C33*#REF!</f>
        <v>#REF!</v>
      </c>
      <c r="D34" s="583" t="e">
        <f t="shared" si="2"/>
        <v>#REF!</v>
      </c>
      <c r="E34" s="685" t="s">
        <v>329</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x14ac:dyDescent="0.25">
      <c r="A35" s="524"/>
      <c r="B35" s="521"/>
      <c r="C35" s="583" t="e">
        <f>+#REF!</f>
        <v>#REF!</v>
      </c>
      <c r="D35" s="583" t="e">
        <f t="shared" si="2"/>
        <v>#REF!</v>
      </c>
      <c r="E35" s="685" t="s">
        <v>140</v>
      </c>
      <c r="F35" s="185"/>
      <c r="G35" s="185"/>
      <c r="H35" s="185"/>
      <c r="I35" s="185"/>
      <c r="J35" s="185"/>
      <c r="K35" s="536"/>
      <c r="L35" s="536"/>
      <c r="M35" s="536"/>
      <c r="N35" s="536"/>
      <c r="O35" s="525"/>
      <c r="P35" s="191"/>
      <c r="Q35" s="531"/>
      <c r="R35" s="531"/>
      <c r="S35" s="531"/>
      <c r="T35" s="531"/>
      <c r="U35" s="532"/>
      <c r="V35" s="532"/>
      <c r="W35" s="532"/>
    </row>
    <row r="36" spans="1:23" ht="13.5" customHeight="1" thickBot="1" x14ac:dyDescent="0.3">
      <c r="A36" s="524"/>
      <c r="B36" s="523"/>
      <c r="C36" s="585" t="e">
        <f>+C35*#REF!</f>
        <v>#REF!</v>
      </c>
      <c r="D36" s="585" t="e">
        <f t="shared" si="2"/>
        <v>#REF!</v>
      </c>
      <c r="E36" s="752" t="s">
        <v>329</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x14ac:dyDescent="0.3">
      <c r="A37" s="524"/>
      <c r="B37" s="618">
        <f>+(B33-B34)+(B35-B36)</f>
        <v>0</v>
      </c>
      <c r="C37" s="586" t="e">
        <f>(+C33-C34)+(C35-C36)</f>
        <v>#REF!</v>
      </c>
      <c r="D37" s="586" t="e">
        <f t="shared" si="2"/>
        <v>#REF!</v>
      </c>
      <c r="E37" s="749" t="s">
        <v>337</v>
      </c>
      <c r="F37" s="185"/>
      <c r="G37" s="185"/>
      <c r="H37" s="185"/>
      <c r="I37" s="185"/>
      <c r="J37" s="185"/>
      <c r="K37" s="536"/>
      <c r="L37" s="536"/>
      <c r="M37" s="536"/>
      <c r="N37" s="536"/>
      <c r="O37" s="525"/>
      <c r="P37" s="191"/>
      <c r="Q37" s="545"/>
      <c r="R37" s="531">
        <v>62</v>
      </c>
      <c r="S37" s="531"/>
      <c r="T37" s="531" t="str">
        <f t="shared" ref="T37:T74" si="3">IF($N$21=R37,2,"")</f>
        <v/>
      </c>
      <c r="U37" s="532"/>
      <c r="V37" s="532"/>
      <c r="W37" s="532"/>
    </row>
    <row r="38" spans="1:23" ht="13.5" customHeight="1" thickBot="1" x14ac:dyDescent="0.3">
      <c r="A38" s="524"/>
      <c r="B38" s="611"/>
      <c r="C38" s="540"/>
      <c r="D38" s="540"/>
      <c r="E38" s="540"/>
      <c r="F38" s="540"/>
      <c r="G38" s="540"/>
      <c r="H38" s="540"/>
      <c r="I38" s="540"/>
      <c r="J38" s="540"/>
      <c r="K38" s="541"/>
      <c r="L38" s="541"/>
      <c r="M38" s="541"/>
      <c r="N38" s="541"/>
      <c r="O38" s="542"/>
      <c r="P38" s="191"/>
      <c r="Q38" s="531"/>
      <c r="R38" s="531">
        <v>63</v>
      </c>
      <c r="S38" s="531"/>
      <c r="T38" s="531" t="str">
        <f t="shared" si="3"/>
        <v/>
      </c>
      <c r="U38" s="532"/>
      <c r="V38" s="532"/>
      <c r="W38" s="532"/>
    </row>
    <row r="39" spans="1:23" x14ac:dyDescent="0.25">
      <c r="A39" s="524"/>
      <c r="B39" s="527"/>
      <c r="C39" s="669"/>
      <c r="D39" s="669"/>
      <c r="E39" s="669"/>
      <c r="F39" s="544"/>
      <c r="G39" s="185"/>
      <c r="H39" s="185"/>
      <c r="I39" s="185"/>
      <c r="J39" s="185"/>
      <c r="K39" s="191"/>
      <c r="L39" s="191"/>
      <c r="M39" s="218"/>
      <c r="N39" s="609" t="e">
        <f>+#REF!</f>
        <v>#REF!</v>
      </c>
      <c r="O39" s="191"/>
      <c r="P39" s="191"/>
      <c r="Q39" s="531"/>
      <c r="R39" s="531">
        <v>64</v>
      </c>
      <c r="S39" s="531"/>
      <c r="T39" s="531" t="str">
        <f t="shared" si="3"/>
        <v/>
      </c>
      <c r="U39" s="532"/>
      <c r="V39" s="532"/>
      <c r="W39" s="532"/>
    </row>
    <row r="40" spans="1:23" x14ac:dyDescent="0.25">
      <c r="A40" s="524"/>
      <c r="B40" s="527"/>
      <c r="C40" s="527"/>
      <c r="D40" s="527"/>
      <c r="E40" s="546"/>
      <c r="F40" s="191"/>
      <c r="G40" s="185"/>
      <c r="H40" s="185"/>
      <c r="I40" s="185"/>
      <c r="J40" s="185"/>
      <c r="K40" s="191"/>
      <c r="L40" s="191"/>
      <c r="M40" s="609" t="s">
        <v>393</v>
      </c>
      <c r="N40" s="610">
        <f ca="1">TODAY()</f>
        <v>45330</v>
      </c>
      <c r="O40" s="191"/>
      <c r="P40" s="530"/>
      <c r="Q40" s="531"/>
      <c r="R40" s="531">
        <v>65</v>
      </c>
      <c r="S40" s="531"/>
      <c r="T40" s="531" t="str">
        <f t="shared" si="3"/>
        <v/>
      </c>
      <c r="U40" s="532"/>
      <c r="V40" s="532"/>
      <c r="W40" s="532"/>
    </row>
    <row r="41" spans="1:23" x14ac:dyDescent="0.25">
      <c r="A41" s="524"/>
      <c r="B41" s="536"/>
      <c r="C41" s="536"/>
      <c r="D41" s="527"/>
      <c r="E41" s="668"/>
      <c r="F41" s="191"/>
      <c r="G41" s="185"/>
      <c r="H41" s="185"/>
      <c r="I41" s="185"/>
      <c r="J41" s="185"/>
      <c r="K41" s="530"/>
      <c r="L41" s="530"/>
      <c r="M41" s="530"/>
      <c r="N41" s="530"/>
      <c r="O41" s="530"/>
      <c r="P41" s="669"/>
      <c r="Q41" s="548"/>
      <c r="R41" s="531">
        <v>66</v>
      </c>
      <c r="S41" s="549"/>
      <c r="T41" s="531" t="str">
        <f t="shared" si="3"/>
        <v/>
      </c>
      <c r="U41" s="532"/>
      <c r="V41" s="532"/>
      <c r="W41" s="532"/>
    </row>
    <row r="42" spans="1:23" x14ac:dyDescent="0.25">
      <c r="A42" s="191"/>
      <c r="B42" s="527"/>
      <c r="C42" s="527"/>
      <c r="D42" s="527"/>
      <c r="E42" s="649"/>
      <c r="F42" s="191"/>
      <c r="G42" s="185"/>
      <c r="H42" s="185"/>
      <c r="I42" s="185"/>
      <c r="J42" s="185"/>
      <c r="K42" s="669"/>
      <c r="L42" s="669"/>
      <c r="M42" s="669"/>
      <c r="N42" s="669"/>
      <c r="O42" s="669"/>
      <c r="P42" s="191"/>
      <c r="Q42" s="551"/>
      <c r="R42" s="531">
        <v>67</v>
      </c>
      <c r="S42" s="552"/>
      <c r="T42" s="531" t="str">
        <f t="shared" si="3"/>
        <v/>
      </c>
      <c r="U42" s="532"/>
      <c r="V42" s="532"/>
      <c r="W42" s="532"/>
    </row>
    <row r="43" spans="1:23" x14ac:dyDescent="0.25">
      <c r="A43" s="191"/>
      <c r="B43" s="527"/>
      <c r="C43" s="527"/>
      <c r="D43" s="527"/>
      <c r="E43" s="191"/>
      <c r="F43" s="669"/>
      <c r="G43" s="185"/>
      <c r="H43" s="185"/>
      <c r="I43" s="185"/>
      <c r="J43" s="185"/>
      <c r="K43" s="522"/>
      <c r="L43" s="527"/>
      <c r="M43" s="527"/>
      <c r="N43" s="527"/>
      <c r="O43" s="527"/>
      <c r="P43" s="191"/>
      <c r="Q43" s="551"/>
      <c r="R43" s="531">
        <v>68</v>
      </c>
      <c r="S43" s="552"/>
      <c r="T43" s="531" t="str">
        <f t="shared" si="3"/>
        <v/>
      </c>
      <c r="U43" s="532"/>
      <c r="V43" s="532"/>
      <c r="W43" s="532"/>
    </row>
    <row r="44" spans="1:23" x14ac:dyDescent="0.25">
      <c r="A44" s="524"/>
      <c r="B44" s="536"/>
      <c r="C44" s="536"/>
      <c r="D44" s="527"/>
      <c r="E44" s="550"/>
      <c r="F44" s="527"/>
      <c r="G44" s="186"/>
      <c r="H44" s="186"/>
      <c r="I44" s="186"/>
      <c r="J44" s="522"/>
      <c r="K44" s="536"/>
      <c r="L44" s="536"/>
      <c r="M44" s="536"/>
      <c r="N44" s="536"/>
      <c r="O44" s="527"/>
      <c r="P44" s="191"/>
      <c r="Q44" s="531"/>
      <c r="R44" s="531">
        <v>69</v>
      </c>
      <c r="S44" s="531"/>
      <c r="T44" s="531" t="str">
        <f t="shared" si="3"/>
        <v/>
      </c>
      <c r="U44" s="532"/>
      <c r="V44" s="532"/>
      <c r="W44" s="532"/>
    </row>
    <row r="45" spans="1:23" x14ac:dyDescent="0.25">
      <c r="A45" s="524"/>
      <c r="B45" s="536"/>
      <c r="C45" s="536"/>
      <c r="D45" s="527"/>
      <c r="E45" s="191"/>
      <c r="F45" s="527"/>
      <c r="G45" s="186"/>
      <c r="H45" s="186"/>
      <c r="I45" s="186"/>
      <c r="J45" s="522"/>
      <c r="K45" s="527"/>
      <c r="L45" s="527"/>
      <c r="M45" s="527"/>
      <c r="N45" s="527"/>
      <c r="O45" s="527"/>
      <c r="P45" s="191"/>
      <c r="Q45" s="531"/>
      <c r="R45" s="531">
        <v>70</v>
      </c>
      <c r="S45" s="552"/>
      <c r="T45" s="531" t="str">
        <f t="shared" si="3"/>
        <v/>
      </c>
      <c r="U45" s="532"/>
      <c r="V45" s="532"/>
      <c r="W45" s="532"/>
    </row>
    <row r="46" spans="1:23" x14ac:dyDescent="0.25">
      <c r="A46" s="197"/>
      <c r="B46" s="527"/>
      <c r="C46" s="527"/>
      <c r="D46" s="527"/>
      <c r="E46" s="547"/>
      <c r="F46" s="191"/>
      <c r="G46" s="186"/>
      <c r="H46" s="553"/>
      <c r="I46" s="553"/>
      <c r="J46" s="522"/>
      <c r="K46" s="527"/>
      <c r="L46" s="527"/>
      <c r="M46" s="527"/>
      <c r="N46" s="527"/>
      <c r="O46" s="527"/>
      <c r="P46" s="186"/>
      <c r="Q46" s="533"/>
      <c r="R46" s="531">
        <v>71</v>
      </c>
      <c r="S46" s="556"/>
      <c r="T46" s="531" t="str">
        <f t="shared" si="3"/>
        <v/>
      </c>
      <c r="U46" s="532"/>
      <c r="V46" s="532"/>
      <c r="W46" s="532"/>
    </row>
    <row r="47" spans="1:23" ht="16.5" x14ac:dyDescent="0.35">
      <c r="A47" s="197"/>
      <c r="B47" s="554"/>
      <c r="C47" s="554"/>
      <c r="D47" s="527"/>
      <c r="E47" s="191"/>
      <c r="F47" s="191"/>
      <c r="G47" s="186"/>
      <c r="H47" s="196"/>
      <c r="I47" s="196"/>
      <c r="J47" s="522"/>
      <c r="K47" s="555"/>
      <c r="L47" s="555"/>
      <c r="M47" s="555"/>
      <c r="N47" s="555"/>
      <c r="O47" s="517"/>
      <c r="P47" s="186"/>
      <c r="Q47" s="556"/>
      <c r="R47" s="531">
        <v>72</v>
      </c>
      <c r="S47" s="533"/>
      <c r="T47" s="531" t="str">
        <f t="shared" si="3"/>
        <v/>
      </c>
      <c r="U47" s="532"/>
      <c r="V47" s="532"/>
      <c r="W47" s="532"/>
    </row>
    <row r="48" spans="1:23" ht="16.5" x14ac:dyDescent="0.35">
      <c r="A48" s="197"/>
      <c r="B48" s="194"/>
      <c r="C48" s="194"/>
      <c r="D48" s="527"/>
      <c r="E48" s="547"/>
      <c r="F48" s="186"/>
      <c r="G48" s="186"/>
      <c r="H48" s="186"/>
      <c r="I48" s="186"/>
      <c r="J48" s="186"/>
      <c r="K48" s="555"/>
      <c r="L48" s="555"/>
      <c r="M48" s="517"/>
      <c r="N48" s="186"/>
      <c r="O48" s="186"/>
      <c r="P48" s="186"/>
      <c r="Q48" s="556"/>
      <c r="R48" s="531">
        <v>73</v>
      </c>
      <c r="S48" s="533"/>
      <c r="T48" s="531" t="str">
        <f t="shared" si="3"/>
        <v/>
      </c>
      <c r="U48" s="532"/>
      <c r="V48" s="532"/>
      <c r="W48" s="532"/>
    </row>
    <row r="49" spans="1:23" x14ac:dyDescent="0.25">
      <c r="A49" s="197"/>
      <c r="B49" s="557"/>
      <c r="C49" s="557"/>
      <c r="D49" s="527"/>
      <c r="E49" s="558"/>
      <c r="F49" s="186"/>
      <c r="G49" s="186"/>
      <c r="H49" s="186"/>
      <c r="I49" s="186"/>
      <c r="J49" s="186"/>
      <c r="K49" s="517"/>
      <c r="L49" s="517"/>
      <c r="M49" s="517"/>
      <c r="N49" s="186"/>
      <c r="O49" s="186"/>
      <c r="P49" s="186"/>
      <c r="Q49" s="556"/>
      <c r="R49" s="531">
        <v>74</v>
      </c>
      <c r="S49" s="533"/>
      <c r="T49" s="531" t="str">
        <f t="shared" si="3"/>
        <v/>
      </c>
      <c r="U49" s="532"/>
      <c r="V49" s="532"/>
      <c r="W49" s="532"/>
    </row>
    <row r="50" spans="1:23" x14ac:dyDescent="0.25">
      <c r="B50" s="553"/>
      <c r="C50" s="186"/>
      <c r="D50" s="186"/>
      <c r="E50" s="186"/>
      <c r="F50" s="186"/>
      <c r="G50" s="186"/>
      <c r="H50" s="186"/>
      <c r="I50" s="186"/>
      <c r="J50" s="186"/>
      <c r="K50" s="517"/>
      <c r="L50" s="517"/>
      <c r="M50" s="517"/>
      <c r="N50" s="186"/>
      <c r="O50" s="186"/>
      <c r="P50" s="186"/>
      <c r="Q50" s="532"/>
      <c r="R50" s="531">
        <v>75</v>
      </c>
      <c r="S50" s="532"/>
      <c r="T50" s="531" t="str">
        <f t="shared" si="3"/>
        <v/>
      </c>
      <c r="U50" s="532"/>
      <c r="V50" s="532"/>
      <c r="W50" s="532"/>
    </row>
    <row r="51" spans="1:23" x14ac:dyDescent="0.25">
      <c r="B51" s="186"/>
      <c r="C51" s="186"/>
      <c r="D51" s="186"/>
      <c r="E51" s="559"/>
      <c r="F51" s="186"/>
      <c r="G51" s="186"/>
      <c r="H51" s="186"/>
      <c r="I51" s="186"/>
      <c r="J51" s="186"/>
      <c r="K51" s="517"/>
      <c r="L51" s="186"/>
      <c r="M51" s="186"/>
      <c r="N51" s="186"/>
      <c r="O51" s="186"/>
      <c r="P51" s="186"/>
      <c r="Q51" s="532"/>
      <c r="R51" s="531">
        <v>76</v>
      </c>
      <c r="S51" s="532"/>
      <c r="T51" s="531" t="str">
        <f t="shared" si="3"/>
        <v/>
      </c>
      <c r="U51" s="532"/>
      <c r="V51" s="532"/>
      <c r="W51" s="532"/>
    </row>
    <row r="52" spans="1:23" x14ac:dyDescent="0.25">
      <c r="B52" s="668"/>
      <c r="C52" s="668"/>
      <c r="D52" s="186"/>
      <c r="E52" s="559"/>
      <c r="F52" s="186"/>
      <c r="G52" s="186"/>
      <c r="H52" s="186"/>
      <c r="I52" s="186"/>
      <c r="J52" s="553"/>
      <c r="K52" s="517"/>
      <c r="L52" s="560"/>
      <c r="M52" s="186"/>
      <c r="N52" s="186"/>
      <c r="O52" s="186"/>
      <c r="P52" s="186"/>
      <c r="Q52" s="532"/>
      <c r="R52" s="531">
        <v>77</v>
      </c>
      <c r="S52" s="532"/>
      <c r="T52" s="531" t="str">
        <f t="shared" si="3"/>
        <v/>
      </c>
      <c r="U52" s="532"/>
      <c r="V52" s="532"/>
      <c r="W52" s="532"/>
    </row>
    <row r="53" spans="1:23" x14ac:dyDescent="0.25">
      <c r="B53" s="668"/>
      <c r="C53" s="668"/>
      <c r="D53" s="186"/>
      <c r="E53" s="196"/>
      <c r="F53" s="186"/>
      <c r="G53" s="186"/>
      <c r="H53" s="186"/>
      <c r="I53" s="186"/>
      <c r="J53" s="196"/>
      <c r="K53" s="186"/>
      <c r="L53" s="186"/>
      <c r="M53" s="186"/>
      <c r="N53" s="186"/>
      <c r="O53" s="186"/>
      <c r="P53" s="186"/>
      <c r="Q53" s="532"/>
      <c r="R53" s="531">
        <v>78</v>
      </c>
      <c r="S53" s="532"/>
      <c r="T53" s="531" t="str">
        <f t="shared" si="3"/>
        <v/>
      </c>
      <c r="U53" s="532"/>
      <c r="V53" s="532"/>
      <c r="W53" s="532"/>
    </row>
    <row r="54" spans="1:23" x14ac:dyDescent="0.25">
      <c r="B54" s="459"/>
      <c r="C54" s="459"/>
      <c r="D54" s="186"/>
      <c r="E54" s="553"/>
      <c r="F54" s="186"/>
      <c r="G54" s="186"/>
      <c r="H54" s="186"/>
      <c r="I54" s="186"/>
      <c r="J54" s="186"/>
      <c r="K54" s="186"/>
      <c r="L54" s="186"/>
      <c r="M54" s="186"/>
      <c r="N54" s="186"/>
      <c r="O54" s="186"/>
      <c r="P54" s="186"/>
      <c r="Q54" s="532"/>
      <c r="R54" s="531">
        <v>79</v>
      </c>
      <c r="S54" s="532"/>
      <c r="T54" s="531" t="str">
        <f t="shared" si="3"/>
        <v/>
      </c>
      <c r="U54" s="532"/>
      <c r="V54" s="532"/>
      <c r="W54" s="532"/>
    </row>
    <row r="55" spans="1:23" x14ac:dyDescent="0.25">
      <c r="B55" s="667"/>
      <c r="C55" s="667"/>
      <c r="D55" s="186"/>
      <c r="E55" s="553"/>
      <c r="F55" s="186"/>
      <c r="G55" s="186"/>
      <c r="H55" s="186"/>
      <c r="I55" s="186"/>
      <c r="J55" s="186"/>
      <c r="K55" s="186"/>
      <c r="L55" s="186"/>
      <c r="M55" s="186"/>
      <c r="N55" s="186"/>
      <c r="O55" s="186"/>
      <c r="P55" s="186"/>
      <c r="Q55" s="532"/>
      <c r="R55" s="531">
        <v>80</v>
      </c>
      <c r="S55" s="532"/>
      <c r="T55" s="531" t="str">
        <f t="shared" si="3"/>
        <v/>
      </c>
      <c r="U55" s="532"/>
      <c r="V55" s="532"/>
      <c r="W55" s="532"/>
    </row>
    <row r="56" spans="1:23" x14ac:dyDescent="0.25">
      <c r="B56" s="668"/>
      <c r="C56" s="668"/>
      <c r="D56" s="186"/>
      <c r="E56" s="553"/>
      <c r="F56" s="186"/>
      <c r="G56" s="186"/>
      <c r="H56" s="186"/>
      <c r="I56" s="186"/>
      <c r="J56" s="186"/>
      <c r="K56" s="186"/>
      <c r="L56" s="186"/>
      <c r="M56" s="186"/>
      <c r="N56" s="186"/>
      <c r="O56" s="186"/>
      <c r="P56" s="186"/>
      <c r="Q56" s="532"/>
      <c r="R56" s="531">
        <v>81</v>
      </c>
      <c r="S56" s="532"/>
      <c r="T56" s="531" t="str">
        <f t="shared" si="3"/>
        <v/>
      </c>
      <c r="U56" s="532"/>
      <c r="V56" s="532"/>
      <c r="W56" s="532"/>
    </row>
    <row r="57" spans="1:23" x14ac:dyDescent="0.25">
      <c r="B57" s="668"/>
      <c r="C57" s="668"/>
      <c r="D57" s="186"/>
      <c r="E57" s="553"/>
      <c r="F57" s="186"/>
      <c r="G57" s="186"/>
      <c r="H57" s="186"/>
      <c r="I57" s="186"/>
      <c r="J57" s="186"/>
      <c r="K57" s="186"/>
      <c r="L57" s="186"/>
      <c r="M57" s="186"/>
      <c r="N57" s="186"/>
      <c r="O57" s="186"/>
      <c r="P57" s="186"/>
      <c r="Q57" s="532"/>
      <c r="R57" s="531">
        <v>82</v>
      </c>
      <c r="S57" s="532"/>
      <c r="T57" s="531" t="str">
        <f t="shared" si="3"/>
        <v/>
      </c>
      <c r="U57" s="532"/>
      <c r="V57" s="532"/>
      <c r="W57" s="532"/>
    </row>
    <row r="58" spans="1:23" x14ac:dyDescent="0.25">
      <c r="B58" s="459"/>
      <c r="C58" s="459"/>
      <c r="D58" s="186"/>
      <c r="E58" s="186"/>
      <c r="F58" s="186"/>
      <c r="G58" s="186"/>
      <c r="H58" s="186"/>
      <c r="I58" s="186"/>
      <c r="J58" s="186"/>
      <c r="K58" s="186"/>
      <c r="L58" s="186"/>
      <c r="M58" s="186"/>
      <c r="N58" s="186"/>
      <c r="O58" s="186"/>
      <c r="P58" s="186"/>
      <c r="Q58" s="532"/>
      <c r="R58" s="531">
        <v>83</v>
      </c>
      <c r="S58" s="532"/>
      <c r="T58" s="531" t="str">
        <f t="shared" si="3"/>
        <v/>
      </c>
      <c r="U58" s="532"/>
      <c r="V58" s="532"/>
      <c r="W58" s="532"/>
    </row>
    <row r="59" spans="1:23" x14ac:dyDescent="0.25">
      <c r="B59" s="186"/>
      <c r="C59" s="186"/>
      <c r="D59" s="186"/>
      <c r="E59" s="186"/>
      <c r="F59" s="186"/>
      <c r="G59" s="186"/>
      <c r="H59" s="186"/>
      <c r="I59" s="186"/>
      <c r="J59" s="186"/>
      <c r="K59" s="186"/>
      <c r="L59" s="186"/>
      <c r="M59" s="186"/>
      <c r="N59" s="186"/>
      <c r="O59" s="186"/>
      <c r="P59" s="186"/>
      <c r="Q59" s="532"/>
      <c r="R59" s="531">
        <v>84</v>
      </c>
      <c r="S59" s="532"/>
      <c r="T59" s="531" t="str">
        <f t="shared" si="3"/>
        <v/>
      </c>
      <c r="U59" s="532"/>
      <c r="V59" s="532"/>
      <c r="W59" s="532"/>
    </row>
    <row r="60" spans="1:23" x14ac:dyDescent="0.25">
      <c r="B60" s="668"/>
      <c r="C60" s="668"/>
      <c r="D60" s="186"/>
      <c r="E60" s="186"/>
      <c r="F60" s="186"/>
      <c r="G60" s="186"/>
      <c r="H60" s="186"/>
      <c r="I60" s="186"/>
      <c r="J60" s="186"/>
      <c r="K60" s="186"/>
      <c r="L60" s="186"/>
      <c r="M60" s="186"/>
      <c r="N60" s="186"/>
      <c r="O60" s="186"/>
      <c r="P60" s="186"/>
      <c r="Q60" s="532"/>
      <c r="R60" s="531">
        <v>85</v>
      </c>
      <c r="S60" s="532"/>
      <c r="T60" s="531" t="str">
        <f t="shared" si="3"/>
        <v/>
      </c>
      <c r="U60" s="532"/>
      <c r="V60" s="532"/>
      <c r="W60" s="532"/>
    </row>
    <row r="61" spans="1:23" x14ac:dyDescent="0.25">
      <c r="B61" s="668"/>
      <c r="C61" s="668"/>
      <c r="D61" s="186"/>
      <c r="E61" s="186"/>
      <c r="F61" s="186"/>
      <c r="G61" s="186"/>
      <c r="H61" s="186"/>
      <c r="I61" s="186"/>
      <c r="J61" s="186"/>
      <c r="K61" s="186"/>
      <c r="L61" s="186"/>
      <c r="M61" s="186"/>
      <c r="N61" s="186"/>
      <c r="O61" s="186"/>
      <c r="P61" s="186"/>
      <c r="Q61" s="532"/>
      <c r="R61" s="531">
        <v>86</v>
      </c>
      <c r="S61" s="532"/>
      <c r="T61" s="531" t="str">
        <f t="shared" si="3"/>
        <v/>
      </c>
      <c r="U61" s="532"/>
      <c r="V61" s="532"/>
      <c r="W61" s="532"/>
    </row>
    <row r="62" spans="1:23" x14ac:dyDescent="0.25">
      <c r="B62" s="459"/>
      <c r="C62" s="459"/>
      <c r="D62" s="186"/>
      <c r="E62" s="186"/>
      <c r="F62" s="186"/>
      <c r="G62" s="186"/>
      <c r="H62" s="186"/>
      <c r="I62" s="186"/>
      <c r="J62" s="186"/>
      <c r="K62" s="186"/>
      <c r="L62" s="186"/>
      <c r="M62" s="186"/>
      <c r="N62" s="186"/>
      <c r="O62" s="186"/>
      <c r="P62" s="186"/>
      <c r="Q62" s="532"/>
      <c r="R62" s="531">
        <v>87</v>
      </c>
      <c r="S62" s="532"/>
      <c r="T62" s="531" t="str">
        <f t="shared" si="3"/>
        <v/>
      </c>
      <c r="U62" s="532"/>
      <c r="V62" s="532"/>
      <c r="W62" s="532"/>
    </row>
    <row r="63" spans="1:23" x14ac:dyDescent="0.25">
      <c r="B63" s="186"/>
      <c r="C63" s="186"/>
      <c r="D63" s="186"/>
      <c r="E63" s="186"/>
      <c r="F63" s="186"/>
      <c r="G63" s="186"/>
      <c r="H63" s="186"/>
      <c r="I63" s="186"/>
      <c r="J63" s="186"/>
      <c r="K63" s="186"/>
      <c r="L63" s="186"/>
      <c r="M63" s="186"/>
      <c r="N63" s="186"/>
      <c r="O63" s="186"/>
      <c r="P63" s="186"/>
      <c r="Q63" s="532"/>
      <c r="R63" s="531">
        <v>88</v>
      </c>
      <c r="S63" s="532"/>
      <c r="T63" s="531" t="str">
        <f t="shared" si="3"/>
        <v/>
      </c>
      <c r="U63" s="532"/>
      <c r="V63" s="532"/>
      <c r="W63" s="532"/>
    </row>
    <row r="64" spans="1:23" x14ac:dyDescent="0.25">
      <c r="B64" s="1895"/>
      <c r="C64" s="1895"/>
      <c r="D64" s="186"/>
      <c r="E64" s="186"/>
      <c r="F64" s="186"/>
      <c r="G64" s="186"/>
      <c r="H64" s="186"/>
      <c r="I64" s="186"/>
      <c r="J64" s="186"/>
      <c r="K64" s="186"/>
      <c r="L64" s="186"/>
      <c r="M64" s="186"/>
      <c r="N64" s="186"/>
      <c r="O64" s="186"/>
      <c r="P64" s="186"/>
      <c r="Q64" s="532"/>
      <c r="R64" s="531">
        <v>89</v>
      </c>
      <c r="S64" s="532"/>
      <c r="T64" s="531" t="str">
        <f t="shared" si="3"/>
        <v/>
      </c>
      <c r="U64" s="532"/>
      <c r="V64" s="532"/>
      <c r="W64" s="532"/>
    </row>
    <row r="65" spans="2:23" x14ac:dyDescent="0.25">
      <c r="B65" s="1896"/>
      <c r="C65" s="1896"/>
      <c r="D65" s="186"/>
      <c r="E65" s="186"/>
      <c r="F65" s="186"/>
      <c r="G65" s="186"/>
      <c r="H65" s="186"/>
      <c r="I65" s="186"/>
      <c r="J65" s="186"/>
      <c r="K65" s="186"/>
      <c r="L65" s="186"/>
      <c r="M65" s="186"/>
      <c r="N65" s="186"/>
      <c r="O65" s="186"/>
      <c r="P65" s="186"/>
      <c r="Q65" s="532"/>
      <c r="R65" s="531">
        <v>90</v>
      </c>
      <c r="S65" s="532"/>
      <c r="T65" s="531" t="str">
        <f t="shared" si="3"/>
        <v/>
      </c>
      <c r="U65" s="532"/>
      <c r="V65" s="532"/>
      <c r="W65" s="532"/>
    </row>
    <row r="66" spans="2:23" x14ac:dyDescent="0.25">
      <c r="B66" s="1897"/>
      <c r="C66" s="1897"/>
      <c r="D66" s="186"/>
      <c r="E66" s="186"/>
      <c r="F66" s="186"/>
      <c r="G66" s="517"/>
      <c r="H66" s="186"/>
      <c r="I66" s="186"/>
      <c r="J66" s="186"/>
      <c r="K66" s="186"/>
      <c r="L66" s="186"/>
      <c r="M66" s="186"/>
      <c r="N66" s="186"/>
      <c r="O66" s="186"/>
      <c r="P66" s="186"/>
      <c r="Q66" s="532"/>
      <c r="R66" s="531">
        <v>91</v>
      </c>
      <c r="S66" s="532"/>
      <c r="T66" s="531" t="str">
        <f t="shared" si="3"/>
        <v/>
      </c>
      <c r="U66" s="532"/>
      <c r="V66" s="532"/>
      <c r="W66" s="532"/>
    </row>
    <row r="67" spans="2:23" x14ac:dyDescent="0.25">
      <c r="B67" s="186"/>
      <c r="C67" s="186"/>
      <c r="D67" s="186"/>
      <c r="E67" s="186"/>
      <c r="F67" s="186"/>
      <c r="G67" s="186"/>
      <c r="H67" s="186"/>
      <c r="I67" s="186"/>
      <c r="J67" s="186"/>
      <c r="K67" s="186"/>
      <c r="L67" s="186"/>
      <c r="M67" s="186"/>
      <c r="N67" s="186"/>
      <c r="O67" s="186"/>
      <c r="Q67" s="532"/>
      <c r="R67" s="531">
        <v>92</v>
      </c>
      <c r="S67" s="532"/>
      <c r="T67" s="531" t="str">
        <f t="shared" si="3"/>
        <v/>
      </c>
      <c r="U67" s="532"/>
      <c r="V67" s="532"/>
      <c r="W67" s="532"/>
    </row>
    <row r="68" spans="2:23" x14ac:dyDescent="0.25">
      <c r="B68" s="186"/>
      <c r="C68" s="186"/>
      <c r="D68" s="186"/>
      <c r="E68" s="186"/>
      <c r="F68" s="186"/>
      <c r="G68" s="1858"/>
      <c r="H68" s="1858"/>
      <c r="I68" s="1858"/>
      <c r="J68" s="186"/>
      <c r="Q68" s="532"/>
      <c r="R68" s="531">
        <v>93</v>
      </c>
      <c r="S68" s="532"/>
      <c r="T68" s="531" t="str">
        <f t="shared" si="3"/>
        <v/>
      </c>
      <c r="U68" s="532"/>
      <c r="V68" s="532"/>
      <c r="W68" s="532"/>
    </row>
    <row r="69" spans="2:23" x14ac:dyDescent="0.25">
      <c r="B69" s="186"/>
      <c r="C69" s="186"/>
      <c r="D69" s="186"/>
      <c r="E69" s="186"/>
      <c r="F69" s="186"/>
      <c r="G69" s="667"/>
      <c r="H69" s="667"/>
      <c r="I69" s="667"/>
      <c r="J69" s="186"/>
      <c r="Q69" s="532"/>
      <c r="R69" s="531">
        <v>94</v>
      </c>
      <c r="S69" s="532"/>
      <c r="T69" s="531" t="str">
        <f t="shared" si="3"/>
        <v/>
      </c>
      <c r="U69" s="532"/>
      <c r="V69" s="532"/>
      <c r="W69" s="532"/>
    </row>
    <row r="70" spans="2:23" x14ac:dyDescent="0.25">
      <c r="B70" s="517"/>
      <c r="C70" s="517"/>
      <c r="D70" s="517"/>
      <c r="E70" s="517"/>
      <c r="F70" s="186"/>
      <c r="G70" s="553"/>
      <c r="H70" s="553"/>
      <c r="I70" s="553"/>
      <c r="J70" s="186"/>
      <c r="Q70" s="532"/>
      <c r="R70" s="531">
        <v>95</v>
      </c>
      <c r="S70" s="532"/>
      <c r="T70" s="531" t="str">
        <f t="shared" si="3"/>
        <v/>
      </c>
      <c r="U70" s="532"/>
      <c r="V70" s="532"/>
      <c r="W70" s="532"/>
    </row>
    <row r="71" spans="2:23" x14ac:dyDescent="0.25">
      <c r="B71" s="517"/>
      <c r="C71" s="517"/>
      <c r="D71" s="517"/>
      <c r="E71" s="517"/>
      <c r="F71" s="186"/>
      <c r="G71" s="186"/>
      <c r="H71" s="186"/>
      <c r="I71" s="186"/>
      <c r="J71" s="186"/>
      <c r="Q71" s="532"/>
      <c r="R71" s="531">
        <v>96</v>
      </c>
      <c r="S71" s="532"/>
      <c r="T71" s="531" t="str">
        <f t="shared" si="3"/>
        <v/>
      </c>
      <c r="U71" s="532"/>
      <c r="V71" s="532"/>
      <c r="W71" s="532"/>
    </row>
    <row r="72" spans="2:23" x14ac:dyDescent="0.25">
      <c r="B72" s="517"/>
      <c r="C72" s="517"/>
      <c r="D72" s="517"/>
      <c r="E72" s="517"/>
      <c r="F72" s="186"/>
      <c r="G72" s="1858"/>
      <c r="H72" s="1858"/>
      <c r="I72" s="1858"/>
      <c r="J72" s="186"/>
      <c r="Q72" s="532"/>
      <c r="R72" s="531">
        <v>97</v>
      </c>
      <c r="S72" s="532"/>
      <c r="T72" s="531" t="str">
        <f t="shared" si="3"/>
        <v/>
      </c>
      <c r="U72" s="532"/>
      <c r="V72" s="532"/>
      <c r="W72" s="532"/>
    </row>
    <row r="73" spans="2:23" x14ac:dyDescent="0.25">
      <c r="B73" s="517"/>
      <c r="C73" s="517"/>
      <c r="D73" s="517"/>
      <c r="E73" s="561"/>
      <c r="F73" s="186"/>
      <c r="G73" s="667"/>
      <c r="H73" s="667"/>
      <c r="I73" s="667"/>
      <c r="J73" s="186"/>
      <c r="Q73" s="532"/>
      <c r="R73" s="531">
        <v>98</v>
      </c>
      <c r="S73" s="532"/>
      <c r="T73" s="531" t="str">
        <f>IF($N$21=R73,2,"")</f>
        <v/>
      </c>
      <c r="U73" s="532"/>
      <c r="V73" s="532"/>
      <c r="W73" s="532"/>
    </row>
    <row r="74" spans="2:23" x14ac:dyDescent="0.25">
      <c r="B74" s="517"/>
      <c r="C74" s="517"/>
      <c r="D74" s="517"/>
      <c r="E74" s="517"/>
      <c r="F74" s="186"/>
      <c r="G74" s="196"/>
      <c r="H74" s="196"/>
      <c r="I74" s="196"/>
      <c r="J74" s="667"/>
      <c r="Q74" s="532"/>
      <c r="R74" s="531">
        <v>99</v>
      </c>
      <c r="S74" s="532"/>
      <c r="T74" s="531" t="str">
        <f t="shared" si="3"/>
        <v/>
      </c>
      <c r="U74" s="532"/>
      <c r="V74" s="532"/>
      <c r="W74" s="532"/>
    </row>
    <row r="75" spans="2:23" ht="16.5" x14ac:dyDescent="0.35">
      <c r="B75" s="555"/>
      <c r="C75" s="562"/>
      <c r="D75" s="517"/>
      <c r="E75" s="517"/>
      <c r="F75" s="186"/>
      <c r="G75" s="186"/>
      <c r="H75" s="186"/>
      <c r="I75" s="186"/>
      <c r="J75" s="667"/>
      <c r="Q75" s="532"/>
      <c r="R75" s="531">
        <v>100</v>
      </c>
      <c r="S75" s="532"/>
      <c r="T75" s="531" t="str">
        <f>IF($N$21=R75,2,"")</f>
        <v/>
      </c>
      <c r="U75" s="532"/>
      <c r="V75" s="532"/>
      <c r="W75" s="532"/>
    </row>
    <row r="76" spans="2:23" x14ac:dyDescent="0.25">
      <c r="B76" s="517"/>
      <c r="C76" s="517"/>
      <c r="D76" s="517"/>
      <c r="E76" s="517"/>
      <c r="F76" s="186"/>
      <c r="G76" s="186"/>
      <c r="H76" s="186"/>
      <c r="I76" s="186"/>
      <c r="J76" s="553"/>
    </row>
    <row r="77" spans="2:23" x14ac:dyDescent="0.25">
      <c r="B77" s="517"/>
      <c r="C77" s="186"/>
      <c r="D77" s="186"/>
      <c r="E77" s="186"/>
      <c r="F77" s="186"/>
      <c r="G77" s="186"/>
      <c r="H77" s="186"/>
      <c r="I77" s="186"/>
      <c r="J77" s="186"/>
    </row>
    <row r="78" spans="2:23" x14ac:dyDescent="0.25">
      <c r="B78" s="517"/>
      <c r="C78" s="186"/>
      <c r="D78" s="186"/>
      <c r="E78" s="186"/>
      <c r="F78" s="186"/>
      <c r="G78" s="186"/>
      <c r="H78" s="186"/>
      <c r="I78" s="186"/>
      <c r="J78" s="667"/>
    </row>
    <row r="79" spans="2:23" x14ac:dyDescent="0.25">
      <c r="B79" s="1894"/>
      <c r="C79" s="1894"/>
      <c r="D79" s="1894"/>
      <c r="E79" s="1894"/>
      <c r="F79" s="186"/>
      <c r="G79" s="186"/>
      <c r="H79" s="186"/>
      <c r="I79" s="186"/>
      <c r="J79" s="667"/>
    </row>
    <row r="80" spans="2:23" x14ac:dyDescent="0.25">
      <c r="B80" s="517"/>
      <c r="C80" s="563"/>
      <c r="D80" s="563"/>
      <c r="E80" s="563"/>
      <c r="F80" s="186"/>
      <c r="G80" s="186"/>
      <c r="H80" s="186"/>
      <c r="I80" s="186"/>
      <c r="J80" s="196"/>
    </row>
    <row r="81" spans="2:10" x14ac:dyDescent="0.25">
      <c r="B81" s="517"/>
      <c r="C81" s="517"/>
      <c r="D81" s="517"/>
      <c r="E81" s="186"/>
      <c r="F81" s="186"/>
      <c r="G81" s="564"/>
      <c r="H81" s="186"/>
      <c r="I81" s="186"/>
      <c r="J81" s="186"/>
    </row>
    <row r="82" spans="2:10" ht="16.5" x14ac:dyDescent="0.35">
      <c r="B82" s="555"/>
      <c r="C82" s="555"/>
      <c r="D82" s="517"/>
      <c r="E82" s="186"/>
      <c r="F82" s="186"/>
      <c r="G82" s="563"/>
      <c r="H82" s="563"/>
      <c r="I82" s="186"/>
      <c r="J82" s="186"/>
    </row>
    <row r="83" spans="2:10" x14ac:dyDescent="0.25">
      <c r="B83" s="517"/>
      <c r="C83" s="517"/>
      <c r="D83" s="517"/>
      <c r="E83" s="186"/>
      <c r="F83" s="186"/>
      <c r="G83" s="559"/>
      <c r="H83" s="553"/>
      <c r="I83" s="186"/>
      <c r="J83" s="186"/>
    </row>
    <row r="84" spans="2:10" ht="16.5" x14ac:dyDescent="0.35">
      <c r="B84" s="555"/>
      <c r="C84" s="555"/>
      <c r="D84" s="517"/>
      <c r="E84" s="186"/>
      <c r="F84" s="186"/>
      <c r="G84" s="559"/>
      <c r="H84" s="553"/>
      <c r="I84" s="186"/>
      <c r="J84" s="186"/>
    </row>
    <row r="85" spans="2:10" x14ac:dyDescent="0.25">
      <c r="B85" s="517"/>
      <c r="C85" s="517"/>
      <c r="D85" s="517"/>
      <c r="E85" s="186"/>
      <c r="F85" s="186"/>
      <c r="G85" s="553"/>
      <c r="H85" s="186"/>
      <c r="I85" s="186"/>
      <c r="J85" s="186"/>
    </row>
    <row r="86" spans="2:10" x14ac:dyDescent="0.25">
      <c r="B86" s="186"/>
      <c r="C86" s="186"/>
      <c r="D86" s="186"/>
      <c r="E86" s="186"/>
      <c r="F86" s="186"/>
      <c r="G86" s="553"/>
      <c r="H86" s="553"/>
      <c r="I86" s="186"/>
      <c r="J86" s="186"/>
    </row>
    <row r="87" spans="2:10" x14ac:dyDescent="0.25">
      <c r="B87" s="186"/>
      <c r="C87" s="186"/>
      <c r="D87" s="186"/>
      <c r="E87" s="186"/>
      <c r="F87" s="186"/>
      <c r="G87" s="186"/>
      <c r="H87" s="553"/>
      <c r="I87" s="186"/>
      <c r="J87" s="186"/>
    </row>
    <row r="88" spans="2:10" x14ac:dyDescent="0.25">
      <c r="B88" s="1894"/>
      <c r="C88" s="1894"/>
      <c r="D88" s="1894"/>
      <c r="E88" s="1894"/>
      <c r="F88" s="565"/>
      <c r="G88" s="186"/>
      <c r="H88" s="553"/>
      <c r="I88" s="186"/>
      <c r="J88" s="186"/>
    </row>
    <row r="89" spans="2:10" x14ac:dyDescent="0.25">
      <c r="B89" s="517"/>
      <c r="C89" s="563"/>
      <c r="D89" s="563"/>
      <c r="E89" s="563"/>
      <c r="F89" s="566"/>
      <c r="G89" s="186"/>
      <c r="H89" s="553"/>
      <c r="I89" s="186"/>
      <c r="J89" s="186"/>
    </row>
    <row r="90" spans="2:10" x14ac:dyDescent="0.25">
      <c r="B90" s="517"/>
      <c r="C90" s="517"/>
      <c r="D90" s="517"/>
      <c r="E90" s="186"/>
      <c r="F90" s="186"/>
      <c r="G90" s="186"/>
      <c r="H90" s="553"/>
      <c r="I90" s="186"/>
      <c r="J90" s="186"/>
    </row>
    <row r="91" spans="2:10" ht="16.5" x14ac:dyDescent="0.35">
      <c r="B91" s="555"/>
      <c r="C91" s="555"/>
      <c r="D91" s="517"/>
      <c r="E91" s="186"/>
      <c r="F91" s="186"/>
      <c r="G91" s="186"/>
      <c r="H91" s="186"/>
      <c r="I91" s="186"/>
      <c r="J91" s="186"/>
    </row>
    <row r="92" spans="2:10" x14ac:dyDescent="0.25">
      <c r="B92" s="517"/>
      <c r="C92" s="517"/>
      <c r="D92" s="517"/>
      <c r="E92" s="186"/>
      <c r="F92" s="186"/>
      <c r="G92" s="186"/>
      <c r="H92" s="186"/>
      <c r="I92" s="186"/>
      <c r="J92" s="186"/>
    </row>
    <row r="93" spans="2:10" x14ac:dyDescent="0.25">
      <c r="B93" s="517"/>
      <c r="C93" s="517"/>
      <c r="D93" s="517"/>
      <c r="E93" s="186"/>
      <c r="F93" s="567"/>
      <c r="G93" s="186"/>
      <c r="H93" s="186"/>
      <c r="I93" s="186"/>
      <c r="J93" s="186"/>
    </row>
    <row r="94" spans="2:10" ht="16.5" x14ac:dyDescent="0.35">
      <c r="B94" s="555"/>
      <c r="C94" s="555"/>
      <c r="D94" s="517"/>
      <c r="E94" s="186"/>
      <c r="F94" s="517"/>
      <c r="G94" s="186"/>
      <c r="H94" s="186"/>
      <c r="I94" s="186"/>
      <c r="J94" s="186"/>
    </row>
    <row r="95" spans="2:10" ht="16.5" x14ac:dyDescent="0.35">
      <c r="B95" s="555"/>
      <c r="C95" s="555"/>
      <c r="D95" s="517"/>
      <c r="E95" s="186"/>
      <c r="F95" s="517"/>
      <c r="G95" s="186"/>
      <c r="H95" s="186"/>
      <c r="I95" s="186"/>
      <c r="J95" s="186"/>
    </row>
    <row r="96" spans="2:10" x14ac:dyDescent="0.25">
      <c r="B96" s="553"/>
      <c r="C96" s="517"/>
      <c r="D96" s="517"/>
      <c r="E96" s="186"/>
      <c r="F96" s="186"/>
      <c r="G96" s="186"/>
      <c r="H96" s="186"/>
      <c r="I96" s="186"/>
      <c r="J96" s="186"/>
    </row>
    <row r="97" spans="2:10" ht="16.5" x14ac:dyDescent="0.35">
      <c r="B97" s="568"/>
      <c r="C97" s="568"/>
      <c r="D97" s="517"/>
      <c r="E97" s="186"/>
      <c r="F97" s="186"/>
      <c r="G97" s="186"/>
      <c r="H97" s="186"/>
      <c r="I97" s="186"/>
      <c r="J97" s="186"/>
    </row>
    <row r="98" spans="2:10" x14ac:dyDescent="0.25">
      <c r="B98" s="553"/>
      <c r="C98" s="553"/>
      <c r="D98" s="517"/>
      <c r="E98" s="186"/>
      <c r="F98" s="186"/>
      <c r="G98" s="186"/>
      <c r="H98" s="186"/>
      <c r="I98" s="186"/>
      <c r="J98" s="186"/>
    </row>
    <row r="99" spans="2:10" x14ac:dyDescent="0.25">
      <c r="B99" s="196"/>
      <c r="C99" s="196"/>
      <c r="D99" s="517"/>
      <c r="E99" s="560"/>
      <c r="F99" s="186"/>
      <c r="G99" s="186"/>
      <c r="H99" s="186"/>
      <c r="I99" s="186"/>
      <c r="J99" s="186"/>
    </row>
    <row r="100" spans="2:10" x14ac:dyDescent="0.25">
      <c r="F100" s="186"/>
    </row>
    <row r="101" spans="2:10" x14ac:dyDescent="0.25">
      <c r="F101" s="186"/>
    </row>
    <row r="102" spans="2:10" x14ac:dyDescent="0.25">
      <c r="F102" s="186"/>
    </row>
    <row r="103" spans="2:10" x14ac:dyDescent="0.25">
      <c r="F103" s="186"/>
    </row>
    <row r="125" spans="1:1" x14ac:dyDescent="0.25">
      <c r="A125" s="569"/>
    </row>
  </sheetData>
  <sheetProtection algorithmName="SHA-512" hashValue="0YJFKdqVwQQ5gBnYI/oHEE6vUOt48+/esx0hRTcQrh12akX5QTXTpFuWq2D1ayQFuudQ8eSmwheoo84PkrG3Rw==" saltValue="4ybavpnBf5H1qCZyoWvobg==" spinCount="100000" sheet="1" objects="1" scenarios="1"/>
  <mergeCells count="30">
    <mergeCell ref="B12:E12"/>
    <mergeCell ref="B13:E13"/>
    <mergeCell ref="G13:I13"/>
    <mergeCell ref="B1:O1"/>
    <mergeCell ref="B2:O2"/>
    <mergeCell ref="B4:E4"/>
    <mergeCell ref="G4:I4"/>
    <mergeCell ref="K4:N4"/>
    <mergeCell ref="G5:I5"/>
    <mergeCell ref="G19:I20"/>
    <mergeCell ref="K18:M18"/>
    <mergeCell ref="G7:I7"/>
    <mergeCell ref="G8:I8"/>
    <mergeCell ref="G10:I10"/>
    <mergeCell ref="G11:I11"/>
    <mergeCell ref="H14:I14"/>
    <mergeCell ref="H15:I15"/>
    <mergeCell ref="H17:I17"/>
    <mergeCell ref="H18:I18"/>
    <mergeCell ref="K17:L17"/>
    <mergeCell ref="H16:I16"/>
    <mergeCell ref="G68:I68"/>
    <mergeCell ref="G72:I72"/>
    <mergeCell ref="B79:E79"/>
    <mergeCell ref="B88:E88"/>
    <mergeCell ref="B28:E28"/>
    <mergeCell ref="B29:E29"/>
    <mergeCell ref="B64:C64"/>
    <mergeCell ref="B65:C65"/>
    <mergeCell ref="B66:C66"/>
  </mergeCells>
  <pageMargins left="0.7" right="0.7" top="0.75" bottom="0.75" header="0.3" footer="0.3"/>
  <pageSetup scale="68"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tabColor rgb="FFCC99FF"/>
    <pageSetUpPr fitToPage="1"/>
  </sheetPr>
  <dimension ref="B1:T58"/>
  <sheetViews>
    <sheetView showGridLines="0" zoomScale="70" zoomScaleNormal="70" workbookViewId="0">
      <selection activeCell="J18" sqref="J18"/>
    </sheetView>
  </sheetViews>
  <sheetFormatPr defaultColWidth="11.42578125" defaultRowHeight="12.75" x14ac:dyDescent="0.2"/>
  <cols>
    <col min="1" max="1" width="2.85546875" style="655" customWidth="1"/>
    <col min="2" max="16384" width="11.42578125" style="655"/>
  </cols>
  <sheetData>
    <row r="1" spans="2:20" ht="15.75" customHeight="1" thickBot="1" x14ac:dyDescent="0.3">
      <c r="B1" s="1758" t="e">
        <f>#REF!</f>
        <v>#REF!</v>
      </c>
      <c r="C1" s="1759"/>
      <c r="D1" s="1759"/>
      <c r="E1" s="1759"/>
      <c r="F1" s="1759"/>
      <c r="G1" s="1759"/>
      <c r="H1" s="1760"/>
      <c r="I1"/>
      <c r="J1"/>
      <c r="K1"/>
      <c r="L1"/>
      <c r="M1"/>
      <c r="N1"/>
      <c r="O1"/>
      <c r="P1"/>
      <c r="Q1"/>
      <c r="R1"/>
      <c r="S1"/>
      <c r="T1"/>
    </row>
    <row r="2" spans="2:20" ht="34.5" customHeight="1" thickBot="1" x14ac:dyDescent="0.3">
      <c r="B2" s="1761" t="s">
        <v>446</v>
      </c>
      <c r="C2" s="1762"/>
      <c r="D2" s="1762"/>
      <c r="E2" s="1762"/>
      <c r="F2" s="1762"/>
      <c r="G2" s="1762"/>
      <c r="H2" s="1763"/>
      <c r="I2"/>
      <c r="J2"/>
      <c r="K2"/>
      <c r="L2"/>
      <c r="M2"/>
      <c r="N2"/>
      <c r="O2"/>
      <c r="P2"/>
      <c r="Q2"/>
      <c r="R2"/>
      <c r="S2"/>
      <c r="T2"/>
    </row>
    <row r="3" spans="2:20" ht="15" x14ac:dyDescent="0.25">
      <c r="B3" s="657"/>
      <c r="C3" s="658"/>
      <c r="D3" s="658"/>
      <c r="E3" s="658"/>
      <c r="F3" s="658"/>
      <c r="G3" s="658"/>
      <c r="H3" s="659"/>
      <c r="I3"/>
      <c r="J3"/>
      <c r="K3"/>
      <c r="L3"/>
      <c r="M3"/>
      <c r="N3"/>
      <c r="O3"/>
      <c r="P3"/>
      <c r="Q3"/>
      <c r="R3"/>
      <c r="S3"/>
      <c r="T3"/>
    </row>
    <row r="4" spans="2:20" ht="15" x14ac:dyDescent="0.25">
      <c r="B4" s="660"/>
      <c r="H4" s="661"/>
      <c r="I4"/>
      <c r="J4"/>
      <c r="K4"/>
      <c r="L4"/>
      <c r="M4"/>
      <c r="N4"/>
      <c r="O4"/>
      <c r="P4"/>
      <c r="Q4"/>
      <c r="R4"/>
      <c r="S4"/>
      <c r="T4"/>
    </row>
    <row r="5" spans="2:20" ht="15" x14ac:dyDescent="0.25">
      <c r="B5" s="660"/>
      <c r="H5" s="661"/>
      <c r="I5"/>
      <c r="J5"/>
      <c r="K5"/>
      <c r="L5"/>
      <c r="M5"/>
      <c r="N5"/>
      <c r="O5"/>
      <c r="P5"/>
      <c r="Q5"/>
      <c r="R5"/>
      <c r="S5"/>
      <c r="T5"/>
    </row>
    <row r="6" spans="2:20" x14ac:dyDescent="0.2">
      <c r="B6" s="660"/>
      <c r="H6" s="661"/>
    </row>
    <row r="7" spans="2:20" x14ac:dyDescent="0.2">
      <c r="B7" s="660"/>
      <c r="H7" s="661"/>
    </row>
    <row r="8" spans="2:20" x14ac:dyDescent="0.2">
      <c r="B8" s="660"/>
      <c r="H8" s="661"/>
    </row>
    <row r="9" spans="2:20" x14ac:dyDescent="0.2">
      <c r="B9" s="660"/>
      <c r="H9" s="661"/>
    </row>
    <row r="10" spans="2:20" x14ac:dyDescent="0.2">
      <c r="B10" s="660"/>
      <c r="H10" s="661"/>
    </row>
    <row r="11" spans="2:20" x14ac:dyDescent="0.2">
      <c r="B11" s="660"/>
      <c r="H11" s="661"/>
    </row>
    <row r="12" spans="2:20" x14ac:dyDescent="0.2">
      <c r="B12" s="660"/>
      <c r="H12" s="661"/>
    </row>
    <row r="13" spans="2:20" x14ac:dyDescent="0.2">
      <c r="B13" s="660"/>
      <c r="H13" s="661"/>
    </row>
    <row r="14" spans="2:20" x14ac:dyDescent="0.2">
      <c r="B14" s="660"/>
      <c r="H14" s="661"/>
    </row>
    <row r="15" spans="2:20" x14ac:dyDescent="0.2">
      <c r="B15" s="660"/>
      <c r="H15" s="661"/>
    </row>
    <row r="16" spans="2:20" x14ac:dyDescent="0.2">
      <c r="B16" s="660"/>
      <c r="H16" s="661"/>
    </row>
    <row r="17" spans="2:11" x14ac:dyDescent="0.2">
      <c r="B17" s="660"/>
      <c r="H17" s="661"/>
    </row>
    <row r="18" spans="2:11" x14ac:dyDescent="0.2">
      <c r="B18" s="660"/>
      <c r="H18" s="661"/>
    </row>
    <row r="19" spans="2:11" x14ac:dyDescent="0.2">
      <c r="B19" s="660"/>
      <c r="H19" s="661"/>
    </row>
    <row r="20" spans="2:11" x14ac:dyDescent="0.2">
      <c r="B20" s="660"/>
      <c r="H20" s="661"/>
    </row>
    <row r="21" spans="2:11" x14ac:dyDescent="0.2">
      <c r="B21" s="660"/>
      <c r="H21" s="661"/>
    </row>
    <row r="22" spans="2:11" x14ac:dyDescent="0.2">
      <c r="B22" s="660"/>
      <c r="H22" s="661"/>
    </row>
    <row r="23" spans="2:11" x14ac:dyDescent="0.2">
      <c r="B23" s="660"/>
      <c r="H23" s="661"/>
    </row>
    <row r="24" spans="2:11" x14ac:dyDescent="0.2">
      <c r="B24" s="660"/>
      <c r="H24" s="661"/>
    </row>
    <row r="25" spans="2:11" x14ac:dyDescent="0.2">
      <c r="B25" s="660"/>
      <c r="H25" s="661"/>
    </row>
    <row r="26" spans="2:11" x14ac:dyDescent="0.2">
      <c r="B26" s="660"/>
      <c r="H26" s="661"/>
      <c r="K26" s="670"/>
    </row>
    <row r="27" spans="2:11" x14ac:dyDescent="0.2">
      <c r="B27" s="660"/>
      <c r="H27" s="661"/>
    </row>
    <row r="28" spans="2:11" x14ac:dyDescent="0.2">
      <c r="B28" s="660"/>
      <c r="H28" s="661"/>
    </row>
    <row r="29" spans="2:11" x14ac:dyDescent="0.2">
      <c r="B29" s="660"/>
      <c r="H29" s="661"/>
    </row>
    <row r="30" spans="2:11" x14ac:dyDescent="0.2">
      <c r="B30" s="660"/>
      <c r="H30" s="661"/>
    </row>
    <row r="31" spans="2:11" x14ac:dyDescent="0.2">
      <c r="B31" s="660"/>
      <c r="H31" s="661"/>
    </row>
    <row r="32" spans="2:11" x14ac:dyDescent="0.2">
      <c r="B32" s="660"/>
      <c r="H32" s="661"/>
    </row>
    <row r="33" spans="2:8" x14ac:dyDescent="0.2">
      <c r="B33" s="660"/>
      <c r="H33" s="661"/>
    </row>
    <row r="34" spans="2:8" x14ac:dyDescent="0.2">
      <c r="B34" s="660"/>
      <c r="H34" s="661"/>
    </row>
    <row r="35" spans="2:8" x14ac:dyDescent="0.2">
      <c r="B35" s="660"/>
      <c r="H35" s="661"/>
    </row>
    <row r="36" spans="2:8" x14ac:dyDescent="0.2">
      <c r="B36" s="660"/>
      <c r="H36" s="661"/>
    </row>
    <row r="37" spans="2:8" x14ac:dyDescent="0.2">
      <c r="B37" s="660"/>
      <c r="H37" s="661"/>
    </row>
    <row r="38" spans="2:8" ht="15" x14ac:dyDescent="0.25">
      <c r="B38" s="662"/>
      <c r="H38" s="661"/>
    </row>
    <row r="39" spans="2:8" x14ac:dyDescent="0.2">
      <c r="B39" s="660"/>
      <c r="H39" s="661"/>
    </row>
    <row r="40" spans="2:8" x14ac:dyDescent="0.2">
      <c r="B40" s="660"/>
      <c r="H40" s="661"/>
    </row>
    <row r="41" spans="2:8" x14ac:dyDescent="0.2">
      <c r="B41" s="660"/>
      <c r="H41" s="661"/>
    </row>
    <row r="42" spans="2:8" ht="19.5" customHeight="1" x14ac:dyDescent="0.25">
      <c r="B42" s="662"/>
      <c r="H42" s="661"/>
    </row>
    <row r="43" spans="2:8" x14ac:dyDescent="0.2">
      <c r="B43" s="660"/>
      <c r="H43" s="661"/>
    </row>
    <row r="44" spans="2:8" x14ac:dyDescent="0.2">
      <c r="B44" s="660"/>
      <c r="H44" s="661"/>
    </row>
    <row r="45" spans="2:8" x14ac:dyDescent="0.2">
      <c r="B45" s="660"/>
      <c r="H45" s="661"/>
    </row>
    <row r="46" spans="2:8" x14ac:dyDescent="0.2">
      <c r="B46" s="660"/>
      <c r="H46" s="661"/>
    </row>
    <row r="47" spans="2:8" x14ac:dyDescent="0.2">
      <c r="B47" s="660"/>
      <c r="H47" s="661"/>
    </row>
    <row r="48" spans="2:8" x14ac:dyDescent="0.2">
      <c r="B48" s="660"/>
      <c r="H48" s="661"/>
    </row>
    <row r="49" spans="2:8" x14ac:dyDescent="0.2">
      <c r="B49" s="660"/>
      <c r="H49" s="661"/>
    </row>
    <row r="50" spans="2:8" x14ac:dyDescent="0.2">
      <c r="B50" s="660"/>
      <c r="H50" s="661"/>
    </row>
    <row r="51" spans="2:8" x14ac:dyDescent="0.2">
      <c r="B51" s="660"/>
      <c r="H51" s="661"/>
    </row>
    <row r="52" spans="2:8" ht="13.5" thickBot="1" x14ac:dyDescent="0.25">
      <c r="B52" s="663"/>
      <c r="C52" s="664"/>
      <c r="D52" s="664"/>
      <c r="E52" s="664"/>
      <c r="F52" s="664"/>
      <c r="G52" s="664"/>
      <c r="H52" s="665"/>
    </row>
    <row r="53" spans="2:8" x14ac:dyDescent="0.2">
      <c r="H53" s="672" t="e">
        <f>+#REF!</f>
        <v>#REF!</v>
      </c>
    </row>
    <row r="54" spans="2:8" ht="15" x14ac:dyDescent="0.25">
      <c r="B54" s="655" t="s">
        <v>443</v>
      </c>
      <c r="H54" s="671">
        <f ca="1">TODAY()</f>
        <v>45330</v>
      </c>
    </row>
    <row r="55" spans="2:8" x14ac:dyDescent="0.2">
      <c r="H55" s="672">
        <v>8609</v>
      </c>
    </row>
    <row r="56" spans="2:8" ht="15" x14ac:dyDescent="0.25">
      <c r="B56" s="656" t="s">
        <v>444</v>
      </c>
    </row>
    <row r="58" spans="2:8" x14ac:dyDescent="0.2">
      <c r="B58" s="655" t="s">
        <v>445</v>
      </c>
    </row>
  </sheetData>
  <sheetProtection algorithmName="SHA-512" hashValue="zdkCzV8EYZrvUy4MIzfrvTVLTgJXTU5Cc7op26DsCa9VsjB59y2NTLVQ+f/sJKHFvQSibge9TAexpLpRT2HmQw==" saltValue="0ONP02cQoD/ozCdA8Ld/RA==" spinCount="100000" sheet="1" objects="1" scenarios="1"/>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8">
    <tabColor rgb="FFCC99FF"/>
    <pageSetUpPr fitToPage="1"/>
  </sheetPr>
  <dimension ref="B1:M45"/>
  <sheetViews>
    <sheetView showGridLines="0" zoomScale="70" zoomScaleNormal="70" workbookViewId="0">
      <selection activeCell="J18" sqref="J18"/>
    </sheetView>
  </sheetViews>
  <sheetFormatPr defaultColWidth="9.140625" defaultRowHeight="12.75" x14ac:dyDescent="0.2"/>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x14ac:dyDescent="0.25">
      <c r="B1" s="1758" t="e">
        <f>#REF!</f>
        <v>#REF!</v>
      </c>
      <c r="C1" s="1759"/>
      <c r="D1" s="1759"/>
      <c r="E1" s="1759"/>
      <c r="F1" s="1759"/>
      <c r="G1" s="1759"/>
      <c r="H1" s="1759"/>
      <c r="I1" s="1759"/>
      <c r="J1" s="1759"/>
      <c r="K1" s="1760"/>
    </row>
    <row r="2" spans="2:13" ht="34.5" customHeight="1" thickBot="1" x14ac:dyDescent="0.25">
      <c r="B2" s="1761" t="s">
        <v>36</v>
      </c>
      <c r="C2" s="1762"/>
      <c r="D2" s="1762"/>
      <c r="E2" s="1762"/>
      <c r="F2" s="1762"/>
      <c r="G2" s="1762"/>
      <c r="H2" s="1762"/>
      <c r="I2" s="1762"/>
      <c r="J2" s="1762"/>
      <c r="K2" s="1763"/>
    </row>
    <row r="3" spans="2:13" ht="13.5" thickBot="1" x14ac:dyDescent="0.25">
      <c r="B3" s="247"/>
      <c r="C3" s="709"/>
      <c r="D3" s="709"/>
      <c r="E3" s="709"/>
      <c r="F3" s="709"/>
      <c r="G3" s="709"/>
      <c r="H3" s="709"/>
      <c r="I3" s="709"/>
      <c r="J3" s="709"/>
      <c r="K3" s="710"/>
      <c r="L3" s="6"/>
      <c r="M3" s="30"/>
    </row>
    <row r="4" spans="2:13" ht="13.5" customHeight="1" thickBot="1" x14ac:dyDescent="0.25">
      <c r="B4" s="1898" t="s">
        <v>8</v>
      </c>
      <c r="C4" s="1898" t="s">
        <v>9</v>
      </c>
      <c r="D4" s="1900" t="s">
        <v>35</v>
      </c>
      <c r="E4" s="1902" t="s">
        <v>33</v>
      </c>
      <c r="F4" s="1902" t="s">
        <v>34</v>
      </c>
      <c r="G4" s="1898" t="s">
        <v>5</v>
      </c>
      <c r="H4" s="1904" t="s">
        <v>6</v>
      </c>
      <c r="I4" s="1905"/>
      <c r="J4" s="1904" t="s">
        <v>7</v>
      </c>
      <c r="K4" s="1905"/>
      <c r="L4" s="6"/>
      <c r="M4" s="30"/>
    </row>
    <row r="5" spans="2:13" ht="13.5" thickBot="1" x14ac:dyDescent="0.25">
      <c r="B5" s="1899"/>
      <c r="C5" s="1899"/>
      <c r="D5" s="1901"/>
      <c r="E5" s="1903"/>
      <c r="F5" s="1903"/>
      <c r="G5" s="1899"/>
      <c r="H5" s="243" t="s">
        <v>10</v>
      </c>
      <c r="I5" s="243" t="s">
        <v>11</v>
      </c>
      <c r="J5" s="243" t="s">
        <v>12</v>
      </c>
      <c r="K5" s="243" t="s">
        <v>13</v>
      </c>
      <c r="L5" s="6"/>
      <c r="M5" s="30"/>
    </row>
    <row r="6" spans="2:13" x14ac:dyDescent="0.2">
      <c r="B6" s="886" t="s">
        <v>14</v>
      </c>
      <c r="C6" s="39"/>
      <c r="D6" s="39"/>
      <c r="E6" s="172"/>
      <c r="F6" s="172"/>
      <c r="G6" s="628"/>
      <c r="H6" s="802" t="str">
        <f>IF((G6&gt;0),((PMT((G6/12),(J6*12),F6,0,0)*12)*-1),"")</f>
        <v/>
      </c>
      <c r="I6" s="170" t="s">
        <v>276</v>
      </c>
      <c r="J6" s="43"/>
      <c r="K6" s="46"/>
      <c r="L6" s="2"/>
      <c r="M6" s="30"/>
    </row>
    <row r="7" spans="2:13" x14ac:dyDescent="0.2">
      <c r="B7" s="887" t="s">
        <v>15</v>
      </c>
      <c r="C7" s="890"/>
      <c r="D7" s="890"/>
      <c r="E7" s="41"/>
      <c r="F7" s="41"/>
      <c r="G7" s="629"/>
      <c r="H7" s="891"/>
      <c r="I7" s="52" t="s">
        <v>276</v>
      </c>
      <c r="J7" s="169"/>
      <c r="K7" s="47"/>
      <c r="L7" s="2"/>
      <c r="M7" s="30"/>
    </row>
    <row r="8" spans="2:13" x14ac:dyDescent="0.2">
      <c r="B8" s="887" t="s">
        <v>16</v>
      </c>
      <c r="C8" s="890"/>
      <c r="D8" s="890"/>
      <c r="E8" s="41"/>
      <c r="F8" s="41"/>
      <c r="G8" s="629"/>
      <c r="H8" s="891"/>
      <c r="I8" s="171" t="s">
        <v>276</v>
      </c>
      <c r="J8" s="44"/>
      <c r="K8" s="47"/>
      <c r="L8" s="2"/>
      <c r="M8" s="30"/>
    </row>
    <row r="9" spans="2:13" x14ac:dyDescent="0.2">
      <c r="B9" s="7" t="s">
        <v>449</v>
      </c>
      <c r="C9" s="890"/>
      <c r="D9" s="890"/>
      <c r="E9" s="41"/>
      <c r="F9" s="41"/>
      <c r="G9" s="629"/>
      <c r="H9" s="891"/>
      <c r="I9" s="44"/>
      <c r="J9" s="44"/>
      <c r="K9" s="47"/>
      <c r="L9" s="2"/>
      <c r="M9" s="30"/>
    </row>
    <row r="10" spans="2:13" x14ac:dyDescent="0.2">
      <c r="B10" s="7" t="s">
        <v>4</v>
      </c>
      <c r="C10" s="890"/>
      <c r="D10" s="890"/>
      <c r="E10" s="41"/>
      <c r="F10" s="41"/>
      <c r="G10" s="629"/>
      <c r="H10" s="891"/>
      <c r="I10" s="44"/>
      <c r="J10" s="44"/>
      <c r="K10" s="47"/>
      <c r="L10" s="2"/>
      <c r="M10" s="30"/>
    </row>
    <row r="11" spans="2:13" x14ac:dyDescent="0.2">
      <c r="B11" s="7" t="s">
        <v>4</v>
      </c>
      <c r="C11" s="890"/>
      <c r="D11" s="890"/>
      <c r="E11" s="41"/>
      <c r="F11" s="41"/>
      <c r="G11" s="629"/>
      <c r="H11" s="891"/>
      <c r="I11" s="44"/>
      <c r="J11" s="44"/>
      <c r="K11" s="47"/>
      <c r="L11" s="2"/>
      <c r="M11" s="30"/>
    </row>
    <row r="12" spans="2:13" x14ac:dyDescent="0.2">
      <c r="B12" s="7" t="s">
        <v>17</v>
      </c>
      <c r="C12" s="890"/>
      <c r="D12" s="890"/>
      <c r="E12" s="41"/>
      <c r="F12" s="41"/>
      <c r="G12" s="629"/>
      <c r="H12" s="891"/>
      <c r="I12" s="44"/>
      <c r="J12" s="44"/>
      <c r="K12" s="47"/>
      <c r="L12" s="2"/>
      <c r="M12" s="31" t="s">
        <v>1</v>
      </c>
    </row>
    <row r="13" spans="2:13" ht="13.5" thickBot="1" x14ac:dyDescent="0.25">
      <c r="B13" s="888" t="s">
        <v>18</v>
      </c>
      <c r="C13" s="40"/>
      <c r="D13" s="40"/>
      <c r="E13" s="41"/>
      <c r="F13" s="712">
        <f>+'Comparative Summary (8609)'!C7</f>
        <v>0</v>
      </c>
      <c r="G13" s="630"/>
      <c r="H13" s="42"/>
      <c r="I13" s="45"/>
      <c r="J13" s="45"/>
      <c r="K13" s="48"/>
      <c r="L13" s="2"/>
      <c r="M13" s="31" t="s">
        <v>2</v>
      </c>
    </row>
    <row r="14" spans="2:13" ht="13.5" thickBot="1" x14ac:dyDescent="0.25">
      <c r="B14" s="5"/>
      <c r="C14" s="9"/>
      <c r="D14" s="9" t="s">
        <v>19</v>
      </c>
      <c r="E14" s="231">
        <f>SUM(E6:E13)</f>
        <v>0</v>
      </c>
      <c r="F14" s="231">
        <f>SUM(F6:F13)</f>
        <v>0</v>
      </c>
      <c r="G14" s="3"/>
      <c r="H14" s="3"/>
      <c r="I14" s="3"/>
      <c r="J14" s="3"/>
      <c r="K14" s="4"/>
      <c r="L14" s="2"/>
      <c r="M14" s="31"/>
    </row>
    <row r="15" spans="2:13" x14ac:dyDescent="0.2">
      <c r="B15" s="5"/>
      <c r="C15" s="9"/>
      <c r="D15" s="9"/>
      <c r="G15" s="3"/>
      <c r="H15" s="3"/>
      <c r="I15" s="3"/>
      <c r="J15" s="3"/>
      <c r="K15" s="4"/>
      <c r="L15" s="2"/>
      <c r="M15" s="31"/>
    </row>
    <row r="16" spans="2:13" x14ac:dyDescent="0.2">
      <c r="B16" s="10" t="s">
        <v>20</v>
      </c>
      <c r="C16" s="49"/>
      <c r="D16" s="49"/>
      <c r="E16" s="50"/>
      <c r="F16" s="50"/>
      <c r="G16" s="51"/>
      <c r="H16" s="50"/>
      <c r="I16" s="52"/>
      <c r="J16" s="52"/>
      <c r="K16" s="53"/>
      <c r="L16" s="2"/>
    </row>
    <row r="17" spans="2:12" x14ac:dyDescent="0.2">
      <c r="B17" s="10" t="s">
        <v>20</v>
      </c>
      <c r="C17" s="49"/>
      <c r="D17" s="49"/>
      <c r="E17" s="50"/>
      <c r="F17" s="50"/>
      <c r="G17" s="51"/>
      <c r="H17" s="50"/>
      <c r="I17" s="52"/>
      <c r="J17" s="52"/>
      <c r="K17" s="53"/>
      <c r="L17" s="2"/>
    </row>
    <row r="18" spans="2:12" ht="13.5" thickBot="1" x14ac:dyDescent="0.25">
      <c r="B18" s="889" t="s">
        <v>21</v>
      </c>
      <c r="C18" s="49"/>
      <c r="D18" s="49"/>
      <c r="E18" s="173"/>
      <c r="F18" s="711" t="e">
        <f>+ROUND(D30,0)</f>
        <v>#DIV/0!</v>
      </c>
      <c r="G18" s="51"/>
      <c r="H18" s="50"/>
      <c r="I18" s="52"/>
      <c r="J18" s="52"/>
      <c r="K18" s="53"/>
      <c r="L18" s="2"/>
    </row>
    <row r="19" spans="2:12" ht="13.5" thickBot="1" x14ac:dyDescent="0.25">
      <c r="B19" s="5"/>
      <c r="C19" s="9"/>
      <c r="D19" s="9" t="s">
        <v>22</v>
      </c>
      <c r="E19" s="231">
        <f>+E14+SUM(E16:E18)</f>
        <v>0</v>
      </c>
      <c r="F19" s="231" t="e">
        <f>+F14+SUM(F16:F18)</f>
        <v>#DIV/0!</v>
      </c>
      <c r="G19" s="3"/>
      <c r="H19" s="3"/>
      <c r="I19" s="3"/>
      <c r="J19" s="3"/>
      <c r="K19" s="4"/>
      <c r="L19" s="2"/>
    </row>
    <row r="20" spans="2:12" ht="13.5" thickBot="1" x14ac:dyDescent="0.25">
      <c r="B20" s="14"/>
      <c r="C20" s="3"/>
      <c r="D20" s="3"/>
      <c r="E20" s="3"/>
      <c r="F20" s="713" t="e">
        <f>IF((ROUND(F19,0))=ROUND('Cost Cert. (8609)'!D90,0),"","VALUE!")</f>
        <v>#DIV/0!</v>
      </c>
      <c r="G20" s="3"/>
      <c r="H20" s="3"/>
      <c r="I20" s="3"/>
      <c r="J20" s="3"/>
      <c r="K20" s="4"/>
      <c r="L20" s="2"/>
    </row>
    <row r="21" spans="2:12" ht="13.5" thickBot="1" x14ac:dyDescent="0.25">
      <c r="B21" s="5" t="s">
        <v>32</v>
      </c>
      <c r="C21" s="631"/>
      <c r="D21" s="3" t="s">
        <v>469</v>
      </c>
      <c r="E21" s="3" t="s">
        <v>31</v>
      </c>
      <c r="I21" s="11"/>
      <c r="K21" s="17"/>
      <c r="L21" s="2"/>
    </row>
    <row r="22" spans="2:12" ht="13.5" thickBot="1" x14ac:dyDescent="0.25">
      <c r="B22" s="5"/>
      <c r="C22" s="631"/>
      <c r="D22" s="3" t="s">
        <v>468</v>
      </c>
      <c r="E22" s="3"/>
      <c r="K22" s="17"/>
      <c r="L22" s="2"/>
    </row>
    <row r="23" spans="2:12" x14ac:dyDescent="0.2">
      <c r="B23" s="18"/>
      <c r="E23" s="3"/>
      <c r="K23" s="17"/>
      <c r="L23" s="2"/>
    </row>
    <row r="24" spans="2:12" x14ac:dyDescent="0.2">
      <c r="B24" s="18"/>
      <c r="E24" s="3"/>
      <c r="G24" s="12" t="s">
        <v>23</v>
      </c>
      <c r="H24" s="12"/>
      <c r="I24" s="12"/>
      <c r="K24" s="17"/>
      <c r="L24" s="2"/>
    </row>
    <row r="25" spans="2:12" ht="13.5" thickBot="1" x14ac:dyDescent="0.25">
      <c r="B25" s="18"/>
      <c r="E25" s="3"/>
      <c r="G25" s="1907" t="s">
        <v>39</v>
      </c>
      <c r="H25" s="1908"/>
      <c r="I25" s="13" t="s">
        <v>10</v>
      </c>
      <c r="K25" s="17"/>
      <c r="L25" s="2"/>
    </row>
    <row r="26" spans="2:12" x14ac:dyDescent="0.2">
      <c r="B26" s="18"/>
      <c r="C26" s="232" t="s">
        <v>314</v>
      </c>
      <c r="D26" s="233" t="e">
        <f>+'Tax Credit Eligibility (8609)'!E32</f>
        <v>#DIV/0!</v>
      </c>
      <c r="E26" s="3"/>
      <c r="G26" s="1909" t="s">
        <v>431</v>
      </c>
      <c r="H26" s="1910"/>
      <c r="I26" s="8"/>
      <c r="K26" s="17"/>
      <c r="L26" s="2"/>
    </row>
    <row r="27" spans="2:12" x14ac:dyDescent="0.2">
      <c r="B27" s="18"/>
      <c r="C27" s="234" t="s">
        <v>432</v>
      </c>
      <c r="D27" s="647" t="e">
        <f>+#REF!</f>
        <v>#REF!</v>
      </c>
      <c r="E27" s="16"/>
      <c r="G27" s="1909" t="s">
        <v>24</v>
      </c>
      <c r="H27" s="1910"/>
      <c r="I27" s="8"/>
      <c r="K27" s="17"/>
      <c r="L27" s="2"/>
    </row>
    <row r="28" spans="2:12" x14ac:dyDescent="0.2">
      <c r="B28" s="18"/>
      <c r="C28" s="234" t="s">
        <v>28</v>
      </c>
      <c r="D28" s="235" t="e">
        <f>+D26*D27</f>
        <v>#DIV/0!</v>
      </c>
      <c r="G28" s="1909" t="s">
        <v>433</v>
      </c>
      <c r="H28" s="1910"/>
      <c r="I28" s="8"/>
      <c r="K28" s="17"/>
      <c r="L28" s="2"/>
    </row>
    <row r="29" spans="2:12" x14ac:dyDescent="0.2">
      <c r="B29" s="18"/>
      <c r="C29" s="234" t="s">
        <v>29</v>
      </c>
      <c r="D29" s="236">
        <f>+'Tax Credit Eligibility (8609)'!F28</f>
        <v>0</v>
      </c>
      <c r="G29" s="1909" t="s">
        <v>25</v>
      </c>
      <c r="H29" s="1910"/>
      <c r="I29" s="8"/>
      <c r="K29" s="4"/>
      <c r="L29" s="30"/>
    </row>
    <row r="30" spans="2:12" ht="13.5" thickBot="1" x14ac:dyDescent="0.25">
      <c r="B30" s="18"/>
      <c r="C30" s="237" t="s">
        <v>30</v>
      </c>
      <c r="D30" s="238" t="e">
        <f>+D28*D29</f>
        <v>#DIV/0!</v>
      </c>
      <c r="G30" s="1909" t="s">
        <v>26</v>
      </c>
      <c r="H30" s="1910"/>
      <c r="I30" s="8"/>
      <c r="K30" s="17"/>
    </row>
    <row r="31" spans="2:12" x14ac:dyDescent="0.2">
      <c r="B31" s="18"/>
      <c r="C31" s="239"/>
      <c r="D31" s="240" t="e">
        <f>IF(F18=(ROUND(D30,0)),"","VALUE!")</f>
        <v>#DIV/0!</v>
      </c>
      <c r="G31" s="1906" t="s">
        <v>37</v>
      </c>
      <c r="H31" s="1906"/>
      <c r="I31" s="19"/>
      <c r="K31" s="17"/>
    </row>
    <row r="32" spans="2:12" x14ac:dyDescent="0.2">
      <c r="B32" s="18"/>
      <c r="C32" s="2"/>
      <c r="G32" s="1906" t="s">
        <v>38</v>
      </c>
      <c r="H32" s="1906"/>
      <c r="I32" s="19"/>
      <c r="K32" s="17"/>
    </row>
    <row r="33" spans="2:11" x14ac:dyDescent="0.2">
      <c r="B33" s="18"/>
      <c r="D33" s="2"/>
      <c r="G33" s="3"/>
      <c r="H33" s="15" t="s">
        <v>27</v>
      </c>
      <c r="I33" s="321">
        <f>SUM(I26:I32)</f>
        <v>0</v>
      </c>
      <c r="J33" s="241" t="e">
        <f>IF((ROUND(D30,0)=ROUND(I33,0)),"","VALUE!")</f>
        <v>#DIV/0!</v>
      </c>
      <c r="K33" s="17"/>
    </row>
    <row r="34" spans="2:11" ht="13.5" thickBot="1" x14ac:dyDescent="0.25">
      <c r="B34" s="32"/>
      <c r="C34" s="33"/>
      <c r="D34" s="20"/>
      <c r="E34" s="33"/>
      <c r="F34" s="33"/>
      <c r="G34" s="33"/>
      <c r="H34" s="33"/>
      <c r="I34" s="33"/>
      <c r="J34" s="33"/>
      <c r="K34" s="180"/>
    </row>
    <row r="35" spans="2:11" ht="15.75" customHeight="1" x14ac:dyDescent="0.2">
      <c r="D35" s="2"/>
      <c r="E35" s="2"/>
      <c r="F35" s="2"/>
      <c r="G35" s="2"/>
      <c r="J35" s="1"/>
      <c r="K35" s="612" t="e">
        <f>+#REF!</f>
        <v>#REF!</v>
      </c>
    </row>
    <row r="36" spans="2:11" x14ac:dyDescent="0.2">
      <c r="D36" s="2"/>
      <c r="E36" s="2"/>
      <c r="F36" s="2"/>
      <c r="G36" s="2"/>
      <c r="H36" s="2"/>
      <c r="J36" s="1">
        <v>8609</v>
      </c>
      <c r="K36" s="242">
        <f ca="1">TODAY()</f>
        <v>45330</v>
      </c>
    </row>
    <row r="37" spans="2:11" x14ac:dyDescent="0.2">
      <c r="D37" s="2"/>
      <c r="E37" s="2"/>
      <c r="F37" s="2"/>
      <c r="G37" s="2"/>
      <c r="H37" s="2"/>
    </row>
    <row r="38" spans="2:11" x14ac:dyDescent="0.2">
      <c r="D38" s="2"/>
      <c r="E38" s="2"/>
      <c r="F38" s="2"/>
      <c r="G38" s="2"/>
      <c r="H38" s="2"/>
    </row>
    <row r="39" spans="2:11" x14ac:dyDescent="0.2">
      <c r="D39" s="2"/>
      <c r="E39" s="2"/>
      <c r="F39" s="2"/>
      <c r="G39" s="2"/>
      <c r="H39" s="2"/>
    </row>
    <row r="40" spans="2:11" x14ac:dyDescent="0.2">
      <c r="D40" s="2"/>
      <c r="E40" s="2"/>
      <c r="F40" s="2"/>
      <c r="G40" s="2"/>
      <c r="H40" s="2"/>
    </row>
    <row r="41" spans="2:11" x14ac:dyDescent="0.2">
      <c r="D41" s="2"/>
      <c r="E41" s="2"/>
      <c r="F41" s="2"/>
      <c r="G41" s="2"/>
      <c r="H41" s="2"/>
    </row>
    <row r="42" spans="2:11" x14ac:dyDescent="0.2">
      <c r="D42" s="2"/>
      <c r="E42" s="2"/>
      <c r="F42" s="2"/>
      <c r="G42" s="2"/>
      <c r="H42" s="2"/>
    </row>
    <row r="43" spans="2:11" x14ac:dyDescent="0.2">
      <c r="E43" s="2"/>
      <c r="F43" s="2"/>
      <c r="G43" s="2"/>
      <c r="H43" s="2"/>
    </row>
    <row r="44" spans="2:11" x14ac:dyDescent="0.2">
      <c r="E44" s="2"/>
      <c r="F44" s="2"/>
      <c r="G44" s="2"/>
      <c r="H44" s="2"/>
    </row>
    <row r="45" spans="2:11" x14ac:dyDescent="0.2">
      <c r="F45" s="2"/>
      <c r="G45" s="2"/>
      <c r="H45" s="2"/>
    </row>
  </sheetData>
  <sheetProtection algorithmName="SHA-512" hashValue="2LH0STSHyPeqE34+yJpNemSTydybZOdeo9PGm+sEejXQZ2gFlN7qYIkmnYvktKv2ucGUNwIZc3LnFRIQM7D+xw==" saltValue="sQmrMW3FyH/vwMuhcZ/mXg=="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1700-000000000000}">
      <formula1>$M$12:$M$13</formula1>
    </dataValidation>
  </dataValidations>
  <pageMargins left="0.7" right="0.7" top="0.75" bottom="0.75" header="0.3" footer="0.3"/>
  <pageSetup scale="68" fitToHeight="0" orientation="landscape"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CC99FF"/>
    <pageSetUpPr fitToPage="1"/>
  </sheetPr>
  <dimension ref="B1:Q93"/>
  <sheetViews>
    <sheetView showGridLines="0" topLeftCell="A58" zoomScale="70" zoomScaleNormal="70" workbookViewId="0">
      <selection activeCell="J18" sqref="J18"/>
    </sheetView>
  </sheetViews>
  <sheetFormatPr defaultColWidth="9.140625" defaultRowHeight="12.75" x14ac:dyDescent="0.2"/>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x14ac:dyDescent="0.25">
      <c r="B1" s="1758" t="e">
        <f>#REF!</f>
        <v>#REF!</v>
      </c>
      <c r="C1" s="1759"/>
      <c r="D1" s="1759"/>
      <c r="E1" s="1759"/>
      <c r="F1" s="1759"/>
      <c r="G1" s="1759"/>
      <c r="H1" s="1760"/>
    </row>
    <row r="2" spans="2:17" ht="16.5" customHeight="1" x14ac:dyDescent="0.2">
      <c r="B2" s="1925" t="s">
        <v>457</v>
      </c>
      <c r="C2" s="1926"/>
      <c r="D2" s="1926"/>
      <c r="E2" s="1926"/>
      <c r="F2" s="1926"/>
      <c r="G2" s="1926"/>
      <c r="H2" s="1927"/>
    </row>
    <row r="3" spans="2:17" ht="17.25" customHeight="1" thickBot="1" x14ac:dyDescent="0.25">
      <c r="B3" s="1928"/>
      <c r="C3" s="1929"/>
      <c r="D3" s="1929"/>
      <c r="E3" s="1929"/>
      <c r="F3" s="1929"/>
      <c r="G3" s="1929"/>
      <c r="H3" s="1930"/>
    </row>
    <row r="4" spans="2:17" ht="13.5" thickBot="1" x14ac:dyDescent="0.25">
      <c r="B4" s="244"/>
      <c r="C4" s="245"/>
      <c r="D4" s="245"/>
      <c r="E4" s="245"/>
      <c r="F4" s="245"/>
      <c r="G4" s="1"/>
      <c r="H4" s="246"/>
    </row>
    <row r="5" spans="2:17" ht="13.5" customHeight="1" x14ac:dyDescent="0.2">
      <c r="B5" s="247"/>
      <c r="C5" s="248"/>
      <c r="D5" s="1911" t="s">
        <v>100</v>
      </c>
      <c r="E5" s="1913" t="s">
        <v>40</v>
      </c>
      <c r="F5" s="1913" t="s">
        <v>41</v>
      </c>
      <c r="G5" s="1913" t="s">
        <v>450</v>
      </c>
      <c r="H5" s="1911" t="s">
        <v>451</v>
      </c>
    </row>
    <row r="6" spans="2:17" ht="13.5" customHeight="1" thickBot="1" x14ac:dyDescent="0.25">
      <c r="B6" s="249"/>
      <c r="C6" s="245"/>
      <c r="D6" s="1912"/>
      <c r="E6" s="1914"/>
      <c r="F6" s="1914"/>
      <c r="G6" s="1914"/>
      <c r="H6" s="1912"/>
    </row>
    <row r="7" spans="2:17" ht="13.5" customHeight="1" thickBot="1" x14ac:dyDescent="0.25">
      <c r="B7" s="996" t="s">
        <v>42</v>
      </c>
      <c r="C7" s="746"/>
      <c r="D7" s="746"/>
      <c r="E7" s="746"/>
      <c r="F7" s="746"/>
      <c r="G7" s="746"/>
      <c r="H7" s="999"/>
      <c r="J7" s="1957" t="s">
        <v>589</v>
      </c>
      <c r="K7" s="1958"/>
      <c r="L7" s="1958"/>
      <c r="M7" s="1958"/>
      <c r="N7" s="1958"/>
      <c r="O7" s="1958"/>
      <c r="P7" s="1958"/>
      <c r="Q7" s="1959"/>
    </row>
    <row r="8" spans="2:17" ht="13.5" customHeight="1" thickBot="1" x14ac:dyDescent="0.25">
      <c r="B8" s="1917" t="s">
        <v>43</v>
      </c>
      <c r="C8" s="1918"/>
      <c r="D8" s="22"/>
      <c r="E8" s="23"/>
      <c r="F8" s="54">
        <f>D8</f>
        <v>0</v>
      </c>
      <c r="G8" s="57" t="s">
        <v>44</v>
      </c>
      <c r="H8" s="58" t="s">
        <v>44</v>
      </c>
      <c r="J8" s="985" t="s">
        <v>580</v>
      </c>
      <c r="K8" s="461"/>
      <c r="L8" s="461"/>
      <c r="M8" s="461"/>
      <c r="N8" s="461"/>
      <c r="O8" s="461"/>
      <c r="P8" s="1962" t="s">
        <v>581</v>
      </c>
      <c r="Q8" s="1963"/>
    </row>
    <row r="9" spans="2:17" ht="13.5" customHeight="1" x14ac:dyDescent="0.2">
      <c r="B9" s="1919" t="s">
        <v>45</v>
      </c>
      <c r="C9" s="1920"/>
      <c r="D9" s="24"/>
      <c r="E9" s="25"/>
      <c r="F9" s="55">
        <f>D9</f>
        <v>0</v>
      </c>
      <c r="G9" s="59"/>
      <c r="H9" s="34">
        <f>F9</f>
        <v>0</v>
      </c>
      <c r="J9" s="982"/>
      <c r="K9" s="983"/>
      <c r="L9" s="983"/>
      <c r="M9" s="983"/>
      <c r="N9" s="983"/>
      <c r="O9" s="983"/>
      <c r="P9" s="1960"/>
      <c r="Q9" s="1961"/>
    </row>
    <row r="10" spans="2:17" ht="13.5" customHeight="1" thickBot="1" x14ac:dyDescent="0.25">
      <c r="B10" s="1921" t="s">
        <v>572</v>
      </c>
      <c r="C10" s="1922"/>
      <c r="D10" s="712">
        <f>P13</f>
        <v>0</v>
      </c>
      <c r="E10" s="38"/>
      <c r="F10" s="56">
        <f>D10</f>
        <v>0</v>
      </c>
      <c r="G10" s="60"/>
      <c r="H10" s="61">
        <f>F10</f>
        <v>0</v>
      </c>
      <c r="J10" s="982"/>
      <c r="K10" s="983"/>
      <c r="L10" s="983"/>
      <c r="M10" s="983"/>
      <c r="N10" s="983"/>
      <c r="O10" s="983"/>
      <c r="P10" s="1939"/>
      <c r="Q10" s="1940"/>
    </row>
    <row r="11" spans="2:17" ht="13.5" customHeight="1" thickBot="1" x14ac:dyDescent="0.25">
      <c r="B11" s="1923" t="s">
        <v>47</v>
      </c>
      <c r="C11" s="1924"/>
      <c r="D11" s="250">
        <f>SUM(D8:D10)</f>
        <v>0</v>
      </c>
      <c r="E11" s="250">
        <f>SUM(E8:E10)</f>
        <v>0</v>
      </c>
      <c r="F11" s="251">
        <f>SUM(F8:F10)</f>
        <v>0</v>
      </c>
      <c r="G11" s="252">
        <f>SUM(G8:G10)</f>
        <v>0</v>
      </c>
      <c r="H11" s="253">
        <f>SUM(H8:H10)</f>
        <v>0</v>
      </c>
      <c r="J11" s="982"/>
      <c r="K11" s="983"/>
      <c r="L11" s="983"/>
      <c r="M11" s="983"/>
      <c r="N11" s="983"/>
      <c r="O11" s="983"/>
      <c r="P11" s="1939"/>
      <c r="Q11" s="1940"/>
    </row>
    <row r="12" spans="2:17" ht="13.5" customHeight="1" thickBot="1" x14ac:dyDescent="0.25">
      <c r="B12" s="995" t="s">
        <v>48</v>
      </c>
      <c r="C12" s="997"/>
      <c r="D12" s="997"/>
      <c r="E12" s="997"/>
      <c r="F12" s="997"/>
      <c r="G12" s="997"/>
      <c r="H12" s="998"/>
      <c r="J12" s="18"/>
      <c r="P12" s="1937"/>
      <c r="Q12" s="1938"/>
    </row>
    <row r="13" spans="2:17" ht="13.5" customHeight="1" thickBot="1" x14ac:dyDescent="0.25">
      <c r="B13" s="1917" t="s">
        <v>49</v>
      </c>
      <c r="C13" s="1918"/>
      <c r="D13" s="254">
        <f>+'Construction Costs (8609)'!E9</f>
        <v>0</v>
      </c>
      <c r="E13" s="255">
        <f>+'Construction Costs (8609)'!F9</f>
        <v>0</v>
      </c>
      <c r="F13" s="101">
        <f>+'Construction Costs (8609)'!G9</f>
        <v>0</v>
      </c>
      <c r="G13" s="256">
        <f>+'Construction Costs (8609)'!H9</f>
        <v>0</v>
      </c>
      <c r="H13" s="257">
        <f>+'Construction Costs (8609)'!I9</f>
        <v>0</v>
      </c>
      <c r="J13" s="460"/>
      <c r="K13" s="461"/>
      <c r="L13" s="461"/>
      <c r="M13" s="461"/>
      <c r="N13" s="461"/>
      <c r="O13" s="986" t="s">
        <v>357</v>
      </c>
      <c r="P13" s="1964">
        <f>SUM(P9:Q12)</f>
        <v>0</v>
      </c>
      <c r="Q13" s="1965"/>
    </row>
    <row r="14" spans="2:17" ht="13.5" customHeight="1" thickBot="1" x14ac:dyDescent="0.25">
      <c r="B14" s="1919" t="s">
        <v>50</v>
      </c>
      <c r="C14" s="1920"/>
      <c r="D14" s="258">
        <f>+'Construction Costs (8609)'!E10</f>
        <v>0</v>
      </c>
      <c r="E14" s="179">
        <f>+'Construction Costs (8609)'!F10</f>
        <v>0</v>
      </c>
      <c r="F14" s="178">
        <f>+'Construction Costs (8609)'!G10</f>
        <v>0</v>
      </c>
      <c r="G14" s="259">
        <f>+'Construction Costs (8609)'!H10</f>
        <v>0</v>
      </c>
      <c r="H14" s="260">
        <f>+'Construction Costs (8609)'!I10</f>
        <v>0</v>
      </c>
    </row>
    <row r="15" spans="2:17" ht="13.5" customHeight="1" thickBot="1" x14ac:dyDescent="0.25">
      <c r="B15" s="1919" t="s">
        <v>51</v>
      </c>
      <c r="C15" s="1920"/>
      <c r="D15" s="258">
        <f>+'Construction Costs (8609)'!E18</f>
        <v>0</v>
      </c>
      <c r="E15" s="179">
        <f>+'Construction Costs (8609)'!F18</f>
        <v>0</v>
      </c>
      <c r="F15" s="178">
        <f>+'Construction Costs (8609)'!G18</f>
        <v>0</v>
      </c>
      <c r="G15" s="259">
        <f>+'Construction Costs (8609)'!H18</f>
        <v>0</v>
      </c>
      <c r="H15" s="260">
        <f>+'Construction Costs (8609)'!I18</f>
        <v>0</v>
      </c>
      <c r="J15" s="1957" t="s">
        <v>582</v>
      </c>
      <c r="K15" s="1958"/>
      <c r="L15" s="1958"/>
      <c r="M15" s="1958"/>
      <c r="N15" s="1958"/>
      <c r="O15" s="1958"/>
      <c r="P15" s="1958"/>
      <c r="Q15" s="1959"/>
    </row>
    <row r="16" spans="2:17" ht="13.5" customHeight="1" thickBot="1" x14ac:dyDescent="0.25">
      <c r="B16" s="1919" t="s">
        <v>52</v>
      </c>
      <c r="C16" s="1920"/>
      <c r="D16" s="258">
        <f>+'Construction Costs (8609)'!E34</f>
        <v>0</v>
      </c>
      <c r="E16" s="179">
        <f>+'Construction Costs (8609)'!F34</f>
        <v>0</v>
      </c>
      <c r="F16" s="178">
        <f>+'Construction Costs (8609)'!G34</f>
        <v>0</v>
      </c>
      <c r="G16" s="259">
        <f>+'Construction Costs (8609)'!H34</f>
        <v>0</v>
      </c>
      <c r="H16" s="260">
        <f>+'Construction Costs (8609)'!I34</f>
        <v>0</v>
      </c>
      <c r="J16" s="985" t="s">
        <v>590</v>
      </c>
      <c r="K16" s="461"/>
      <c r="L16" s="461"/>
      <c r="M16" s="461"/>
      <c r="N16" s="461"/>
      <c r="O16" s="461"/>
      <c r="P16" s="1962" t="s">
        <v>581</v>
      </c>
      <c r="Q16" s="1963"/>
    </row>
    <row r="17" spans="2:17" ht="13.5" customHeight="1" x14ac:dyDescent="0.2">
      <c r="B17" s="1919" t="s">
        <v>53</v>
      </c>
      <c r="C17" s="1920"/>
      <c r="D17" s="258">
        <f>+'Construction Costs (8609)'!E39</f>
        <v>0</v>
      </c>
      <c r="E17" s="179">
        <f>+'Construction Costs (8609)'!F39</f>
        <v>0</v>
      </c>
      <c r="F17" s="178">
        <f>+'Construction Costs (8609)'!G39</f>
        <v>0</v>
      </c>
      <c r="G17" s="70"/>
      <c r="H17" s="36"/>
      <c r="J17" s="982"/>
      <c r="K17" s="983"/>
      <c r="L17" s="983"/>
      <c r="M17" s="983"/>
      <c r="N17" s="983"/>
      <c r="O17" s="983"/>
      <c r="P17" s="1960"/>
      <c r="Q17" s="1961"/>
    </row>
    <row r="18" spans="2:17" ht="13.5" customHeight="1" thickBot="1" x14ac:dyDescent="0.25">
      <c r="B18" s="1915" t="s">
        <v>54</v>
      </c>
      <c r="C18" s="1916"/>
      <c r="D18" s="258">
        <f>+'Construction Costs (8609)'!E44</f>
        <v>0</v>
      </c>
      <c r="E18" s="179">
        <f>+'Construction Costs (8609)'!F44</f>
        <v>0</v>
      </c>
      <c r="F18" s="178">
        <f>+'Construction Costs (8609)'!G44</f>
        <v>0</v>
      </c>
      <c r="G18" s="259">
        <f>+'Construction Costs (8609)'!H44</f>
        <v>0</v>
      </c>
      <c r="H18" s="260">
        <f>+'Construction Costs (8609)'!I44</f>
        <v>0</v>
      </c>
      <c r="J18" s="982"/>
      <c r="K18" s="983"/>
      <c r="L18" s="983"/>
      <c r="M18" s="983"/>
      <c r="N18" s="983"/>
      <c r="O18" s="983"/>
      <c r="P18" s="1939"/>
      <c r="Q18" s="1940"/>
    </row>
    <row r="19" spans="2:17" ht="13.5" customHeight="1" thickBot="1" x14ac:dyDescent="0.25">
      <c r="B19" s="1923" t="s">
        <v>55</v>
      </c>
      <c r="C19" s="1924"/>
      <c r="D19" s="250">
        <f>SUM(D13:D18)</f>
        <v>0</v>
      </c>
      <c r="E19" s="250">
        <f>SUM(E13:E18)</f>
        <v>0</v>
      </c>
      <c r="F19" s="251">
        <f>SUM(F13:F18)</f>
        <v>0</v>
      </c>
      <c r="G19" s="252">
        <f>SUM(G13:G18)</f>
        <v>0</v>
      </c>
      <c r="H19" s="253">
        <f>SUM(H13:H18)</f>
        <v>0</v>
      </c>
      <c r="J19" s="982"/>
      <c r="K19" s="983"/>
      <c r="L19" s="983"/>
      <c r="M19" s="983"/>
      <c r="N19" s="983"/>
      <c r="O19" s="983"/>
      <c r="P19" s="1939"/>
      <c r="Q19" s="1940"/>
    </row>
    <row r="20" spans="2:17" ht="13.5" customHeight="1" thickBot="1" x14ac:dyDescent="0.25">
      <c r="B20" s="996" t="s">
        <v>56</v>
      </c>
      <c r="C20" s="997"/>
      <c r="D20" s="997"/>
      <c r="E20" s="997"/>
      <c r="F20" s="997"/>
      <c r="G20" s="997"/>
      <c r="H20" s="998"/>
      <c r="J20" s="18"/>
      <c r="P20" s="1937"/>
      <c r="Q20" s="1938"/>
    </row>
    <row r="21" spans="2:17" ht="13.5" customHeight="1" thickBot="1" x14ac:dyDescent="0.25">
      <c r="B21" s="1917" t="s">
        <v>57</v>
      </c>
      <c r="C21" s="1918"/>
      <c r="D21" s="22"/>
      <c r="E21" s="27"/>
      <c r="F21" s="62">
        <f>D21</f>
        <v>0</v>
      </c>
      <c r="G21" s="64"/>
      <c r="H21" s="65">
        <f>F21</f>
        <v>0</v>
      </c>
      <c r="J21" s="460"/>
      <c r="K21" s="461"/>
      <c r="L21" s="461"/>
      <c r="M21" s="461"/>
      <c r="N21" s="461"/>
      <c r="O21" s="986" t="s">
        <v>357</v>
      </c>
      <c r="P21" s="1964">
        <f>SUM(P17:Q20)</f>
        <v>0</v>
      </c>
      <c r="Q21" s="1965"/>
    </row>
    <row r="22" spans="2:17" ht="13.5" customHeight="1" thickBot="1" x14ac:dyDescent="0.25">
      <c r="B22" s="1919" t="s">
        <v>58</v>
      </c>
      <c r="C22" s="1920"/>
      <c r="D22" s="24"/>
      <c r="E22" s="26"/>
      <c r="F22" s="62">
        <f t="shared" ref="F22:F28" si="0">D22</f>
        <v>0</v>
      </c>
      <c r="G22" s="59"/>
      <c r="H22" s="34">
        <f>F22</f>
        <v>0</v>
      </c>
    </row>
    <row r="23" spans="2:17" ht="13.5" customHeight="1" thickBot="1" x14ac:dyDescent="0.25">
      <c r="B23" s="1919" t="s">
        <v>59</v>
      </c>
      <c r="C23" s="1920"/>
      <c r="D23" s="24"/>
      <c r="E23" s="26"/>
      <c r="F23" s="62">
        <f t="shared" si="0"/>
        <v>0</v>
      </c>
      <c r="G23" s="59"/>
      <c r="H23" s="34">
        <f>F23</f>
        <v>0</v>
      </c>
      <c r="J23" s="1957" t="s">
        <v>583</v>
      </c>
      <c r="K23" s="1958"/>
      <c r="L23" s="1958"/>
      <c r="M23" s="1958"/>
      <c r="N23" s="1958"/>
      <c r="O23" s="1958"/>
      <c r="P23" s="1958"/>
      <c r="Q23" s="1959"/>
    </row>
    <row r="24" spans="2:17" ht="13.5" customHeight="1" thickBot="1" x14ac:dyDescent="0.25">
      <c r="B24" s="1919" t="s">
        <v>60</v>
      </c>
      <c r="C24" s="1920"/>
      <c r="D24" s="258">
        <v>0</v>
      </c>
      <c r="E24" s="26"/>
      <c r="F24" s="62">
        <f t="shared" si="0"/>
        <v>0</v>
      </c>
      <c r="G24" s="59"/>
      <c r="H24" s="260">
        <f>+D24</f>
        <v>0</v>
      </c>
      <c r="J24" s="985" t="s">
        <v>590</v>
      </c>
      <c r="K24" s="461"/>
      <c r="L24" s="461"/>
      <c r="M24" s="461"/>
      <c r="N24" s="461"/>
      <c r="O24" s="461"/>
      <c r="P24" s="1962" t="s">
        <v>581</v>
      </c>
      <c r="Q24" s="1963"/>
    </row>
    <row r="25" spans="2:17" ht="13.5" customHeight="1" x14ac:dyDescent="0.2">
      <c r="B25" s="1915" t="s">
        <v>61</v>
      </c>
      <c r="C25" s="1916"/>
      <c r="D25" s="28"/>
      <c r="E25" s="29"/>
      <c r="F25" s="62">
        <f t="shared" si="0"/>
        <v>0</v>
      </c>
      <c r="G25" s="67"/>
      <c r="H25" s="35">
        <f>F25</f>
        <v>0</v>
      </c>
      <c r="J25" s="982"/>
      <c r="K25" s="983"/>
      <c r="L25" s="983"/>
      <c r="M25" s="983"/>
      <c r="N25" s="983"/>
      <c r="O25" s="983"/>
      <c r="P25" s="1960"/>
      <c r="Q25" s="1961"/>
    </row>
    <row r="26" spans="2:17" ht="13.5" customHeight="1" x14ac:dyDescent="0.2">
      <c r="B26" s="976" t="s">
        <v>591</v>
      </c>
      <c r="C26" s="977"/>
      <c r="D26" s="28"/>
      <c r="E26" s="29"/>
      <c r="F26" s="62">
        <f t="shared" si="0"/>
        <v>0</v>
      </c>
      <c r="G26" s="67"/>
      <c r="H26" s="35">
        <f>F26</f>
        <v>0</v>
      </c>
      <c r="J26" s="982"/>
      <c r="K26" s="983"/>
      <c r="L26" s="983"/>
      <c r="M26" s="983"/>
      <c r="N26" s="983"/>
      <c r="O26" s="983"/>
      <c r="P26" s="1939"/>
      <c r="Q26" s="1940"/>
    </row>
    <row r="27" spans="2:17" ht="13.5" customHeight="1" x14ac:dyDescent="0.2">
      <c r="B27" s="976" t="s">
        <v>592</v>
      </c>
      <c r="C27" s="977"/>
      <c r="D27" s="28"/>
      <c r="E27" s="29"/>
      <c r="F27" s="62">
        <f t="shared" si="0"/>
        <v>0</v>
      </c>
      <c r="G27" s="67"/>
      <c r="H27" s="35">
        <f>F27</f>
        <v>0</v>
      </c>
      <c r="J27" s="982"/>
      <c r="K27" s="983"/>
      <c r="L27" s="983"/>
      <c r="M27" s="983"/>
      <c r="N27" s="983"/>
      <c r="O27" s="983"/>
      <c r="P27" s="1939"/>
      <c r="Q27" s="1940"/>
    </row>
    <row r="28" spans="2:17" ht="13.5" customHeight="1" thickBot="1" x14ac:dyDescent="0.25">
      <c r="B28" s="980" t="s">
        <v>573</v>
      </c>
      <c r="C28" s="981"/>
      <c r="D28" s="990">
        <f>P21</f>
        <v>0</v>
      </c>
      <c r="E28" s="984"/>
      <c r="F28" s="62">
        <f t="shared" si="0"/>
        <v>0</v>
      </c>
      <c r="G28" s="60"/>
      <c r="H28" s="35">
        <f>F28</f>
        <v>0</v>
      </c>
      <c r="J28" s="18"/>
      <c r="P28" s="1937"/>
      <c r="Q28" s="1938"/>
    </row>
    <row r="29" spans="2:17" ht="13.5" customHeight="1" thickBot="1" x14ac:dyDescent="0.25">
      <c r="B29" s="1923" t="s">
        <v>47</v>
      </c>
      <c r="C29" s="1924"/>
      <c r="D29" s="250">
        <f>SUM(D21:D28)</f>
        <v>0</v>
      </c>
      <c r="E29" s="250">
        <f>SUM(E21:E28)</f>
        <v>0</v>
      </c>
      <c r="F29" s="251">
        <f>SUM(F21:F28)</f>
        <v>0</v>
      </c>
      <c r="G29" s="252">
        <f>SUM(G21:G28)</f>
        <v>0</v>
      </c>
      <c r="H29" s="253">
        <f>SUM(H21:H28)</f>
        <v>0</v>
      </c>
      <c r="J29" s="460"/>
      <c r="K29" s="461"/>
      <c r="L29" s="461"/>
      <c r="M29" s="461"/>
      <c r="N29" s="461"/>
      <c r="O29" s="986" t="s">
        <v>357</v>
      </c>
      <c r="P29" s="1964">
        <f>SUM(P25:Q28)</f>
        <v>0</v>
      </c>
      <c r="Q29" s="1965"/>
    </row>
    <row r="30" spans="2:17" ht="13.5" customHeight="1" thickBot="1" x14ac:dyDescent="0.25">
      <c r="B30" s="995" t="s">
        <v>62</v>
      </c>
      <c r="C30" s="997"/>
      <c r="D30" s="997"/>
      <c r="E30" s="997"/>
      <c r="F30" s="997"/>
      <c r="G30" s="997"/>
      <c r="H30" s="998"/>
    </row>
    <row r="31" spans="2:17" ht="13.5" customHeight="1" thickBot="1" x14ac:dyDescent="0.25">
      <c r="B31" s="1917" t="s">
        <v>63</v>
      </c>
      <c r="C31" s="1918"/>
      <c r="D31" s="22"/>
      <c r="E31" s="27"/>
      <c r="F31" s="62">
        <f>D31</f>
        <v>0</v>
      </c>
      <c r="G31" s="64"/>
      <c r="H31" s="62">
        <f>F31</f>
        <v>0</v>
      </c>
      <c r="J31" s="1957" t="s">
        <v>584</v>
      </c>
      <c r="K31" s="1958"/>
      <c r="L31" s="1958"/>
      <c r="M31" s="1958"/>
      <c r="N31" s="1958"/>
      <c r="O31" s="1958"/>
      <c r="P31" s="1958"/>
      <c r="Q31" s="1959"/>
    </row>
    <row r="32" spans="2:17" ht="13.5" customHeight="1" thickBot="1" x14ac:dyDescent="0.25">
      <c r="B32" s="1919" t="s">
        <v>64</v>
      </c>
      <c r="C32" s="1920"/>
      <c r="D32" s="24"/>
      <c r="E32" s="26"/>
      <c r="F32" s="62">
        <f>D32</f>
        <v>0</v>
      </c>
      <c r="G32" s="59"/>
      <c r="H32" s="62">
        <f>F32</f>
        <v>0</v>
      </c>
      <c r="J32" s="985" t="s">
        <v>590</v>
      </c>
      <c r="K32" s="461"/>
      <c r="L32" s="461"/>
      <c r="M32" s="461"/>
      <c r="N32" s="461"/>
      <c r="O32" s="461"/>
      <c r="P32" s="1962" t="s">
        <v>581</v>
      </c>
      <c r="Q32" s="1963"/>
    </row>
    <row r="33" spans="2:17" ht="13.5" customHeight="1" x14ac:dyDescent="0.2">
      <c r="B33" s="1919" t="s">
        <v>65</v>
      </c>
      <c r="C33" s="1920"/>
      <c r="D33" s="24"/>
      <c r="E33" s="26"/>
      <c r="F33" s="62">
        <f>D33</f>
        <v>0</v>
      </c>
      <c r="G33" s="59"/>
      <c r="H33" s="62">
        <f>F33</f>
        <v>0</v>
      </c>
      <c r="J33" s="982"/>
      <c r="K33" s="983"/>
      <c r="L33" s="983"/>
      <c r="M33" s="983"/>
      <c r="N33" s="983"/>
      <c r="O33" s="983"/>
      <c r="P33" s="1960"/>
      <c r="Q33" s="1961"/>
    </row>
    <row r="34" spans="2:17" ht="13.5" customHeight="1" x14ac:dyDescent="0.2">
      <c r="B34" s="1919" t="s">
        <v>66</v>
      </c>
      <c r="C34" s="1920"/>
      <c r="D34" s="24"/>
      <c r="E34" s="26"/>
      <c r="F34" s="62">
        <f>D34</f>
        <v>0</v>
      </c>
      <c r="G34" s="59"/>
      <c r="H34" s="62">
        <f>F34</f>
        <v>0</v>
      </c>
      <c r="J34" s="982"/>
      <c r="K34" s="983"/>
      <c r="L34" s="983"/>
      <c r="M34" s="983"/>
      <c r="N34" s="983"/>
      <c r="O34" s="983"/>
      <c r="P34" s="1939"/>
      <c r="Q34" s="1940"/>
    </row>
    <row r="35" spans="2:17" ht="13.5" customHeight="1" thickBot="1" x14ac:dyDescent="0.25">
      <c r="B35" s="1919" t="s">
        <v>574</v>
      </c>
      <c r="C35" s="1920"/>
      <c r="D35" s="258">
        <f>P29</f>
        <v>0</v>
      </c>
      <c r="E35" s="26"/>
      <c r="F35" s="62">
        <f>D35</f>
        <v>0</v>
      </c>
      <c r="G35" s="59"/>
      <c r="H35" s="62">
        <f>F35</f>
        <v>0</v>
      </c>
      <c r="J35" s="982"/>
      <c r="K35" s="983"/>
      <c r="L35" s="983"/>
      <c r="M35" s="983"/>
      <c r="N35" s="983"/>
      <c r="O35" s="983"/>
      <c r="P35" s="1939"/>
      <c r="Q35" s="1940"/>
    </row>
    <row r="36" spans="2:17" ht="13.5" customHeight="1" thickBot="1" x14ac:dyDescent="0.25">
      <c r="B36" s="1923" t="s">
        <v>47</v>
      </c>
      <c r="C36" s="1924"/>
      <c r="D36" s="250">
        <f>SUM(D31:D35)</f>
        <v>0</v>
      </c>
      <c r="E36" s="250">
        <f>SUM(E31:E35)</f>
        <v>0</v>
      </c>
      <c r="F36" s="251">
        <f>SUM(F31:F35)</f>
        <v>0</v>
      </c>
      <c r="G36" s="252">
        <f>SUM(G31:G35)</f>
        <v>0</v>
      </c>
      <c r="H36" s="253">
        <f>SUM(H31:H35)</f>
        <v>0</v>
      </c>
      <c r="J36" s="18"/>
      <c r="P36" s="1937"/>
      <c r="Q36" s="1938"/>
    </row>
    <row r="37" spans="2:17" ht="13.5" customHeight="1" thickBot="1" x14ac:dyDescent="0.25">
      <c r="B37" s="995" t="s">
        <v>67</v>
      </c>
      <c r="C37" s="997"/>
      <c r="D37" s="997"/>
      <c r="E37" s="997"/>
      <c r="F37" s="997"/>
      <c r="G37" s="997"/>
      <c r="H37" s="998"/>
      <c r="J37" s="460"/>
      <c r="K37" s="461"/>
      <c r="L37" s="461"/>
      <c r="M37" s="461"/>
      <c r="N37" s="461"/>
      <c r="O37" s="986" t="s">
        <v>357</v>
      </c>
      <c r="P37" s="1964">
        <f>SUM(P33:Q36)</f>
        <v>0</v>
      </c>
      <c r="Q37" s="1965"/>
    </row>
    <row r="38" spans="2:17" ht="13.5" customHeight="1" thickBot="1" x14ac:dyDescent="0.25">
      <c r="B38" s="1917" t="s">
        <v>68</v>
      </c>
      <c r="C38" s="1918"/>
      <c r="D38" s="22"/>
      <c r="E38" s="27"/>
      <c r="F38" s="62">
        <f>D38</f>
        <v>0</v>
      </c>
      <c r="G38" s="64"/>
      <c r="H38" s="62">
        <f>F38</f>
        <v>0</v>
      </c>
    </row>
    <row r="39" spans="2:17" ht="13.5" customHeight="1" thickBot="1" x14ac:dyDescent="0.25">
      <c r="B39" s="1919" t="s">
        <v>69</v>
      </c>
      <c r="C39" s="1920"/>
      <c r="D39" s="24"/>
      <c r="E39" s="26"/>
      <c r="F39" s="62">
        <f t="shared" ref="F39:F48" si="1">D39</f>
        <v>0</v>
      </c>
      <c r="G39" s="59"/>
      <c r="H39" s="62">
        <f t="shared" ref="H39:H48" si="2">F39</f>
        <v>0</v>
      </c>
      <c r="J39" s="1957" t="s">
        <v>585</v>
      </c>
      <c r="K39" s="1958"/>
      <c r="L39" s="1958"/>
      <c r="M39" s="1958"/>
      <c r="N39" s="1958"/>
      <c r="O39" s="1958"/>
      <c r="P39" s="1958"/>
      <c r="Q39" s="1959"/>
    </row>
    <row r="40" spans="2:17" ht="13.5" customHeight="1" thickBot="1" x14ac:dyDescent="0.25">
      <c r="B40" s="1919" t="s">
        <v>70</v>
      </c>
      <c r="C40" s="1920"/>
      <c r="D40" s="24"/>
      <c r="E40" s="26"/>
      <c r="F40" s="62">
        <f t="shared" si="1"/>
        <v>0</v>
      </c>
      <c r="G40" s="59"/>
      <c r="H40" s="62">
        <f t="shared" si="2"/>
        <v>0</v>
      </c>
      <c r="J40" s="985" t="s">
        <v>590</v>
      </c>
      <c r="K40" s="461"/>
      <c r="L40" s="461"/>
      <c r="M40" s="461"/>
      <c r="N40" s="461"/>
      <c r="O40" s="461"/>
      <c r="P40" s="1962" t="s">
        <v>581</v>
      </c>
      <c r="Q40" s="1963"/>
    </row>
    <row r="41" spans="2:17" ht="13.5" customHeight="1" x14ac:dyDescent="0.2">
      <c r="B41" s="1919" t="s">
        <v>5</v>
      </c>
      <c r="C41" s="1920"/>
      <c r="D41" s="24"/>
      <c r="E41" s="26"/>
      <c r="F41" s="62">
        <f t="shared" si="1"/>
        <v>0</v>
      </c>
      <c r="G41" s="59"/>
      <c r="H41" s="62">
        <f t="shared" si="2"/>
        <v>0</v>
      </c>
      <c r="J41" s="982"/>
      <c r="K41" s="983"/>
      <c r="L41" s="983"/>
      <c r="M41" s="983"/>
      <c r="N41" s="983"/>
      <c r="O41" s="983"/>
      <c r="P41" s="1960"/>
      <c r="Q41" s="1961"/>
    </row>
    <row r="42" spans="2:17" ht="13.5" customHeight="1" x14ac:dyDescent="0.2">
      <c r="B42" s="1919" t="s">
        <v>71</v>
      </c>
      <c r="C42" s="1920"/>
      <c r="D42" s="24"/>
      <c r="E42" s="26"/>
      <c r="F42" s="62">
        <f t="shared" si="1"/>
        <v>0</v>
      </c>
      <c r="G42" s="59"/>
      <c r="H42" s="62">
        <f t="shared" si="2"/>
        <v>0</v>
      </c>
      <c r="J42" s="982"/>
      <c r="K42" s="983"/>
      <c r="L42" s="983"/>
      <c r="M42" s="983"/>
      <c r="N42" s="983"/>
      <c r="O42" s="983"/>
      <c r="P42" s="1939"/>
      <c r="Q42" s="1940"/>
    </row>
    <row r="43" spans="2:17" ht="13.5" customHeight="1" x14ac:dyDescent="0.2">
      <c r="B43" s="1919" t="s">
        <v>72</v>
      </c>
      <c r="C43" s="1920"/>
      <c r="D43" s="24"/>
      <c r="E43" s="26"/>
      <c r="F43" s="62">
        <f t="shared" si="1"/>
        <v>0</v>
      </c>
      <c r="G43" s="59"/>
      <c r="H43" s="62">
        <f t="shared" si="2"/>
        <v>0</v>
      </c>
      <c r="J43" s="982"/>
      <c r="K43" s="983"/>
      <c r="L43" s="983"/>
      <c r="M43" s="983"/>
      <c r="N43" s="983"/>
      <c r="O43" s="983"/>
      <c r="P43" s="1939"/>
      <c r="Q43" s="1940"/>
    </row>
    <row r="44" spans="2:17" ht="13.5" customHeight="1" thickBot="1" x14ac:dyDescent="0.25">
      <c r="B44" s="1919" t="s">
        <v>73</v>
      </c>
      <c r="C44" s="1920"/>
      <c r="D44" s="24"/>
      <c r="E44" s="26"/>
      <c r="F44" s="62">
        <f t="shared" si="1"/>
        <v>0</v>
      </c>
      <c r="G44" s="59"/>
      <c r="H44" s="62">
        <f t="shared" si="2"/>
        <v>0</v>
      </c>
      <c r="J44" s="18"/>
      <c r="P44" s="1937"/>
      <c r="Q44" s="1938"/>
    </row>
    <row r="45" spans="2:17" ht="13.5" customHeight="1" thickBot="1" x14ac:dyDescent="0.25">
      <c r="B45" s="1919" t="s">
        <v>74</v>
      </c>
      <c r="C45" s="1920"/>
      <c r="D45" s="24"/>
      <c r="E45" s="26"/>
      <c r="F45" s="62">
        <f t="shared" si="1"/>
        <v>0</v>
      </c>
      <c r="G45" s="59"/>
      <c r="H45" s="62">
        <f t="shared" si="2"/>
        <v>0</v>
      </c>
      <c r="J45" s="460"/>
      <c r="K45" s="461"/>
      <c r="L45" s="461"/>
      <c r="M45" s="461"/>
      <c r="N45" s="461"/>
      <c r="O45" s="986" t="s">
        <v>357</v>
      </c>
      <c r="P45" s="1964">
        <f>SUM(P41:Q44)</f>
        <v>0</v>
      </c>
      <c r="Q45" s="1965"/>
    </row>
    <row r="46" spans="2:17" ht="13.5" customHeight="1" thickBot="1" x14ac:dyDescent="0.25">
      <c r="B46" s="1919" t="s">
        <v>3</v>
      </c>
      <c r="C46" s="1920"/>
      <c r="D46" s="24"/>
      <c r="E46" s="26"/>
      <c r="F46" s="62">
        <f t="shared" si="1"/>
        <v>0</v>
      </c>
      <c r="G46" s="59"/>
      <c r="H46" s="62">
        <f t="shared" si="2"/>
        <v>0</v>
      </c>
    </row>
    <row r="47" spans="2:17" ht="13.5" customHeight="1" thickBot="1" x14ac:dyDescent="0.25">
      <c r="B47" s="1915" t="s">
        <v>75</v>
      </c>
      <c r="C47" s="1916"/>
      <c r="D47" s="28"/>
      <c r="E47" s="29"/>
      <c r="F47" s="62">
        <f t="shared" si="1"/>
        <v>0</v>
      </c>
      <c r="G47" s="67"/>
      <c r="H47" s="62">
        <f t="shared" si="2"/>
        <v>0</v>
      </c>
      <c r="J47" s="1957" t="s">
        <v>586</v>
      </c>
      <c r="K47" s="1958"/>
      <c r="L47" s="1958"/>
      <c r="M47" s="1958"/>
      <c r="N47" s="1958"/>
      <c r="O47" s="1958"/>
      <c r="P47" s="1958"/>
      <c r="Q47" s="1959"/>
    </row>
    <row r="48" spans="2:17" ht="13.5" customHeight="1" thickBot="1" x14ac:dyDescent="0.25">
      <c r="B48" s="980" t="s">
        <v>575</v>
      </c>
      <c r="C48" s="981"/>
      <c r="D48" s="990">
        <f>P37</f>
        <v>0</v>
      </c>
      <c r="E48" s="984"/>
      <c r="F48" s="62">
        <f t="shared" si="1"/>
        <v>0</v>
      </c>
      <c r="G48" s="60"/>
      <c r="H48" s="62">
        <f t="shared" si="2"/>
        <v>0</v>
      </c>
      <c r="J48" s="985" t="s">
        <v>590</v>
      </c>
      <c r="K48" s="461"/>
      <c r="L48" s="461"/>
      <c r="M48" s="461"/>
      <c r="N48" s="461"/>
      <c r="O48" s="461"/>
      <c r="P48" s="1962" t="s">
        <v>581</v>
      </c>
      <c r="Q48" s="1963"/>
    </row>
    <row r="49" spans="2:17" ht="13.5" customHeight="1" thickBot="1" x14ac:dyDescent="0.25">
      <c r="B49" s="1923" t="s">
        <v>47</v>
      </c>
      <c r="C49" s="1924"/>
      <c r="D49" s="250">
        <f>SUM(D38:D48)</f>
        <v>0</v>
      </c>
      <c r="E49" s="250">
        <f>SUM(E38:E48)</f>
        <v>0</v>
      </c>
      <c r="F49" s="251">
        <f>SUM(F38:F48)</f>
        <v>0</v>
      </c>
      <c r="G49" s="252">
        <f>SUM(G38:G48)</f>
        <v>0</v>
      </c>
      <c r="H49" s="253">
        <f>SUM(H38:H48)</f>
        <v>0</v>
      </c>
      <c r="J49" s="982"/>
      <c r="K49" s="983"/>
      <c r="L49" s="983"/>
      <c r="M49" s="983"/>
      <c r="N49" s="983"/>
      <c r="O49" s="983"/>
      <c r="P49" s="1960"/>
      <c r="Q49" s="1961"/>
    </row>
    <row r="50" spans="2:17" ht="13.5" customHeight="1" thickBot="1" x14ac:dyDescent="0.25">
      <c r="B50" s="995" t="s">
        <v>76</v>
      </c>
      <c r="C50" s="997"/>
      <c r="D50" s="997"/>
      <c r="E50" s="997"/>
      <c r="F50" s="997"/>
      <c r="G50" s="997"/>
      <c r="H50" s="998"/>
      <c r="J50" s="982"/>
      <c r="K50" s="983"/>
      <c r="L50" s="983"/>
      <c r="M50" s="983"/>
      <c r="N50" s="983"/>
      <c r="O50" s="983"/>
      <c r="P50" s="1939"/>
      <c r="Q50" s="1940"/>
    </row>
    <row r="51" spans="2:17" ht="13.5" customHeight="1" x14ac:dyDescent="0.2">
      <c r="B51" s="1917" t="s">
        <v>77</v>
      </c>
      <c r="C51" s="1918"/>
      <c r="D51" s="22"/>
      <c r="E51" s="27"/>
      <c r="F51" s="62">
        <f>D51</f>
        <v>0</v>
      </c>
      <c r="G51" s="68"/>
      <c r="H51" s="69"/>
      <c r="J51" s="982"/>
      <c r="K51" s="983"/>
      <c r="L51" s="983"/>
      <c r="M51" s="983"/>
      <c r="N51" s="983"/>
      <c r="O51" s="983"/>
      <c r="P51" s="1939"/>
      <c r="Q51" s="1940"/>
    </row>
    <row r="52" spans="2:17" ht="13.5" customHeight="1" thickBot="1" x14ac:dyDescent="0.25">
      <c r="B52" s="1919" t="s">
        <v>78</v>
      </c>
      <c r="C52" s="1920"/>
      <c r="D52" s="24"/>
      <c r="E52" s="26"/>
      <c r="F52" s="62">
        <f t="shared" ref="F52:F60" si="3">D52</f>
        <v>0</v>
      </c>
      <c r="G52" s="70"/>
      <c r="H52" s="36"/>
      <c r="J52" s="18"/>
      <c r="P52" s="1937"/>
      <c r="Q52" s="1938"/>
    </row>
    <row r="53" spans="2:17" ht="13.5" customHeight="1" thickBot="1" x14ac:dyDescent="0.25">
      <c r="B53" s="1919" t="s">
        <v>71</v>
      </c>
      <c r="C53" s="1920"/>
      <c r="D53" s="24"/>
      <c r="E53" s="26"/>
      <c r="F53" s="62">
        <f t="shared" si="3"/>
        <v>0</v>
      </c>
      <c r="G53" s="70"/>
      <c r="H53" s="36"/>
      <c r="J53" s="460"/>
      <c r="K53" s="461"/>
      <c r="L53" s="461"/>
      <c r="M53" s="461"/>
      <c r="N53" s="461"/>
      <c r="O53" s="986" t="s">
        <v>357</v>
      </c>
      <c r="P53" s="1964">
        <f>SUM(P49:Q52)</f>
        <v>0</v>
      </c>
      <c r="Q53" s="1965"/>
    </row>
    <row r="54" spans="2:17" ht="13.5" customHeight="1" thickBot="1" x14ac:dyDescent="0.25">
      <c r="B54" s="1919" t="s">
        <v>72</v>
      </c>
      <c r="C54" s="1920"/>
      <c r="D54" s="24"/>
      <c r="E54" s="26"/>
      <c r="F54" s="62">
        <f t="shared" si="3"/>
        <v>0</v>
      </c>
      <c r="G54" s="70"/>
      <c r="H54" s="36"/>
    </row>
    <row r="55" spans="2:17" ht="13.5" customHeight="1" thickBot="1" x14ac:dyDescent="0.25">
      <c r="B55" s="1919" t="s">
        <v>74</v>
      </c>
      <c r="C55" s="1920"/>
      <c r="D55" s="24"/>
      <c r="E55" s="26"/>
      <c r="F55" s="62">
        <f t="shared" si="3"/>
        <v>0</v>
      </c>
      <c r="G55" s="70"/>
      <c r="H55" s="36"/>
      <c r="J55" s="1957" t="s">
        <v>587</v>
      </c>
      <c r="K55" s="1958"/>
      <c r="L55" s="1958"/>
      <c r="M55" s="1958"/>
      <c r="N55" s="1958"/>
      <c r="O55" s="1958"/>
      <c r="P55" s="1958"/>
      <c r="Q55" s="1959"/>
    </row>
    <row r="56" spans="2:17" ht="13.5" customHeight="1" thickBot="1" x14ac:dyDescent="0.25">
      <c r="B56" s="1919" t="s">
        <v>3</v>
      </c>
      <c r="C56" s="1920"/>
      <c r="D56" s="24"/>
      <c r="E56" s="26"/>
      <c r="F56" s="62">
        <f t="shared" si="3"/>
        <v>0</v>
      </c>
      <c r="G56" s="70"/>
      <c r="H56" s="36"/>
      <c r="J56" s="985" t="s">
        <v>590</v>
      </c>
      <c r="K56" s="461"/>
      <c r="L56" s="461"/>
      <c r="M56" s="461"/>
      <c r="N56" s="461"/>
      <c r="O56" s="461"/>
      <c r="P56" s="1962" t="s">
        <v>581</v>
      </c>
      <c r="Q56" s="1963"/>
    </row>
    <row r="57" spans="2:17" ht="13.5" customHeight="1" x14ac:dyDescent="0.2">
      <c r="B57" s="991" t="s">
        <v>597</v>
      </c>
      <c r="C57" s="992"/>
      <c r="D57" s="24"/>
      <c r="E57" s="26"/>
      <c r="F57" s="62">
        <f t="shared" si="3"/>
        <v>0</v>
      </c>
      <c r="G57" s="70"/>
      <c r="H57" s="36"/>
      <c r="J57" s="1000"/>
      <c r="P57" s="1966"/>
      <c r="Q57" s="1967"/>
    </row>
    <row r="58" spans="2:17" ht="13.5" customHeight="1" x14ac:dyDescent="0.2">
      <c r="B58" s="1935" t="s">
        <v>79</v>
      </c>
      <c r="C58" s="1936"/>
      <c r="D58" s="24"/>
      <c r="E58" s="26"/>
      <c r="F58" s="62">
        <f t="shared" si="3"/>
        <v>0</v>
      </c>
      <c r="G58" s="70"/>
      <c r="H58" s="36"/>
      <c r="J58" s="989"/>
      <c r="K58" s="987"/>
      <c r="L58" s="987"/>
      <c r="M58" s="987"/>
      <c r="N58" s="987"/>
      <c r="O58" s="1034"/>
      <c r="P58" s="1939"/>
      <c r="Q58" s="1940"/>
    </row>
    <row r="59" spans="2:17" ht="13.5" customHeight="1" x14ac:dyDescent="0.2">
      <c r="B59" s="1931" t="s">
        <v>80</v>
      </c>
      <c r="C59" s="1932"/>
      <c r="D59" s="28"/>
      <c r="E59" s="29"/>
      <c r="F59" s="62">
        <f t="shared" si="3"/>
        <v>0</v>
      </c>
      <c r="G59" s="73"/>
      <c r="H59" s="37"/>
      <c r="J59" s="982"/>
      <c r="K59" s="983"/>
      <c r="L59" s="983"/>
      <c r="M59" s="983"/>
      <c r="N59" s="983"/>
      <c r="O59" s="983"/>
      <c r="P59" s="1939"/>
      <c r="Q59" s="1940"/>
    </row>
    <row r="60" spans="2:17" ht="13.5" customHeight="1" thickBot="1" x14ac:dyDescent="0.25">
      <c r="B60" s="978" t="s">
        <v>576</v>
      </c>
      <c r="C60" s="979"/>
      <c r="D60" s="712">
        <f>P45</f>
        <v>0</v>
      </c>
      <c r="E60" s="29"/>
      <c r="F60" s="62">
        <f t="shared" si="3"/>
        <v>0</v>
      </c>
      <c r="G60" s="73"/>
      <c r="H60" s="37"/>
      <c r="J60" s="18"/>
      <c r="P60" s="1937"/>
      <c r="Q60" s="1938"/>
    </row>
    <row r="61" spans="2:17" ht="13.5" customHeight="1" thickBot="1" x14ac:dyDescent="0.25">
      <c r="B61" s="1933" t="s">
        <v>47</v>
      </c>
      <c r="C61" s="1934"/>
      <c r="D61" s="250">
        <f>SUM(D51:D60)</f>
        <v>0</v>
      </c>
      <c r="E61" s="250">
        <f>SUM(E51:E60)</f>
        <v>0</v>
      </c>
      <c r="F61" s="251">
        <f>SUM(F51:F60)</f>
        <v>0</v>
      </c>
      <c r="G61" s="71"/>
      <c r="H61" s="72"/>
      <c r="J61" s="460"/>
      <c r="K61" s="461"/>
      <c r="L61" s="461"/>
      <c r="M61" s="461"/>
      <c r="N61" s="461"/>
      <c r="O61" s="986" t="s">
        <v>357</v>
      </c>
      <c r="P61" s="1964">
        <f>SUM(P57:Q60)</f>
        <v>0</v>
      </c>
      <c r="Q61" s="1965"/>
    </row>
    <row r="62" spans="2:17" ht="13.5" customHeight="1" thickBot="1" x14ac:dyDescent="0.25">
      <c r="B62" s="995" t="s">
        <v>81</v>
      </c>
      <c r="C62" s="997"/>
      <c r="D62" s="997"/>
      <c r="E62" s="997"/>
      <c r="F62" s="997"/>
      <c r="G62" s="997"/>
      <c r="H62" s="998"/>
    </row>
    <row r="63" spans="2:17" ht="13.5" customHeight="1" thickBot="1" x14ac:dyDescent="0.25">
      <c r="B63" s="1917" t="s">
        <v>82</v>
      </c>
      <c r="C63" s="1918"/>
      <c r="D63" s="22"/>
      <c r="E63" s="27"/>
      <c r="F63" s="62">
        <f>D63</f>
        <v>0</v>
      </c>
      <c r="G63" s="64"/>
      <c r="H63" s="65">
        <f>F63</f>
        <v>0</v>
      </c>
      <c r="J63" s="1957" t="s">
        <v>588</v>
      </c>
      <c r="K63" s="1958"/>
      <c r="L63" s="1958"/>
      <c r="M63" s="1958"/>
      <c r="N63" s="1958"/>
      <c r="O63" s="1958"/>
      <c r="P63" s="1958"/>
      <c r="Q63" s="1959"/>
    </row>
    <row r="64" spans="2:17" ht="13.5" customHeight="1" thickBot="1" x14ac:dyDescent="0.25">
      <c r="B64" s="1919" t="s">
        <v>434</v>
      </c>
      <c r="C64" s="1920"/>
      <c r="D64" s="24"/>
      <c r="E64" s="26"/>
      <c r="F64" s="62">
        <f t="shared" ref="F64:F69" si="4">D64</f>
        <v>0</v>
      </c>
      <c r="G64" s="59"/>
      <c r="H64" s="34">
        <f>F64</f>
        <v>0</v>
      </c>
      <c r="J64" s="985" t="s">
        <v>590</v>
      </c>
      <c r="K64" s="461"/>
      <c r="L64" s="461"/>
      <c r="M64" s="461"/>
      <c r="N64" s="461"/>
      <c r="O64" s="461"/>
      <c r="P64" s="1962" t="s">
        <v>581</v>
      </c>
      <c r="Q64" s="1963"/>
    </row>
    <row r="65" spans="2:17" ht="13.5" customHeight="1" x14ac:dyDescent="0.2">
      <c r="B65" s="1919" t="s">
        <v>83</v>
      </c>
      <c r="C65" s="1920"/>
      <c r="D65" s="24"/>
      <c r="E65" s="26"/>
      <c r="F65" s="62">
        <f t="shared" si="4"/>
        <v>0</v>
      </c>
      <c r="G65" s="70" t="s">
        <v>44</v>
      </c>
      <c r="H65" s="36" t="s">
        <v>44</v>
      </c>
      <c r="J65" s="982"/>
      <c r="K65" s="983"/>
      <c r="L65" s="983"/>
      <c r="M65" s="983"/>
      <c r="N65" s="983"/>
      <c r="O65" s="983"/>
      <c r="P65" s="1960"/>
      <c r="Q65" s="1961"/>
    </row>
    <row r="66" spans="2:17" ht="13.5" customHeight="1" x14ac:dyDescent="0.2">
      <c r="B66" s="1919" t="s">
        <v>84</v>
      </c>
      <c r="C66" s="1920"/>
      <c r="D66" s="24"/>
      <c r="E66" s="26"/>
      <c r="F66" s="62">
        <f t="shared" si="4"/>
        <v>0</v>
      </c>
      <c r="G66" s="59"/>
      <c r="H66" s="34">
        <f>F66</f>
        <v>0</v>
      </c>
      <c r="J66" s="982"/>
      <c r="K66" s="983"/>
      <c r="L66" s="983"/>
      <c r="M66" s="983"/>
      <c r="N66" s="983"/>
      <c r="O66" s="983"/>
      <c r="P66" s="1939"/>
      <c r="Q66" s="1940"/>
    </row>
    <row r="67" spans="2:17" ht="13.5" customHeight="1" x14ac:dyDescent="0.2">
      <c r="B67" s="991" t="s">
        <v>593</v>
      </c>
      <c r="C67" s="992"/>
      <c r="D67" s="24"/>
      <c r="E67" s="26"/>
      <c r="F67" s="62">
        <f t="shared" si="4"/>
        <v>0</v>
      </c>
      <c r="G67" s="70"/>
      <c r="H67" s="36"/>
      <c r="J67" s="982"/>
      <c r="K67" s="983"/>
      <c r="L67" s="983"/>
      <c r="M67" s="983"/>
      <c r="N67" s="983"/>
      <c r="O67" s="983"/>
      <c r="P67" s="1939"/>
      <c r="Q67" s="1940"/>
    </row>
    <row r="68" spans="2:17" ht="13.5" customHeight="1" thickBot="1" x14ac:dyDescent="0.25">
      <c r="B68" s="1919" t="s">
        <v>85</v>
      </c>
      <c r="C68" s="1920"/>
      <c r="D68" s="24"/>
      <c r="E68" s="26"/>
      <c r="F68" s="62">
        <f t="shared" si="4"/>
        <v>0</v>
      </c>
      <c r="G68" s="70"/>
      <c r="H68" s="36"/>
      <c r="J68" s="18"/>
      <c r="P68" s="1937"/>
      <c r="Q68" s="1938"/>
    </row>
    <row r="69" spans="2:17" ht="13.5" customHeight="1" thickBot="1" x14ac:dyDescent="0.25">
      <c r="B69" s="1931" t="s">
        <v>577</v>
      </c>
      <c r="C69" s="1932"/>
      <c r="D69" s="712">
        <f>P53</f>
        <v>0</v>
      </c>
      <c r="E69" s="29"/>
      <c r="F69" s="62">
        <f t="shared" si="4"/>
        <v>0</v>
      </c>
      <c r="G69" s="67"/>
      <c r="H69" s="35">
        <f>F69</f>
        <v>0</v>
      </c>
      <c r="J69" s="460"/>
      <c r="K69" s="461"/>
      <c r="L69" s="461"/>
      <c r="M69" s="461"/>
      <c r="N69" s="461"/>
      <c r="O69" s="986" t="s">
        <v>357</v>
      </c>
      <c r="P69" s="1964">
        <f>SUM(P65:Q68)</f>
        <v>0</v>
      </c>
      <c r="Q69" s="1965"/>
    </row>
    <row r="70" spans="2:17" ht="13.5" customHeight="1" thickBot="1" x14ac:dyDescent="0.25">
      <c r="B70" s="1933" t="s">
        <v>47</v>
      </c>
      <c r="C70" s="1934"/>
      <c r="D70" s="250">
        <f>SUM(D63:D69)</f>
        <v>0</v>
      </c>
      <c r="E70" s="250">
        <f>SUM(E63:E69)</f>
        <v>0</v>
      </c>
      <c r="F70" s="251">
        <f>SUM(F63:F69)</f>
        <v>0</v>
      </c>
      <c r="G70" s="252">
        <f>SUM(G63:G69)</f>
        <v>0</v>
      </c>
      <c r="H70" s="253">
        <f>SUM(H63:H69)</f>
        <v>0</v>
      </c>
    </row>
    <row r="71" spans="2:17" ht="13.5" customHeight="1" thickBot="1" x14ac:dyDescent="0.25">
      <c r="B71" s="995" t="s">
        <v>86</v>
      </c>
      <c r="C71" s="997"/>
      <c r="D71" s="997"/>
      <c r="E71" s="997"/>
      <c r="F71" s="997"/>
      <c r="G71" s="997"/>
      <c r="H71" s="998"/>
      <c r="J71" s="1798" t="s">
        <v>242</v>
      </c>
      <c r="K71" s="1799"/>
      <c r="L71" s="1799"/>
      <c r="M71" s="1799"/>
      <c r="N71" s="1799"/>
      <c r="O71" s="1799"/>
      <c r="P71" s="1799"/>
      <c r="Q71" s="1800"/>
    </row>
    <row r="72" spans="2:17" ht="13.5" customHeight="1" thickBot="1" x14ac:dyDescent="0.25">
      <c r="B72" s="1917" t="s">
        <v>87</v>
      </c>
      <c r="C72" s="1918"/>
      <c r="D72" s="22"/>
      <c r="E72" s="27"/>
      <c r="F72" s="62">
        <f>D72</f>
        <v>0</v>
      </c>
      <c r="G72" s="68" t="s">
        <v>44</v>
      </c>
      <c r="H72" s="69" t="s">
        <v>44</v>
      </c>
      <c r="J72" s="1798" t="s">
        <v>243</v>
      </c>
      <c r="K72" s="1799"/>
      <c r="L72" s="1799"/>
      <c r="M72" s="1798" t="s">
        <v>244</v>
      </c>
      <c r="N72" s="1799"/>
      <c r="O72" s="1799"/>
      <c r="P72" s="1799"/>
      <c r="Q72" s="1800"/>
    </row>
    <row r="73" spans="2:17" ht="13.5" customHeight="1" x14ac:dyDescent="0.2">
      <c r="B73" s="1919" t="s">
        <v>88</v>
      </c>
      <c r="C73" s="1920"/>
      <c r="D73" s="24"/>
      <c r="E73" s="26"/>
      <c r="F73" s="62">
        <f>D73</f>
        <v>0</v>
      </c>
      <c r="G73" s="70" t="s">
        <v>44</v>
      </c>
      <c r="H73" s="36" t="s">
        <v>44</v>
      </c>
      <c r="J73" s="632" t="s">
        <v>246</v>
      </c>
      <c r="K73" s="633"/>
      <c r="L73" s="913" t="e">
        <f>+'Operating Exps (8609)'!G62</f>
        <v>#REF!</v>
      </c>
      <c r="M73" s="633" t="s">
        <v>270</v>
      </c>
      <c r="N73" s="261"/>
      <c r="O73" s="261"/>
      <c r="P73" s="1945">
        <f>+SUM('Sources (8609)'!H6:H13)</f>
        <v>0</v>
      </c>
      <c r="Q73" s="1946"/>
    </row>
    <row r="74" spans="2:17" ht="13.5" customHeight="1" thickBot="1" x14ac:dyDescent="0.25">
      <c r="B74" s="1919" t="s">
        <v>89</v>
      </c>
      <c r="C74" s="1920"/>
      <c r="D74" s="24"/>
      <c r="E74" s="26"/>
      <c r="F74" s="62">
        <f>D74</f>
        <v>0</v>
      </c>
      <c r="G74" s="70" t="s">
        <v>44</v>
      </c>
      <c r="H74" s="36" t="s">
        <v>44</v>
      </c>
      <c r="J74" s="309" t="s">
        <v>247</v>
      </c>
      <c r="K74" s="310"/>
      <c r="L74" s="917">
        <v>0.5</v>
      </c>
      <c r="M74" s="309" t="s">
        <v>247</v>
      </c>
      <c r="N74" s="314"/>
      <c r="O74" s="314"/>
      <c r="P74" s="1941">
        <v>0.5</v>
      </c>
      <c r="Q74" s="1942"/>
    </row>
    <row r="75" spans="2:17" ht="13.5" customHeight="1" thickBot="1" x14ac:dyDescent="0.25">
      <c r="B75" s="1915" t="s">
        <v>578</v>
      </c>
      <c r="C75" s="1916"/>
      <c r="D75" s="712">
        <f>P61</f>
        <v>0</v>
      </c>
      <c r="E75" s="29"/>
      <c r="F75" s="62">
        <f>D75</f>
        <v>0</v>
      </c>
      <c r="G75" s="70" t="s">
        <v>44</v>
      </c>
      <c r="H75" s="36" t="s">
        <v>44</v>
      </c>
      <c r="J75" s="1943" t="s">
        <v>249</v>
      </c>
      <c r="K75" s="1944"/>
      <c r="L75" s="912" t="e">
        <f>+L73*L74</f>
        <v>#REF!</v>
      </c>
      <c r="M75" s="1943" t="s">
        <v>467</v>
      </c>
      <c r="N75" s="1944"/>
      <c r="O75" s="1944"/>
      <c r="P75" s="1947">
        <f>+P73*P74</f>
        <v>0</v>
      </c>
      <c r="Q75" s="1948"/>
    </row>
    <row r="76" spans="2:17" ht="13.5" customHeight="1" thickBot="1" x14ac:dyDescent="0.25">
      <c r="B76" s="1923" t="s">
        <v>47</v>
      </c>
      <c r="C76" s="1924"/>
      <c r="D76" s="250">
        <f>SUM(D72:D75)</f>
        <v>0</v>
      </c>
      <c r="E76" s="250">
        <f>SUM(E72:E75)</f>
        <v>0</v>
      </c>
      <c r="F76" s="251">
        <f>SUM(F72:F75)</f>
        <v>0</v>
      </c>
      <c r="G76" s="73"/>
      <c r="H76" s="37"/>
      <c r="J76" s="1943"/>
      <c r="K76" s="1944"/>
      <c r="L76" s="636"/>
      <c r="M76" s="1943"/>
      <c r="N76" s="1944"/>
      <c r="O76" s="1944"/>
      <c r="P76" s="915"/>
      <c r="Q76" s="916"/>
    </row>
    <row r="77" spans="2:17" ht="13.5" customHeight="1" thickBot="1" x14ac:dyDescent="0.25">
      <c r="B77" s="1923" t="s">
        <v>90</v>
      </c>
      <c r="C77" s="1924"/>
      <c r="D77" s="250">
        <f>+D11+D19+D29+D36+D49+D61+D70+D76</f>
        <v>0</v>
      </c>
      <c r="E77" s="250">
        <f>+E11+E19+E29+E36+E49+E61+E70+E76</f>
        <v>0</v>
      </c>
      <c r="F77" s="251">
        <f>+F11+F19+F29+F36+F49+F61+F70+F76</f>
        <v>0</v>
      </c>
      <c r="G77" s="252">
        <f>+G11+G19+G29+G36+G49+G70+G76</f>
        <v>0</v>
      </c>
      <c r="H77" s="253">
        <f>+H11+H19+H29+H36+H49+H70+H76</f>
        <v>0</v>
      </c>
      <c r="J77" s="318"/>
      <c r="K77" s="319"/>
      <c r="L77" s="320"/>
      <c r="M77" s="1954" t="s">
        <v>466</v>
      </c>
      <c r="N77" s="1955"/>
      <c r="O77" s="1955"/>
      <c r="P77" s="1955"/>
      <c r="Q77" s="1956"/>
    </row>
    <row r="78" spans="2:17" ht="13.5" customHeight="1" thickBot="1" x14ac:dyDescent="0.25">
      <c r="B78" s="995" t="s">
        <v>91</v>
      </c>
      <c r="C78" s="997"/>
      <c r="D78" s="997"/>
      <c r="E78" s="997"/>
      <c r="F78" s="997"/>
      <c r="G78" s="997"/>
      <c r="H78" s="998"/>
      <c r="J78" s="914" t="s">
        <v>245</v>
      </c>
      <c r="K78" s="783"/>
      <c r="L78" s="784"/>
      <c r="M78" s="1"/>
      <c r="N78" s="1"/>
      <c r="O78" s="1"/>
      <c r="P78" s="1"/>
      <c r="Q78" s="246"/>
    </row>
    <row r="79" spans="2:17" ht="13.5" customHeight="1" thickBot="1" x14ac:dyDescent="0.25">
      <c r="B79" s="1917" t="s">
        <v>92</v>
      </c>
      <c r="C79" s="1918"/>
      <c r="D79" s="22"/>
      <c r="E79" s="27"/>
      <c r="F79" s="62">
        <f>D79</f>
        <v>0</v>
      </c>
      <c r="G79" s="68" t="s">
        <v>44</v>
      </c>
      <c r="H79" s="69" t="s">
        <v>44</v>
      </c>
      <c r="J79" s="208" t="s">
        <v>251</v>
      </c>
      <c r="K79" s="1"/>
      <c r="L79" s="1"/>
      <c r="M79" s="1952"/>
      <c r="N79" s="1953"/>
      <c r="Q79" s="17"/>
    </row>
    <row r="80" spans="2:17" ht="13.5" customHeight="1" x14ac:dyDescent="0.2">
      <c r="B80" s="1919" t="s">
        <v>93</v>
      </c>
      <c r="C80" s="1920"/>
      <c r="D80" s="258" t="e">
        <f>MAX(M79,M80)</f>
        <v>#REF!</v>
      </c>
      <c r="E80" s="26"/>
      <c r="F80" s="62" t="e">
        <f>D80</f>
        <v>#REF!</v>
      </c>
      <c r="G80" s="70" t="s">
        <v>44</v>
      </c>
      <c r="H80" s="36" t="s">
        <v>44</v>
      </c>
      <c r="J80" s="309" t="s">
        <v>250</v>
      </c>
      <c r="K80" s="310"/>
      <c r="L80" s="310"/>
      <c r="M80" s="637" t="e">
        <f>+L75+P75</f>
        <v>#REF!</v>
      </c>
      <c r="N80" s="637"/>
      <c r="O80" s="638"/>
      <c r="P80" s="310"/>
      <c r="Q80" s="627"/>
    </row>
    <row r="81" spans="2:17" ht="13.5" customHeight="1" x14ac:dyDescent="0.2">
      <c r="B81" s="1919" t="s">
        <v>94</v>
      </c>
      <c r="C81" s="1920"/>
      <c r="D81" s="24"/>
      <c r="E81" s="26"/>
      <c r="F81" s="62">
        <f>D81</f>
        <v>0</v>
      </c>
      <c r="G81" s="70" t="s">
        <v>44</v>
      </c>
      <c r="H81" s="36" t="s">
        <v>44</v>
      </c>
      <c r="J81" s="309" t="s">
        <v>241</v>
      </c>
      <c r="K81" s="310"/>
      <c r="L81" s="310"/>
      <c r="M81" s="648" t="e">
        <f>+M79-M80</f>
        <v>#REF!</v>
      </c>
      <c r="N81" s="648"/>
      <c r="O81" s="310"/>
      <c r="P81" s="310"/>
      <c r="Q81" s="627"/>
    </row>
    <row r="82" spans="2:17" ht="13.5" customHeight="1" thickBot="1" x14ac:dyDescent="0.3">
      <c r="B82" s="1915" t="s">
        <v>95</v>
      </c>
      <c r="C82" s="1916"/>
      <c r="D82" s="28"/>
      <c r="E82" s="29"/>
      <c r="F82" s="62">
        <f>D82</f>
        <v>0</v>
      </c>
      <c r="G82" s="73" t="s">
        <v>44</v>
      </c>
      <c r="H82" s="37" t="s">
        <v>44</v>
      </c>
      <c r="J82" s="263"/>
      <c r="K82" s="264"/>
      <c r="L82" s="264"/>
      <c r="M82" s="264"/>
      <c r="N82" s="264"/>
      <c r="O82" s="264"/>
      <c r="P82" s="264"/>
      <c r="Q82" s="265"/>
    </row>
    <row r="83" spans="2:17" ht="13.5" customHeight="1" thickBot="1" x14ac:dyDescent="0.3">
      <c r="B83" s="976" t="s">
        <v>579</v>
      </c>
      <c r="C83" s="977"/>
      <c r="D83" s="712">
        <f>P69</f>
        <v>0</v>
      </c>
      <c r="E83" s="29"/>
      <c r="F83" s="62">
        <f>D83</f>
        <v>0</v>
      </c>
      <c r="G83" s="73"/>
      <c r="H83" s="37"/>
      <c r="J83" s="193"/>
      <c r="K83" s="193"/>
      <c r="L83" s="185"/>
      <c r="M83" s="185"/>
      <c r="Q83" s="185"/>
    </row>
    <row r="84" spans="2:17" ht="13.5" customHeight="1" thickBot="1" x14ac:dyDescent="0.3">
      <c r="B84" s="1923" t="s">
        <v>47</v>
      </c>
      <c r="C84" s="1924"/>
      <c r="D84" s="250" t="e">
        <f>SUM(D79:D83)</f>
        <v>#REF!</v>
      </c>
      <c r="E84" s="250">
        <f>SUM(E79:E83)</f>
        <v>0</v>
      </c>
      <c r="F84" s="251" t="e">
        <f>SUM(F79:F83)</f>
        <v>#REF!</v>
      </c>
      <c r="G84" s="74"/>
      <c r="H84" s="75"/>
      <c r="J84" s="1949" t="s">
        <v>409</v>
      </c>
      <c r="K84" s="1950"/>
      <c r="L84" s="1951"/>
      <c r="M84" s="185"/>
      <c r="N84" s="185"/>
      <c r="O84" s="185"/>
      <c r="P84" s="185"/>
      <c r="Q84" s="185"/>
    </row>
    <row r="85" spans="2:17" ht="13.5" customHeight="1" thickBot="1" x14ac:dyDescent="0.25">
      <c r="B85" s="995" t="s">
        <v>96</v>
      </c>
      <c r="C85" s="997"/>
      <c r="D85" s="997"/>
      <c r="E85" s="997"/>
      <c r="F85" s="997"/>
      <c r="G85" s="997"/>
      <c r="H85" s="998"/>
      <c r="J85" s="632" t="s">
        <v>303</v>
      </c>
      <c r="K85" s="633"/>
      <c r="L85" s="233" t="e">
        <f>+D90</f>
        <v>#REF!</v>
      </c>
    </row>
    <row r="86" spans="2:17" ht="13.5" customHeight="1" thickBot="1" x14ac:dyDescent="0.25">
      <c r="B86" s="1917" t="s">
        <v>97</v>
      </c>
      <c r="C86" s="1918"/>
      <c r="D86" s="22"/>
      <c r="E86" s="27"/>
      <c r="F86" s="62">
        <f>D86</f>
        <v>0</v>
      </c>
      <c r="G86" s="256">
        <f>IF(D77&gt;0,L89,0)</f>
        <v>0</v>
      </c>
      <c r="H86" s="772">
        <f>IF(G86&gt;0,D86-G86,D86)</f>
        <v>0</v>
      </c>
      <c r="I86" s="174"/>
      <c r="J86" s="309" t="s">
        <v>387</v>
      </c>
      <c r="K86" s="310"/>
      <c r="L86" s="626">
        <f>+D11</f>
        <v>0</v>
      </c>
    </row>
    <row r="87" spans="2:17" ht="13.5" customHeight="1" x14ac:dyDescent="0.2">
      <c r="B87" s="1915" t="s">
        <v>98</v>
      </c>
      <c r="C87" s="1916"/>
      <c r="D87" s="28"/>
      <c r="E87" s="29"/>
      <c r="F87" s="62">
        <f>D87</f>
        <v>0</v>
      </c>
      <c r="G87" s="67"/>
      <c r="H87" s="35">
        <f>F87</f>
        <v>0</v>
      </c>
      <c r="J87" s="309" t="s">
        <v>388</v>
      </c>
      <c r="K87" s="310"/>
      <c r="L87" s="627" t="e">
        <f>+L86/L85</f>
        <v>#REF!</v>
      </c>
    </row>
    <row r="88" spans="2:17" ht="13.5" customHeight="1" thickBot="1" x14ac:dyDescent="0.25">
      <c r="B88" s="980" t="s">
        <v>594</v>
      </c>
      <c r="C88" s="981"/>
      <c r="D88" s="993"/>
      <c r="E88" s="984"/>
      <c r="F88" s="62">
        <f>D88</f>
        <v>0</v>
      </c>
      <c r="G88" s="60"/>
      <c r="H88" s="61">
        <f>F88</f>
        <v>0</v>
      </c>
      <c r="J88" s="309" t="s">
        <v>389</v>
      </c>
      <c r="K88" s="310"/>
      <c r="L88" s="626">
        <f>+D86</f>
        <v>0</v>
      </c>
    </row>
    <row r="89" spans="2:17" ht="13.5" customHeight="1" thickBot="1" x14ac:dyDescent="0.25">
      <c r="B89" s="1923" t="s">
        <v>47</v>
      </c>
      <c r="C89" s="1924"/>
      <c r="D89" s="250">
        <f>SUM(D86:D88)</f>
        <v>0</v>
      </c>
      <c r="E89" s="250">
        <f>SUM(E86:E88)</f>
        <v>0</v>
      </c>
      <c r="F89" s="251">
        <f>SUM(F86:F88)</f>
        <v>0</v>
      </c>
      <c r="G89" s="252">
        <f>SUM(G86:G88)</f>
        <v>0</v>
      </c>
      <c r="H89" s="253">
        <f>SUM(H86:H88)</f>
        <v>0</v>
      </c>
      <c r="J89" s="634" t="s">
        <v>390</v>
      </c>
      <c r="K89" s="635"/>
      <c r="L89" s="625" t="e">
        <f>+L88*L87</f>
        <v>#REF!</v>
      </c>
    </row>
    <row r="90" spans="2:17" ht="13.5" customHeight="1" thickBot="1" x14ac:dyDescent="0.3">
      <c r="B90" s="1923" t="s">
        <v>101</v>
      </c>
      <c r="C90" s="1924"/>
      <c r="D90" s="250" t="e">
        <f>+D89+D84+D77</f>
        <v>#REF!</v>
      </c>
      <c r="E90" s="250">
        <f>+E89+E84+E77</f>
        <v>0</v>
      </c>
      <c r="F90" s="251" t="e">
        <f>+F89+F84+F77</f>
        <v>#REF!</v>
      </c>
      <c r="G90" s="252">
        <f>+G89+G77</f>
        <v>0</v>
      </c>
      <c r="H90" s="253">
        <f>+H89+H77</f>
        <v>0</v>
      </c>
      <c r="J90" s="185"/>
      <c r="K90" s="185"/>
      <c r="L90" s="185"/>
    </row>
    <row r="91" spans="2:17" ht="15" x14ac:dyDescent="0.25">
      <c r="H91" s="612" t="e">
        <f>+#REF!</f>
        <v>#REF!</v>
      </c>
      <c r="J91" s="185"/>
      <c r="K91" s="185"/>
      <c r="L91" s="185"/>
    </row>
    <row r="92" spans="2:17" ht="15.75" customHeight="1" x14ac:dyDescent="0.25">
      <c r="G92" s="735">
        <v>8609</v>
      </c>
      <c r="H92" s="242">
        <f ca="1">+TODAY()</f>
        <v>45330</v>
      </c>
      <c r="J92" s="185"/>
      <c r="K92" s="185"/>
      <c r="L92" s="185"/>
    </row>
    <row r="93" spans="2:17" ht="15" x14ac:dyDescent="0.25">
      <c r="J93" s="185"/>
      <c r="K93" s="185"/>
      <c r="L93" s="185"/>
    </row>
  </sheetData>
  <sheetProtection algorithmName="SHA-512" hashValue="NvlX0YspsonzIGsrq2+u3hRp1D0VhbZnBFmbTBwMfPpNTYhUM/MQ5GxhsaZ0vB//UpPYyQ0cPri5iImSX4bT7Q==" saltValue="nWMzefSjajtiVlirBG7hEw==" spinCount="100000" sheet="1" objects="1" scenarios="1"/>
  <mergeCells count="139">
    <mergeCell ref="B90:C90"/>
    <mergeCell ref="B82:C82"/>
    <mergeCell ref="B84:C84"/>
    <mergeCell ref="J84:L84"/>
    <mergeCell ref="B86:C86"/>
    <mergeCell ref="B87:C87"/>
    <mergeCell ref="B89:C89"/>
    <mergeCell ref="B77:C77"/>
    <mergeCell ref="M77:Q77"/>
    <mergeCell ref="B79:C79"/>
    <mergeCell ref="M79:N79"/>
    <mergeCell ref="B80:C80"/>
    <mergeCell ref="B81:C81"/>
    <mergeCell ref="B74:C74"/>
    <mergeCell ref="P74:Q74"/>
    <mergeCell ref="B75:C75"/>
    <mergeCell ref="J75:K76"/>
    <mergeCell ref="M75:O76"/>
    <mergeCell ref="P75:Q75"/>
    <mergeCell ref="B76:C76"/>
    <mergeCell ref="B70:C70"/>
    <mergeCell ref="J71:Q71"/>
    <mergeCell ref="B72:C72"/>
    <mergeCell ref="J72:L72"/>
    <mergeCell ref="M72:Q72"/>
    <mergeCell ref="B73:C73"/>
    <mergeCell ref="P73:Q73"/>
    <mergeCell ref="B66:C66"/>
    <mergeCell ref="P66:Q66"/>
    <mergeCell ref="P67:Q67"/>
    <mergeCell ref="B68:C68"/>
    <mergeCell ref="P68:Q68"/>
    <mergeCell ref="B69:C69"/>
    <mergeCell ref="P69:Q69"/>
    <mergeCell ref="B63:C63"/>
    <mergeCell ref="J63:Q63"/>
    <mergeCell ref="B64:C64"/>
    <mergeCell ref="P64:Q64"/>
    <mergeCell ref="B65:C65"/>
    <mergeCell ref="P65:Q65"/>
    <mergeCell ref="B58:C58"/>
    <mergeCell ref="P58:Q58"/>
    <mergeCell ref="B59:C59"/>
    <mergeCell ref="P59:Q59"/>
    <mergeCell ref="P60:Q60"/>
    <mergeCell ref="B61:C61"/>
    <mergeCell ref="P61:Q61"/>
    <mergeCell ref="B53:C53"/>
    <mergeCell ref="P53:Q53"/>
    <mergeCell ref="B54:C54"/>
    <mergeCell ref="B55:C55"/>
    <mergeCell ref="J55:Q55"/>
    <mergeCell ref="B56:C56"/>
    <mergeCell ref="P56:Q56"/>
    <mergeCell ref="P57:Q57"/>
    <mergeCell ref="B49:C49"/>
    <mergeCell ref="P49:Q49"/>
    <mergeCell ref="P50:Q50"/>
    <mergeCell ref="B51:C51"/>
    <mergeCell ref="P51:Q51"/>
    <mergeCell ref="B52:C52"/>
    <mergeCell ref="P52:Q52"/>
    <mergeCell ref="B45:C45"/>
    <mergeCell ref="P45:Q45"/>
    <mergeCell ref="B46:C46"/>
    <mergeCell ref="B47:C47"/>
    <mergeCell ref="J47:Q47"/>
    <mergeCell ref="P48:Q48"/>
    <mergeCell ref="B42:C42"/>
    <mergeCell ref="P42:Q42"/>
    <mergeCell ref="B43:C43"/>
    <mergeCell ref="P43:Q43"/>
    <mergeCell ref="B44:C44"/>
    <mergeCell ref="P44:Q44"/>
    <mergeCell ref="B39:C39"/>
    <mergeCell ref="J39:Q39"/>
    <mergeCell ref="B40:C40"/>
    <mergeCell ref="P40:Q40"/>
    <mergeCell ref="B41:C41"/>
    <mergeCell ref="P41:Q41"/>
    <mergeCell ref="B35:C35"/>
    <mergeCell ref="P35:Q35"/>
    <mergeCell ref="B36:C36"/>
    <mergeCell ref="P36:Q36"/>
    <mergeCell ref="P37:Q37"/>
    <mergeCell ref="B38:C38"/>
    <mergeCell ref="B32:C32"/>
    <mergeCell ref="P32:Q32"/>
    <mergeCell ref="B33:C33"/>
    <mergeCell ref="P33:Q33"/>
    <mergeCell ref="B34:C34"/>
    <mergeCell ref="P34:Q34"/>
    <mergeCell ref="P26:Q26"/>
    <mergeCell ref="P27:Q27"/>
    <mergeCell ref="P28:Q28"/>
    <mergeCell ref="B29:C29"/>
    <mergeCell ref="P29:Q29"/>
    <mergeCell ref="B31:C31"/>
    <mergeCell ref="J31:Q31"/>
    <mergeCell ref="B22:C22"/>
    <mergeCell ref="B23:C23"/>
    <mergeCell ref="J23:Q23"/>
    <mergeCell ref="B24:C24"/>
    <mergeCell ref="P24:Q24"/>
    <mergeCell ref="B25:C25"/>
    <mergeCell ref="P25:Q25"/>
    <mergeCell ref="B18:C18"/>
    <mergeCell ref="P18:Q18"/>
    <mergeCell ref="B19:C19"/>
    <mergeCell ref="P19:Q19"/>
    <mergeCell ref="P20:Q20"/>
    <mergeCell ref="B21:C21"/>
    <mergeCell ref="P21:Q21"/>
    <mergeCell ref="B15:C15"/>
    <mergeCell ref="J15:Q15"/>
    <mergeCell ref="B16:C16"/>
    <mergeCell ref="P16:Q16"/>
    <mergeCell ref="B17:C17"/>
    <mergeCell ref="P17:Q17"/>
    <mergeCell ref="P12:Q12"/>
    <mergeCell ref="B13:C13"/>
    <mergeCell ref="P13:Q13"/>
    <mergeCell ref="B14:C14"/>
    <mergeCell ref="J7:Q7"/>
    <mergeCell ref="B8:C8"/>
    <mergeCell ref="P8:Q8"/>
    <mergeCell ref="B9:C9"/>
    <mergeCell ref="P9:Q9"/>
    <mergeCell ref="B10:C10"/>
    <mergeCell ref="P10:Q10"/>
    <mergeCell ref="B1:H1"/>
    <mergeCell ref="B2:H3"/>
    <mergeCell ref="D5:D6"/>
    <mergeCell ref="E5:E6"/>
    <mergeCell ref="F5:F6"/>
    <mergeCell ref="G5:G6"/>
    <mergeCell ref="H5:H6"/>
    <mergeCell ref="B11:C11"/>
    <mergeCell ref="P11:Q1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tabColor rgb="FFCC99FF"/>
  </sheetPr>
  <dimension ref="B1:V69"/>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2" ht="13.5" thickBot="1" x14ac:dyDescent="0.25">
      <c r="B1" s="1758" t="e">
        <f>#REF!</f>
        <v>#REF!</v>
      </c>
      <c r="C1" s="1759"/>
      <c r="D1" s="1759"/>
      <c r="E1" s="1759"/>
      <c r="F1" s="1759"/>
      <c r="G1" s="1759"/>
      <c r="H1" s="1759"/>
      <c r="I1" s="1760"/>
    </row>
    <row r="2" spans="2:22" ht="33.75" customHeight="1" thickBot="1" x14ac:dyDescent="0.25">
      <c r="B2" s="1761" t="s">
        <v>235</v>
      </c>
      <c r="C2" s="1762"/>
      <c r="D2" s="1762"/>
      <c r="E2" s="1762"/>
      <c r="F2" s="1762"/>
      <c r="G2" s="1762"/>
      <c r="H2" s="1762"/>
      <c r="I2" s="1763"/>
    </row>
    <row r="3" spans="2:22" x14ac:dyDescent="0.2">
      <c r="B3" s="5"/>
      <c r="C3" s="270"/>
      <c r="D3" s="270"/>
      <c r="E3" s="270"/>
      <c r="F3" s="270"/>
      <c r="G3" s="271"/>
      <c r="H3" s="3"/>
      <c r="I3" s="4"/>
    </row>
    <row r="4" spans="2:22" ht="15" x14ac:dyDescent="0.25">
      <c r="B4" s="5"/>
      <c r="C4" s="3"/>
      <c r="D4" s="15"/>
      <c r="E4" s="185"/>
      <c r="F4" s="185"/>
      <c r="G4" s="185"/>
      <c r="H4" s="272" t="s">
        <v>189</v>
      </c>
      <c r="I4" s="273"/>
    </row>
    <row r="5" spans="2:22" ht="15" x14ac:dyDescent="0.25">
      <c r="B5" s="5"/>
      <c r="C5" s="271"/>
      <c r="D5" s="271"/>
      <c r="E5" s="185"/>
      <c r="F5" s="185"/>
      <c r="G5" s="185"/>
      <c r="H5" s="274"/>
      <c r="I5" s="275"/>
      <c r="P5"/>
      <c r="Q5"/>
      <c r="R5"/>
      <c r="S5"/>
      <c r="T5"/>
      <c r="U5"/>
      <c r="V5"/>
    </row>
    <row r="6" spans="2:22" ht="15" x14ac:dyDescent="0.25">
      <c r="B6" s="5"/>
      <c r="C6" s="3"/>
      <c r="D6" s="15" t="s">
        <v>190</v>
      </c>
      <c r="E6" s="140"/>
      <c r="F6" s="276" t="s">
        <v>191</v>
      </c>
      <c r="G6" s="140"/>
      <c r="H6" s="277" t="s">
        <v>192</v>
      </c>
      <c r="I6" s="278"/>
      <c r="P6"/>
      <c r="Q6"/>
      <c r="R6"/>
      <c r="S6"/>
      <c r="T6"/>
      <c r="U6"/>
      <c r="V6"/>
    </row>
    <row r="7" spans="2:22" ht="15.75" thickBot="1" x14ac:dyDescent="0.3">
      <c r="B7" s="5"/>
      <c r="C7" s="270" t="s">
        <v>44</v>
      </c>
      <c r="D7" s="3"/>
      <c r="E7" s="270"/>
      <c r="F7" s="270"/>
      <c r="G7" s="271"/>
      <c r="H7" s="279"/>
      <c r="I7" s="4"/>
      <c r="K7"/>
      <c r="L7"/>
      <c r="M7"/>
      <c r="N7"/>
      <c r="O7"/>
      <c r="P7"/>
      <c r="Q7"/>
      <c r="R7"/>
      <c r="S7"/>
      <c r="T7"/>
      <c r="U7"/>
      <c r="V7"/>
    </row>
    <row r="8" spans="2:22" ht="29.25" customHeight="1" thickBot="1" x14ac:dyDescent="0.3">
      <c r="B8" s="5"/>
      <c r="C8" s="1994" t="s">
        <v>193</v>
      </c>
      <c r="D8" s="1995"/>
      <c r="E8" s="143" t="s">
        <v>232</v>
      </c>
      <c r="F8" s="143" t="s">
        <v>233</v>
      </c>
      <c r="G8" s="143" t="s">
        <v>234</v>
      </c>
      <c r="H8" s="143" t="s">
        <v>452</v>
      </c>
      <c r="I8" s="143" t="s">
        <v>453</v>
      </c>
      <c r="K8"/>
      <c r="L8"/>
      <c r="M8"/>
      <c r="N8"/>
      <c r="O8"/>
      <c r="P8"/>
      <c r="Q8"/>
      <c r="R8"/>
      <c r="S8"/>
      <c r="T8"/>
      <c r="U8"/>
      <c r="V8"/>
    </row>
    <row r="9" spans="2:22" ht="13.5" customHeight="1" x14ac:dyDescent="0.25">
      <c r="B9" s="7" t="s">
        <v>194</v>
      </c>
      <c r="C9" s="280" t="s">
        <v>195</v>
      </c>
      <c r="D9" s="281"/>
      <c r="E9" s="147"/>
      <c r="F9" s="147"/>
      <c r="G9" s="148">
        <f>E9</f>
        <v>0</v>
      </c>
      <c r="H9" s="149"/>
      <c r="I9" s="150">
        <f>G9</f>
        <v>0</v>
      </c>
      <c r="K9"/>
      <c r="L9"/>
      <c r="M9"/>
      <c r="N9"/>
      <c r="O9"/>
      <c r="P9"/>
      <c r="Q9"/>
      <c r="R9"/>
      <c r="S9"/>
      <c r="T9"/>
      <c r="U9"/>
      <c r="V9"/>
    </row>
    <row r="10" spans="2:22" ht="13.5" customHeight="1" x14ac:dyDescent="0.25">
      <c r="B10" s="7" t="s">
        <v>196</v>
      </c>
      <c r="C10" s="282" t="s">
        <v>197</v>
      </c>
      <c r="D10" s="144"/>
      <c r="E10" s="157"/>
      <c r="F10" s="157"/>
      <c r="G10" s="158">
        <f>E10</f>
        <v>0</v>
      </c>
      <c r="H10" s="159"/>
      <c r="I10" s="160">
        <f>G10</f>
        <v>0</v>
      </c>
      <c r="K10"/>
      <c r="L10"/>
      <c r="M10"/>
      <c r="N10"/>
      <c r="O10"/>
      <c r="P10"/>
      <c r="Q10"/>
      <c r="R10"/>
      <c r="S10"/>
      <c r="T10"/>
      <c r="U10"/>
      <c r="V10"/>
    </row>
    <row r="11" spans="2:22" ht="13.5" customHeight="1" x14ac:dyDescent="0.25">
      <c r="B11" s="283" t="s">
        <v>198</v>
      </c>
      <c r="C11" s="327" t="s">
        <v>199</v>
      </c>
      <c r="D11" s="322"/>
      <c r="E11" s="145"/>
      <c r="F11" s="323"/>
      <c r="G11" s="324"/>
      <c r="H11" s="325"/>
      <c r="I11" s="326"/>
      <c r="K11"/>
      <c r="L11"/>
      <c r="M11"/>
      <c r="N11"/>
      <c r="O11"/>
      <c r="P11"/>
      <c r="Q11"/>
      <c r="R11"/>
      <c r="S11"/>
      <c r="T11"/>
      <c r="U11"/>
      <c r="V11"/>
    </row>
    <row r="12" spans="2:22" ht="13.5" customHeight="1" x14ac:dyDescent="0.25">
      <c r="B12" s="284"/>
      <c r="C12" s="282"/>
      <c r="D12" s="285" t="s">
        <v>200</v>
      </c>
      <c r="E12" s="286"/>
      <c r="F12" s="157"/>
      <c r="G12" s="158">
        <f t="shared" ref="G12:G17" si="0">E12</f>
        <v>0</v>
      </c>
      <c r="H12" s="159"/>
      <c r="I12" s="160">
        <f t="shared" ref="I12:I17" si="1">G12</f>
        <v>0</v>
      </c>
      <c r="K12"/>
      <c r="L12"/>
      <c r="M12"/>
      <c r="N12"/>
      <c r="O12"/>
      <c r="P12"/>
      <c r="Q12"/>
      <c r="R12"/>
      <c r="S12"/>
      <c r="T12"/>
      <c r="U12"/>
      <c r="V12"/>
    </row>
    <row r="13" spans="2:22" ht="13.5" customHeight="1" x14ac:dyDescent="0.25">
      <c r="B13" s="284"/>
      <c r="C13" s="282"/>
      <c r="D13" s="141" t="s">
        <v>201</v>
      </c>
      <c r="E13" s="286"/>
      <c r="F13" s="157"/>
      <c r="G13" s="158">
        <f t="shared" si="0"/>
        <v>0</v>
      </c>
      <c r="H13" s="159"/>
      <c r="I13" s="160">
        <f t="shared" si="1"/>
        <v>0</v>
      </c>
      <c r="K13"/>
      <c r="L13"/>
      <c r="M13"/>
      <c r="N13"/>
      <c r="O13"/>
      <c r="P13"/>
      <c r="Q13"/>
      <c r="R13"/>
      <c r="S13"/>
      <c r="T13"/>
      <c r="U13"/>
      <c r="V13"/>
    </row>
    <row r="14" spans="2:22" ht="13.5" customHeight="1" x14ac:dyDescent="0.25">
      <c r="B14" s="284"/>
      <c r="C14" s="282"/>
      <c r="D14" s="141" t="s">
        <v>202</v>
      </c>
      <c r="E14" s="286"/>
      <c r="F14" s="157"/>
      <c r="G14" s="158">
        <f t="shared" si="0"/>
        <v>0</v>
      </c>
      <c r="H14" s="159"/>
      <c r="I14" s="160">
        <f t="shared" si="1"/>
        <v>0</v>
      </c>
      <c r="K14"/>
      <c r="L14"/>
      <c r="M14"/>
      <c r="N14"/>
      <c r="O14"/>
      <c r="P14"/>
      <c r="Q14"/>
      <c r="R14"/>
      <c r="S14"/>
      <c r="T14"/>
      <c r="U14"/>
      <c r="V14"/>
    </row>
    <row r="15" spans="2:22" ht="13.5" customHeight="1" x14ac:dyDescent="0.25">
      <c r="B15" s="284"/>
      <c r="C15" s="282"/>
      <c r="D15" s="141" t="s">
        <v>203</v>
      </c>
      <c r="E15" s="286"/>
      <c r="F15" s="157"/>
      <c r="G15" s="158">
        <f t="shared" si="0"/>
        <v>0</v>
      </c>
      <c r="H15" s="159"/>
      <c r="I15" s="160">
        <f t="shared" si="1"/>
        <v>0</v>
      </c>
      <c r="K15"/>
      <c r="L15"/>
      <c r="M15"/>
      <c r="N15"/>
      <c r="O15"/>
      <c r="P15"/>
      <c r="Q15"/>
      <c r="R15"/>
      <c r="S15"/>
      <c r="T15"/>
      <c r="U15"/>
      <c r="V15"/>
    </row>
    <row r="16" spans="2:22" ht="13.5" customHeight="1" x14ac:dyDescent="0.25">
      <c r="B16" s="284"/>
      <c r="C16" s="282"/>
      <c r="D16" s="141" t="s">
        <v>204</v>
      </c>
      <c r="E16" s="286"/>
      <c r="F16" s="157"/>
      <c r="G16" s="158">
        <f t="shared" si="0"/>
        <v>0</v>
      </c>
      <c r="H16" s="159"/>
      <c r="I16" s="160">
        <f t="shared" si="1"/>
        <v>0</v>
      </c>
      <c r="K16"/>
      <c r="L16"/>
      <c r="M16"/>
      <c r="N16"/>
      <c r="O16"/>
      <c r="P16"/>
      <c r="Q16"/>
      <c r="R16"/>
      <c r="S16"/>
      <c r="T16"/>
      <c r="U16"/>
      <c r="V16"/>
    </row>
    <row r="17" spans="2:22" ht="13.5" customHeight="1" thickBot="1" x14ac:dyDescent="0.3">
      <c r="B17" s="284"/>
      <c r="C17" s="287"/>
      <c r="D17" s="144" t="s">
        <v>205</v>
      </c>
      <c r="E17" s="288"/>
      <c r="F17" s="161"/>
      <c r="G17" s="158">
        <f t="shared" si="0"/>
        <v>0</v>
      </c>
      <c r="H17" s="163"/>
      <c r="I17" s="160">
        <f t="shared" si="1"/>
        <v>0</v>
      </c>
      <c r="K17"/>
      <c r="L17"/>
      <c r="M17"/>
      <c r="N17"/>
      <c r="O17"/>
      <c r="P17"/>
      <c r="Q17"/>
      <c r="R17"/>
      <c r="S17"/>
      <c r="T17"/>
      <c r="U17"/>
      <c r="V17"/>
    </row>
    <row r="18" spans="2:22" ht="13.5" customHeight="1" thickBot="1" x14ac:dyDescent="0.3">
      <c r="B18" s="289"/>
      <c r="C18" s="113"/>
      <c r="D18" s="294" t="s">
        <v>435</v>
      </c>
      <c r="E18" s="152">
        <f>SUM(E12:E17)</f>
        <v>0</v>
      </c>
      <c r="F18" s="152">
        <f>SUM(F12:F17)</f>
        <v>0</v>
      </c>
      <c r="G18" s="777">
        <f>SUM(G12:G17)</f>
        <v>0</v>
      </c>
      <c r="H18" s="778">
        <f>SUM(H12:H17)</f>
        <v>0</v>
      </c>
      <c r="I18" s="778">
        <f>SUM(I12:I17)</f>
        <v>0</v>
      </c>
      <c r="K18"/>
      <c r="L18"/>
      <c r="M18"/>
      <c r="N18"/>
      <c r="O18"/>
      <c r="P18"/>
      <c r="Q18"/>
      <c r="R18"/>
      <c r="S18"/>
      <c r="T18"/>
      <c r="U18"/>
      <c r="V18"/>
    </row>
    <row r="19" spans="2:22" ht="13.5" customHeight="1" x14ac:dyDescent="0.25">
      <c r="B19" s="283" t="s">
        <v>206</v>
      </c>
      <c r="C19" s="295" t="s">
        <v>207</v>
      </c>
      <c r="D19" s="296"/>
      <c r="E19" s="146"/>
      <c r="F19" s="146"/>
      <c r="G19" s="297"/>
      <c r="H19" s="298"/>
      <c r="I19" s="299"/>
      <c r="K19"/>
      <c r="L19"/>
      <c r="M19"/>
      <c r="N19"/>
      <c r="O19"/>
      <c r="P19"/>
      <c r="Q19"/>
      <c r="R19"/>
      <c r="S19"/>
      <c r="T19"/>
      <c r="U19"/>
      <c r="V19"/>
    </row>
    <row r="20" spans="2:22" ht="13.5" customHeight="1" x14ac:dyDescent="0.25">
      <c r="B20" s="284"/>
      <c r="C20" s="141"/>
      <c r="D20" s="141" t="s">
        <v>208</v>
      </c>
      <c r="E20" s="147"/>
      <c r="F20" s="153"/>
      <c r="G20" s="154">
        <f>E20</f>
        <v>0</v>
      </c>
      <c r="H20" s="155"/>
      <c r="I20" s="156">
        <f>G20</f>
        <v>0</v>
      </c>
      <c r="J20" s="18"/>
      <c r="P20"/>
      <c r="Q20"/>
      <c r="R20"/>
      <c r="S20"/>
      <c r="T20"/>
      <c r="U20"/>
      <c r="V20"/>
    </row>
    <row r="21" spans="2:22" ht="13.5" customHeight="1" x14ac:dyDescent="0.25">
      <c r="B21" s="284"/>
      <c r="C21" s="141"/>
      <c r="D21" s="141" t="s">
        <v>209</v>
      </c>
      <c r="E21" s="291"/>
      <c r="F21" s="157"/>
      <c r="G21" s="154">
        <f t="shared" ref="G21:G33" si="2">E21</f>
        <v>0</v>
      </c>
      <c r="H21" s="159"/>
      <c r="I21" s="156">
        <f t="shared" ref="I21:I33" si="3">G21</f>
        <v>0</v>
      </c>
      <c r="P21"/>
      <c r="Q21"/>
      <c r="R21"/>
      <c r="S21"/>
      <c r="T21"/>
      <c r="U21"/>
      <c r="V21"/>
    </row>
    <row r="22" spans="2:22" ht="13.5" customHeight="1" x14ac:dyDescent="0.25">
      <c r="B22" s="284"/>
      <c r="C22" s="141"/>
      <c r="D22" s="141" t="s">
        <v>210</v>
      </c>
      <c r="E22" s="291"/>
      <c r="F22" s="157"/>
      <c r="G22" s="154">
        <f t="shared" si="2"/>
        <v>0</v>
      </c>
      <c r="H22" s="159"/>
      <c r="I22" s="156">
        <f t="shared" si="3"/>
        <v>0</v>
      </c>
      <c r="J22" s="18"/>
      <c r="P22"/>
      <c r="Q22"/>
      <c r="R22"/>
      <c r="S22"/>
      <c r="T22"/>
      <c r="U22"/>
      <c r="V22"/>
    </row>
    <row r="23" spans="2:22" ht="13.5" customHeight="1" x14ac:dyDescent="0.25">
      <c r="B23" s="284"/>
      <c r="C23" s="141"/>
      <c r="D23" s="141" t="s">
        <v>211</v>
      </c>
      <c r="E23" s="291"/>
      <c r="F23" s="157"/>
      <c r="G23" s="154">
        <f t="shared" si="2"/>
        <v>0</v>
      </c>
      <c r="H23" s="159"/>
      <c r="I23" s="156">
        <f t="shared" si="3"/>
        <v>0</v>
      </c>
      <c r="J23" s="18"/>
      <c r="P23"/>
      <c r="Q23"/>
      <c r="R23"/>
      <c r="S23"/>
      <c r="T23"/>
      <c r="U23"/>
      <c r="V23"/>
    </row>
    <row r="24" spans="2:22" ht="13.5" customHeight="1" x14ac:dyDescent="0.25">
      <c r="B24" s="284"/>
      <c r="C24" s="141"/>
      <c r="D24" s="141" t="s">
        <v>212</v>
      </c>
      <c r="E24" s="291"/>
      <c r="F24" s="157"/>
      <c r="G24" s="154">
        <f t="shared" si="2"/>
        <v>0</v>
      </c>
      <c r="H24" s="159"/>
      <c r="I24" s="156">
        <f t="shared" si="3"/>
        <v>0</v>
      </c>
      <c r="J24" s="18"/>
      <c r="P24"/>
      <c r="Q24"/>
      <c r="R24"/>
      <c r="S24"/>
      <c r="T24"/>
      <c r="U24"/>
      <c r="V24"/>
    </row>
    <row r="25" spans="2:22" ht="13.5" customHeight="1" x14ac:dyDescent="0.25">
      <c r="B25" s="284"/>
      <c r="C25" s="141"/>
      <c r="D25" s="141" t="s">
        <v>213</v>
      </c>
      <c r="E25" s="291"/>
      <c r="F25" s="157"/>
      <c r="G25" s="154">
        <f t="shared" si="2"/>
        <v>0</v>
      </c>
      <c r="H25" s="159"/>
      <c r="I25" s="156">
        <f t="shared" si="3"/>
        <v>0</v>
      </c>
      <c r="J25" s="18"/>
      <c r="P25"/>
      <c r="Q25"/>
      <c r="R25"/>
      <c r="S25"/>
      <c r="T25"/>
      <c r="U25"/>
      <c r="V25"/>
    </row>
    <row r="26" spans="2:22" ht="13.5" customHeight="1" x14ac:dyDescent="0.25">
      <c r="B26" s="284"/>
      <c r="C26" s="141"/>
      <c r="D26" s="141" t="s">
        <v>214</v>
      </c>
      <c r="E26" s="291"/>
      <c r="F26" s="157"/>
      <c r="G26" s="154">
        <f t="shared" si="2"/>
        <v>0</v>
      </c>
      <c r="H26" s="159"/>
      <c r="I26" s="156">
        <f t="shared" si="3"/>
        <v>0</v>
      </c>
      <c r="J26" s="18"/>
      <c r="P26"/>
      <c r="Q26"/>
      <c r="R26"/>
      <c r="S26"/>
      <c r="T26"/>
      <c r="U26"/>
      <c r="V26"/>
    </row>
    <row r="27" spans="2:22" ht="13.5" customHeight="1" x14ac:dyDescent="0.25">
      <c r="B27" s="284"/>
      <c r="C27" s="141"/>
      <c r="D27" s="141" t="s">
        <v>215</v>
      </c>
      <c r="E27" s="291"/>
      <c r="F27" s="157"/>
      <c r="G27" s="154">
        <f t="shared" si="2"/>
        <v>0</v>
      </c>
      <c r="H27" s="159"/>
      <c r="I27" s="156">
        <f t="shared" si="3"/>
        <v>0</v>
      </c>
      <c r="J27" s="18"/>
      <c r="P27"/>
      <c r="Q27"/>
      <c r="R27"/>
      <c r="S27"/>
      <c r="T27"/>
      <c r="U27"/>
      <c r="V27"/>
    </row>
    <row r="28" spans="2:22" ht="13.5" customHeight="1" x14ac:dyDescent="0.25">
      <c r="B28" s="284"/>
      <c r="C28" s="141"/>
      <c r="D28" s="141" t="s">
        <v>216</v>
      </c>
      <c r="E28" s="291"/>
      <c r="F28" s="157"/>
      <c r="G28" s="154">
        <f t="shared" si="2"/>
        <v>0</v>
      </c>
      <c r="H28" s="159"/>
      <c r="I28" s="156">
        <f t="shared" si="3"/>
        <v>0</v>
      </c>
      <c r="J28" s="18"/>
      <c r="P28"/>
      <c r="Q28"/>
      <c r="R28"/>
      <c r="S28"/>
      <c r="T28"/>
      <c r="U28"/>
      <c r="V28"/>
    </row>
    <row r="29" spans="2:22" ht="13.5" customHeight="1" x14ac:dyDescent="0.2">
      <c r="B29" s="284"/>
      <c r="C29" s="141"/>
      <c r="D29" s="141" t="s">
        <v>217</v>
      </c>
      <c r="E29" s="291"/>
      <c r="F29" s="157"/>
      <c r="G29" s="154">
        <f t="shared" si="2"/>
        <v>0</v>
      </c>
      <c r="H29" s="159"/>
      <c r="I29" s="156">
        <f t="shared" si="3"/>
        <v>0</v>
      </c>
      <c r="J29" s="18"/>
    </row>
    <row r="30" spans="2:22" ht="13.5" customHeight="1" x14ac:dyDescent="0.2">
      <c r="B30" s="284"/>
      <c r="C30" s="141"/>
      <c r="D30" s="141" t="s">
        <v>218</v>
      </c>
      <c r="E30" s="291"/>
      <c r="F30" s="157"/>
      <c r="G30" s="154">
        <f t="shared" si="2"/>
        <v>0</v>
      </c>
      <c r="H30" s="159"/>
      <c r="I30" s="156">
        <f t="shared" si="3"/>
        <v>0</v>
      </c>
      <c r="J30" s="18"/>
    </row>
    <row r="31" spans="2:22" ht="13.5" customHeight="1" x14ac:dyDescent="0.2">
      <c r="B31" s="284"/>
      <c r="C31" s="141"/>
      <c r="D31" s="141" t="s">
        <v>474</v>
      </c>
      <c r="E31" s="291"/>
      <c r="F31" s="157"/>
      <c r="G31" s="154">
        <f t="shared" si="2"/>
        <v>0</v>
      </c>
      <c r="H31" s="159"/>
      <c r="I31" s="156">
        <f t="shared" si="3"/>
        <v>0</v>
      </c>
      <c r="J31" s="18"/>
    </row>
    <row r="32" spans="2:22" ht="13.5" customHeight="1" x14ac:dyDescent="0.2">
      <c r="B32" s="284"/>
      <c r="C32" s="141"/>
      <c r="D32" s="141" t="s">
        <v>219</v>
      </c>
      <c r="E32" s="291"/>
      <c r="F32" s="157"/>
      <c r="G32" s="154">
        <f t="shared" si="2"/>
        <v>0</v>
      </c>
      <c r="H32" s="159"/>
      <c r="I32" s="156">
        <f t="shared" si="3"/>
        <v>0</v>
      </c>
      <c r="J32" s="18"/>
    </row>
    <row r="33" spans="2:9" ht="13.5" customHeight="1" thickBot="1" x14ac:dyDescent="0.25">
      <c r="B33" s="284"/>
      <c r="C33" s="144"/>
      <c r="D33" s="144" t="s">
        <v>220</v>
      </c>
      <c r="E33" s="292"/>
      <c r="F33" s="161"/>
      <c r="G33" s="154">
        <f t="shared" si="2"/>
        <v>0</v>
      </c>
      <c r="H33" s="163"/>
      <c r="I33" s="156">
        <f t="shared" si="3"/>
        <v>0</v>
      </c>
    </row>
    <row r="34" spans="2:9" ht="13.5" customHeight="1" thickBot="1" x14ac:dyDescent="0.25">
      <c r="B34" s="289"/>
      <c r="C34" s="300"/>
      <c r="D34" s="301" t="s">
        <v>221</v>
      </c>
      <c r="E34" s="152">
        <f>SUM(E20:E33)</f>
        <v>0</v>
      </c>
      <c r="F34" s="152">
        <f>SUM(F20:F33)</f>
        <v>0</v>
      </c>
      <c r="G34" s="777">
        <f>SUM(G20:G33)</f>
        <v>0</v>
      </c>
      <c r="H34" s="778">
        <f>SUM(H20:H33)</f>
        <v>0</v>
      </c>
      <c r="I34" s="778">
        <f>SUM(I20:I33)</f>
        <v>0</v>
      </c>
    </row>
    <row r="35" spans="2:9" ht="13.5" customHeight="1" x14ac:dyDescent="0.2">
      <c r="B35" s="283" t="s">
        <v>222</v>
      </c>
      <c r="C35" s="302" t="s">
        <v>223</v>
      </c>
      <c r="D35" s="303"/>
      <c r="E35" s="146"/>
      <c r="F35" s="146"/>
      <c r="G35" s="297"/>
      <c r="H35" s="298"/>
      <c r="I35" s="299"/>
    </row>
    <row r="36" spans="2:9" ht="13.5" customHeight="1" x14ac:dyDescent="0.2">
      <c r="B36" s="284"/>
      <c r="C36" s="141"/>
      <c r="D36" s="141"/>
      <c r="E36" s="291"/>
      <c r="F36" s="157"/>
      <c r="G36" s="158">
        <f>E36</f>
        <v>0</v>
      </c>
      <c r="H36" s="930"/>
      <c r="I36" s="931"/>
    </row>
    <row r="37" spans="2:9" ht="13.5" customHeight="1" x14ac:dyDescent="0.2">
      <c r="B37" s="284"/>
      <c r="C37" s="141"/>
      <c r="D37" s="141"/>
      <c r="E37" s="291"/>
      <c r="F37" s="157"/>
      <c r="G37" s="158">
        <f>E37</f>
        <v>0</v>
      </c>
      <c r="H37" s="930"/>
      <c r="I37" s="931"/>
    </row>
    <row r="38" spans="2:9" ht="13.5" customHeight="1" thickBot="1" x14ac:dyDescent="0.25">
      <c r="B38" s="284"/>
      <c r="C38" s="144"/>
      <c r="D38" s="144"/>
      <c r="E38" s="292"/>
      <c r="F38" s="161"/>
      <c r="G38" s="158">
        <f>E38</f>
        <v>0</v>
      </c>
      <c r="H38" s="932"/>
      <c r="I38" s="933"/>
    </row>
    <row r="39" spans="2:9" ht="13.5" customHeight="1" thickBot="1" x14ac:dyDescent="0.25">
      <c r="B39" s="289"/>
      <c r="C39" s="300"/>
      <c r="D39" s="301" t="s">
        <v>224</v>
      </c>
      <c r="E39" s="152">
        <f>SUM(E36:E38)</f>
        <v>0</v>
      </c>
      <c r="F39" s="152">
        <f>SUM(F36:F38)</f>
        <v>0</v>
      </c>
      <c r="G39" s="777">
        <f>SUM(G36:G38)</f>
        <v>0</v>
      </c>
      <c r="H39" s="778">
        <f>SUM(H36:H38)</f>
        <v>0</v>
      </c>
      <c r="I39" s="778">
        <f>SUM(I36:I38)</f>
        <v>0</v>
      </c>
    </row>
    <row r="40" spans="2:9" ht="13.5" customHeight="1" x14ac:dyDescent="0.2">
      <c r="B40" s="283" t="s">
        <v>225</v>
      </c>
      <c r="C40" s="302" t="s">
        <v>226</v>
      </c>
      <c r="D40" s="303"/>
      <c r="E40" s="146"/>
      <c r="F40" s="146"/>
      <c r="G40" s="297"/>
      <c r="H40" s="298"/>
      <c r="I40" s="299"/>
    </row>
    <row r="41" spans="2:9" ht="13.5" customHeight="1" x14ac:dyDescent="0.2">
      <c r="B41" s="284"/>
      <c r="C41" s="141"/>
      <c r="D41" s="142" t="s">
        <v>227</v>
      </c>
      <c r="E41" s="291"/>
      <c r="F41" s="157"/>
      <c r="G41" s="158">
        <f>E41</f>
        <v>0</v>
      </c>
      <c r="H41" s="159"/>
      <c r="I41" s="160">
        <f>G41</f>
        <v>0</v>
      </c>
    </row>
    <row r="42" spans="2:9" ht="13.5" customHeight="1" x14ac:dyDescent="0.2">
      <c r="B42" s="284"/>
      <c r="C42" s="141"/>
      <c r="D42" s="142" t="s">
        <v>228</v>
      </c>
      <c r="E42" s="291"/>
      <c r="F42" s="157"/>
      <c r="G42" s="158">
        <f>E42</f>
        <v>0</v>
      </c>
      <c r="H42" s="159"/>
      <c r="I42" s="160">
        <f>G42</f>
        <v>0</v>
      </c>
    </row>
    <row r="43" spans="2:9" ht="13.5" customHeight="1" thickBot="1" x14ac:dyDescent="0.25">
      <c r="B43" s="284"/>
      <c r="C43" s="144"/>
      <c r="D43" s="144"/>
      <c r="E43" s="292"/>
      <c r="F43" s="161"/>
      <c r="G43" s="158">
        <f>E43</f>
        <v>0</v>
      </c>
      <c r="H43" s="163"/>
      <c r="I43" s="160">
        <f>G43</f>
        <v>0</v>
      </c>
    </row>
    <row r="44" spans="2:9" ht="13.5" customHeight="1" thickBot="1" x14ac:dyDescent="0.25">
      <c r="B44" s="289"/>
      <c r="C44" s="300"/>
      <c r="D44" s="301" t="s">
        <v>229</v>
      </c>
      <c r="E44" s="778">
        <f>SUM(E41:E43)</f>
        <v>0</v>
      </c>
      <c r="F44" s="778">
        <f>SUM(F41:F43)</f>
        <v>0</v>
      </c>
      <c r="G44" s="778">
        <f>SUM(G41:G43)</f>
        <v>0</v>
      </c>
      <c r="H44" s="778">
        <f>SUM(H41:H43)</f>
        <v>0</v>
      </c>
      <c r="I44" s="778">
        <f>SUM(I41:I43)</f>
        <v>0</v>
      </c>
    </row>
    <row r="45" spans="2:9" ht="13.5" customHeight="1" thickBot="1" x14ac:dyDescent="0.25">
      <c r="B45" s="293" t="s">
        <v>230</v>
      </c>
      <c r="C45" s="304" t="s">
        <v>231</v>
      </c>
      <c r="D45" s="403"/>
      <c r="E45" s="778">
        <f>+E44+E39+E34+E18+E10+E9</f>
        <v>0</v>
      </c>
      <c r="F45" s="778">
        <f>+F44+F39+F34+F18+F10+F9</f>
        <v>0</v>
      </c>
      <c r="G45" s="778">
        <f>+G44+G39+G34+G18+G10+G9</f>
        <v>0</v>
      </c>
      <c r="H45" s="778">
        <f>+H44+H39+H34+H18+H10+H9</f>
        <v>0</v>
      </c>
      <c r="I45" s="778">
        <f>+I44+I39+I34+I18+I10+I9</f>
        <v>0</v>
      </c>
    </row>
    <row r="46" spans="2:9" ht="13.5" customHeight="1" x14ac:dyDescent="0.2">
      <c r="B46" s="3"/>
      <c r="C46" s="3"/>
      <c r="D46" s="3"/>
      <c r="E46" s="3"/>
      <c r="F46" s="3"/>
      <c r="G46" s="3"/>
      <c r="H46" s="3"/>
      <c r="I46" s="739" t="e">
        <f>+#REF!</f>
        <v>#REF!</v>
      </c>
    </row>
    <row r="47" spans="2:9" x14ac:dyDescent="0.2">
      <c r="B47" s="3"/>
      <c r="C47" s="281"/>
      <c r="D47" s="281"/>
      <c r="E47" s="3"/>
      <c r="F47" s="3"/>
      <c r="G47" s="3"/>
      <c r="H47" s="736">
        <v>8609</v>
      </c>
      <c r="I47" s="305">
        <f ca="1">TODAY()</f>
        <v>45330</v>
      </c>
    </row>
    <row r="48" spans="2:9" x14ac:dyDescent="0.2">
      <c r="B48" s="3"/>
      <c r="C48" s="281"/>
      <c r="D48" s="281"/>
      <c r="E48" s="3"/>
      <c r="F48" s="3"/>
      <c r="G48" s="3"/>
      <c r="H48" s="3"/>
      <c r="I48" s="3"/>
    </row>
    <row r="49" spans="2:9" x14ac:dyDescent="0.2">
      <c r="B49" s="3"/>
      <c r="C49" s="281"/>
      <c r="D49" s="281"/>
      <c r="E49" s="3"/>
      <c r="F49" s="3"/>
      <c r="G49" s="3"/>
      <c r="H49" s="3"/>
      <c r="I49" s="3"/>
    </row>
    <row r="50" spans="2:9" x14ac:dyDescent="0.2">
      <c r="B50" s="3"/>
      <c r="C50" s="281"/>
      <c r="D50" s="281"/>
      <c r="E50" s="3"/>
      <c r="F50" s="3"/>
      <c r="G50" s="3"/>
      <c r="H50" s="3"/>
      <c r="I50" s="3"/>
    </row>
    <row r="51" spans="2:9" x14ac:dyDescent="0.2">
      <c r="B51" s="3"/>
      <c r="C51" s="281"/>
      <c r="D51" s="281"/>
      <c r="E51" s="3"/>
      <c r="F51" s="3"/>
      <c r="G51" s="3"/>
      <c r="H51" s="3"/>
      <c r="I51" s="3"/>
    </row>
    <row r="52" spans="2:9" x14ac:dyDescent="0.2">
      <c r="B52" s="3"/>
      <c r="C52" s="281"/>
      <c r="D52" s="281"/>
      <c r="E52" s="3"/>
      <c r="F52" s="3"/>
      <c r="G52" s="3"/>
      <c r="H52" s="3"/>
      <c r="I52" s="3"/>
    </row>
    <row r="53" spans="2:9" x14ac:dyDescent="0.2">
      <c r="B53" s="3"/>
      <c r="C53" s="281"/>
      <c r="D53" s="281"/>
      <c r="E53" s="3"/>
      <c r="F53" s="3"/>
      <c r="G53" s="3"/>
      <c r="H53" s="3"/>
      <c r="I53" s="3"/>
    </row>
    <row r="54" spans="2:9" x14ac:dyDescent="0.2">
      <c r="B54" s="3"/>
      <c r="C54" s="281"/>
      <c r="D54" s="281"/>
      <c r="E54" s="3"/>
      <c r="F54" s="3"/>
      <c r="G54" s="3"/>
      <c r="H54" s="3"/>
      <c r="I54" s="3"/>
    </row>
    <row r="55" spans="2:9" x14ac:dyDescent="0.2">
      <c r="B55" s="3"/>
      <c r="C55" s="281"/>
      <c r="D55" s="281"/>
      <c r="E55" s="3"/>
      <c r="F55" s="3"/>
      <c r="G55" s="3"/>
      <c r="H55" s="3"/>
      <c r="I55" s="3"/>
    </row>
    <row r="56" spans="2:9" x14ac:dyDescent="0.2">
      <c r="B56" s="3"/>
      <c r="C56" s="281"/>
      <c r="D56" s="281"/>
      <c r="E56" s="3"/>
      <c r="F56" s="3"/>
      <c r="G56" s="3"/>
      <c r="H56" s="3"/>
      <c r="I56" s="3"/>
    </row>
    <row r="57" spans="2:9" x14ac:dyDescent="0.2">
      <c r="B57" s="3"/>
      <c r="C57" s="281"/>
      <c r="D57" s="281"/>
      <c r="E57" s="3"/>
      <c r="F57" s="3"/>
      <c r="G57" s="3"/>
      <c r="H57" s="3"/>
      <c r="I57" s="3"/>
    </row>
    <row r="58" spans="2:9" x14ac:dyDescent="0.2">
      <c r="B58" s="3"/>
      <c r="C58" s="281"/>
      <c r="D58" s="281"/>
      <c r="E58" s="3"/>
      <c r="F58" s="3"/>
      <c r="G58" s="3"/>
      <c r="H58" s="3"/>
      <c r="I58" s="3"/>
    </row>
    <row r="59" spans="2:9" x14ac:dyDescent="0.2">
      <c r="B59" s="3"/>
      <c r="C59" s="281"/>
      <c r="D59" s="281"/>
      <c r="E59" s="3"/>
      <c r="F59" s="3"/>
      <c r="G59" s="3"/>
      <c r="H59" s="3"/>
      <c r="I59" s="3"/>
    </row>
    <row r="60" spans="2:9" x14ac:dyDescent="0.2">
      <c r="B60" s="3"/>
      <c r="C60" s="281"/>
      <c r="D60" s="281"/>
      <c r="E60" s="3"/>
      <c r="F60" s="3"/>
      <c r="G60" s="3"/>
      <c r="H60" s="3"/>
      <c r="I60" s="3"/>
    </row>
    <row r="61" spans="2:9" x14ac:dyDescent="0.2">
      <c r="C61" s="281"/>
      <c r="D61" s="281"/>
    </row>
    <row r="62" spans="2:9" x14ac:dyDescent="0.2">
      <c r="C62" s="281"/>
      <c r="D62" s="281"/>
    </row>
    <row r="63" spans="2:9" x14ac:dyDescent="0.2">
      <c r="C63" s="281"/>
      <c r="D63" s="281"/>
    </row>
    <row r="64" spans="2:9" x14ac:dyDescent="0.2">
      <c r="C64" s="281"/>
      <c r="D64" s="281"/>
    </row>
    <row r="65" spans="3:4" x14ac:dyDescent="0.2">
      <c r="C65" s="281"/>
      <c r="D65" s="281"/>
    </row>
    <row r="66" spans="3:4" x14ac:dyDescent="0.2">
      <c r="C66" s="281"/>
      <c r="D66" s="281"/>
    </row>
    <row r="67" spans="3:4" x14ac:dyDescent="0.2">
      <c r="C67" s="281"/>
      <c r="D67" s="281"/>
    </row>
    <row r="68" spans="3:4" x14ac:dyDescent="0.2">
      <c r="C68" s="281"/>
      <c r="D68" s="281"/>
    </row>
    <row r="69" spans="3:4" x14ac:dyDescent="0.2">
      <c r="C69" s="281"/>
      <c r="D69" s="281"/>
    </row>
  </sheetData>
  <sheetProtection algorithmName="SHA-512" hashValue="WLGFOPsFFy4xyVaUO4FVSQBnOKASRpg/MdeBL9+q6S+E9+8As7jEPD1UQLZf6i3jHRrJGpfp0DazoLGSKtk6zw==" saltValue="9lMkNJdL9aItFdRFUfUuxg==" spinCount="100000" sheet="1" objects="1" scenarios="1"/>
  <mergeCells count="3">
    <mergeCell ref="B1:I1"/>
    <mergeCell ref="B2:I2"/>
    <mergeCell ref="C8:D8"/>
  </mergeCells>
  <pageMargins left="0.7" right="0.7" top="0.75" bottom="0.75" header="0.3" footer="0.3"/>
  <pageSetup scale="75"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tabColor rgb="FFCC99FF"/>
    <pageSetUpPr fitToPage="1"/>
  </sheetPr>
  <dimension ref="B1:U129"/>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x14ac:dyDescent="0.25">
      <c r="B1" s="1758" t="e">
        <f>#REF!</f>
        <v>#REF!</v>
      </c>
      <c r="C1" s="1759"/>
      <c r="D1" s="1759"/>
      <c r="E1" s="1759"/>
      <c r="F1" s="1759"/>
      <c r="G1" s="1759"/>
      <c r="H1" s="1760"/>
      <c r="I1" s="328"/>
      <c r="J1" s="328"/>
      <c r="K1" s="328"/>
      <c r="L1" s="81"/>
      <c r="M1" s="3"/>
      <c r="N1" s="3"/>
      <c r="O1" s="3"/>
      <c r="P1" s="3"/>
      <c r="Q1" s="3"/>
      <c r="R1" s="3"/>
      <c r="S1" s="3"/>
      <c r="T1" s="81"/>
    </row>
    <row r="2" spans="2:20" ht="34.5" customHeight="1" thickBot="1" x14ac:dyDescent="0.25">
      <c r="B2" s="1761" t="s">
        <v>120</v>
      </c>
      <c r="C2" s="1762"/>
      <c r="D2" s="1762"/>
      <c r="E2" s="1762"/>
      <c r="F2" s="1762"/>
      <c r="G2" s="1762"/>
      <c r="H2" s="1763"/>
      <c r="I2" s="328"/>
      <c r="J2" s="328"/>
      <c r="K2" s="328"/>
      <c r="L2" s="3"/>
      <c r="M2" s="3"/>
      <c r="N2" s="3"/>
      <c r="O2" s="3"/>
      <c r="P2" s="3"/>
      <c r="Q2" s="3"/>
      <c r="R2" s="3"/>
      <c r="S2" s="3"/>
      <c r="T2" s="81"/>
    </row>
    <row r="3" spans="2:20" ht="13.5" thickBot="1" x14ac:dyDescent="0.25">
      <c r="B3" s="5"/>
      <c r="C3" s="81"/>
      <c r="D3" s="81"/>
      <c r="E3" s="81"/>
      <c r="F3" s="81"/>
      <c r="G3" s="81"/>
      <c r="H3" s="329"/>
      <c r="I3" s="81"/>
      <c r="J3" s="81"/>
      <c r="K3" s="81"/>
      <c r="L3" s="81"/>
      <c r="M3" s="81"/>
      <c r="N3" s="81"/>
      <c r="O3" s="81"/>
      <c r="P3" s="81"/>
      <c r="Q3" s="81"/>
      <c r="R3" s="81"/>
      <c r="S3" s="81"/>
      <c r="T3" s="81"/>
    </row>
    <row r="4" spans="2:20" ht="13.5" thickBot="1" x14ac:dyDescent="0.25">
      <c r="B4" s="352" t="s">
        <v>125</v>
      </c>
      <c r="C4" s="1035"/>
      <c r="D4" s="81"/>
      <c r="E4" s="81"/>
      <c r="F4" s="81"/>
      <c r="G4" s="81"/>
      <c r="H4" s="329"/>
      <c r="I4" s="81"/>
      <c r="J4" s="81"/>
      <c r="K4" s="81"/>
      <c r="L4" s="81"/>
      <c r="M4" s="81"/>
      <c r="N4" s="81"/>
      <c r="O4" s="81"/>
      <c r="P4" s="81"/>
      <c r="Q4" s="81"/>
      <c r="R4" s="81"/>
      <c r="S4" s="81"/>
      <c r="T4" s="81"/>
    </row>
    <row r="5" spans="2:20" ht="13.5" thickBot="1" x14ac:dyDescent="0.25">
      <c r="B5" s="1036"/>
      <c r="C5" s="1037"/>
      <c r="D5" s="81"/>
      <c r="E5" s="81"/>
      <c r="F5" s="81"/>
      <c r="G5" s="81"/>
      <c r="H5" s="329"/>
      <c r="I5" s="81"/>
      <c r="J5" s="81"/>
      <c r="K5" s="81"/>
      <c r="L5" s="81"/>
      <c r="M5" s="81"/>
      <c r="N5" s="81"/>
      <c r="O5" s="81"/>
      <c r="P5" s="81"/>
      <c r="Q5" s="81"/>
      <c r="R5" s="81"/>
      <c r="S5" s="81"/>
      <c r="T5" s="81"/>
    </row>
    <row r="6" spans="2:20" ht="13.5" thickBot="1" x14ac:dyDescent="0.25">
      <c r="B6" s="353" t="s">
        <v>102</v>
      </c>
      <c r="C6" s="354" t="s">
        <v>623</v>
      </c>
      <c r="D6" s="354"/>
      <c r="E6" s="354"/>
      <c r="F6" s="354"/>
      <c r="G6" s="354"/>
      <c r="H6" s="355"/>
      <c r="I6" s="81"/>
      <c r="J6" s="81"/>
      <c r="K6" s="81"/>
      <c r="L6" s="81"/>
      <c r="M6" s="81"/>
      <c r="N6" s="81"/>
      <c r="O6" s="81"/>
      <c r="P6" s="81"/>
      <c r="Q6" s="81"/>
      <c r="R6" s="81"/>
      <c r="S6" s="81"/>
      <c r="T6" s="81"/>
    </row>
    <row r="7" spans="2:20" ht="13.5" thickBot="1" x14ac:dyDescent="0.25">
      <c r="B7" s="82" t="s">
        <v>103</v>
      </c>
      <c r="C7" s="82" t="s">
        <v>104</v>
      </c>
      <c r="D7" s="83" t="s">
        <v>105</v>
      </c>
      <c r="E7" s="83" t="s">
        <v>106</v>
      </c>
      <c r="F7" s="83" t="s">
        <v>107</v>
      </c>
      <c r="G7" s="330" t="s">
        <v>108</v>
      </c>
      <c r="H7" s="83" t="s">
        <v>109</v>
      </c>
      <c r="I7" s="81"/>
      <c r="J7" s="81"/>
      <c r="K7" s="81"/>
      <c r="L7" s="81"/>
      <c r="M7" s="81"/>
      <c r="N7" s="81"/>
      <c r="O7" s="81"/>
      <c r="P7" s="81"/>
      <c r="Q7" s="81"/>
      <c r="R7" s="81"/>
      <c r="S7" s="81"/>
      <c r="T7" s="81"/>
    </row>
    <row r="8" spans="2:20" x14ac:dyDescent="0.2">
      <c r="B8" s="331" t="s">
        <v>436</v>
      </c>
      <c r="C8" s="94"/>
      <c r="D8" s="95"/>
      <c r="E8" s="95"/>
      <c r="F8" s="95"/>
      <c r="G8" s="95"/>
      <c r="H8" s="183">
        <f>+(C9*C8)+(D9*D8)+(E9*E8)+(F9*F8)+(G9*G8)</f>
        <v>0</v>
      </c>
      <c r="I8" s="81"/>
      <c r="J8" s="81"/>
      <c r="K8" s="81"/>
      <c r="L8" s="81"/>
      <c r="M8" s="81"/>
      <c r="N8" s="81"/>
      <c r="O8" s="81"/>
      <c r="P8" s="81"/>
      <c r="Q8" s="81"/>
      <c r="R8" s="81"/>
      <c r="S8" s="81"/>
      <c r="T8" s="81"/>
    </row>
    <row r="9" spans="2:20" x14ac:dyDescent="0.2">
      <c r="B9" s="332" t="s">
        <v>110</v>
      </c>
      <c r="C9" s="76"/>
      <c r="D9" s="77"/>
      <c r="E9" s="77"/>
      <c r="F9" s="77"/>
      <c r="G9" s="77"/>
      <c r="H9" s="184">
        <f>SUM(C9:G9)</f>
        <v>0</v>
      </c>
      <c r="I9" s="81"/>
      <c r="J9" s="81"/>
      <c r="K9" s="81"/>
      <c r="L9" s="81"/>
      <c r="M9" s="81"/>
      <c r="N9" s="81"/>
      <c r="O9" s="81"/>
      <c r="P9" s="81"/>
      <c r="Q9" s="81"/>
      <c r="R9" s="81"/>
      <c r="S9" s="81"/>
      <c r="T9" s="81"/>
    </row>
    <row r="10" spans="2:20" ht="15" x14ac:dyDescent="0.2">
      <c r="B10" s="333" t="s">
        <v>121</v>
      </c>
      <c r="C10" s="92"/>
      <c r="D10" s="66"/>
      <c r="E10" s="66"/>
      <c r="F10" s="66"/>
      <c r="G10" s="66"/>
      <c r="H10" s="98"/>
      <c r="I10" s="81"/>
      <c r="J10" s="81"/>
      <c r="K10" s="81"/>
      <c r="L10" s="81"/>
      <c r="M10" s="81"/>
      <c r="N10" s="81"/>
      <c r="O10" s="81"/>
      <c r="P10" s="81"/>
      <c r="Q10" s="81"/>
      <c r="R10" s="81"/>
      <c r="S10" s="81"/>
      <c r="T10" s="81"/>
    </row>
    <row r="11" spans="2:20" x14ac:dyDescent="0.2">
      <c r="B11" s="334" t="s">
        <v>111</v>
      </c>
      <c r="C11" s="93"/>
      <c r="D11" s="63"/>
      <c r="E11" s="63"/>
      <c r="F11" s="63"/>
      <c r="G11" s="63"/>
      <c r="H11" s="98"/>
      <c r="I11" s="81"/>
      <c r="J11" s="81"/>
      <c r="K11" s="81"/>
      <c r="L11" s="81"/>
      <c r="M11" s="81"/>
      <c r="N11" s="81"/>
      <c r="O11" s="81"/>
      <c r="P11" s="81"/>
      <c r="Q11" s="81"/>
      <c r="R11" s="81"/>
      <c r="S11" s="81"/>
      <c r="T11" s="81"/>
    </row>
    <row r="12" spans="2:20" x14ac:dyDescent="0.2">
      <c r="B12" s="177" t="s">
        <v>112</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x14ac:dyDescent="0.2">
      <c r="B13" s="332" t="s">
        <v>128</v>
      </c>
      <c r="C13" s="26"/>
      <c r="D13" s="26"/>
      <c r="E13" s="26"/>
      <c r="F13" s="26"/>
      <c r="G13" s="63"/>
      <c r="H13" s="98"/>
      <c r="I13" s="81"/>
      <c r="J13" s="81"/>
      <c r="K13" s="81"/>
      <c r="L13" s="81"/>
      <c r="M13" s="81"/>
      <c r="N13" s="81"/>
      <c r="O13" s="81"/>
      <c r="P13" s="81"/>
      <c r="Q13" s="81"/>
      <c r="R13" s="81"/>
      <c r="S13" s="81"/>
      <c r="T13" s="81"/>
    </row>
    <row r="14" spans="2:20" ht="13.5" thickBot="1" x14ac:dyDescent="0.25">
      <c r="B14" s="176" t="s">
        <v>129</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x14ac:dyDescent="0.25">
      <c r="B15" s="89" t="s">
        <v>113</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x14ac:dyDescent="0.25">
      <c r="B16" s="1036"/>
      <c r="C16" s="1037"/>
      <c r="D16" s="81"/>
      <c r="E16" s="81"/>
      <c r="F16" s="81"/>
      <c r="G16" s="81"/>
      <c r="H16" s="329"/>
      <c r="I16" s="81"/>
      <c r="J16" s="81"/>
      <c r="K16" s="81"/>
      <c r="L16" s="81"/>
      <c r="M16" s="81"/>
      <c r="N16" s="81"/>
      <c r="O16" s="81"/>
      <c r="P16" s="81"/>
      <c r="Q16" s="81"/>
      <c r="R16" s="81"/>
      <c r="S16" s="81"/>
      <c r="T16" s="81"/>
    </row>
    <row r="17" spans="2:20" ht="13.5" thickBot="1" x14ac:dyDescent="0.25">
      <c r="B17" s="353" t="s">
        <v>114</v>
      </c>
      <c r="C17" s="354" t="s">
        <v>622</v>
      </c>
      <c r="D17" s="354"/>
      <c r="E17" s="354"/>
      <c r="F17" s="354"/>
      <c r="G17" s="354"/>
      <c r="H17" s="355"/>
      <c r="I17" s="81"/>
      <c r="J17" s="81"/>
      <c r="K17" s="81"/>
      <c r="L17" s="81"/>
      <c r="M17" s="81"/>
      <c r="N17" s="81"/>
      <c r="O17" s="81"/>
      <c r="P17" s="81"/>
      <c r="Q17" s="81"/>
      <c r="R17" s="81"/>
      <c r="S17" s="81"/>
      <c r="T17" s="81"/>
    </row>
    <row r="18" spans="2:20" ht="13.5" thickBot="1" x14ac:dyDescent="0.25">
      <c r="B18" s="82" t="s">
        <v>103</v>
      </c>
      <c r="C18" s="82" t="s">
        <v>104</v>
      </c>
      <c r="D18" s="83" t="s">
        <v>105</v>
      </c>
      <c r="E18" s="83" t="s">
        <v>106</v>
      </c>
      <c r="F18" s="83" t="s">
        <v>107</v>
      </c>
      <c r="G18" s="330" t="s">
        <v>108</v>
      </c>
      <c r="H18" s="83" t="s">
        <v>109</v>
      </c>
      <c r="I18" s="81"/>
      <c r="J18" s="81"/>
      <c r="K18" s="81"/>
      <c r="L18" s="81"/>
      <c r="M18" s="81"/>
      <c r="N18" s="81"/>
      <c r="O18" s="81"/>
      <c r="P18" s="81"/>
      <c r="Q18" s="81"/>
      <c r="R18" s="81"/>
      <c r="S18" s="81"/>
      <c r="T18" s="81"/>
    </row>
    <row r="19" spans="2:20" x14ac:dyDescent="0.2">
      <c r="B19" s="331" t="s">
        <v>436</v>
      </c>
      <c r="C19" s="94"/>
      <c r="D19" s="95"/>
      <c r="E19" s="95"/>
      <c r="F19" s="95"/>
      <c r="G19" s="95"/>
      <c r="H19" s="183">
        <f>+(C20*C19)+(D20*D19)+(E20*E19)+(F20*F19)+(G20*G19)</f>
        <v>0</v>
      </c>
      <c r="I19" s="81"/>
      <c r="J19" s="81"/>
      <c r="K19" s="81"/>
      <c r="L19" s="81"/>
      <c r="M19" s="81"/>
      <c r="N19" s="81"/>
      <c r="O19" s="81"/>
      <c r="P19" s="81"/>
      <c r="Q19" s="81"/>
      <c r="R19" s="81"/>
      <c r="S19" s="81"/>
      <c r="T19" s="81"/>
    </row>
    <row r="20" spans="2:20" x14ac:dyDescent="0.2">
      <c r="B20" s="332" t="s">
        <v>110</v>
      </c>
      <c r="C20" s="76"/>
      <c r="D20" s="77"/>
      <c r="E20" s="77"/>
      <c r="F20" s="77"/>
      <c r="G20" s="77"/>
      <c r="H20" s="184">
        <f>SUM(C20:G20)</f>
        <v>0</v>
      </c>
      <c r="I20" s="81"/>
      <c r="J20" s="81"/>
      <c r="K20" s="81"/>
      <c r="L20" s="81"/>
      <c r="M20" s="81"/>
      <c r="N20" s="81"/>
      <c r="O20" s="81"/>
      <c r="P20" s="81"/>
      <c r="Q20" s="81"/>
      <c r="R20" s="81"/>
      <c r="S20" s="81"/>
      <c r="T20" s="81"/>
    </row>
    <row r="21" spans="2:20" ht="15" x14ac:dyDescent="0.2">
      <c r="B21" s="333" t="s">
        <v>121</v>
      </c>
      <c r="C21" s="92"/>
      <c r="D21" s="66"/>
      <c r="E21" s="66"/>
      <c r="F21" s="66"/>
      <c r="G21" s="66"/>
      <c r="H21" s="98"/>
      <c r="I21" s="81"/>
      <c r="J21" s="81"/>
      <c r="K21" s="81"/>
      <c r="L21" s="81"/>
      <c r="M21" s="81"/>
      <c r="N21" s="81"/>
      <c r="O21" s="81"/>
      <c r="P21" s="81"/>
      <c r="Q21" s="81"/>
      <c r="R21" s="81"/>
      <c r="S21" s="81"/>
      <c r="T21" s="81"/>
    </row>
    <row r="22" spans="2:20" x14ac:dyDescent="0.2">
      <c r="B22" s="334" t="s">
        <v>111</v>
      </c>
      <c r="C22" s="93"/>
      <c r="D22" s="63"/>
      <c r="E22" s="63"/>
      <c r="F22" s="63"/>
      <c r="G22" s="63"/>
      <c r="H22" s="98"/>
      <c r="I22" s="81"/>
      <c r="J22" s="81"/>
      <c r="K22" s="81"/>
      <c r="L22" s="81"/>
      <c r="M22" s="81"/>
      <c r="N22" s="81"/>
      <c r="O22" s="81"/>
      <c r="P22" s="81"/>
      <c r="Q22" s="81"/>
      <c r="R22" s="81"/>
      <c r="S22" s="81"/>
      <c r="T22" s="81"/>
    </row>
    <row r="23" spans="2:20" x14ac:dyDescent="0.2">
      <c r="B23" s="177" t="s">
        <v>112</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x14ac:dyDescent="0.2">
      <c r="B24" s="332" t="s">
        <v>128</v>
      </c>
      <c r="C24" s="26"/>
      <c r="D24" s="26"/>
      <c r="E24" s="26"/>
      <c r="F24" s="26"/>
      <c r="G24" s="63"/>
      <c r="H24" s="98"/>
      <c r="I24" s="81"/>
      <c r="J24" s="81"/>
      <c r="K24" s="81"/>
      <c r="L24" s="81"/>
      <c r="M24" s="81"/>
      <c r="N24" s="81"/>
      <c r="O24" s="81"/>
      <c r="P24" s="81"/>
      <c r="Q24" s="81"/>
      <c r="R24" s="81"/>
      <c r="S24" s="81"/>
      <c r="T24" s="81"/>
    </row>
    <row r="25" spans="2:20" ht="13.5" thickBot="1" x14ac:dyDescent="0.25">
      <c r="B25" s="176" t="s">
        <v>129</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x14ac:dyDescent="0.25">
      <c r="B26" s="89" t="s">
        <v>113</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x14ac:dyDescent="0.25">
      <c r="B27" s="1036"/>
      <c r="C27" s="1037"/>
      <c r="D27" s="81"/>
      <c r="E27" s="81"/>
      <c r="F27" s="81"/>
      <c r="G27" s="81"/>
      <c r="H27" s="329"/>
      <c r="I27" s="81"/>
      <c r="J27" s="81"/>
      <c r="K27" s="81"/>
      <c r="L27" s="81"/>
      <c r="M27" s="81"/>
      <c r="N27" s="81"/>
      <c r="O27" s="81"/>
      <c r="P27" s="81"/>
      <c r="Q27" s="81"/>
      <c r="R27" s="81"/>
      <c r="S27" s="81"/>
      <c r="T27" s="81"/>
    </row>
    <row r="28" spans="2:20" ht="13.5" thickBot="1" x14ac:dyDescent="0.25">
      <c r="B28" s="353" t="s">
        <v>115</v>
      </c>
      <c r="C28" s="354" t="s">
        <v>126</v>
      </c>
      <c r="D28" s="354"/>
      <c r="E28" s="354"/>
      <c r="F28" s="354"/>
      <c r="G28" s="354"/>
      <c r="H28" s="355"/>
      <c r="I28" s="81"/>
      <c r="J28" s="81"/>
      <c r="K28" s="81"/>
      <c r="L28" s="81"/>
      <c r="M28" s="81"/>
      <c r="N28" s="81"/>
      <c r="O28" s="81"/>
      <c r="P28" s="81"/>
      <c r="Q28" s="81"/>
      <c r="R28" s="81"/>
      <c r="S28" s="81"/>
      <c r="T28" s="81"/>
    </row>
    <row r="29" spans="2:20" ht="13.5" thickBot="1" x14ac:dyDescent="0.25">
      <c r="B29" s="82" t="s">
        <v>103</v>
      </c>
      <c r="C29" s="82" t="s">
        <v>104</v>
      </c>
      <c r="D29" s="83" t="s">
        <v>105</v>
      </c>
      <c r="E29" s="83" t="s">
        <v>106</v>
      </c>
      <c r="F29" s="83" t="s">
        <v>107</v>
      </c>
      <c r="G29" s="330" t="s">
        <v>108</v>
      </c>
      <c r="H29" s="83" t="s">
        <v>109</v>
      </c>
      <c r="I29" s="81"/>
      <c r="J29" s="81"/>
      <c r="K29" s="81"/>
      <c r="L29" s="81"/>
      <c r="M29" s="81"/>
      <c r="N29" s="81"/>
      <c r="O29" s="81"/>
      <c r="P29" s="81"/>
      <c r="Q29" s="81"/>
      <c r="R29" s="81"/>
      <c r="S29" s="81"/>
      <c r="T29" s="81"/>
    </row>
    <row r="30" spans="2:20" x14ac:dyDescent="0.2">
      <c r="B30" s="331" t="s">
        <v>436</v>
      </c>
      <c r="C30" s="94"/>
      <c r="D30" s="95"/>
      <c r="E30" s="95"/>
      <c r="F30" s="95"/>
      <c r="G30" s="95"/>
      <c r="H30" s="183">
        <f>+(C31*C30)+(D31*D30)+(E31*E30)+(F31*F30)+(G31*G30)</f>
        <v>0</v>
      </c>
      <c r="I30" s="81"/>
      <c r="J30" s="81"/>
      <c r="K30" s="81"/>
      <c r="L30" s="81"/>
      <c r="M30" s="81"/>
      <c r="N30" s="81"/>
      <c r="O30" s="81"/>
      <c r="P30" s="81"/>
      <c r="Q30" s="81"/>
      <c r="R30" s="81"/>
      <c r="S30" s="81"/>
      <c r="T30" s="81"/>
    </row>
    <row r="31" spans="2:20" x14ac:dyDescent="0.2">
      <c r="B31" s="332" t="s">
        <v>110</v>
      </c>
      <c r="C31" s="76"/>
      <c r="D31" s="77"/>
      <c r="E31" s="77"/>
      <c r="F31" s="77"/>
      <c r="G31" s="77"/>
      <c r="H31" s="184">
        <f>SUM(C31:G31)</f>
        <v>0</v>
      </c>
      <c r="I31" s="81"/>
      <c r="J31" s="81"/>
      <c r="K31" s="81"/>
      <c r="L31" s="81"/>
      <c r="M31" s="81"/>
      <c r="N31" s="81"/>
      <c r="O31" s="81"/>
      <c r="P31" s="81"/>
      <c r="Q31" s="81"/>
      <c r="R31" s="81"/>
      <c r="S31" s="81"/>
      <c r="T31" s="81"/>
    </row>
    <row r="32" spans="2:20" ht="15" x14ac:dyDescent="0.2">
      <c r="B32" s="333" t="s">
        <v>121</v>
      </c>
      <c r="C32" s="92"/>
      <c r="D32" s="66"/>
      <c r="E32" s="66"/>
      <c r="F32" s="66"/>
      <c r="G32" s="66"/>
      <c r="H32" s="98"/>
      <c r="I32" s="81"/>
      <c r="J32" s="81"/>
      <c r="K32" s="81"/>
      <c r="L32" s="81"/>
      <c r="M32" s="81"/>
      <c r="N32" s="81"/>
      <c r="O32" s="81"/>
      <c r="P32" s="81"/>
      <c r="Q32" s="81"/>
      <c r="R32" s="81"/>
      <c r="S32" s="81"/>
      <c r="T32" s="81"/>
    </row>
    <row r="33" spans="2:20" x14ac:dyDescent="0.2">
      <c r="B33" s="334" t="s">
        <v>111</v>
      </c>
      <c r="C33" s="93"/>
      <c r="D33" s="63"/>
      <c r="E33" s="63"/>
      <c r="F33" s="63"/>
      <c r="G33" s="63"/>
      <c r="H33" s="98"/>
      <c r="I33" s="81"/>
      <c r="J33" s="81"/>
      <c r="K33" s="81"/>
      <c r="L33" s="81"/>
      <c r="M33" s="81"/>
      <c r="N33" s="81"/>
      <c r="O33" s="81"/>
      <c r="P33" s="81"/>
      <c r="Q33" s="81"/>
      <c r="R33" s="81"/>
      <c r="S33" s="81"/>
      <c r="T33" s="81"/>
    </row>
    <row r="34" spans="2:20" x14ac:dyDescent="0.2">
      <c r="B34" s="177" t="s">
        <v>112</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x14ac:dyDescent="0.2">
      <c r="B35" s="332" t="s">
        <v>128</v>
      </c>
      <c r="C35" s="26"/>
      <c r="D35" s="26"/>
      <c r="E35" s="26"/>
      <c r="F35" s="26"/>
      <c r="G35" s="63"/>
      <c r="H35" s="98"/>
      <c r="I35" s="81"/>
      <c r="J35" s="81"/>
      <c r="K35" s="81"/>
      <c r="L35" s="81"/>
      <c r="M35" s="81"/>
      <c r="N35" s="81"/>
      <c r="O35" s="81"/>
      <c r="P35" s="81"/>
      <c r="Q35" s="81"/>
      <c r="R35" s="81"/>
      <c r="S35" s="81"/>
      <c r="T35" s="81"/>
    </row>
    <row r="36" spans="2:20" ht="13.5" thickBot="1" x14ac:dyDescent="0.25">
      <c r="B36" s="176" t="s">
        <v>129</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x14ac:dyDescent="0.25">
      <c r="B37" s="89" t="s">
        <v>113</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x14ac:dyDescent="0.25">
      <c r="B38" s="1036"/>
      <c r="C38" s="1037"/>
      <c r="D38" s="81"/>
      <c r="E38" s="81"/>
      <c r="F38" s="81"/>
      <c r="G38" s="81"/>
      <c r="H38" s="329"/>
      <c r="I38" s="81"/>
      <c r="J38" s="81"/>
      <c r="K38" s="81"/>
      <c r="L38" s="81"/>
      <c r="M38" s="81"/>
      <c r="N38" s="81"/>
      <c r="O38" s="81"/>
      <c r="P38" s="81"/>
      <c r="Q38" s="81"/>
      <c r="R38" s="81"/>
      <c r="S38" s="81"/>
      <c r="T38" s="81"/>
    </row>
    <row r="39" spans="2:20" ht="13.5" thickBot="1" x14ac:dyDescent="0.25">
      <c r="B39" s="353" t="s">
        <v>116</v>
      </c>
      <c r="C39" s="354" t="s">
        <v>127</v>
      </c>
      <c r="D39" s="354"/>
      <c r="E39" s="354"/>
      <c r="F39" s="354"/>
      <c r="G39" s="354"/>
      <c r="H39" s="355"/>
      <c r="I39" s="80"/>
      <c r="J39" s="3"/>
      <c r="K39" s="3"/>
      <c r="L39" s="3"/>
      <c r="M39" s="3"/>
      <c r="N39" s="3"/>
      <c r="O39" s="3"/>
      <c r="P39" s="3"/>
      <c r="Q39" s="3"/>
      <c r="R39" s="3"/>
      <c r="S39" s="3"/>
      <c r="T39" s="81"/>
    </row>
    <row r="40" spans="2:20" ht="13.5" thickBot="1" x14ac:dyDescent="0.25">
      <c r="B40" s="82" t="s">
        <v>103</v>
      </c>
      <c r="C40" s="82" t="s">
        <v>104</v>
      </c>
      <c r="D40" s="83" t="s">
        <v>105</v>
      </c>
      <c r="E40" s="83" t="s">
        <v>106</v>
      </c>
      <c r="F40" s="83" t="s">
        <v>107</v>
      </c>
      <c r="G40" s="330" t="s">
        <v>108</v>
      </c>
      <c r="H40" s="83" t="s">
        <v>109</v>
      </c>
      <c r="I40" s="80"/>
      <c r="J40" s="3"/>
      <c r="K40" s="3"/>
      <c r="L40" s="3"/>
      <c r="M40" s="3"/>
      <c r="N40" s="3"/>
      <c r="O40" s="3"/>
      <c r="P40" s="3"/>
      <c r="Q40" s="3"/>
      <c r="R40" s="3"/>
      <c r="S40" s="3"/>
      <c r="T40" s="3"/>
    </row>
    <row r="41" spans="2:20" x14ac:dyDescent="0.2">
      <c r="B41" s="331" t="s">
        <v>436</v>
      </c>
      <c r="C41" s="94"/>
      <c r="D41" s="95"/>
      <c r="E41" s="95"/>
      <c r="F41" s="95"/>
      <c r="G41" s="95"/>
      <c r="H41" s="183">
        <f>+(C42*C41)+(D42*D41)+(E42*E41)+(F42*F41)+(G42*G41)</f>
        <v>0</v>
      </c>
      <c r="I41" s="80"/>
      <c r="J41" s="3"/>
      <c r="K41" s="3"/>
      <c r="L41" s="3"/>
      <c r="M41" s="3"/>
      <c r="N41" s="3"/>
      <c r="O41" s="3"/>
      <c r="P41" s="3"/>
      <c r="Q41" s="3"/>
      <c r="R41" s="3"/>
      <c r="S41" s="3"/>
      <c r="T41" s="3"/>
    </row>
    <row r="42" spans="2:20" x14ac:dyDescent="0.2">
      <c r="B42" s="332" t="s">
        <v>110</v>
      </c>
      <c r="C42" s="76"/>
      <c r="D42" s="77"/>
      <c r="E42" s="77"/>
      <c r="F42" s="77"/>
      <c r="G42" s="77"/>
      <c r="H42" s="184">
        <f>SUM(C42:G42)</f>
        <v>0</v>
      </c>
      <c r="I42" s="80"/>
      <c r="J42" s="3"/>
      <c r="K42" s="3"/>
      <c r="L42" s="3"/>
      <c r="M42" s="3"/>
      <c r="N42" s="3"/>
      <c r="O42" s="3"/>
      <c r="P42" s="3"/>
      <c r="Q42" s="3"/>
      <c r="R42" s="3"/>
      <c r="S42" s="3"/>
      <c r="T42" s="3"/>
    </row>
    <row r="43" spans="2:20" ht="15" x14ac:dyDescent="0.2">
      <c r="B43" s="333" t="s">
        <v>121</v>
      </c>
      <c r="C43" s="92"/>
      <c r="D43" s="66"/>
      <c r="E43" s="66"/>
      <c r="F43" s="66"/>
      <c r="G43" s="66"/>
      <c r="H43" s="98"/>
      <c r="I43" s="80"/>
      <c r="J43" s="3"/>
      <c r="K43" s="3"/>
      <c r="L43" s="3"/>
      <c r="M43" s="3"/>
      <c r="N43" s="3"/>
      <c r="O43" s="3"/>
      <c r="P43" s="3"/>
      <c r="Q43" s="3"/>
      <c r="R43" s="3"/>
      <c r="S43" s="3"/>
      <c r="T43" s="3"/>
    </row>
    <row r="44" spans="2:20" x14ac:dyDescent="0.2">
      <c r="B44" s="334" t="s">
        <v>111</v>
      </c>
      <c r="C44" s="93"/>
      <c r="D44" s="63"/>
      <c r="E44" s="63"/>
      <c r="F44" s="63"/>
      <c r="G44" s="63"/>
      <c r="H44" s="98"/>
      <c r="I44" s="80"/>
      <c r="J44" s="3"/>
      <c r="K44" s="3"/>
      <c r="L44" s="3"/>
      <c r="M44" s="3"/>
      <c r="N44" s="3"/>
      <c r="O44" s="3"/>
      <c r="P44" s="3"/>
      <c r="Q44" s="3"/>
      <c r="R44" s="3"/>
      <c r="S44" s="3"/>
      <c r="T44" s="3"/>
    </row>
    <row r="45" spans="2:20" x14ac:dyDescent="0.2">
      <c r="B45" s="177" t="s">
        <v>112</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x14ac:dyDescent="0.2">
      <c r="B46" s="332" t="s">
        <v>128</v>
      </c>
      <c r="C46" s="26"/>
      <c r="D46" s="26"/>
      <c r="E46" s="26"/>
      <c r="F46" s="26"/>
      <c r="G46" s="63"/>
      <c r="H46" s="98"/>
      <c r="I46" s="80"/>
      <c r="J46" s="3"/>
      <c r="K46" s="3"/>
      <c r="L46" s="3"/>
      <c r="M46" s="3"/>
      <c r="N46" s="3"/>
      <c r="O46" s="3"/>
      <c r="P46" s="3"/>
      <c r="Q46" s="3"/>
      <c r="R46" s="3"/>
      <c r="S46" s="3"/>
      <c r="T46" s="3"/>
    </row>
    <row r="47" spans="2:20" ht="13.5" thickBot="1" x14ac:dyDescent="0.25">
      <c r="B47" s="176" t="s">
        <v>129</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x14ac:dyDescent="0.25">
      <c r="B48" s="89" t="s">
        <v>113</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x14ac:dyDescent="0.25">
      <c r="B49" s="335" t="s">
        <v>44</v>
      </c>
      <c r="C49" s="78"/>
      <c r="D49" s="276"/>
      <c r="E49" s="3"/>
      <c r="F49" s="3"/>
      <c r="G49" s="3"/>
      <c r="H49" s="336"/>
      <c r="I49" s="80"/>
      <c r="J49" s="3"/>
      <c r="K49" s="3"/>
      <c r="L49" s="3"/>
      <c r="M49" s="3"/>
      <c r="N49" s="3"/>
      <c r="O49" s="3"/>
      <c r="P49" s="3"/>
      <c r="Q49" s="3"/>
      <c r="R49" s="3"/>
      <c r="S49" s="3"/>
      <c r="T49" s="3"/>
    </row>
    <row r="50" spans="2:20" ht="13.5" thickBot="1" x14ac:dyDescent="0.25">
      <c r="B50" s="356" t="s">
        <v>117</v>
      </c>
      <c r="C50" s="357" t="s">
        <v>621</v>
      </c>
      <c r="D50" s="357"/>
      <c r="E50" s="357"/>
      <c r="F50" s="357"/>
      <c r="G50" s="357"/>
      <c r="H50" s="87"/>
      <c r="I50" s="80"/>
      <c r="J50" s="3"/>
      <c r="K50" s="3"/>
      <c r="L50" s="3"/>
      <c r="M50" s="3"/>
      <c r="N50" s="3"/>
      <c r="O50" s="3"/>
      <c r="P50" s="3"/>
      <c r="Q50" s="3"/>
      <c r="R50" s="3"/>
      <c r="S50" s="3"/>
      <c r="T50" s="3"/>
    </row>
    <row r="51" spans="2:20" ht="13.5" thickBot="1" x14ac:dyDescent="0.25">
      <c r="B51" s="82" t="s">
        <v>103</v>
      </c>
      <c r="C51" s="82" t="s">
        <v>104</v>
      </c>
      <c r="D51" s="83" t="s">
        <v>105</v>
      </c>
      <c r="E51" s="83" t="s">
        <v>106</v>
      </c>
      <c r="F51" s="83" t="s">
        <v>107</v>
      </c>
      <c r="G51" s="330" t="s">
        <v>108</v>
      </c>
      <c r="H51" s="83" t="s">
        <v>109</v>
      </c>
      <c r="I51" s="80"/>
      <c r="J51" s="3"/>
      <c r="K51" s="3"/>
      <c r="L51" s="3"/>
      <c r="M51" s="3"/>
      <c r="N51" s="3"/>
      <c r="O51" s="3"/>
      <c r="P51" s="3"/>
      <c r="Q51" s="3"/>
      <c r="R51" s="3"/>
      <c r="S51" s="3"/>
      <c r="T51" s="3"/>
    </row>
    <row r="52" spans="2:20" x14ac:dyDescent="0.2">
      <c r="B52" s="337" t="s">
        <v>436</v>
      </c>
      <c r="C52" s="94"/>
      <c r="D52" s="95"/>
      <c r="E52" s="95"/>
      <c r="F52" s="95"/>
      <c r="G52" s="95"/>
      <c r="H52" s="183">
        <f>+(C53*C52)+(D53*D52)+(E53*E52)+(F53*F52)+(G53*G52)</f>
        <v>0</v>
      </c>
      <c r="I52" s="80"/>
      <c r="J52" s="3"/>
      <c r="K52" s="3"/>
      <c r="L52" s="3"/>
      <c r="M52" s="3"/>
      <c r="N52" s="3"/>
      <c r="O52" s="3"/>
      <c r="P52" s="3"/>
      <c r="Q52" s="3"/>
      <c r="R52" s="3"/>
      <c r="S52" s="3"/>
      <c r="T52" s="3"/>
    </row>
    <row r="53" spans="2:20" x14ac:dyDescent="0.2">
      <c r="B53" s="332" t="s">
        <v>110</v>
      </c>
      <c r="C53" s="76"/>
      <c r="D53" s="77"/>
      <c r="E53" s="77"/>
      <c r="F53" s="77"/>
      <c r="G53" s="77"/>
      <c r="H53" s="184">
        <f>SUM(C53:G53)</f>
        <v>0</v>
      </c>
      <c r="I53" s="80"/>
      <c r="J53" s="3"/>
      <c r="K53" s="3"/>
      <c r="L53" s="3"/>
      <c r="M53" s="3"/>
      <c r="N53" s="3"/>
      <c r="O53" s="3"/>
      <c r="P53" s="3"/>
      <c r="Q53" s="3"/>
      <c r="R53" s="3"/>
      <c r="S53" s="3"/>
      <c r="T53" s="3"/>
    </row>
    <row r="54" spans="2:20" ht="15" x14ac:dyDescent="0.2">
      <c r="B54" s="333" t="s">
        <v>121</v>
      </c>
      <c r="C54" s="92"/>
      <c r="D54" s="66"/>
      <c r="E54" s="66"/>
      <c r="F54" s="66"/>
      <c r="G54" s="66"/>
      <c r="H54" s="98"/>
      <c r="I54" s="80"/>
      <c r="J54" s="3"/>
      <c r="K54" s="3"/>
      <c r="L54" s="3"/>
      <c r="M54" s="3"/>
      <c r="N54" s="3"/>
      <c r="O54" s="3"/>
      <c r="P54" s="3"/>
      <c r="Q54" s="3"/>
      <c r="R54" s="3"/>
      <c r="S54" s="3"/>
      <c r="T54" s="3"/>
    </row>
    <row r="55" spans="2:20" x14ac:dyDescent="0.2">
      <c r="B55" s="334" t="s">
        <v>111</v>
      </c>
      <c r="C55" s="93"/>
      <c r="D55" s="63"/>
      <c r="E55" s="63"/>
      <c r="F55" s="63"/>
      <c r="G55" s="63"/>
      <c r="H55" s="98"/>
      <c r="I55" s="80"/>
      <c r="J55" s="3"/>
      <c r="K55" s="3"/>
      <c r="L55" s="3"/>
      <c r="M55" s="3"/>
      <c r="N55" s="3"/>
      <c r="O55" s="3"/>
      <c r="P55" s="3"/>
      <c r="Q55" s="3"/>
      <c r="R55" s="3"/>
      <c r="S55" s="3"/>
      <c r="T55" s="3"/>
    </row>
    <row r="56" spans="2:20" x14ac:dyDescent="0.2">
      <c r="B56" s="177" t="s">
        <v>112</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x14ac:dyDescent="0.2">
      <c r="B57" s="332" t="s">
        <v>128</v>
      </c>
      <c r="C57" s="26"/>
      <c r="D57" s="26"/>
      <c r="E57" s="26"/>
      <c r="F57" s="26"/>
      <c r="G57" s="63"/>
      <c r="H57" s="98"/>
      <c r="I57" s="80"/>
      <c r="J57" s="3"/>
      <c r="K57" s="3"/>
      <c r="L57" s="3"/>
      <c r="M57" s="3"/>
      <c r="N57" s="3"/>
      <c r="O57" s="3"/>
      <c r="P57" s="3"/>
      <c r="Q57" s="3"/>
      <c r="R57" s="3"/>
      <c r="S57" s="3"/>
      <c r="T57" s="3"/>
    </row>
    <row r="58" spans="2:20" ht="13.5" thickBot="1" x14ac:dyDescent="0.25">
      <c r="B58" s="176" t="s">
        <v>129</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x14ac:dyDescent="0.25">
      <c r="B59" s="90" t="s">
        <v>113</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x14ac:dyDescent="0.25">
      <c r="B60" s="338"/>
      <c r="C60" s="79"/>
      <c r="D60" s="339"/>
      <c r="E60" s="15"/>
      <c r="F60" s="15"/>
      <c r="G60" s="15"/>
      <c r="H60" s="340"/>
      <c r="I60" s="80"/>
      <c r="J60" s="3"/>
      <c r="K60" s="3"/>
      <c r="L60" s="3"/>
      <c r="M60" s="3"/>
      <c r="N60" s="3"/>
      <c r="O60" s="3"/>
      <c r="P60" s="3"/>
      <c r="Q60" s="3"/>
      <c r="R60" s="3"/>
      <c r="S60" s="3"/>
      <c r="T60" s="3"/>
    </row>
    <row r="61" spans="2:20" ht="13.5" thickBot="1" x14ac:dyDescent="0.25">
      <c r="B61" s="356" t="s">
        <v>119</v>
      </c>
      <c r="C61" s="84" t="s">
        <v>620</v>
      </c>
      <c r="D61" s="358"/>
      <c r="E61" s="358"/>
      <c r="F61" s="358"/>
      <c r="G61" s="358"/>
      <c r="H61" s="359"/>
      <c r="I61" s="81"/>
      <c r="J61" s="3"/>
      <c r="K61" s="3"/>
      <c r="L61" s="3"/>
      <c r="M61" s="3"/>
      <c r="N61" s="3"/>
      <c r="O61" s="3"/>
      <c r="P61" s="3"/>
      <c r="Q61" s="3"/>
      <c r="R61" s="3"/>
      <c r="S61" s="3"/>
      <c r="T61" s="3"/>
    </row>
    <row r="62" spans="2:20" ht="13.5" thickBot="1" x14ac:dyDescent="0.25">
      <c r="B62" s="82" t="s">
        <v>103</v>
      </c>
      <c r="C62" s="82" t="s">
        <v>104</v>
      </c>
      <c r="D62" s="83" t="s">
        <v>105</v>
      </c>
      <c r="E62" s="83" t="s">
        <v>106</v>
      </c>
      <c r="F62" s="83" t="s">
        <v>107</v>
      </c>
      <c r="G62" s="330" t="s">
        <v>108</v>
      </c>
      <c r="H62" s="83" t="s">
        <v>109</v>
      </c>
      <c r="I62" s="80"/>
      <c r="J62" s="3"/>
      <c r="K62" s="3"/>
      <c r="L62" s="3"/>
      <c r="M62" s="3"/>
      <c r="N62" s="3"/>
      <c r="O62" s="3"/>
      <c r="P62" s="3"/>
      <c r="Q62" s="3"/>
      <c r="R62" s="3"/>
      <c r="S62" s="3"/>
      <c r="T62" s="3"/>
    </row>
    <row r="63" spans="2:20" x14ac:dyDescent="0.2">
      <c r="B63" s="337" t="s">
        <v>436</v>
      </c>
      <c r="C63" s="94"/>
      <c r="D63" s="95"/>
      <c r="E63" s="95"/>
      <c r="F63" s="95"/>
      <c r="G63" s="95"/>
      <c r="H63" s="183">
        <f>+(C64*C63)+(D64*D63)+(E64*E63)+(F64*F63)+(G64*G63)</f>
        <v>0</v>
      </c>
      <c r="I63" s="80"/>
      <c r="J63" s="3"/>
      <c r="K63" s="3"/>
      <c r="L63" s="3"/>
      <c r="M63" s="3"/>
      <c r="N63" s="3"/>
      <c r="O63" s="3"/>
      <c r="P63" s="3"/>
      <c r="Q63" s="3"/>
      <c r="R63" s="3"/>
      <c r="S63" s="3"/>
      <c r="T63" s="3"/>
    </row>
    <row r="64" spans="2:20" x14ac:dyDescent="0.2">
      <c r="B64" s="332" t="s">
        <v>110</v>
      </c>
      <c r="C64" s="76"/>
      <c r="D64" s="77"/>
      <c r="E64" s="77"/>
      <c r="F64" s="77"/>
      <c r="G64" s="77"/>
      <c r="H64" s="184">
        <f>SUM(C64:G64)</f>
        <v>0</v>
      </c>
      <c r="I64" s="80"/>
      <c r="J64" s="3"/>
      <c r="K64" s="3"/>
      <c r="L64" s="3"/>
      <c r="M64" s="3"/>
      <c r="N64" s="3"/>
      <c r="O64" s="3"/>
      <c r="P64" s="3"/>
      <c r="Q64" s="3"/>
      <c r="R64" s="3"/>
      <c r="S64" s="3"/>
      <c r="T64" s="3"/>
    </row>
    <row r="65" spans="2:21" ht="15" x14ac:dyDescent="0.2">
      <c r="B65" s="333" t="s">
        <v>121</v>
      </c>
      <c r="C65" s="92"/>
      <c r="D65" s="66"/>
      <c r="E65" s="66"/>
      <c r="F65" s="66"/>
      <c r="G65" s="66"/>
      <c r="H65" s="98"/>
      <c r="I65" s="80"/>
      <c r="J65" s="3"/>
      <c r="K65" s="3"/>
      <c r="L65" s="3"/>
      <c r="M65" s="3"/>
      <c r="N65" s="3"/>
      <c r="O65" s="3"/>
      <c r="P65" s="3"/>
      <c r="Q65" s="3"/>
      <c r="R65" s="3"/>
      <c r="S65" s="3"/>
      <c r="T65" s="3"/>
    </row>
    <row r="66" spans="2:21" x14ac:dyDescent="0.2">
      <c r="B66" s="334" t="s">
        <v>111</v>
      </c>
      <c r="C66" s="93"/>
      <c r="D66" s="63"/>
      <c r="E66" s="63"/>
      <c r="F66" s="63"/>
      <c r="G66" s="63"/>
      <c r="H66" s="98"/>
      <c r="I66" s="80"/>
      <c r="J66" s="3"/>
      <c r="K66" s="3"/>
      <c r="L66" s="3"/>
      <c r="M66" s="3"/>
      <c r="N66" s="3"/>
      <c r="O66" s="3"/>
      <c r="P66" s="3"/>
      <c r="Q66" s="3"/>
      <c r="R66" s="3"/>
      <c r="S66" s="3"/>
      <c r="T66" s="3"/>
    </row>
    <row r="67" spans="2:21" x14ac:dyDescent="0.2">
      <c r="B67" s="177" t="s">
        <v>112</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x14ac:dyDescent="0.2">
      <c r="B68" s="332" t="s">
        <v>128</v>
      </c>
      <c r="C68" s="26"/>
      <c r="D68" s="26"/>
      <c r="E68" s="26"/>
      <c r="F68" s="26"/>
      <c r="G68" s="63"/>
      <c r="H68" s="98"/>
      <c r="I68" s="80"/>
      <c r="J68" s="3"/>
      <c r="K68" s="3"/>
      <c r="L68" s="3"/>
      <c r="M68" s="3"/>
      <c r="N68" s="3"/>
      <c r="O68" s="3"/>
      <c r="P68" s="3"/>
      <c r="Q68" s="3"/>
      <c r="R68" s="3"/>
      <c r="S68" s="3"/>
      <c r="T68" s="3"/>
    </row>
    <row r="69" spans="2:21" ht="13.5" thickBot="1" x14ac:dyDescent="0.25">
      <c r="B69" s="176" t="s">
        <v>129</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x14ac:dyDescent="0.25">
      <c r="B70" s="90" t="s">
        <v>113</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x14ac:dyDescent="0.25">
      <c r="B71" s="338"/>
      <c r="C71" s="79"/>
      <c r="D71" s="339"/>
      <c r="E71" s="15"/>
      <c r="F71" s="15"/>
      <c r="G71" s="15"/>
      <c r="H71" s="340"/>
      <c r="I71" s="80"/>
      <c r="J71" s="3"/>
      <c r="K71" s="3"/>
      <c r="L71" s="3"/>
      <c r="M71" s="3"/>
      <c r="N71" s="3"/>
      <c r="O71" s="3"/>
      <c r="P71" s="3"/>
      <c r="Q71" s="3"/>
      <c r="R71" s="3"/>
      <c r="S71" s="3"/>
      <c r="T71" s="3"/>
      <c r="U71" s="3"/>
    </row>
    <row r="72" spans="2:21" ht="13.5" thickBot="1" x14ac:dyDescent="0.25">
      <c r="B72" s="356" t="s">
        <v>618</v>
      </c>
      <c r="C72" s="84" t="s">
        <v>619</v>
      </c>
      <c r="D72" s="358"/>
      <c r="E72" s="358"/>
      <c r="F72" s="358"/>
      <c r="G72" s="358"/>
      <c r="H72" s="359"/>
      <c r="I72" s="81"/>
      <c r="J72" s="3"/>
      <c r="K72" s="3"/>
      <c r="L72" s="3"/>
      <c r="M72" s="3"/>
      <c r="N72" s="3"/>
      <c r="O72" s="3"/>
      <c r="P72" s="3"/>
      <c r="Q72" s="3"/>
      <c r="R72" s="3"/>
      <c r="S72" s="3"/>
      <c r="T72" s="3"/>
      <c r="U72" s="3"/>
    </row>
    <row r="73" spans="2:21" ht="13.5" thickBot="1" x14ac:dyDescent="0.25">
      <c r="B73" s="82" t="s">
        <v>103</v>
      </c>
      <c r="C73" s="82" t="s">
        <v>104</v>
      </c>
      <c r="D73" s="83" t="s">
        <v>105</v>
      </c>
      <c r="E73" s="83" t="s">
        <v>106</v>
      </c>
      <c r="F73" s="83" t="s">
        <v>107</v>
      </c>
      <c r="G73" s="330" t="s">
        <v>108</v>
      </c>
      <c r="H73" s="83" t="s">
        <v>109</v>
      </c>
      <c r="I73" s="81"/>
      <c r="J73" s="3"/>
      <c r="K73" s="3"/>
      <c r="L73" s="3"/>
      <c r="M73" s="3"/>
      <c r="N73" s="3"/>
      <c r="O73" s="3"/>
      <c r="P73" s="3"/>
      <c r="Q73" s="3"/>
      <c r="R73" s="3"/>
      <c r="S73" s="3"/>
      <c r="T73" s="3"/>
      <c r="U73" s="3"/>
    </row>
    <row r="74" spans="2:21" x14ac:dyDescent="0.2">
      <c r="B74" s="337" t="s">
        <v>436</v>
      </c>
      <c r="C74" s="94"/>
      <c r="D74" s="95"/>
      <c r="E74" s="95"/>
      <c r="F74" s="95"/>
      <c r="G74" s="95"/>
      <c r="H74" s="183">
        <f>+(C75*C74)+(D75*D74)+(E75*E74)+(F75*F74)+(G75*G74)</f>
        <v>0</v>
      </c>
      <c r="I74" s="80"/>
      <c r="J74" s="3"/>
      <c r="K74" s="3"/>
      <c r="L74" s="3"/>
      <c r="M74" s="3"/>
      <c r="N74" s="3"/>
      <c r="O74" s="3"/>
      <c r="P74" s="3"/>
      <c r="Q74" s="3"/>
      <c r="R74" s="3"/>
      <c r="S74" s="3"/>
      <c r="T74" s="3"/>
      <c r="U74" s="3"/>
    </row>
    <row r="75" spans="2:21" x14ac:dyDescent="0.2">
      <c r="B75" s="332" t="s">
        <v>110</v>
      </c>
      <c r="C75" s="76"/>
      <c r="D75" s="77"/>
      <c r="E75" s="77"/>
      <c r="F75" s="77"/>
      <c r="G75" s="77"/>
      <c r="H75" s="184">
        <f>SUM(C75:G75)</f>
        <v>0</v>
      </c>
      <c r="I75" s="80"/>
      <c r="J75" s="3"/>
      <c r="K75" s="3"/>
      <c r="L75" s="3"/>
      <c r="M75" s="3"/>
      <c r="N75" s="3"/>
      <c r="O75" s="3"/>
      <c r="P75" s="3"/>
      <c r="Q75" s="3"/>
      <c r="R75" s="3"/>
      <c r="S75" s="3"/>
      <c r="T75" s="3"/>
      <c r="U75" s="3"/>
    </row>
    <row r="76" spans="2:21" ht="15" x14ac:dyDescent="0.2">
      <c r="B76" s="333" t="s">
        <v>121</v>
      </c>
      <c r="C76" s="92"/>
      <c r="D76" s="66"/>
      <c r="E76" s="66"/>
      <c r="F76" s="66"/>
      <c r="G76" s="66"/>
      <c r="H76" s="98"/>
      <c r="I76" s="80"/>
      <c r="J76" s="3"/>
      <c r="K76" s="3"/>
      <c r="L76" s="3"/>
      <c r="M76" s="3"/>
      <c r="N76" s="3"/>
      <c r="O76" s="3"/>
      <c r="P76" s="3"/>
      <c r="Q76" s="3"/>
      <c r="R76" s="3"/>
      <c r="S76" s="3"/>
      <c r="T76" s="3"/>
      <c r="U76" s="3"/>
    </row>
    <row r="77" spans="2:21" x14ac:dyDescent="0.2">
      <c r="B77" s="334" t="s">
        <v>111</v>
      </c>
      <c r="C77" s="93"/>
      <c r="D77" s="63"/>
      <c r="E77" s="63"/>
      <c r="F77" s="63"/>
      <c r="G77" s="63"/>
      <c r="H77" s="98"/>
      <c r="I77" s="80"/>
      <c r="J77" s="3"/>
      <c r="K77" s="3"/>
      <c r="L77" s="3"/>
      <c r="M77" s="3"/>
      <c r="N77" s="3"/>
      <c r="O77" s="3"/>
      <c r="P77" s="3"/>
      <c r="Q77" s="3"/>
      <c r="R77" s="3"/>
      <c r="S77" s="3"/>
      <c r="T77" s="3"/>
      <c r="U77" s="3"/>
    </row>
    <row r="78" spans="2:21" x14ac:dyDescent="0.2">
      <c r="B78" s="177" t="s">
        <v>112</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x14ac:dyDescent="0.2">
      <c r="B79" s="332" t="s">
        <v>128</v>
      </c>
      <c r="C79" s="26"/>
      <c r="D79" s="26"/>
      <c r="E79" s="26"/>
      <c r="F79" s="26"/>
      <c r="G79" s="63"/>
      <c r="H79" s="98"/>
      <c r="I79" s="80"/>
      <c r="J79" s="3"/>
      <c r="K79" s="3"/>
      <c r="L79" s="3"/>
      <c r="M79" s="3"/>
      <c r="N79" s="3"/>
      <c r="O79" s="3"/>
      <c r="P79" s="3"/>
      <c r="Q79" s="3"/>
      <c r="R79" s="3"/>
      <c r="S79" s="3"/>
      <c r="T79" s="3"/>
      <c r="U79" s="3"/>
    </row>
    <row r="80" spans="2:21" ht="13.5" thickBot="1" x14ac:dyDescent="0.25">
      <c r="B80" s="176" t="s">
        <v>129</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x14ac:dyDescent="0.25">
      <c r="B81" s="90" t="s">
        <v>113</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x14ac:dyDescent="0.25">
      <c r="B82" s="338"/>
      <c r="C82" s="79"/>
      <c r="D82" s="339"/>
      <c r="E82" s="15"/>
      <c r="F82" s="15"/>
      <c r="G82" s="15"/>
      <c r="H82" s="340"/>
      <c r="I82" s="80"/>
      <c r="J82" s="3"/>
      <c r="K82" s="3"/>
      <c r="L82" s="3"/>
      <c r="M82" s="3"/>
      <c r="N82" s="3"/>
      <c r="O82" s="3"/>
      <c r="P82" s="3"/>
      <c r="Q82" s="3"/>
      <c r="R82" s="3"/>
      <c r="S82" s="3"/>
      <c r="T82" s="3"/>
      <c r="U82" s="3"/>
    </row>
    <row r="83" spans="2:21" ht="13.5" thickBot="1" x14ac:dyDescent="0.25">
      <c r="B83" s="356" t="s">
        <v>617</v>
      </c>
      <c r="C83" s="86" t="s">
        <v>118</v>
      </c>
      <c r="D83" s="357"/>
      <c r="E83" s="357"/>
      <c r="F83" s="357"/>
      <c r="G83" s="357"/>
      <c r="H83" s="85"/>
      <c r="I83" s="3"/>
      <c r="J83" s="3"/>
      <c r="K83" s="3"/>
      <c r="L83" s="3"/>
      <c r="M83" s="3"/>
      <c r="N83" s="3"/>
      <c r="O83" s="3"/>
      <c r="P83" s="3"/>
      <c r="Q83" s="3"/>
      <c r="R83" s="3"/>
      <c r="S83" s="3"/>
      <c r="T83" s="3"/>
      <c r="U83" s="3"/>
    </row>
    <row r="84" spans="2:21" ht="13.5" thickBot="1" x14ac:dyDescent="0.25">
      <c r="B84" s="82" t="s">
        <v>103</v>
      </c>
      <c r="C84" s="83" t="s">
        <v>104</v>
      </c>
      <c r="D84" s="83" t="s">
        <v>105</v>
      </c>
      <c r="E84" s="83" t="s">
        <v>106</v>
      </c>
      <c r="F84" s="83" t="s">
        <v>107</v>
      </c>
      <c r="G84" s="330" t="s">
        <v>108</v>
      </c>
      <c r="H84" s="83" t="s">
        <v>109</v>
      </c>
      <c r="I84" s="3"/>
      <c r="J84" s="3"/>
      <c r="K84" s="3"/>
      <c r="L84" s="3"/>
      <c r="M84" s="3"/>
      <c r="N84" s="3"/>
      <c r="O84" s="3"/>
      <c r="P84" s="3"/>
      <c r="Q84" s="3"/>
      <c r="R84" s="3"/>
      <c r="S84" s="3"/>
      <c r="T84" s="3"/>
      <c r="U84" s="3"/>
    </row>
    <row r="85" spans="2:21" x14ac:dyDescent="0.2">
      <c r="B85" s="341" t="s">
        <v>436</v>
      </c>
      <c r="C85" s="94"/>
      <c r="D85" s="95"/>
      <c r="E85" s="95"/>
      <c r="F85" s="95"/>
      <c r="G85" s="95"/>
      <c r="H85" s="183">
        <f>+(C86*C85)+(D86*D85)+(E86*E85)+(F86*F85)+(G86*G85)</f>
        <v>0</v>
      </c>
      <c r="I85" s="3"/>
      <c r="J85" s="3"/>
      <c r="K85" s="3"/>
      <c r="L85" s="3"/>
      <c r="M85" s="3"/>
      <c r="N85" s="3"/>
      <c r="O85" s="3"/>
      <c r="P85" s="3"/>
      <c r="Q85" s="3"/>
      <c r="R85" s="3"/>
      <c r="S85" s="3"/>
      <c r="T85" s="3"/>
      <c r="U85" s="3"/>
    </row>
    <row r="86" spans="2:21" x14ac:dyDescent="0.2">
      <c r="B86" s="342" t="s">
        <v>110</v>
      </c>
      <c r="C86" s="76"/>
      <c r="D86" s="77"/>
      <c r="E86" s="77"/>
      <c r="F86" s="77"/>
      <c r="G86" s="77"/>
      <c r="H86" s="184">
        <f>SUM(C86:G86)</f>
        <v>0</v>
      </c>
      <c r="I86" s="3"/>
      <c r="J86" s="3"/>
      <c r="K86" s="3"/>
      <c r="L86" s="3"/>
      <c r="M86" s="3"/>
      <c r="N86" s="3"/>
      <c r="O86" s="3"/>
      <c r="P86" s="3"/>
      <c r="Q86" s="3"/>
      <c r="R86" s="3"/>
      <c r="S86" s="3"/>
      <c r="T86" s="3"/>
      <c r="U86" s="3"/>
    </row>
    <row r="87" spans="2:21" ht="15" x14ac:dyDescent="0.2">
      <c r="B87" s="333" t="s">
        <v>121</v>
      </c>
      <c r="C87" s="92"/>
      <c r="D87" s="66"/>
      <c r="E87" s="66"/>
      <c r="F87" s="66"/>
      <c r="G87" s="66"/>
      <c r="H87" s="98"/>
      <c r="I87" s="3"/>
      <c r="J87" s="3"/>
      <c r="K87" s="3"/>
      <c r="L87" s="3"/>
      <c r="M87" s="3"/>
      <c r="N87" s="3"/>
      <c r="O87" s="3"/>
      <c r="P87" s="3"/>
      <c r="Q87" s="3"/>
      <c r="R87" s="3"/>
      <c r="S87" s="3"/>
      <c r="T87" s="3"/>
      <c r="U87" s="3"/>
    </row>
    <row r="88" spans="2:21" x14ac:dyDescent="0.2">
      <c r="B88" s="334" t="s">
        <v>111</v>
      </c>
      <c r="C88" s="93"/>
      <c r="D88" s="63"/>
      <c r="E88" s="63"/>
      <c r="F88" s="63"/>
      <c r="G88" s="63"/>
      <c r="H88" s="98"/>
      <c r="I88" s="3"/>
      <c r="J88" s="3"/>
      <c r="K88" s="3"/>
      <c r="L88" s="3"/>
      <c r="M88" s="3"/>
      <c r="N88" s="3"/>
      <c r="O88" s="3"/>
      <c r="P88" s="3"/>
      <c r="Q88" s="3"/>
      <c r="R88" s="3"/>
      <c r="S88" s="3"/>
      <c r="T88" s="3"/>
      <c r="U88" s="3"/>
    </row>
    <row r="89" spans="2:21" x14ac:dyDescent="0.2">
      <c r="B89" s="177" t="s">
        <v>112</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x14ac:dyDescent="0.2">
      <c r="B90" s="332" t="s">
        <v>128</v>
      </c>
      <c r="C90" s="26"/>
      <c r="D90" s="26"/>
      <c r="E90" s="26"/>
      <c r="F90" s="26"/>
      <c r="G90" s="63"/>
      <c r="H90" s="98"/>
      <c r="I90" s="3"/>
      <c r="J90" s="3"/>
      <c r="K90" s="3"/>
      <c r="L90" s="3"/>
      <c r="M90" s="3"/>
      <c r="N90" s="3"/>
      <c r="O90" s="3"/>
      <c r="P90" s="3"/>
      <c r="Q90" s="3"/>
      <c r="R90" s="3"/>
      <c r="S90" s="3"/>
      <c r="T90" s="3"/>
      <c r="U90" s="3"/>
    </row>
    <row r="91" spans="2:21" ht="13.5" thickBot="1" x14ac:dyDescent="0.25">
      <c r="B91" s="176" t="s">
        <v>129</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x14ac:dyDescent="0.25">
      <c r="B92" s="90" t="s">
        <v>113</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x14ac:dyDescent="0.25">
      <c r="B93" s="343"/>
      <c r="C93" s="78"/>
      <c r="D93" s="276"/>
      <c r="E93" s="3"/>
      <c r="F93" s="3"/>
      <c r="G93" s="3"/>
      <c r="H93" s="336"/>
      <c r="I93" s="3"/>
      <c r="J93" s="3"/>
      <c r="K93" s="3"/>
      <c r="L93" s="3"/>
      <c r="M93" s="3"/>
      <c r="N93" s="3"/>
      <c r="O93" s="3"/>
      <c r="P93" s="3"/>
      <c r="Q93" s="3"/>
      <c r="R93" s="3"/>
      <c r="S93" s="3"/>
      <c r="T93" s="3"/>
      <c r="U93" s="3"/>
    </row>
    <row r="94" spans="2:21" ht="13.5" thickBot="1" x14ac:dyDescent="0.25">
      <c r="B94" s="356" t="s">
        <v>616</v>
      </c>
      <c r="C94" s="86" t="s">
        <v>624</v>
      </c>
      <c r="D94" s="357"/>
      <c r="E94" s="357"/>
      <c r="F94" s="357"/>
      <c r="G94" s="357"/>
      <c r="H94" s="87"/>
      <c r="I94" s="3"/>
      <c r="J94" s="3"/>
      <c r="K94" s="3"/>
      <c r="L94" s="3"/>
      <c r="M94" s="3"/>
      <c r="N94" s="3"/>
      <c r="O94" s="3"/>
      <c r="P94" s="3"/>
      <c r="Q94" s="3"/>
      <c r="R94" s="3"/>
      <c r="S94" s="3"/>
      <c r="T94" s="3"/>
      <c r="U94" s="3"/>
    </row>
    <row r="95" spans="2:21" ht="13.5" thickBot="1" x14ac:dyDescent="0.25">
      <c r="B95" s="82" t="s">
        <v>103</v>
      </c>
      <c r="C95" s="83" t="s">
        <v>104</v>
      </c>
      <c r="D95" s="83" t="s">
        <v>105</v>
      </c>
      <c r="E95" s="83" t="s">
        <v>106</v>
      </c>
      <c r="F95" s="83" t="s">
        <v>107</v>
      </c>
      <c r="G95" s="330" t="s">
        <v>108</v>
      </c>
      <c r="H95" s="83" t="s">
        <v>109</v>
      </c>
      <c r="I95" s="3"/>
      <c r="J95" s="3"/>
      <c r="K95" s="3"/>
      <c r="L95" s="3"/>
      <c r="M95" s="3"/>
      <c r="N95" s="3"/>
      <c r="O95" s="3"/>
      <c r="P95" s="3"/>
      <c r="Q95" s="3"/>
      <c r="R95" s="3"/>
      <c r="S95" s="3"/>
      <c r="T95" s="3"/>
      <c r="U95" s="3"/>
    </row>
    <row r="96" spans="2:21" x14ac:dyDescent="0.2">
      <c r="B96" s="613" t="s">
        <v>436</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x14ac:dyDescent="0.2">
      <c r="B97" s="177" t="s">
        <v>110</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x14ac:dyDescent="0.2">
      <c r="B98" s="333" t="s">
        <v>121</v>
      </c>
      <c r="C98" s="362">
        <v>0</v>
      </c>
      <c r="D98" s="363"/>
      <c r="E98" s="363"/>
      <c r="F98" s="363"/>
      <c r="G98" s="363">
        <v>0</v>
      </c>
      <c r="H98" s="100" t="s">
        <v>44</v>
      </c>
      <c r="I98" s="345"/>
      <c r="J98" s="344"/>
      <c r="K98" s="3"/>
      <c r="L98" s="3"/>
      <c r="M98" s="3"/>
      <c r="N98" s="3"/>
      <c r="O98" s="3"/>
      <c r="P98" s="3"/>
      <c r="Q98" s="3"/>
      <c r="R98" s="3"/>
      <c r="S98" s="3"/>
      <c r="T98" s="3"/>
      <c r="U98" s="3"/>
    </row>
    <row r="99" spans="2:21" x14ac:dyDescent="0.2">
      <c r="B99" s="334" t="s">
        <v>111</v>
      </c>
      <c r="C99" s="364">
        <v>0</v>
      </c>
      <c r="D99" s="365">
        <v>0</v>
      </c>
      <c r="E99" s="365">
        <v>0</v>
      </c>
      <c r="F99" s="365"/>
      <c r="G99" s="365">
        <v>0</v>
      </c>
      <c r="H99" s="100" t="s">
        <v>44</v>
      </c>
      <c r="I99" s="345"/>
      <c r="J99" s="344"/>
      <c r="K99" s="3"/>
      <c r="L99" s="3"/>
      <c r="M99" s="3"/>
      <c r="N99" s="3"/>
      <c r="O99" s="3"/>
      <c r="P99" s="3"/>
      <c r="Q99" s="3"/>
      <c r="R99" s="3"/>
      <c r="S99" s="3"/>
      <c r="T99" s="3"/>
      <c r="U99" s="3"/>
    </row>
    <row r="100" spans="2:21" ht="13.5" thickBot="1" x14ac:dyDescent="0.25">
      <c r="B100" s="346" t="s">
        <v>112</v>
      </c>
      <c r="C100" s="88">
        <v>0</v>
      </c>
      <c r="D100" s="88">
        <v>0</v>
      </c>
      <c r="E100" s="88">
        <v>0</v>
      </c>
      <c r="F100" s="88">
        <v>0</v>
      </c>
      <c r="G100" s="88">
        <v>0</v>
      </c>
      <c r="H100" s="100" t="s">
        <v>44</v>
      </c>
      <c r="I100" s="345"/>
      <c r="J100" s="344"/>
      <c r="K100" s="3"/>
      <c r="L100" s="3"/>
      <c r="M100" s="3"/>
      <c r="N100" s="3"/>
      <c r="O100" s="3"/>
      <c r="P100" s="3"/>
      <c r="Q100" s="3"/>
      <c r="R100" s="3"/>
      <c r="S100" s="3"/>
      <c r="T100" s="3"/>
      <c r="U100" s="3"/>
    </row>
    <row r="101" spans="2:21" ht="13.5" thickBot="1" x14ac:dyDescent="0.25">
      <c r="B101" s="91" t="s">
        <v>113</v>
      </c>
      <c r="C101" s="101">
        <f>+C92+C81+C70+C59+C48</f>
        <v>0</v>
      </c>
      <c r="D101" s="101">
        <f>+D92+D81+D70+D59+D48</f>
        <v>0</v>
      </c>
      <c r="E101" s="101">
        <f>+E92+E81+E70+E59+E48</f>
        <v>0</v>
      </c>
      <c r="F101" s="101">
        <f>+F92+F81+F70+F59+F48</f>
        <v>0</v>
      </c>
      <c r="G101" s="101">
        <f>+G92+G81+G70+G59+G48</f>
        <v>0</v>
      </c>
      <c r="H101" s="102">
        <f>SUM(C101:G101)</f>
        <v>0</v>
      </c>
      <c r="I101" s="345"/>
      <c r="J101" s="344"/>
      <c r="K101" s="3"/>
      <c r="L101" s="3"/>
      <c r="M101" s="3"/>
      <c r="N101" s="3"/>
      <c r="O101" s="3"/>
      <c r="P101" s="3"/>
      <c r="Q101" s="3"/>
      <c r="R101" s="3"/>
      <c r="S101" s="3"/>
      <c r="T101" s="81"/>
      <c r="U101" s="3"/>
    </row>
    <row r="102" spans="2:21" ht="15.75" thickBot="1" x14ac:dyDescent="0.25">
      <c r="B102" s="347" t="s">
        <v>122</v>
      </c>
      <c r="C102" s="936"/>
      <c r="D102" s="937"/>
      <c r="E102" s="937"/>
      <c r="F102" s="937"/>
      <c r="G102" s="938"/>
      <c r="H102" s="939">
        <f>SUM(C102:G102)</f>
        <v>0</v>
      </c>
      <c r="I102" s="81"/>
      <c r="J102" s="81"/>
      <c r="K102" s="81"/>
      <c r="L102" s="81"/>
      <c r="M102" s="81"/>
      <c r="N102" s="81"/>
      <c r="O102" s="81"/>
      <c r="P102" s="81"/>
      <c r="Q102" s="81"/>
      <c r="R102" s="81"/>
      <c r="S102" s="81"/>
      <c r="T102" s="81"/>
    </row>
    <row r="103" spans="2:21" x14ac:dyDescent="0.2">
      <c r="B103" s="21" t="s">
        <v>123</v>
      </c>
      <c r="G103" s="1"/>
      <c r="H103" s="612" t="e">
        <f>+#REF!</f>
        <v>#REF!</v>
      </c>
      <c r="J103" s="3"/>
      <c r="K103" s="81"/>
      <c r="L103" s="81"/>
      <c r="M103" s="81"/>
      <c r="N103" s="81"/>
      <c r="O103" s="81"/>
      <c r="P103" s="81"/>
      <c r="Q103" s="81"/>
      <c r="R103" s="81"/>
      <c r="S103" s="81"/>
      <c r="T103" s="81"/>
    </row>
    <row r="104" spans="2:21" x14ac:dyDescent="0.2">
      <c r="B104" s="21" t="s">
        <v>124</v>
      </c>
      <c r="G104" s="612">
        <v>8609</v>
      </c>
      <c r="H104" s="242">
        <f ca="1">+TODAY()</f>
        <v>45330</v>
      </c>
      <c r="J104" s="3"/>
      <c r="K104" s="81"/>
      <c r="L104" s="81"/>
      <c r="M104" s="81"/>
      <c r="N104" s="81"/>
      <c r="O104" s="81"/>
      <c r="P104" s="81"/>
      <c r="Q104" s="81"/>
      <c r="R104" s="81"/>
      <c r="S104" s="81"/>
      <c r="T104" s="81"/>
    </row>
    <row r="105" spans="2:21" x14ac:dyDescent="0.2">
      <c r="J105" s="3"/>
      <c r="K105" s="81"/>
      <c r="L105" s="81"/>
      <c r="M105" s="81"/>
      <c r="N105" s="81"/>
      <c r="O105" s="81"/>
      <c r="P105" s="81"/>
      <c r="Q105" s="81"/>
      <c r="R105" s="81"/>
      <c r="S105" s="81"/>
      <c r="T105" s="81"/>
    </row>
    <row r="106" spans="2:21" ht="15" x14ac:dyDescent="0.25">
      <c r="B106" s="185"/>
      <c r="C106" s="185"/>
      <c r="D106" s="185"/>
      <c r="E106" s="185"/>
      <c r="F106" s="185"/>
      <c r="G106" s="185"/>
      <c r="H106" s="185"/>
      <c r="I106" s="185"/>
      <c r="J106" s="3"/>
      <c r="K106" s="80"/>
      <c r="L106" s="81"/>
      <c r="M106" s="81"/>
      <c r="N106" s="81"/>
      <c r="O106" s="81"/>
      <c r="P106" s="81"/>
      <c r="Q106" s="81"/>
      <c r="R106" s="81"/>
      <c r="S106" s="81"/>
      <c r="T106" s="81"/>
    </row>
    <row r="107" spans="2:21" x14ac:dyDescent="0.2">
      <c r="B107" s="348"/>
      <c r="C107" s="349"/>
      <c r="D107" s="349"/>
      <c r="E107" s="349"/>
      <c r="F107" s="81"/>
      <c r="G107" s="3"/>
      <c r="H107" s="3"/>
      <c r="I107" s="3"/>
      <c r="J107" s="3"/>
      <c r="K107" s="81"/>
      <c r="L107" s="80"/>
      <c r="M107" s="81"/>
      <c r="N107" s="81"/>
      <c r="O107" s="81"/>
      <c r="P107" s="81"/>
      <c r="Q107" s="81"/>
      <c r="R107" s="81"/>
      <c r="S107" s="81"/>
      <c r="T107" s="81"/>
    </row>
    <row r="108" spans="2:21" x14ac:dyDescent="0.2">
      <c r="B108" s="80"/>
      <c r="C108" s="80"/>
      <c r="D108" s="80"/>
      <c r="E108" s="350"/>
      <c r="F108" s="81"/>
      <c r="G108" s="3"/>
      <c r="H108" s="3"/>
      <c r="I108" s="3"/>
      <c r="J108" s="3"/>
      <c r="K108" s="3"/>
      <c r="L108" s="81"/>
      <c r="M108" s="81"/>
      <c r="N108" s="81"/>
      <c r="O108" s="81"/>
      <c r="P108" s="81"/>
      <c r="Q108" s="81"/>
      <c r="R108" s="81"/>
      <c r="S108" s="81"/>
      <c r="T108" s="81"/>
    </row>
    <row r="109" spans="2:21" x14ac:dyDescent="0.2">
      <c r="B109" s="80"/>
      <c r="C109" s="80"/>
      <c r="D109" s="80"/>
      <c r="E109" s="350"/>
      <c r="F109" s="80"/>
      <c r="G109" s="281"/>
      <c r="H109" s="3"/>
      <c r="I109" s="3"/>
      <c r="J109" s="3"/>
      <c r="K109" s="3"/>
      <c r="L109" s="3"/>
      <c r="M109" s="81"/>
      <c r="N109" s="81"/>
      <c r="O109" s="81"/>
      <c r="P109" s="81"/>
      <c r="Q109" s="81"/>
      <c r="R109" s="81"/>
      <c r="S109" s="81"/>
      <c r="T109" s="81"/>
    </row>
    <row r="110" spans="2:21" x14ac:dyDescent="0.2">
      <c r="B110" s="80"/>
      <c r="C110" s="80"/>
      <c r="D110" s="80"/>
      <c r="E110" s="350"/>
      <c r="F110" s="351"/>
      <c r="G110" s="81"/>
      <c r="H110" s="3"/>
      <c r="I110" s="3"/>
      <c r="J110" s="3"/>
      <c r="K110" s="3"/>
      <c r="L110" s="3"/>
      <c r="M110" s="81"/>
      <c r="N110" s="81"/>
      <c r="O110" s="81"/>
      <c r="P110" s="81"/>
      <c r="Q110" s="81"/>
      <c r="R110" s="81"/>
      <c r="S110" s="81"/>
      <c r="T110" s="81"/>
    </row>
    <row r="111" spans="2:21" x14ac:dyDescent="0.2">
      <c r="B111" s="80"/>
      <c r="C111" s="80"/>
      <c r="D111" s="80"/>
      <c r="E111" s="350"/>
      <c r="F111" s="351"/>
      <c r="G111" s="81"/>
      <c r="H111" s="3"/>
      <c r="I111" s="3"/>
      <c r="J111" s="3"/>
      <c r="K111" s="3"/>
      <c r="L111" s="3"/>
      <c r="M111" s="81"/>
      <c r="N111" s="81"/>
      <c r="O111" s="81"/>
      <c r="P111" s="81"/>
      <c r="Q111" s="81"/>
      <c r="R111" s="81"/>
      <c r="S111" s="81"/>
      <c r="T111" s="81"/>
    </row>
    <row r="112" spans="2:21" x14ac:dyDescent="0.2">
      <c r="B112" s="80"/>
      <c r="C112" s="350"/>
      <c r="D112" s="350"/>
      <c r="E112" s="350"/>
      <c r="F112" s="80"/>
      <c r="G112" s="281"/>
      <c r="H112" s="3"/>
      <c r="I112" s="3"/>
      <c r="J112" s="3"/>
      <c r="K112" s="3"/>
      <c r="L112" s="3"/>
      <c r="M112" s="81"/>
      <c r="N112" s="81"/>
      <c r="O112" s="81"/>
      <c r="P112" s="81"/>
      <c r="Q112" s="81"/>
      <c r="R112" s="81"/>
      <c r="S112" s="81"/>
      <c r="T112" s="81"/>
    </row>
    <row r="113" spans="2:20" x14ac:dyDescent="0.2">
      <c r="B113" s="80"/>
      <c r="C113" s="80"/>
      <c r="D113" s="80"/>
      <c r="E113" s="80"/>
      <c r="F113" s="80"/>
      <c r="G113" s="281"/>
      <c r="H113" s="3"/>
      <c r="I113" s="3"/>
      <c r="J113" s="3"/>
      <c r="K113" s="3"/>
      <c r="L113" s="3"/>
      <c r="M113" s="81"/>
      <c r="N113" s="81"/>
      <c r="O113" s="81"/>
      <c r="P113" s="81"/>
      <c r="Q113" s="81"/>
      <c r="R113" s="81"/>
      <c r="S113" s="81"/>
      <c r="T113" s="81"/>
    </row>
    <row r="114" spans="2:20" x14ac:dyDescent="0.2">
      <c r="B114" s="3"/>
      <c r="C114" s="3"/>
      <c r="D114" s="81"/>
      <c r="E114" s="81"/>
      <c r="F114" s="81"/>
      <c r="G114" s="281"/>
      <c r="H114" s="3"/>
      <c r="I114" s="3"/>
      <c r="J114" s="3"/>
      <c r="K114" s="3"/>
      <c r="L114" s="3"/>
      <c r="M114" s="3"/>
      <c r="N114" s="3"/>
      <c r="O114" s="3"/>
      <c r="P114" s="3"/>
      <c r="Q114" s="3"/>
      <c r="R114" s="3"/>
      <c r="S114" s="3"/>
      <c r="T114" s="3"/>
    </row>
    <row r="115" spans="2:20" x14ac:dyDescent="0.2">
      <c r="B115" s="3"/>
      <c r="C115" s="3"/>
      <c r="D115" s="81"/>
      <c r="E115" s="81"/>
      <c r="F115" s="81"/>
      <c r="G115" s="81"/>
      <c r="H115" s="3"/>
      <c r="I115" s="3"/>
      <c r="J115" s="3"/>
      <c r="K115" s="3"/>
      <c r="L115" s="3"/>
      <c r="M115" s="3"/>
      <c r="N115" s="3"/>
      <c r="O115" s="3"/>
      <c r="P115" s="3"/>
      <c r="Q115" s="3"/>
      <c r="R115" s="3"/>
      <c r="S115" s="3"/>
      <c r="T115" s="3"/>
    </row>
    <row r="116" spans="2:20" x14ac:dyDescent="0.2">
      <c r="B116" s="3"/>
      <c r="C116" s="3"/>
      <c r="D116" s="3"/>
      <c r="E116" s="3"/>
      <c r="F116" s="3"/>
      <c r="G116" s="3"/>
      <c r="H116" s="3"/>
      <c r="I116" s="3"/>
      <c r="J116" s="3"/>
      <c r="K116" s="3"/>
      <c r="L116" s="3"/>
      <c r="M116" s="3"/>
      <c r="N116" s="3"/>
      <c r="O116" s="3"/>
      <c r="P116" s="3"/>
      <c r="Q116" s="3"/>
      <c r="R116" s="3"/>
      <c r="S116" s="3"/>
      <c r="T116" s="3"/>
    </row>
    <row r="117" spans="2:20" x14ac:dyDescent="0.2">
      <c r="B117" s="3"/>
      <c r="C117" s="3"/>
      <c r="D117" s="3"/>
      <c r="E117" s="3"/>
      <c r="F117" s="3"/>
      <c r="G117" s="3"/>
      <c r="H117" s="3"/>
      <c r="I117" s="3"/>
      <c r="J117" s="3"/>
      <c r="K117" s="3"/>
      <c r="L117" s="3"/>
      <c r="M117" s="3"/>
      <c r="N117" s="3"/>
      <c r="O117" s="3"/>
      <c r="P117" s="3"/>
      <c r="Q117" s="3"/>
    </row>
    <row r="118" spans="2:20" x14ac:dyDescent="0.2">
      <c r="B118" s="3"/>
      <c r="C118" s="3"/>
      <c r="D118" s="3"/>
      <c r="E118" s="3"/>
      <c r="F118" s="3"/>
      <c r="G118" s="3"/>
      <c r="H118" s="3"/>
      <c r="I118" s="3"/>
      <c r="J118" s="3"/>
      <c r="K118" s="3"/>
      <c r="L118" s="3"/>
      <c r="M118" s="3"/>
      <c r="N118" s="3"/>
      <c r="O118" s="3"/>
      <c r="P118" s="3"/>
      <c r="Q118" s="3"/>
    </row>
    <row r="119" spans="2:20" x14ac:dyDescent="0.2">
      <c r="B119" s="3"/>
      <c r="C119" s="3"/>
      <c r="D119" s="3"/>
      <c r="E119" s="3"/>
      <c r="F119" s="3"/>
      <c r="G119" s="3"/>
      <c r="H119" s="3"/>
      <c r="I119" s="3"/>
      <c r="J119" s="3"/>
      <c r="K119" s="3"/>
      <c r="L119" s="3"/>
      <c r="M119" s="3"/>
      <c r="N119" s="3"/>
      <c r="O119" s="3"/>
      <c r="P119" s="3"/>
      <c r="Q119" s="3"/>
    </row>
    <row r="120" spans="2:20" x14ac:dyDescent="0.2">
      <c r="B120" s="3"/>
      <c r="C120" s="3"/>
      <c r="D120" s="3"/>
      <c r="E120" s="3"/>
      <c r="F120" s="3"/>
      <c r="G120" s="3"/>
      <c r="H120" s="3"/>
      <c r="I120" s="3"/>
      <c r="J120" s="3"/>
      <c r="K120" s="3"/>
      <c r="L120" s="3"/>
      <c r="M120" s="3"/>
      <c r="N120" s="3"/>
      <c r="O120" s="3"/>
      <c r="P120" s="3"/>
      <c r="Q120" s="3"/>
    </row>
    <row r="121" spans="2:20" x14ac:dyDescent="0.2">
      <c r="B121" s="3"/>
      <c r="C121" s="3"/>
      <c r="D121" s="3"/>
      <c r="E121" s="3"/>
      <c r="F121" s="3"/>
      <c r="G121" s="3"/>
      <c r="H121" s="3"/>
      <c r="I121" s="3"/>
      <c r="J121" s="3"/>
      <c r="K121" s="3"/>
      <c r="L121" s="3"/>
      <c r="M121" s="3"/>
      <c r="N121" s="3"/>
      <c r="O121" s="3"/>
      <c r="P121" s="3"/>
      <c r="Q121" s="3"/>
    </row>
    <row r="122" spans="2:20" x14ac:dyDescent="0.2">
      <c r="B122" s="3"/>
      <c r="C122" s="3"/>
      <c r="D122" s="3"/>
      <c r="E122" s="3"/>
      <c r="F122" s="3"/>
      <c r="G122" s="3"/>
      <c r="H122" s="81"/>
      <c r="I122" s="3"/>
      <c r="J122" s="3"/>
      <c r="K122" s="3"/>
      <c r="L122" s="3"/>
      <c r="M122" s="3"/>
      <c r="N122" s="3"/>
      <c r="O122" s="3"/>
      <c r="P122" s="3"/>
      <c r="Q122" s="3"/>
    </row>
    <row r="123" spans="2:20" x14ac:dyDescent="0.2">
      <c r="B123" s="3"/>
      <c r="C123" s="3"/>
      <c r="D123" s="3"/>
      <c r="E123" s="3"/>
      <c r="F123" s="3"/>
      <c r="G123" s="3"/>
      <c r="H123" s="81"/>
      <c r="I123" s="3"/>
      <c r="J123" s="3"/>
      <c r="K123" s="3"/>
      <c r="L123" s="3"/>
      <c r="M123" s="3"/>
      <c r="N123" s="3"/>
      <c r="O123" s="3"/>
      <c r="P123" s="3"/>
      <c r="Q123" s="3"/>
    </row>
    <row r="124" spans="2:20" x14ac:dyDescent="0.2">
      <c r="B124" s="3"/>
      <c r="C124" s="3"/>
      <c r="D124" s="3"/>
      <c r="E124" s="3"/>
      <c r="F124" s="3"/>
      <c r="G124" s="3"/>
      <c r="H124" s="81"/>
      <c r="I124" s="3"/>
      <c r="J124" s="3"/>
      <c r="K124" s="3"/>
      <c r="L124" s="3"/>
      <c r="M124" s="3"/>
      <c r="N124" s="3"/>
      <c r="O124" s="3"/>
      <c r="P124" s="3"/>
      <c r="Q124" s="3"/>
    </row>
    <row r="125" spans="2:20" x14ac:dyDescent="0.2">
      <c r="B125" s="3"/>
      <c r="C125" s="3"/>
      <c r="D125" s="3"/>
      <c r="E125" s="3"/>
      <c r="F125" s="3"/>
      <c r="G125" s="3"/>
      <c r="H125" s="81"/>
      <c r="I125" s="3"/>
      <c r="J125" s="3"/>
      <c r="K125" s="3"/>
      <c r="L125" s="3"/>
      <c r="M125" s="3"/>
      <c r="N125" s="3"/>
      <c r="O125" s="3"/>
      <c r="P125" s="3"/>
      <c r="Q125" s="3"/>
    </row>
    <row r="126" spans="2:20" x14ac:dyDescent="0.2">
      <c r="B126" s="3"/>
      <c r="C126" s="3"/>
      <c r="D126" s="3"/>
      <c r="E126" s="3"/>
      <c r="F126" s="3"/>
      <c r="G126" s="3"/>
      <c r="H126" s="81"/>
      <c r="I126" s="3"/>
      <c r="J126" s="3"/>
      <c r="K126" s="3"/>
      <c r="L126" s="3"/>
      <c r="M126" s="3"/>
      <c r="N126" s="3"/>
      <c r="O126" s="3"/>
      <c r="P126" s="3"/>
      <c r="Q126" s="3"/>
    </row>
    <row r="127" spans="2:20" x14ac:dyDescent="0.2">
      <c r="B127" s="3"/>
      <c r="C127" s="3"/>
      <c r="D127" s="3"/>
      <c r="E127" s="3"/>
      <c r="F127" s="3"/>
      <c r="G127" s="3"/>
      <c r="H127" s="81"/>
      <c r="I127" s="3"/>
      <c r="J127" s="3"/>
      <c r="K127" s="3"/>
      <c r="L127" s="3"/>
      <c r="M127" s="3"/>
      <c r="N127" s="3"/>
      <c r="O127" s="3"/>
      <c r="P127" s="3"/>
      <c r="Q127" s="3"/>
    </row>
    <row r="128" spans="2:20" x14ac:dyDescent="0.2">
      <c r="B128" s="3"/>
      <c r="C128" s="3"/>
      <c r="D128" s="3"/>
      <c r="E128" s="3"/>
      <c r="F128" s="3"/>
      <c r="G128" s="81"/>
      <c r="H128" s="81"/>
      <c r="I128" s="3"/>
      <c r="J128" s="3"/>
      <c r="K128" s="3"/>
      <c r="L128" s="3"/>
      <c r="M128" s="3"/>
      <c r="N128" s="3"/>
      <c r="O128" s="3"/>
      <c r="P128" s="3"/>
      <c r="Q128" s="3"/>
    </row>
    <row r="129" spans="2:17" x14ac:dyDescent="0.2">
      <c r="B129" s="81"/>
      <c r="C129" s="81"/>
      <c r="D129" s="81"/>
      <c r="E129" s="81"/>
      <c r="F129" s="81"/>
      <c r="G129" s="81"/>
      <c r="H129" s="81"/>
      <c r="I129" s="3"/>
      <c r="J129" s="3"/>
      <c r="K129" s="3"/>
      <c r="L129" s="3"/>
      <c r="M129" s="3"/>
      <c r="N129" s="3"/>
      <c r="O129" s="3"/>
      <c r="P129" s="3"/>
      <c r="Q129" s="3"/>
    </row>
  </sheetData>
  <sheetProtection algorithmName="SHA-512" hashValue="+iCDxWfyURWbyd6l2FYH30W1BJkt0WhizUjGkDs0t4uKcc99ZHQvx3+wOUSUqHZPYgQskXSAt79YaVwYIBCcoA==" saltValue="QgkroaMDiy0D2ylL26fTjg==" spinCount="100000" sheet="1" objects="1" scenarios="1"/>
  <mergeCells count="2">
    <mergeCell ref="B1:H1"/>
    <mergeCell ref="B2:H2"/>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BE14-BBBE-4714-A8B4-6566DA6D0687}">
  <sheetPr syncVertical="1" syncRef="A1" transitionEvaluation="1" codeName="Sheet1"/>
  <dimension ref="A1:V494"/>
  <sheetViews>
    <sheetView zoomScaleNormal="100" zoomScalePageLayoutView="90" workbookViewId="0">
      <selection activeCell="L6" sqref="L6"/>
    </sheetView>
  </sheetViews>
  <sheetFormatPr defaultColWidth="10.5703125" defaultRowHeight="15" x14ac:dyDescent="0.2"/>
  <cols>
    <col min="1" max="1" width="3.7109375" style="1425" customWidth="1"/>
    <col min="2" max="2" width="25.140625" style="1425" customWidth="1"/>
    <col min="3" max="3" width="14.28515625" style="1425" customWidth="1"/>
    <col min="4" max="4" width="16.85546875" style="1425" customWidth="1"/>
    <col min="5" max="5" width="13.7109375" style="1425" customWidth="1"/>
    <col min="6" max="6" width="13.140625" style="1425" customWidth="1"/>
    <col min="7" max="7" width="14.7109375" style="1425" customWidth="1"/>
    <col min="8" max="8" width="12.85546875" style="1425" customWidth="1"/>
    <col min="9" max="9" width="9.42578125" style="1425" customWidth="1"/>
    <col min="10" max="11" width="0" style="1425" hidden="1" customWidth="1"/>
    <col min="12" max="20" width="10.5703125" style="1425"/>
    <col min="21" max="22" width="0" style="1425" hidden="1" customWidth="1"/>
    <col min="23" max="16384" width="10.5703125" style="1425"/>
  </cols>
  <sheetData>
    <row r="1" spans="1:19" x14ac:dyDescent="0.2">
      <c r="A1" s="1422" t="s">
        <v>863</v>
      </c>
      <c r="B1" s="1423"/>
      <c r="C1" s="1423"/>
      <c r="D1" s="1423"/>
      <c r="E1" s="1423"/>
      <c r="F1" s="1423"/>
      <c r="G1" s="1423"/>
      <c r="H1" s="1423"/>
      <c r="I1" s="1424"/>
      <c r="J1" s="1424"/>
    </row>
    <row r="2" spans="1:19" x14ac:dyDescent="0.2">
      <c r="A2" s="1422" t="s">
        <v>637</v>
      </c>
      <c r="B2" s="1423"/>
      <c r="C2" s="1423"/>
      <c r="D2" s="1423"/>
      <c r="E2" s="1423"/>
      <c r="F2" s="1423"/>
      <c r="G2" s="1423"/>
      <c r="H2" s="1423"/>
      <c r="I2" s="1424"/>
      <c r="J2" s="1424"/>
    </row>
    <row r="3" spans="1:19" ht="16.5" customHeight="1" thickBot="1" x14ac:dyDescent="0.25">
      <c r="A3" s="1627" t="s">
        <v>851</v>
      </c>
      <c r="B3" s="1627"/>
      <c r="C3" s="1627"/>
      <c r="D3" s="1627"/>
      <c r="E3" s="1627"/>
      <c r="F3" s="1627"/>
      <c r="G3" s="1627"/>
      <c r="H3" s="1627"/>
      <c r="I3" s="1424"/>
      <c r="J3" s="1424"/>
    </row>
    <row r="4" spans="1:19" ht="16.5" customHeight="1" thickBot="1" x14ac:dyDescent="0.25">
      <c r="A4" s="1426"/>
      <c r="B4" s="1427" t="s">
        <v>0</v>
      </c>
      <c r="C4" s="1628"/>
      <c r="D4" s="1629"/>
      <c r="E4" s="1630"/>
      <c r="F4" s="1428" t="s">
        <v>629</v>
      </c>
      <c r="G4" s="1064"/>
      <c r="H4" s="1426"/>
      <c r="I4" s="1424"/>
      <c r="J4" s="1424"/>
    </row>
    <row r="5" spans="1:19" x14ac:dyDescent="0.2">
      <c r="A5" s="1429"/>
      <c r="B5" s="1430" t="s">
        <v>130</v>
      </c>
      <c r="C5" s="1228"/>
      <c r="D5" s="1431" t="s">
        <v>638</v>
      </c>
      <c r="E5" s="1228"/>
      <c r="F5" s="1429"/>
      <c r="G5" s="1429"/>
      <c r="H5" s="1429"/>
      <c r="I5" s="1424"/>
      <c r="J5" s="1424"/>
    </row>
    <row r="6" spans="1:19" x14ac:dyDescent="0.2">
      <c r="A6" s="1432" t="s">
        <v>639</v>
      </c>
      <c r="B6" s="1433"/>
      <c r="C6" s="1429"/>
      <c r="D6" s="1429"/>
      <c r="E6" s="1429"/>
      <c r="F6" s="1434" t="s">
        <v>640</v>
      </c>
      <c r="G6" s="1435"/>
      <c r="H6" s="1435"/>
      <c r="I6" s="1424"/>
      <c r="J6" s="1424"/>
    </row>
    <row r="7" spans="1:19" ht="9.75" customHeight="1" x14ac:dyDescent="0.2">
      <c r="A7" s="1429"/>
      <c r="B7" s="1429"/>
      <c r="C7" s="1429"/>
      <c r="D7" s="1429"/>
      <c r="E7" s="1429"/>
      <c r="F7" s="1434" t="s">
        <v>641</v>
      </c>
      <c r="G7" s="1435"/>
      <c r="H7" s="1435"/>
      <c r="I7" s="1424"/>
      <c r="J7" s="1424"/>
    </row>
    <row r="8" spans="1:19" ht="35.25" x14ac:dyDescent="0.2">
      <c r="B8" s="1433"/>
      <c r="C8" s="1436" t="s">
        <v>642</v>
      </c>
      <c r="D8" s="1640" t="s">
        <v>40</v>
      </c>
      <c r="E8" s="1640" t="s">
        <v>41</v>
      </c>
      <c r="F8" s="1437" t="s">
        <v>643</v>
      </c>
      <c r="G8" s="1438" t="s">
        <v>777</v>
      </c>
      <c r="H8" s="1642" t="s">
        <v>849</v>
      </c>
      <c r="I8" s="1424"/>
      <c r="J8" s="1424"/>
    </row>
    <row r="9" spans="1:19" ht="28.5" customHeight="1" thickBot="1" x14ac:dyDescent="0.25">
      <c r="A9" s="1439"/>
      <c r="B9" s="1429"/>
      <c r="C9" s="1440" t="s">
        <v>644</v>
      </c>
      <c r="D9" s="1641"/>
      <c r="E9" s="1641"/>
      <c r="F9" s="1441" t="s">
        <v>645</v>
      </c>
      <c r="G9" s="1441" t="s">
        <v>645</v>
      </c>
      <c r="H9" s="1643"/>
      <c r="I9" s="1424"/>
      <c r="J9" s="1424"/>
    </row>
    <row r="10" spans="1:19" ht="18" customHeight="1" thickBot="1" x14ac:dyDescent="0.25">
      <c r="A10" s="1645" t="s">
        <v>42</v>
      </c>
      <c r="B10" s="1646"/>
      <c r="C10" s="1647"/>
      <c r="D10" s="1646"/>
      <c r="E10" s="1646"/>
      <c r="F10" s="1646"/>
      <c r="G10" s="1648"/>
      <c r="H10" s="1644"/>
      <c r="I10" s="1424"/>
      <c r="J10" s="1424"/>
    </row>
    <row r="11" spans="1:19" ht="18" customHeight="1" x14ac:dyDescent="0.2">
      <c r="A11" s="1442" t="s">
        <v>43</v>
      </c>
      <c r="B11" s="1443"/>
      <c r="C11" s="1233">
        <f>D11+E11</f>
        <v>0</v>
      </c>
      <c r="D11" s="1065"/>
      <c r="E11" s="1065"/>
      <c r="F11" s="1066" t="s">
        <v>44</v>
      </c>
      <c r="G11" s="1066" t="s">
        <v>44</v>
      </c>
      <c r="H11" s="1558" t="s">
        <v>44</v>
      </c>
      <c r="I11" s="1424"/>
      <c r="J11" s="1424"/>
      <c r="M11" s="1444" t="s">
        <v>646</v>
      </c>
      <c r="N11" s="1445"/>
      <c r="O11" s="1445"/>
      <c r="P11" s="1445"/>
      <c r="Q11" s="1445"/>
      <c r="R11" s="1445"/>
      <c r="S11" s="1446"/>
    </row>
    <row r="12" spans="1:19" ht="18" customHeight="1" thickBot="1" x14ac:dyDescent="0.25">
      <c r="A12" s="1447" t="s">
        <v>45</v>
      </c>
      <c r="B12" s="1448"/>
      <c r="C12" s="1233">
        <f t="shared" ref="C12:C13" si="0">D12+E12</f>
        <v>0</v>
      </c>
      <c r="D12" s="1067"/>
      <c r="E12" s="1067"/>
      <c r="F12" s="1068"/>
      <c r="G12" s="1068" t="s">
        <v>44</v>
      </c>
      <c r="H12" s="1069" t="s">
        <v>44</v>
      </c>
      <c r="I12" s="1424"/>
      <c r="J12" s="1424"/>
      <c r="M12" s="1449"/>
      <c r="N12" s="1445"/>
      <c r="O12" s="1445"/>
      <c r="P12" s="1445"/>
      <c r="Q12" s="1445"/>
      <c r="R12" s="1445"/>
      <c r="S12" s="1446"/>
    </row>
    <row r="13" spans="1:19" ht="18" customHeight="1" thickBot="1" x14ac:dyDescent="0.25">
      <c r="A13" s="1450" t="s">
        <v>572</v>
      </c>
      <c r="B13" s="1451"/>
      <c r="C13" s="1233">
        <f t="shared" si="0"/>
        <v>0</v>
      </c>
      <c r="D13" s="1067"/>
      <c r="E13" s="1452">
        <f>S20</f>
        <v>0</v>
      </c>
      <c r="F13" s="1068"/>
      <c r="G13" s="1068" t="s">
        <v>44</v>
      </c>
      <c r="H13" s="1069" t="s">
        <v>44</v>
      </c>
      <c r="I13" s="1424"/>
      <c r="J13" s="1424"/>
      <c r="M13" s="1453" t="s">
        <v>589</v>
      </c>
      <c r="N13" s="1454"/>
      <c r="O13" s="1454"/>
      <c r="P13" s="1454"/>
      <c r="Q13" s="1454"/>
      <c r="R13" s="1454"/>
      <c r="S13" s="1455"/>
    </row>
    <row r="14" spans="1:19" ht="18" customHeight="1" thickBot="1" x14ac:dyDescent="0.25">
      <c r="A14" s="1456" t="s">
        <v>47</v>
      </c>
      <c r="B14" s="1457"/>
      <c r="C14" s="1070">
        <f t="shared" ref="C14:H14" si="1">SUM(C11:C13)</f>
        <v>0</v>
      </c>
      <c r="D14" s="1070">
        <f t="shared" si="1"/>
        <v>0</v>
      </c>
      <c r="E14" s="1070">
        <f t="shared" si="1"/>
        <v>0</v>
      </c>
      <c r="F14" s="1071">
        <f t="shared" si="1"/>
        <v>0</v>
      </c>
      <c r="G14" s="1071">
        <f t="shared" si="1"/>
        <v>0</v>
      </c>
      <c r="H14" s="1071">
        <f t="shared" si="1"/>
        <v>0</v>
      </c>
      <c r="I14" s="1424"/>
      <c r="J14" s="1424"/>
      <c r="M14" s="1458" t="s">
        <v>580</v>
      </c>
      <c r="N14" s="1459"/>
      <c r="O14" s="1459"/>
      <c r="P14" s="1459"/>
      <c r="Q14" s="1459"/>
      <c r="R14" s="1460"/>
      <c r="S14" s="1461" t="s">
        <v>581</v>
      </c>
    </row>
    <row r="15" spans="1:19" ht="18" customHeight="1" thickBot="1" x14ac:dyDescent="0.25">
      <c r="A15" s="1649" t="s">
        <v>48</v>
      </c>
      <c r="B15" s="1650"/>
      <c r="C15" s="1650"/>
      <c r="D15" s="1650"/>
      <c r="E15" s="1650"/>
      <c r="F15" s="1650"/>
      <c r="G15" s="1650"/>
      <c r="H15" s="1651"/>
      <c r="I15" s="1424"/>
      <c r="J15" s="1424"/>
      <c r="M15" s="1631"/>
      <c r="N15" s="1632"/>
      <c r="O15" s="1632"/>
      <c r="P15" s="1632"/>
      <c r="Q15" s="1632"/>
      <c r="R15" s="1633"/>
      <c r="S15" s="1072"/>
    </row>
    <row r="16" spans="1:19" ht="18" customHeight="1" x14ac:dyDescent="0.2">
      <c r="A16" s="1442" t="s">
        <v>49</v>
      </c>
      <c r="B16" s="1443"/>
      <c r="C16" s="1233">
        <f>'6a - Cost Breakdown (D)'!D10</f>
        <v>0</v>
      </c>
      <c r="D16" s="1233">
        <f>'6a - Cost Breakdown (D)'!E10</f>
        <v>0</v>
      </c>
      <c r="E16" s="1234">
        <f>'6a - Cost Breakdown (D)'!F10</f>
        <v>0</v>
      </c>
      <c r="F16" s="1068" t="s">
        <v>44</v>
      </c>
      <c r="G16" s="1068"/>
      <c r="H16" s="1471">
        <f>'6a - Cost Breakdown (D)'!I10</f>
        <v>0</v>
      </c>
      <c r="I16" s="1424"/>
      <c r="J16" s="1424"/>
      <c r="M16" s="1634"/>
      <c r="N16" s="1635"/>
      <c r="O16" s="1635"/>
      <c r="P16" s="1635"/>
      <c r="Q16" s="1635"/>
      <c r="R16" s="1636"/>
      <c r="S16" s="1072"/>
    </row>
    <row r="17" spans="1:19" ht="18" customHeight="1" x14ac:dyDescent="0.2">
      <c r="A17" s="1447" t="s">
        <v>840</v>
      </c>
      <c r="B17" s="1448"/>
      <c r="C17" s="1085">
        <f>'6a - Cost Breakdown (D)'!D11</f>
        <v>0</v>
      </c>
      <c r="D17" s="1085">
        <f>'6a - Cost Breakdown (D)'!E11</f>
        <v>0</v>
      </c>
      <c r="E17" s="1086">
        <f>'6a - Cost Breakdown (D)'!F11</f>
        <v>0</v>
      </c>
      <c r="F17" s="1068" t="s">
        <v>44</v>
      </c>
      <c r="G17" s="1068" t="s">
        <v>44</v>
      </c>
      <c r="H17" s="1471">
        <f>'6a - Cost Breakdown (D)'!I11</f>
        <v>0</v>
      </c>
      <c r="I17" s="1424"/>
      <c r="J17" s="1424"/>
      <c r="M17" s="1634"/>
      <c r="N17" s="1635"/>
      <c r="O17" s="1635"/>
      <c r="P17" s="1635"/>
      <c r="Q17" s="1635"/>
      <c r="R17" s="1636"/>
      <c r="S17" s="1072"/>
    </row>
    <row r="18" spans="1:19" ht="18" customHeight="1" x14ac:dyDescent="0.2">
      <c r="A18" s="1447" t="s">
        <v>51</v>
      </c>
      <c r="B18" s="1448"/>
      <c r="C18" s="1085">
        <f>'6a - Cost Breakdown (D)'!D18</f>
        <v>0</v>
      </c>
      <c r="D18" s="1085">
        <f>'6a - Cost Breakdown (D)'!E18</f>
        <v>0</v>
      </c>
      <c r="E18" s="1086">
        <f>'6a - Cost Breakdown (D)'!F18</f>
        <v>0</v>
      </c>
      <c r="F18" s="1068" t="s">
        <v>44</v>
      </c>
      <c r="G18" s="1068" t="s">
        <v>44</v>
      </c>
      <c r="H18" s="1471">
        <f>'6a - Cost Breakdown (D)'!I18</f>
        <v>0</v>
      </c>
      <c r="I18" s="1424"/>
      <c r="J18" s="1424"/>
      <c r="M18" s="1634"/>
      <c r="N18" s="1635"/>
      <c r="O18" s="1635"/>
      <c r="P18" s="1635"/>
      <c r="Q18" s="1635"/>
      <c r="R18" s="1636"/>
      <c r="S18" s="1073"/>
    </row>
    <row r="19" spans="1:19" ht="18" customHeight="1" thickBot="1" x14ac:dyDescent="0.25">
      <c r="A19" s="1447" t="s">
        <v>52</v>
      </c>
      <c r="B19" s="1448"/>
      <c r="C19" s="1085">
        <f>'6a - Cost Breakdown (D)'!D36</f>
        <v>0</v>
      </c>
      <c r="D19" s="1085">
        <f>'6a - Cost Breakdown (D)'!E36</f>
        <v>0</v>
      </c>
      <c r="E19" s="1086">
        <f>'6a - Cost Breakdown (D)'!F36</f>
        <v>0</v>
      </c>
      <c r="F19" s="1068" t="s">
        <v>44</v>
      </c>
      <c r="G19" s="1068" t="s">
        <v>44</v>
      </c>
      <c r="H19" s="1526">
        <f>'6a - Cost Breakdown (D)'!I36</f>
        <v>0</v>
      </c>
      <c r="I19" s="1424"/>
      <c r="J19" s="1424"/>
      <c r="M19" s="1637"/>
      <c r="N19" s="1638"/>
      <c r="O19" s="1638"/>
      <c r="P19" s="1638"/>
      <c r="Q19" s="1638"/>
      <c r="R19" s="1639"/>
      <c r="S19" s="1074"/>
    </row>
    <row r="20" spans="1:19" ht="18" customHeight="1" thickBot="1" x14ac:dyDescent="0.25">
      <c r="A20" s="1447" t="s">
        <v>53</v>
      </c>
      <c r="B20" s="1448"/>
      <c r="C20" s="1085">
        <f>'6a - Cost Breakdown (D)'!D41</f>
        <v>0</v>
      </c>
      <c r="D20" s="1085">
        <f>'6a - Cost Breakdown (D)'!E41</f>
        <v>0</v>
      </c>
      <c r="E20" s="1086">
        <f>'6a - Cost Breakdown (D)'!F41</f>
        <v>0</v>
      </c>
      <c r="F20" s="1066" t="s">
        <v>44</v>
      </c>
      <c r="G20" s="1066" t="s">
        <v>44</v>
      </c>
      <c r="H20" s="1066">
        <f>'6a - Cost Breakdown (D)'!I41</f>
        <v>0</v>
      </c>
      <c r="I20" s="1424"/>
      <c r="J20" s="1424"/>
      <c r="M20" s="1462"/>
      <c r="N20" s="1463"/>
      <c r="O20" s="1463"/>
      <c r="P20" s="1463"/>
      <c r="Q20" s="1463"/>
      <c r="R20" s="1464" t="s">
        <v>357</v>
      </c>
      <c r="S20" s="1075">
        <f>SUM(S15:S19)</f>
        <v>0</v>
      </c>
    </row>
    <row r="21" spans="1:19" ht="18" customHeight="1" thickBot="1" x14ac:dyDescent="0.25">
      <c r="A21" s="1465" t="s">
        <v>54</v>
      </c>
      <c r="B21" s="1451"/>
      <c r="C21" s="1085">
        <f>'6a - Cost Breakdown (D)'!D46</f>
        <v>0</v>
      </c>
      <c r="D21" s="1085">
        <f>'6a - Cost Breakdown (D)'!E46</f>
        <v>0</v>
      </c>
      <c r="E21" s="1085">
        <f>'6a - Cost Breakdown (D)'!F46</f>
        <v>0</v>
      </c>
      <c r="F21" s="1068" t="s">
        <v>44</v>
      </c>
      <c r="G21" s="1068" t="s">
        <v>44</v>
      </c>
      <c r="H21" s="1527">
        <f>'6a - Cost Breakdown (D)'!I46</f>
        <v>0</v>
      </c>
      <c r="I21" s="1424"/>
      <c r="J21" s="1424"/>
      <c r="M21" s="1466"/>
      <c r="N21" s="1467"/>
      <c r="O21" s="1467"/>
      <c r="P21" s="1467"/>
      <c r="Q21" s="1467"/>
      <c r="R21" s="1467"/>
      <c r="S21" s="1468"/>
    </row>
    <row r="22" spans="1:19" ht="18" customHeight="1" thickBot="1" x14ac:dyDescent="0.25">
      <c r="A22" s="1456" t="s">
        <v>55</v>
      </c>
      <c r="B22" s="1457"/>
      <c r="C22" s="1070">
        <f>SUM(C16:C21)</f>
        <v>0</v>
      </c>
      <c r="D22" s="1070">
        <f>SUM(D16:D21)</f>
        <v>0</v>
      </c>
      <c r="E22" s="1070">
        <f>SUM(E16:E21)</f>
        <v>0</v>
      </c>
      <c r="F22" s="1070">
        <f t="shared" ref="F22:H22" si="2">SUM(F16:F21)</f>
        <v>0</v>
      </c>
      <c r="G22" s="1070">
        <f t="shared" si="2"/>
        <v>0</v>
      </c>
      <c r="H22" s="1084">
        <f t="shared" si="2"/>
        <v>0</v>
      </c>
      <c r="I22" s="1424"/>
      <c r="J22" s="1424"/>
      <c r="M22" s="1453" t="s">
        <v>582</v>
      </c>
      <c r="N22" s="1454"/>
      <c r="O22" s="1454"/>
      <c r="P22" s="1454"/>
      <c r="Q22" s="1454"/>
      <c r="R22" s="1454"/>
      <c r="S22" s="1455"/>
    </row>
    <row r="23" spans="1:19" ht="18" customHeight="1" thickBot="1" x14ac:dyDescent="0.25">
      <c r="A23" s="1645" t="s">
        <v>56</v>
      </c>
      <c r="B23" s="1652"/>
      <c r="C23" s="1652"/>
      <c r="D23" s="1652"/>
      <c r="E23" s="1652"/>
      <c r="F23" s="1652"/>
      <c r="G23" s="1652"/>
      <c r="H23" s="1653"/>
      <c r="I23" s="1424"/>
      <c r="J23" s="1424"/>
      <c r="M23" s="1458" t="s">
        <v>580</v>
      </c>
      <c r="N23" s="1459"/>
      <c r="O23" s="1459"/>
      <c r="P23" s="1459"/>
      <c r="Q23" s="1459"/>
      <c r="R23" s="1460"/>
      <c r="S23" s="1461" t="s">
        <v>581</v>
      </c>
    </row>
    <row r="24" spans="1:19" ht="18" customHeight="1" x14ac:dyDescent="0.2">
      <c r="A24" s="1442" t="s">
        <v>57</v>
      </c>
      <c r="B24" s="1443"/>
      <c r="C24" s="1233">
        <f>D24+E24</f>
        <v>0</v>
      </c>
      <c r="D24" s="1470">
        <f>'6a - Cost Breakdown (D)'!E52</f>
        <v>0</v>
      </c>
      <c r="E24" s="1470">
        <f>'6a - Cost Breakdown (D)'!F52</f>
        <v>0</v>
      </c>
      <c r="F24" s="1068" t="s">
        <v>44</v>
      </c>
      <c r="G24" s="1068" t="s">
        <v>44</v>
      </c>
      <c r="H24" s="1471">
        <f>'6a - Cost Breakdown (D)'!I52</f>
        <v>0</v>
      </c>
      <c r="I24" s="1424"/>
      <c r="J24" s="1424"/>
      <c r="M24" s="1631"/>
      <c r="N24" s="1632"/>
      <c r="O24" s="1632"/>
      <c r="P24" s="1632"/>
      <c r="Q24" s="1632"/>
      <c r="R24" s="1633"/>
      <c r="S24" s="1072"/>
    </row>
    <row r="25" spans="1:19" ht="18" customHeight="1" x14ac:dyDescent="0.2">
      <c r="A25" s="1447" t="s">
        <v>58</v>
      </c>
      <c r="B25" s="1448"/>
      <c r="C25" s="1233">
        <f t="shared" ref="C25:C28" si="3">D25+E25</f>
        <v>0</v>
      </c>
      <c r="D25" s="1470">
        <f>'6a - Cost Breakdown (D)'!E53</f>
        <v>0</v>
      </c>
      <c r="E25" s="1470">
        <f>'6a - Cost Breakdown (D)'!F53</f>
        <v>0</v>
      </c>
      <c r="F25" s="1068" t="s">
        <v>44</v>
      </c>
      <c r="G25" s="1068" t="s">
        <v>44</v>
      </c>
      <c r="H25" s="1471">
        <f>'6a - Cost Breakdown (D)'!I53</f>
        <v>0</v>
      </c>
      <c r="I25" s="1424"/>
      <c r="J25" s="1424"/>
      <c r="M25" s="1634"/>
      <c r="N25" s="1635"/>
      <c r="O25" s="1635"/>
      <c r="P25" s="1635"/>
      <c r="Q25" s="1635"/>
      <c r="R25" s="1636"/>
      <c r="S25" s="1072"/>
    </row>
    <row r="26" spans="1:19" ht="18" customHeight="1" x14ac:dyDescent="0.2">
      <c r="A26" s="1447" t="s">
        <v>59</v>
      </c>
      <c r="B26" s="1448"/>
      <c r="C26" s="1233">
        <f t="shared" si="3"/>
        <v>0</v>
      </c>
      <c r="D26" s="1470">
        <f>'6a - Cost Breakdown (D)'!E54</f>
        <v>0</v>
      </c>
      <c r="E26" s="1470">
        <f>'6a - Cost Breakdown (D)'!F54</f>
        <v>0</v>
      </c>
      <c r="F26" s="1068" t="s">
        <v>44</v>
      </c>
      <c r="G26" s="1068" t="s">
        <v>44</v>
      </c>
      <c r="H26" s="1471">
        <f>'6a - Cost Breakdown (D)'!I54</f>
        <v>0</v>
      </c>
      <c r="I26" s="1424"/>
      <c r="J26" s="1424"/>
      <c r="M26" s="1634"/>
      <c r="N26" s="1635"/>
      <c r="O26" s="1635"/>
      <c r="P26" s="1635"/>
      <c r="Q26" s="1635"/>
      <c r="R26" s="1636"/>
      <c r="S26" s="1072"/>
    </row>
    <row r="27" spans="1:19" ht="18" customHeight="1" x14ac:dyDescent="0.2">
      <c r="A27" s="1447" t="s">
        <v>60</v>
      </c>
      <c r="B27" s="1448"/>
      <c r="C27" s="1233">
        <f t="shared" si="3"/>
        <v>0</v>
      </c>
      <c r="D27" s="1076"/>
      <c r="E27" s="1076"/>
      <c r="F27" s="1068" t="s">
        <v>44</v>
      </c>
      <c r="G27" s="1068" t="s">
        <v>44</v>
      </c>
      <c r="H27" s="1471"/>
      <c r="I27" s="1424"/>
      <c r="J27" s="1424"/>
      <c r="M27" s="1634"/>
      <c r="N27" s="1635"/>
      <c r="O27" s="1635"/>
      <c r="P27" s="1635"/>
      <c r="Q27" s="1635"/>
      <c r="R27" s="1636"/>
      <c r="S27" s="1073"/>
    </row>
    <row r="28" spans="1:19" ht="18" customHeight="1" thickBot="1" x14ac:dyDescent="0.25">
      <c r="A28" s="1456" t="s">
        <v>61</v>
      </c>
      <c r="B28" s="1457"/>
      <c r="C28" s="1233">
        <f t="shared" si="3"/>
        <v>0</v>
      </c>
      <c r="D28" s="1470">
        <f>'6a - Cost Breakdown (D)'!E55</f>
        <v>0</v>
      </c>
      <c r="E28" s="1470">
        <f>'6a - Cost Breakdown (D)'!F55</f>
        <v>0</v>
      </c>
      <c r="F28" s="1068" t="s">
        <v>44</v>
      </c>
      <c r="G28" s="1068" t="s">
        <v>44</v>
      </c>
      <c r="H28" s="1528">
        <f>'6a - Cost Breakdown (D)'!I55</f>
        <v>0</v>
      </c>
      <c r="I28" s="1424"/>
      <c r="J28" s="1424"/>
      <c r="M28" s="1637"/>
      <c r="N28" s="1638"/>
      <c r="O28" s="1638"/>
      <c r="P28" s="1638"/>
      <c r="Q28" s="1638"/>
      <c r="R28" s="1639"/>
      <c r="S28" s="1074"/>
    </row>
    <row r="29" spans="1:19" ht="18" customHeight="1" thickBot="1" x14ac:dyDescent="0.25">
      <c r="A29" s="1456" t="s">
        <v>591</v>
      </c>
      <c r="B29" s="1457"/>
      <c r="C29" s="1233">
        <f t="shared" ref="C29:C31" si="4">D29+E29</f>
        <v>0</v>
      </c>
      <c r="D29" s="1080"/>
      <c r="E29" s="1080"/>
      <c r="F29" s="1080"/>
      <c r="G29" s="1081"/>
      <c r="H29" s="1514"/>
      <c r="I29" s="1424"/>
      <c r="J29" s="1424"/>
      <c r="M29" s="1462"/>
      <c r="N29" s="1463"/>
      <c r="O29" s="1463"/>
      <c r="P29" s="1463"/>
      <c r="Q29" s="1463"/>
      <c r="R29" s="1464" t="s">
        <v>357</v>
      </c>
      <c r="S29" s="1075">
        <f>SUM(S24:S28)</f>
        <v>0</v>
      </c>
    </row>
    <row r="30" spans="1:19" ht="18" customHeight="1" thickBot="1" x14ac:dyDescent="0.25">
      <c r="A30" s="1473" t="s">
        <v>592</v>
      </c>
      <c r="B30" s="1457"/>
      <c r="C30" s="1233">
        <f t="shared" si="4"/>
        <v>0</v>
      </c>
      <c r="D30" s="1080"/>
      <c r="E30" s="1080"/>
      <c r="F30" s="1080"/>
      <c r="G30" s="1081"/>
      <c r="H30" s="1082"/>
      <c r="I30" s="1424"/>
      <c r="J30" s="1424"/>
      <c r="M30" s="1474"/>
      <c r="N30" s="1445"/>
      <c r="O30" s="1445"/>
      <c r="P30" s="1445"/>
      <c r="Q30" s="1445"/>
      <c r="R30" s="1445"/>
      <c r="S30" s="1446"/>
    </row>
    <row r="31" spans="1:19" ht="18" customHeight="1" thickBot="1" x14ac:dyDescent="0.25">
      <c r="A31" s="1475" t="s">
        <v>573</v>
      </c>
      <c r="B31" s="1451"/>
      <c r="C31" s="1472">
        <f t="shared" si="4"/>
        <v>0</v>
      </c>
      <c r="D31" s="1080"/>
      <c r="E31" s="1559">
        <f>S29</f>
        <v>0</v>
      </c>
      <c r="F31" s="1080"/>
      <c r="G31" s="1081"/>
      <c r="H31" s="1082"/>
      <c r="I31" s="1424"/>
      <c r="J31" s="1424"/>
      <c r="M31" s="1453" t="s">
        <v>647</v>
      </c>
      <c r="N31" s="1454"/>
      <c r="O31" s="1454"/>
      <c r="P31" s="1454"/>
      <c r="Q31" s="1454"/>
      <c r="R31" s="1454"/>
      <c r="S31" s="1455"/>
    </row>
    <row r="32" spans="1:19" ht="18" customHeight="1" thickBot="1" x14ac:dyDescent="0.25">
      <c r="A32" s="1456" t="s">
        <v>47</v>
      </c>
      <c r="C32" s="1070">
        <f>SUM(C24:C31)</f>
        <v>0</v>
      </c>
      <c r="D32" s="1070">
        <f>SUM(D24:D31)</f>
        <v>0</v>
      </c>
      <c r="E32" s="1070">
        <f>SUM(E24:E31)</f>
        <v>0</v>
      </c>
      <c r="F32" s="1071">
        <f>SUM(F24:F31)</f>
        <v>0</v>
      </c>
      <c r="G32" s="1083">
        <f>SUM(G24:H31)</f>
        <v>0</v>
      </c>
      <c r="H32" s="1469">
        <f>SUM(H24:I31)</f>
        <v>0</v>
      </c>
      <c r="I32" s="1424"/>
      <c r="J32" s="1424"/>
      <c r="M32" s="1458" t="s">
        <v>580</v>
      </c>
      <c r="N32" s="1459"/>
      <c r="O32" s="1459"/>
      <c r="P32" s="1459"/>
      <c r="Q32" s="1459"/>
      <c r="R32" s="1460"/>
      <c r="S32" s="1461" t="s">
        <v>581</v>
      </c>
    </row>
    <row r="33" spans="1:19" ht="18" customHeight="1" thickBot="1" x14ac:dyDescent="0.25">
      <c r="A33" s="1649" t="s">
        <v>62</v>
      </c>
      <c r="B33" s="1650"/>
      <c r="C33" s="1650"/>
      <c r="D33" s="1650"/>
      <c r="E33" s="1650"/>
      <c r="F33" s="1650"/>
      <c r="G33" s="1650"/>
      <c r="H33" s="1651"/>
      <c r="I33" s="1424"/>
      <c r="J33" s="1424"/>
      <c r="M33" s="1631"/>
      <c r="N33" s="1632"/>
      <c r="O33" s="1632"/>
      <c r="P33" s="1632"/>
      <c r="Q33" s="1632"/>
      <c r="R33" s="1633"/>
      <c r="S33" s="1072"/>
    </row>
    <row r="34" spans="1:19" ht="18" customHeight="1" x14ac:dyDescent="0.2">
      <c r="A34" s="1442" t="s">
        <v>63</v>
      </c>
      <c r="B34" s="1443"/>
      <c r="C34" s="1233">
        <f>D34+E34</f>
        <v>0</v>
      </c>
      <c r="D34" s="1076"/>
      <c r="E34" s="1076"/>
      <c r="F34" s="1076"/>
      <c r="G34" s="1077"/>
      <c r="H34" s="1078"/>
      <c r="I34" s="1424"/>
      <c r="J34" s="1424"/>
      <c r="M34" s="1634"/>
      <c r="N34" s="1635"/>
      <c r="O34" s="1635"/>
      <c r="P34" s="1635"/>
      <c r="Q34" s="1635"/>
      <c r="R34" s="1636"/>
      <c r="S34" s="1072"/>
    </row>
    <row r="35" spans="1:19" ht="18" customHeight="1" x14ac:dyDescent="0.2">
      <c r="A35" s="1447" t="s">
        <v>64</v>
      </c>
      <c r="B35" s="1448"/>
      <c r="C35" s="1233">
        <f t="shared" ref="C35:C38" si="5">D35+E35</f>
        <v>0</v>
      </c>
      <c r="D35" s="1068"/>
      <c r="E35" s="1068"/>
      <c r="F35" s="1068"/>
      <c r="G35" s="1068"/>
      <c r="H35" s="1069"/>
      <c r="I35" s="1424"/>
      <c r="J35" s="1424"/>
      <c r="M35" s="1634"/>
      <c r="N35" s="1635"/>
      <c r="O35" s="1635"/>
      <c r="P35" s="1635"/>
      <c r="Q35" s="1635"/>
      <c r="R35" s="1636"/>
      <c r="S35" s="1072"/>
    </row>
    <row r="36" spans="1:19" ht="18" customHeight="1" x14ac:dyDescent="0.2">
      <c r="A36" s="1447" t="s">
        <v>65</v>
      </c>
      <c r="B36" s="1448"/>
      <c r="C36" s="1233">
        <f t="shared" si="5"/>
        <v>0</v>
      </c>
      <c r="D36" s="1068"/>
      <c r="E36" s="1068"/>
      <c r="F36" s="1068"/>
      <c r="G36" s="1068"/>
      <c r="H36" s="1069"/>
      <c r="I36" s="1424"/>
      <c r="J36" s="1424"/>
      <c r="M36" s="1634"/>
      <c r="N36" s="1635"/>
      <c r="O36" s="1635"/>
      <c r="P36" s="1635"/>
      <c r="Q36" s="1635"/>
      <c r="R36" s="1636"/>
      <c r="S36" s="1073"/>
    </row>
    <row r="37" spans="1:19" ht="18" customHeight="1" thickBot="1" x14ac:dyDescent="0.25">
      <c r="A37" s="1447" t="s">
        <v>66</v>
      </c>
      <c r="B37" s="1448"/>
      <c r="C37" s="1233">
        <f t="shared" si="5"/>
        <v>0</v>
      </c>
      <c r="D37" s="1068"/>
      <c r="E37" s="1068"/>
      <c r="F37" s="1068"/>
      <c r="G37" s="1068"/>
      <c r="H37" s="1069"/>
      <c r="I37" s="1424"/>
      <c r="J37" s="1424"/>
      <c r="M37" s="1637"/>
      <c r="N37" s="1638"/>
      <c r="O37" s="1638"/>
      <c r="P37" s="1638"/>
      <c r="Q37" s="1638"/>
      <c r="R37" s="1639"/>
      <c r="S37" s="1074"/>
    </row>
    <row r="38" spans="1:19" ht="18" customHeight="1" thickBot="1" x14ac:dyDescent="0.25">
      <c r="A38" s="1465" t="s">
        <v>574</v>
      </c>
      <c r="B38" s="1476"/>
      <c r="C38" s="1233">
        <f t="shared" si="5"/>
        <v>0</v>
      </c>
      <c r="D38" s="1068"/>
      <c r="E38" s="1575">
        <f>S38</f>
        <v>0</v>
      </c>
      <c r="F38" s="1068" t="s">
        <v>44</v>
      </c>
      <c r="G38" s="1068" t="s">
        <v>44</v>
      </c>
      <c r="H38" s="1069" t="s">
        <v>44</v>
      </c>
      <c r="I38" s="1424"/>
      <c r="J38" s="1424"/>
      <c r="M38" s="1462"/>
      <c r="N38" s="1463"/>
      <c r="O38" s="1463"/>
      <c r="P38" s="1463"/>
      <c r="Q38" s="1463"/>
      <c r="R38" s="1464" t="s">
        <v>357</v>
      </c>
      <c r="S38" s="1075">
        <f>SUM(S33:S37)</f>
        <v>0</v>
      </c>
    </row>
    <row r="39" spans="1:19" ht="18" customHeight="1" thickBot="1" x14ac:dyDescent="0.25">
      <c r="A39" s="1456" t="s">
        <v>47</v>
      </c>
      <c r="B39" s="1457"/>
      <c r="C39" s="1070">
        <f t="shared" ref="C39:H39" si="6">SUM(C34:C38)</f>
        <v>0</v>
      </c>
      <c r="D39" s="1070">
        <f t="shared" si="6"/>
        <v>0</v>
      </c>
      <c r="E39" s="1070">
        <f t="shared" si="6"/>
        <v>0</v>
      </c>
      <c r="F39" s="1071">
        <f t="shared" si="6"/>
        <v>0</v>
      </c>
      <c r="G39" s="1070">
        <f t="shared" si="6"/>
        <v>0</v>
      </c>
      <c r="H39" s="1469">
        <f t="shared" si="6"/>
        <v>0</v>
      </c>
      <c r="I39" s="1424"/>
      <c r="J39" s="1424"/>
      <c r="M39" s="1478"/>
      <c r="N39" s="1479"/>
      <c r="O39" s="1429"/>
      <c r="P39" s="1429"/>
      <c r="Q39" s="1480"/>
      <c r="R39" s="1429"/>
      <c r="S39" s="1426"/>
    </row>
    <row r="40" spans="1:19" ht="18" customHeight="1" thickBot="1" x14ac:dyDescent="0.25">
      <c r="A40" s="1649" t="s">
        <v>67</v>
      </c>
      <c r="B40" s="1650"/>
      <c r="C40" s="1650"/>
      <c r="D40" s="1650"/>
      <c r="E40" s="1650"/>
      <c r="F40" s="1650"/>
      <c r="G40" s="1650"/>
      <c r="H40" s="1651"/>
      <c r="I40" s="1424"/>
      <c r="J40" s="1424"/>
      <c r="M40" s="1453" t="s">
        <v>648</v>
      </c>
      <c r="N40" s="1454"/>
      <c r="O40" s="1454"/>
      <c r="P40" s="1454"/>
      <c r="Q40" s="1454"/>
      <c r="R40" s="1454"/>
      <c r="S40" s="1455"/>
    </row>
    <row r="41" spans="1:19" ht="18" customHeight="1" thickBot="1" x14ac:dyDescent="0.25">
      <c r="A41" s="1481" t="s">
        <v>824</v>
      </c>
      <c r="B41" s="1481"/>
      <c r="C41" s="1233">
        <f>D41+E41</f>
        <v>0</v>
      </c>
      <c r="D41" s="1076"/>
      <c r="E41" s="1076"/>
      <c r="F41" s="1076"/>
      <c r="G41" s="1077"/>
      <c r="H41" s="1529"/>
      <c r="I41" s="1424"/>
      <c r="J41" s="1424"/>
      <c r="M41" s="1458" t="s">
        <v>580</v>
      </c>
      <c r="N41" s="1459"/>
      <c r="O41" s="1459"/>
      <c r="P41" s="1459"/>
      <c r="Q41" s="1459"/>
      <c r="R41" s="1460"/>
      <c r="S41" s="1461" t="s">
        <v>581</v>
      </c>
    </row>
    <row r="42" spans="1:19" ht="18" customHeight="1" x14ac:dyDescent="0.2">
      <c r="A42" s="1481" t="s">
        <v>815</v>
      </c>
      <c r="B42" s="1448"/>
      <c r="C42" s="1472">
        <f t="shared" ref="C42:C51" si="7">D42+E42</f>
        <v>0</v>
      </c>
      <c r="D42" s="1477">
        <f>'6a - Cost Breakdown (D)'!E56</f>
        <v>0</v>
      </c>
      <c r="E42" s="1477">
        <f>'6a - Cost Breakdown (D)'!F56</f>
        <v>0</v>
      </c>
      <c r="F42" s="1076"/>
      <c r="G42" s="1077"/>
      <c r="H42" s="1513">
        <f>'6a - Cost Breakdown (D)'!I56</f>
        <v>0</v>
      </c>
      <c r="I42" s="1424"/>
      <c r="J42" s="1424"/>
      <c r="M42" s="1631"/>
      <c r="N42" s="1632"/>
      <c r="O42" s="1632"/>
      <c r="P42" s="1632"/>
      <c r="Q42" s="1632"/>
      <c r="R42" s="1633"/>
      <c r="S42" s="1072"/>
    </row>
    <row r="43" spans="1:19" ht="18" customHeight="1" x14ac:dyDescent="0.2">
      <c r="A43" s="1482" t="s">
        <v>811</v>
      </c>
      <c r="B43" s="1448"/>
      <c r="C43" s="1472">
        <f t="shared" si="7"/>
        <v>0</v>
      </c>
      <c r="D43" s="1477">
        <f>'6a - Cost Breakdown (D)'!E57</f>
        <v>0</v>
      </c>
      <c r="E43" s="1477">
        <f>'6a - Cost Breakdown (D)'!F57</f>
        <v>0</v>
      </c>
      <c r="F43" s="1076"/>
      <c r="G43" s="1077"/>
      <c r="H43" s="1513">
        <f>'6a - Cost Breakdown (D)'!I57</f>
        <v>0</v>
      </c>
      <c r="I43" s="1424"/>
      <c r="J43" s="1424"/>
      <c r="M43" s="1634"/>
      <c r="N43" s="1635"/>
      <c r="O43" s="1635"/>
      <c r="P43" s="1635"/>
      <c r="Q43" s="1635"/>
      <c r="R43" s="1636"/>
      <c r="S43" s="1072"/>
    </row>
    <row r="44" spans="1:19" ht="18" customHeight="1" x14ac:dyDescent="0.2">
      <c r="A44" s="1447" t="s">
        <v>5</v>
      </c>
      <c r="B44" s="1448"/>
      <c r="C44" s="1233">
        <f t="shared" si="7"/>
        <v>0</v>
      </c>
      <c r="D44" s="1068"/>
      <c r="E44" s="1068"/>
      <c r="F44" s="1068"/>
      <c r="G44" s="1068"/>
      <c r="H44" s="1530"/>
      <c r="I44" s="1424"/>
      <c r="J44" s="1424"/>
      <c r="M44" s="1634"/>
      <c r="N44" s="1635"/>
      <c r="O44" s="1635"/>
      <c r="P44" s="1635"/>
      <c r="Q44" s="1635"/>
      <c r="R44" s="1636"/>
      <c r="S44" s="1072"/>
    </row>
    <row r="45" spans="1:19" ht="18" customHeight="1" x14ac:dyDescent="0.2">
      <c r="A45" s="1447" t="s">
        <v>71</v>
      </c>
      <c r="B45" s="1448"/>
      <c r="C45" s="1233">
        <f t="shared" si="7"/>
        <v>0</v>
      </c>
      <c r="D45" s="1068"/>
      <c r="E45" s="1068"/>
      <c r="F45" s="1068"/>
      <c r="G45" s="1068"/>
      <c r="H45" s="1530"/>
      <c r="I45" s="1424"/>
      <c r="J45" s="1424"/>
      <c r="M45" s="1634"/>
      <c r="N45" s="1635"/>
      <c r="O45" s="1635"/>
      <c r="P45" s="1635"/>
      <c r="Q45" s="1635"/>
      <c r="R45" s="1636"/>
      <c r="S45" s="1073"/>
    </row>
    <row r="46" spans="1:19" ht="18" customHeight="1" thickBot="1" x14ac:dyDescent="0.25">
      <c r="A46" s="1447" t="s">
        <v>72</v>
      </c>
      <c r="B46" s="1448"/>
      <c r="C46" s="1233">
        <f t="shared" si="7"/>
        <v>0</v>
      </c>
      <c r="D46" s="1068"/>
      <c r="E46" s="1068"/>
      <c r="F46" s="1068"/>
      <c r="G46" s="1068"/>
      <c r="H46" s="1530"/>
      <c r="I46" s="1424"/>
      <c r="J46" s="1424"/>
      <c r="M46" s="1637"/>
      <c r="N46" s="1638"/>
      <c r="O46" s="1638"/>
      <c r="P46" s="1638"/>
      <c r="Q46" s="1638"/>
      <c r="R46" s="1639"/>
      <c r="S46" s="1074"/>
    </row>
    <row r="47" spans="1:19" ht="18" customHeight="1" thickBot="1" x14ac:dyDescent="0.25">
      <c r="A47" s="1447" t="s">
        <v>73</v>
      </c>
      <c r="B47" s="1448"/>
      <c r="C47" s="1233">
        <f t="shared" si="7"/>
        <v>0</v>
      </c>
      <c r="D47" s="1068"/>
      <c r="E47" s="1068"/>
      <c r="F47" s="1068"/>
      <c r="G47" s="1068"/>
      <c r="H47" s="1530"/>
      <c r="I47" s="1424"/>
      <c r="J47" s="1424"/>
      <c r="M47" s="1462"/>
      <c r="N47" s="1463"/>
      <c r="O47" s="1463"/>
      <c r="P47" s="1463"/>
      <c r="Q47" s="1463"/>
      <c r="R47" s="1464" t="s">
        <v>357</v>
      </c>
      <c r="S47" s="1075">
        <f>SUM(S42:S46)</f>
        <v>0</v>
      </c>
    </row>
    <row r="48" spans="1:19" ht="18" customHeight="1" thickBot="1" x14ac:dyDescent="0.25">
      <c r="A48" s="1447" t="s">
        <v>74</v>
      </c>
      <c r="B48" s="1448"/>
      <c r="C48" s="1233">
        <f t="shared" si="7"/>
        <v>0</v>
      </c>
      <c r="D48" s="1068"/>
      <c r="E48" s="1068"/>
      <c r="F48" s="1068"/>
      <c r="G48" s="1068"/>
      <c r="H48" s="1530"/>
      <c r="I48" s="1424"/>
      <c r="J48" s="1424"/>
      <c r="M48" s="1426"/>
      <c r="N48" s="1426"/>
      <c r="O48" s="1426"/>
      <c r="P48" s="1426"/>
      <c r="Q48" s="1426"/>
      <c r="R48" s="1426"/>
      <c r="S48" s="1426"/>
    </row>
    <row r="49" spans="1:22" ht="18" customHeight="1" thickBot="1" x14ac:dyDescent="0.25">
      <c r="A49" s="1447" t="s">
        <v>3</v>
      </c>
      <c r="B49" s="1448"/>
      <c r="C49" s="1233">
        <f t="shared" si="7"/>
        <v>0</v>
      </c>
      <c r="D49" s="1068"/>
      <c r="E49" s="1068"/>
      <c r="F49" s="1068"/>
      <c r="G49" s="1068"/>
      <c r="H49" s="1530"/>
      <c r="I49" s="1424"/>
      <c r="J49" s="1424"/>
      <c r="M49" s="1453" t="s">
        <v>844</v>
      </c>
      <c r="N49" s="1454"/>
      <c r="O49" s="1454"/>
      <c r="P49" s="1454"/>
      <c r="Q49" s="1454"/>
      <c r="R49" s="1454"/>
      <c r="S49" s="1455"/>
    </row>
    <row r="50" spans="1:22" ht="18" customHeight="1" thickBot="1" x14ac:dyDescent="0.25">
      <c r="A50" s="1447" t="s">
        <v>75</v>
      </c>
      <c r="B50" s="1448"/>
      <c r="C50" s="1233">
        <f t="shared" si="7"/>
        <v>0</v>
      </c>
      <c r="D50" s="1068"/>
      <c r="E50" s="1068"/>
      <c r="F50" s="1068"/>
      <c r="G50" s="1068"/>
      <c r="H50" s="1530"/>
      <c r="I50" s="1424"/>
      <c r="J50" s="1424"/>
      <c r="M50" s="1458" t="s">
        <v>845</v>
      </c>
      <c r="N50" s="1459"/>
      <c r="O50" s="1459"/>
      <c r="P50" s="1459"/>
      <c r="Q50" s="1459"/>
      <c r="R50" s="1659" t="s">
        <v>850</v>
      </c>
      <c r="S50" s="1660"/>
    </row>
    <row r="51" spans="1:22" ht="18" customHeight="1" x14ac:dyDescent="0.2">
      <c r="A51" s="1465" t="s">
        <v>575</v>
      </c>
      <c r="B51" s="1451"/>
      <c r="C51" s="1233">
        <f t="shared" si="7"/>
        <v>0</v>
      </c>
      <c r="D51" s="1068"/>
      <c r="E51" s="1575">
        <f>S47</f>
        <v>0</v>
      </c>
      <c r="F51" s="1068"/>
      <c r="G51" s="1068"/>
      <c r="H51" s="1530"/>
      <c r="I51" s="1424"/>
      <c r="J51" s="1424"/>
      <c r="M51" s="1631" t="s">
        <v>846</v>
      </c>
      <c r="N51" s="1632"/>
      <c r="O51" s="1632"/>
      <c r="P51" s="1632"/>
      <c r="Q51" s="1632"/>
      <c r="R51" s="1633"/>
      <c r="S51" s="1072">
        <f>IF(R50="New Construction",U51,IF(R50="Rehab",U52,IF(R50="Both",U53,"Null")))</f>
        <v>0</v>
      </c>
      <c r="U51" s="1425">
        <f>C22*5%</f>
        <v>0</v>
      </c>
      <c r="V51" s="1425" t="s">
        <v>847</v>
      </c>
    </row>
    <row r="52" spans="1:22" ht="18" customHeight="1" thickBot="1" x14ac:dyDescent="0.25">
      <c r="A52" s="1447" t="s">
        <v>47</v>
      </c>
      <c r="B52" s="1448"/>
      <c r="C52" s="1085">
        <f>SUM(C41:C51)</f>
        <v>0</v>
      </c>
      <c r="D52" s="1085">
        <f>SUM(D41:D51)</f>
        <v>0</v>
      </c>
      <c r="E52" s="1085">
        <f>SUM(E41:E51)</f>
        <v>0</v>
      </c>
      <c r="F52" s="1086">
        <f>SUM(F41:F51)</f>
        <v>0</v>
      </c>
      <c r="G52" s="1085">
        <f>SUM(G41:H51)</f>
        <v>0</v>
      </c>
      <c r="H52" s="1087">
        <f>SUM(H41:I51)</f>
        <v>0</v>
      </c>
      <c r="I52" s="1424"/>
      <c r="J52" s="1424"/>
      <c r="M52" s="1661"/>
      <c r="N52" s="1662"/>
      <c r="O52" s="1662"/>
      <c r="P52" s="1662"/>
      <c r="Q52" s="1662"/>
      <c r="R52" s="1662"/>
      <c r="S52" s="1663"/>
      <c r="U52" s="1425">
        <f>C22*5%</f>
        <v>0</v>
      </c>
      <c r="V52" s="1425" t="s">
        <v>465</v>
      </c>
    </row>
    <row r="53" spans="1:22" ht="18" customHeight="1" x14ac:dyDescent="0.25">
      <c r="A53" s="1474"/>
      <c r="B53" s="1429"/>
      <c r="C53" s="1483"/>
      <c r="D53" s="1484" t="s">
        <v>649</v>
      </c>
      <c r="E53" s="1483"/>
      <c r="F53" s="1485"/>
      <c r="G53" s="1485"/>
      <c r="H53" s="1485"/>
      <c r="I53" s="1424"/>
      <c r="J53" s="1424"/>
      <c r="M53" s="1654"/>
      <c r="N53" s="1654"/>
      <c r="O53" s="1654"/>
      <c r="P53" s="1654"/>
      <c r="Q53" s="1654"/>
      <c r="R53" s="1654"/>
      <c r="S53" s="1573"/>
      <c r="U53" s="1425">
        <f>((G22-H22)*0.05)+(H22*0.1)</f>
        <v>0</v>
      </c>
      <c r="V53" s="1425" t="s">
        <v>848</v>
      </c>
    </row>
    <row r="54" spans="1:22" ht="18" customHeight="1" x14ac:dyDescent="0.2">
      <c r="A54" s="1486" t="s">
        <v>650</v>
      </c>
      <c r="B54" s="1429"/>
      <c r="C54" s="1483"/>
      <c r="D54" s="1487" t="s">
        <v>651</v>
      </c>
      <c r="E54" s="1488" t="s">
        <v>652</v>
      </c>
      <c r="F54" s="1485"/>
      <c r="G54" s="1485"/>
      <c r="H54" s="1485"/>
      <c r="I54" s="1424"/>
      <c r="J54" s="1424"/>
      <c r="M54" s="1654"/>
      <c r="N54" s="1654"/>
      <c r="O54" s="1654"/>
      <c r="P54" s="1654"/>
      <c r="Q54" s="1654"/>
      <c r="R54" s="1654"/>
      <c r="S54" s="1573"/>
    </row>
    <row r="55" spans="1:22" ht="18" customHeight="1" x14ac:dyDescent="0.2">
      <c r="A55" s="1489" t="s">
        <v>653</v>
      </c>
      <c r="B55" s="1488" t="s">
        <v>654</v>
      </c>
      <c r="D55" s="1487" t="s">
        <v>655</v>
      </c>
      <c r="E55" s="1488" t="s">
        <v>656</v>
      </c>
      <c r="F55" s="1485"/>
      <c r="G55" s="1485"/>
      <c r="H55" s="1485"/>
      <c r="I55" s="1424"/>
      <c r="J55" s="1424"/>
      <c r="M55" s="1654"/>
      <c r="N55" s="1654"/>
      <c r="O55" s="1654"/>
      <c r="P55" s="1654"/>
      <c r="Q55" s="1654"/>
      <c r="R55" s="1654"/>
      <c r="S55" s="1573"/>
    </row>
    <row r="56" spans="1:22" ht="18" customHeight="1" x14ac:dyDescent="0.2">
      <c r="A56" s="1489" t="s">
        <v>657</v>
      </c>
      <c r="B56" s="1488" t="s">
        <v>658</v>
      </c>
      <c r="D56" s="1487" t="s">
        <v>659</v>
      </c>
      <c r="E56" s="1488" t="s">
        <v>660</v>
      </c>
      <c r="F56" s="1485"/>
      <c r="G56" s="1485"/>
      <c r="H56" s="1485"/>
      <c r="I56" s="1424"/>
      <c r="J56" s="1424"/>
      <c r="M56" s="1474"/>
      <c r="N56" s="1445"/>
      <c r="O56" s="1445"/>
      <c r="P56" s="1445"/>
      <c r="Q56" s="1445"/>
      <c r="R56" s="1445"/>
      <c r="S56" s="1574"/>
    </row>
    <row r="57" spans="1:22" ht="18" customHeight="1" thickBot="1" x14ac:dyDescent="0.25">
      <c r="A57" s="1489" t="s">
        <v>661</v>
      </c>
      <c r="B57" s="1488" t="s">
        <v>662</v>
      </c>
      <c r="D57" s="1487" t="s">
        <v>663</v>
      </c>
      <c r="E57" s="1488" t="s">
        <v>664</v>
      </c>
      <c r="F57" s="1485"/>
      <c r="G57" s="1485"/>
      <c r="H57" s="1485"/>
      <c r="I57" s="1490" t="s">
        <v>665</v>
      </c>
      <c r="J57" s="1490"/>
      <c r="M57" s="1426"/>
      <c r="N57" s="1426"/>
      <c r="O57" s="1426"/>
      <c r="P57" s="1426"/>
      <c r="Q57" s="1426"/>
      <c r="R57" s="1426"/>
      <c r="T57" s="1490" t="s">
        <v>666</v>
      </c>
    </row>
    <row r="58" spans="1:22" ht="18" customHeight="1" thickBot="1" x14ac:dyDescent="0.25">
      <c r="A58" s="1649" t="s">
        <v>76</v>
      </c>
      <c r="B58" s="1658"/>
      <c r="C58" s="1658"/>
      <c r="D58" s="1658"/>
      <c r="E58" s="1658"/>
      <c r="F58" s="1658"/>
      <c r="G58" s="1658"/>
      <c r="H58" s="1491"/>
      <c r="I58" s="1424"/>
      <c r="J58" s="1424"/>
      <c r="M58" s="1426"/>
      <c r="N58" s="1426"/>
      <c r="O58" s="1426"/>
      <c r="P58" s="1426"/>
      <c r="Q58" s="1426"/>
      <c r="R58" s="1426"/>
      <c r="S58" s="1426"/>
    </row>
    <row r="59" spans="1:22" ht="18" customHeight="1" thickBot="1" x14ac:dyDescent="0.25">
      <c r="A59" s="1442" t="s">
        <v>77</v>
      </c>
      <c r="B59" s="1443"/>
      <c r="C59" s="1229">
        <f>D59+E59</f>
        <v>0</v>
      </c>
      <c r="D59" s="1076"/>
      <c r="E59" s="1076"/>
      <c r="F59" s="1547"/>
      <c r="G59" s="1550"/>
      <c r="H59" s="1532"/>
      <c r="I59" s="1424"/>
      <c r="J59" s="1424"/>
      <c r="M59" s="1426"/>
      <c r="N59" s="1426"/>
      <c r="O59" s="1426"/>
      <c r="P59" s="1426"/>
      <c r="Q59" s="1426"/>
      <c r="R59" s="1426"/>
      <c r="S59" s="1426"/>
    </row>
    <row r="60" spans="1:22" ht="18" customHeight="1" thickBot="1" x14ac:dyDescent="0.25">
      <c r="A60" s="1447" t="s">
        <v>78</v>
      </c>
      <c r="B60" s="1448"/>
      <c r="C60" s="1229">
        <f t="shared" ref="C60:C68" si="8">D60+E60</f>
        <v>0</v>
      </c>
      <c r="D60" s="1068"/>
      <c r="E60" s="1068"/>
      <c r="F60" s="1548"/>
      <c r="G60" s="1551"/>
      <c r="H60" s="1531"/>
      <c r="I60" s="1424"/>
      <c r="J60" s="1424"/>
      <c r="M60" s="1453" t="s">
        <v>585</v>
      </c>
      <c r="N60" s="1454"/>
      <c r="O60" s="1454"/>
      <c r="P60" s="1454"/>
      <c r="Q60" s="1454"/>
      <c r="R60" s="1454"/>
      <c r="S60" s="1455"/>
    </row>
    <row r="61" spans="1:22" ht="18" customHeight="1" thickBot="1" x14ac:dyDescent="0.25">
      <c r="A61" s="1447" t="s">
        <v>71</v>
      </c>
      <c r="B61" s="1448"/>
      <c r="C61" s="1229">
        <f t="shared" si="8"/>
        <v>0</v>
      </c>
      <c r="D61" s="1068"/>
      <c r="E61" s="1068"/>
      <c r="F61" s="1548"/>
      <c r="G61" s="1551"/>
      <c r="H61" s="1531"/>
      <c r="I61" s="1424"/>
      <c r="J61" s="1424"/>
      <c r="M61" s="1458" t="s">
        <v>580</v>
      </c>
      <c r="N61" s="1459"/>
      <c r="O61" s="1459"/>
      <c r="P61" s="1459"/>
      <c r="Q61" s="1459"/>
      <c r="R61" s="1460"/>
      <c r="S61" s="1461" t="s">
        <v>581</v>
      </c>
    </row>
    <row r="62" spans="1:22" ht="18" customHeight="1" x14ac:dyDescent="0.2">
      <c r="A62" s="1447" t="s">
        <v>72</v>
      </c>
      <c r="B62" s="1448"/>
      <c r="C62" s="1229">
        <f t="shared" si="8"/>
        <v>0</v>
      </c>
      <c r="D62" s="1068"/>
      <c r="E62" s="1068"/>
      <c r="F62" s="1548"/>
      <c r="G62" s="1551"/>
      <c r="H62" s="1531"/>
      <c r="I62" s="1424"/>
      <c r="J62" s="1424"/>
      <c r="M62" s="1631"/>
      <c r="N62" s="1632"/>
      <c r="O62" s="1632"/>
      <c r="P62" s="1632"/>
      <c r="Q62" s="1632"/>
      <c r="R62" s="1633"/>
      <c r="S62" s="1072"/>
    </row>
    <row r="63" spans="1:22" ht="18" customHeight="1" x14ac:dyDescent="0.2">
      <c r="A63" s="1447" t="s">
        <v>74</v>
      </c>
      <c r="B63" s="1448"/>
      <c r="C63" s="1229">
        <f t="shared" si="8"/>
        <v>0</v>
      </c>
      <c r="D63" s="1068"/>
      <c r="E63" s="1068"/>
      <c r="F63" s="1548"/>
      <c r="G63" s="1551"/>
      <c r="H63" s="1531"/>
      <c r="I63" s="1424"/>
      <c r="J63" s="1424"/>
      <c r="M63" s="1634"/>
      <c r="N63" s="1635"/>
      <c r="O63" s="1635"/>
      <c r="P63" s="1635"/>
      <c r="Q63" s="1635"/>
      <c r="R63" s="1636"/>
      <c r="S63" s="1072"/>
    </row>
    <row r="64" spans="1:22" ht="18" customHeight="1" x14ac:dyDescent="0.2">
      <c r="A64" s="1447" t="s">
        <v>3</v>
      </c>
      <c r="B64" s="1448"/>
      <c r="C64" s="1229">
        <f t="shared" si="8"/>
        <v>0</v>
      </c>
      <c r="D64" s="1068"/>
      <c r="E64" s="1068"/>
      <c r="F64" s="1548"/>
      <c r="G64" s="1551"/>
      <c r="H64" s="1531"/>
      <c r="I64" s="1424"/>
      <c r="J64" s="1424"/>
      <c r="M64" s="1634"/>
      <c r="N64" s="1635"/>
      <c r="O64" s="1635"/>
      <c r="P64" s="1635"/>
      <c r="Q64" s="1635"/>
      <c r="R64" s="1636"/>
      <c r="S64" s="1072"/>
    </row>
    <row r="65" spans="1:19" ht="18" customHeight="1" x14ac:dyDescent="0.2">
      <c r="A65" s="1447" t="s">
        <v>597</v>
      </c>
      <c r="B65" s="1448"/>
      <c r="C65" s="1229">
        <f t="shared" si="8"/>
        <v>0</v>
      </c>
      <c r="D65" s="1068"/>
      <c r="E65" s="1068"/>
      <c r="F65" s="1548"/>
      <c r="G65" s="1551"/>
      <c r="H65" s="1531"/>
      <c r="I65" s="1424"/>
      <c r="J65" s="1424"/>
      <c r="M65" s="1634"/>
      <c r="N65" s="1635"/>
      <c r="O65" s="1635"/>
      <c r="P65" s="1635"/>
      <c r="Q65" s="1635"/>
      <c r="R65" s="1636"/>
      <c r="S65" s="1073"/>
    </row>
    <row r="66" spans="1:19" ht="18" customHeight="1" thickBot="1" x14ac:dyDescent="0.25">
      <c r="A66" s="1492" t="s">
        <v>79</v>
      </c>
      <c r="B66" s="1448"/>
      <c r="C66" s="1229">
        <f t="shared" si="8"/>
        <v>0</v>
      </c>
      <c r="D66" s="1068"/>
      <c r="E66" s="1068"/>
      <c r="F66" s="1548"/>
      <c r="G66" s="1551"/>
      <c r="H66" s="1531"/>
      <c r="I66" s="1424"/>
      <c r="J66" s="1424"/>
      <c r="M66" s="1637"/>
      <c r="N66" s="1638"/>
      <c r="O66" s="1638"/>
      <c r="P66" s="1638"/>
      <c r="Q66" s="1638"/>
      <c r="R66" s="1639"/>
      <c r="S66" s="1074"/>
    </row>
    <row r="67" spans="1:19" ht="18" customHeight="1" thickBot="1" x14ac:dyDescent="0.25">
      <c r="A67" s="1492" t="s">
        <v>80</v>
      </c>
      <c r="B67" s="1448"/>
      <c r="C67" s="1229">
        <f t="shared" si="8"/>
        <v>0</v>
      </c>
      <c r="D67" s="1068"/>
      <c r="E67" s="1068"/>
      <c r="F67" s="1548"/>
      <c r="G67" s="1551"/>
      <c r="H67" s="1531"/>
      <c r="I67" s="1424"/>
      <c r="J67" s="1424"/>
      <c r="M67" s="1462"/>
      <c r="N67" s="1463"/>
      <c r="O67" s="1463"/>
      <c r="P67" s="1463"/>
      <c r="Q67" s="1463"/>
      <c r="R67" s="1464" t="s">
        <v>357</v>
      </c>
      <c r="S67" s="1075">
        <f>SUM(S62:S66)</f>
        <v>0</v>
      </c>
    </row>
    <row r="68" spans="1:19" ht="18" customHeight="1" thickBot="1" x14ac:dyDescent="0.25">
      <c r="A68" s="1493" t="s">
        <v>576</v>
      </c>
      <c r="B68" s="1451"/>
      <c r="C68" s="1229">
        <f t="shared" si="8"/>
        <v>0</v>
      </c>
      <c r="D68" s="1068"/>
      <c r="E68" s="1575">
        <f>S67</f>
        <v>0</v>
      </c>
      <c r="F68" s="1548"/>
      <c r="G68" s="1551"/>
      <c r="H68" s="1531"/>
      <c r="I68" s="1424"/>
      <c r="J68" s="1424"/>
      <c r="M68" s="1426"/>
      <c r="N68" s="1426"/>
      <c r="O68" s="1426"/>
      <c r="P68" s="1426"/>
      <c r="Q68" s="1426"/>
      <c r="R68" s="1426"/>
      <c r="S68" s="1426"/>
    </row>
    <row r="69" spans="1:19" ht="18" customHeight="1" thickBot="1" x14ac:dyDescent="0.25">
      <c r="A69" s="1494" t="s">
        <v>47</v>
      </c>
      <c r="B69" s="1457"/>
      <c r="C69" s="1070">
        <f>SUM(C59:C68)</f>
        <v>0</v>
      </c>
      <c r="D69" s="1070">
        <f>SUM(D59:D68)</f>
        <v>0</v>
      </c>
      <c r="E69" s="1070">
        <f>SUM(E59:E68)</f>
        <v>0</v>
      </c>
      <c r="F69" s="1549"/>
      <c r="G69" s="1552"/>
      <c r="H69" s="1553"/>
      <c r="I69" s="1424"/>
      <c r="J69" s="1424"/>
      <c r="M69" s="1453" t="s">
        <v>586</v>
      </c>
      <c r="N69" s="1454"/>
      <c r="O69" s="1454"/>
      <c r="P69" s="1454"/>
      <c r="Q69" s="1454"/>
      <c r="R69" s="1454"/>
      <c r="S69" s="1455"/>
    </row>
    <row r="70" spans="1:19" ht="18" customHeight="1" thickBot="1" x14ac:dyDescent="0.25">
      <c r="A70" s="1649" t="s">
        <v>81</v>
      </c>
      <c r="B70" s="1658"/>
      <c r="C70" s="1658"/>
      <c r="D70" s="1658"/>
      <c r="E70" s="1658"/>
      <c r="F70" s="1658"/>
      <c r="G70" s="1658"/>
      <c r="H70" s="1491"/>
      <c r="I70" s="1424"/>
      <c r="J70" s="1424"/>
      <c r="M70" s="1458" t="s">
        <v>580</v>
      </c>
      <c r="N70" s="1459"/>
      <c r="O70" s="1459"/>
      <c r="P70" s="1459"/>
      <c r="Q70" s="1459"/>
      <c r="R70" s="1460"/>
      <c r="S70" s="1461" t="s">
        <v>581</v>
      </c>
    </row>
    <row r="71" spans="1:19" ht="18" customHeight="1" x14ac:dyDescent="0.2">
      <c r="A71" s="1442" t="s">
        <v>82</v>
      </c>
      <c r="B71" s="1443"/>
      <c r="C71" s="1229">
        <f>D71+E71</f>
        <v>0</v>
      </c>
      <c r="D71" s="1076"/>
      <c r="E71" s="1076"/>
      <c r="F71" s="1076"/>
      <c r="G71" s="1077"/>
      <c r="H71" s="1078"/>
      <c r="I71" s="1424"/>
      <c r="J71" s="1424"/>
      <c r="M71" s="1631"/>
      <c r="N71" s="1632"/>
      <c r="O71" s="1632"/>
      <c r="P71" s="1632"/>
      <c r="Q71" s="1632"/>
      <c r="R71" s="1633"/>
      <c r="S71" s="1072"/>
    </row>
    <row r="72" spans="1:19" ht="18" customHeight="1" x14ac:dyDescent="0.2">
      <c r="A72" s="1447" t="s">
        <v>667</v>
      </c>
      <c r="B72" s="1448"/>
      <c r="C72" s="1229">
        <f t="shared" ref="C72:C77" si="9">D72+E72</f>
        <v>0</v>
      </c>
      <c r="D72" s="1068"/>
      <c r="E72" s="1068"/>
      <c r="F72" s="1068"/>
      <c r="G72" s="1079"/>
      <c r="H72" s="1069"/>
      <c r="I72" s="1424"/>
      <c r="J72" s="1424"/>
      <c r="M72" s="1634"/>
      <c r="N72" s="1635"/>
      <c r="O72" s="1635"/>
      <c r="P72" s="1635"/>
      <c r="Q72" s="1635"/>
      <c r="R72" s="1636"/>
      <c r="S72" s="1072"/>
    </row>
    <row r="73" spans="1:19" ht="18" customHeight="1" x14ac:dyDescent="0.2">
      <c r="A73" s="1447" t="s">
        <v>83</v>
      </c>
      <c r="B73" s="1448"/>
      <c r="C73" s="1229">
        <f t="shared" si="9"/>
        <v>0</v>
      </c>
      <c r="D73" s="1068"/>
      <c r="E73" s="1068"/>
      <c r="F73" s="1548" t="s">
        <v>44</v>
      </c>
      <c r="G73" s="1551" t="s">
        <v>44</v>
      </c>
      <c r="H73" s="1531" t="s">
        <v>44</v>
      </c>
      <c r="I73" s="1424"/>
      <c r="J73" s="1424"/>
      <c r="M73" s="1634"/>
      <c r="N73" s="1635"/>
      <c r="O73" s="1635"/>
      <c r="P73" s="1635"/>
      <c r="Q73" s="1635"/>
      <c r="R73" s="1636"/>
      <c r="S73" s="1072"/>
    </row>
    <row r="74" spans="1:19" ht="18" customHeight="1" x14ac:dyDescent="0.2">
      <c r="A74" s="1447" t="s">
        <v>84</v>
      </c>
      <c r="B74" s="1448"/>
      <c r="C74" s="1229">
        <f t="shared" si="9"/>
        <v>0</v>
      </c>
      <c r="D74" s="1068"/>
      <c r="E74" s="1068"/>
      <c r="F74" s="1068"/>
      <c r="G74" s="1079"/>
      <c r="H74" s="1069"/>
      <c r="I74" s="1424"/>
      <c r="J74" s="1424"/>
      <c r="M74" s="1634"/>
      <c r="N74" s="1635"/>
      <c r="O74" s="1635"/>
      <c r="P74" s="1635"/>
      <c r="Q74" s="1635"/>
      <c r="R74" s="1636"/>
      <c r="S74" s="1073"/>
    </row>
    <row r="75" spans="1:19" ht="18" customHeight="1" thickBot="1" x14ac:dyDescent="0.25">
      <c r="A75" s="1447" t="s">
        <v>593</v>
      </c>
      <c r="B75" s="1448"/>
      <c r="C75" s="1229">
        <f t="shared" si="9"/>
        <v>0</v>
      </c>
      <c r="D75" s="1068"/>
      <c r="E75" s="1068"/>
      <c r="F75" s="1563"/>
      <c r="G75" s="1564"/>
      <c r="H75" s="1513"/>
      <c r="I75" s="1424"/>
      <c r="J75" s="1424"/>
      <c r="M75" s="1637"/>
      <c r="N75" s="1638"/>
      <c r="O75" s="1638"/>
      <c r="P75" s="1638"/>
      <c r="Q75" s="1638"/>
      <c r="R75" s="1639"/>
      <c r="S75" s="1074"/>
    </row>
    <row r="76" spans="1:19" ht="18" customHeight="1" thickBot="1" x14ac:dyDescent="0.25">
      <c r="A76" s="1447" t="s">
        <v>85</v>
      </c>
      <c r="B76" s="1448"/>
      <c r="C76" s="1229">
        <f t="shared" si="9"/>
        <v>0</v>
      </c>
      <c r="D76" s="1068"/>
      <c r="E76" s="1068"/>
      <c r="F76" s="1554"/>
      <c r="G76" s="1555"/>
      <c r="H76" s="1531"/>
      <c r="I76" s="1424"/>
      <c r="J76" s="1424"/>
      <c r="M76" s="1462"/>
      <c r="N76" s="1463"/>
      <c r="O76" s="1463"/>
      <c r="P76" s="1463"/>
      <c r="Q76" s="1463"/>
      <c r="R76" s="1464" t="s">
        <v>357</v>
      </c>
      <c r="S76" s="1075">
        <f>SUM(S71:S75)</f>
        <v>0</v>
      </c>
    </row>
    <row r="77" spans="1:19" ht="18" customHeight="1" thickBot="1" x14ac:dyDescent="0.25">
      <c r="A77" s="1495" t="s">
        <v>577</v>
      </c>
      <c r="B77" s="1496"/>
      <c r="C77" s="1229">
        <f t="shared" si="9"/>
        <v>0</v>
      </c>
      <c r="D77" s="1068"/>
      <c r="E77" s="1575">
        <f>S76</f>
        <v>0</v>
      </c>
      <c r="F77" s="1068" t="s">
        <v>44</v>
      </c>
      <c r="G77" s="1079" t="s">
        <v>44</v>
      </c>
      <c r="H77" s="1069" t="s">
        <v>44</v>
      </c>
      <c r="I77" s="1424"/>
      <c r="J77" s="1424"/>
      <c r="M77" s="1426"/>
      <c r="N77" s="1426"/>
      <c r="O77" s="1426"/>
      <c r="P77" s="1426"/>
      <c r="Q77" s="1426"/>
      <c r="R77" s="1426"/>
      <c r="S77" s="1426"/>
    </row>
    <row r="78" spans="1:19" ht="18" customHeight="1" thickBot="1" x14ac:dyDescent="0.25">
      <c r="A78" s="1494" t="s">
        <v>47</v>
      </c>
      <c r="B78" s="1497"/>
      <c r="C78" s="1070">
        <f>SUM(C71:C77)</f>
        <v>0</v>
      </c>
      <c r="D78" s="1070">
        <f>SUM(D71:D77)</f>
        <v>0</v>
      </c>
      <c r="E78" s="1070">
        <f>SUM(E71:E77)</f>
        <v>0</v>
      </c>
      <c r="F78" s="1071">
        <f>SUM(F71:F77)-F73-F76</f>
        <v>0</v>
      </c>
      <c r="G78" s="1083">
        <f>SUM(G71:G77)-G73-G76</f>
        <v>0</v>
      </c>
      <c r="H78" s="1084">
        <f>SUM(H71:H77)-H73-H76</f>
        <v>0</v>
      </c>
      <c r="I78" s="1424"/>
      <c r="J78" s="1424"/>
      <c r="M78" s="1453" t="s">
        <v>587</v>
      </c>
      <c r="N78" s="1454"/>
      <c r="O78" s="1454"/>
      <c r="P78" s="1454"/>
      <c r="Q78" s="1454"/>
      <c r="R78" s="1454"/>
      <c r="S78" s="1455"/>
    </row>
    <row r="79" spans="1:19" ht="18" customHeight="1" thickBot="1" x14ac:dyDescent="0.25">
      <c r="A79" s="1649" t="s">
        <v>86</v>
      </c>
      <c r="B79" s="1650"/>
      <c r="C79" s="1650"/>
      <c r="D79" s="1650"/>
      <c r="E79" s="1650"/>
      <c r="F79" s="1650"/>
      <c r="G79" s="1650"/>
      <c r="H79" s="1651"/>
      <c r="I79" s="1424"/>
      <c r="J79" s="1424"/>
      <c r="M79" s="1458" t="s">
        <v>580</v>
      </c>
      <c r="N79" s="1459"/>
      <c r="O79" s="1459"/>
      <c r="P79" s="1459"/>
      <c r="Q79" s="1459"/>
      <c r="R79" s="1460"/>
      <c r="S79" s="1461" t="s">
        <v>581</v>
      </c>
    </row>
    <row r="80" spans="1:19" ht="18" customHeight="1" x14ac:dyDescent="0.2">
      <c r="A80" s="1442" t="s">
        <v>87</v>
      </c>
      <c r="B80" s="1443"/>
      <c r="C80" s="1229">
        <f>D80+E80</f>
        <v>0</v>
      </c>
      <c r="D80" s="1076"/>
      <c r="E80" s="1076"/>
      <c r="F80" s="1547"/>
      <c r="G80" s="1550" t="s">
        <v>44</v>
      </c>
      <c r="H80" s="1532" t="s">
        <v>44</v>
      </c>
      <c r="I80" s="1424"/>
      <c r="J80" s="1424"/>
      <c r="M80" s="1631"/>
      <c r="N80" s="1632"/>
      <c r="O80" s="1632"/>
      <c r="P80" s="1632"/>
      <c r="Q80" s="1632"/>
      <c r="R80" s="1633"/>
      <c r="S80" s="1072"/>
    </row>
    <row r="81" spans="1:19" ht="18" customHeight="1" x14ac:dyDescent="0.2">
      <c r="A81" s="1447" t="s">
        <v>88</v>
      </c>
      <c r="B81" s="1448"/>
      <c r="C81" s="1229">
        <f t="shared" ref="C81:C83" si="10">D81+E81</f>
        <v>0</v>
      </c>
      <c r="D81" s="1068"/>
      <c r="E81" s="1068"/>
      <c r="F81" s="1548" t="s">
        <v>44</v>
      </c>
      <c r="G81" s="1551" t="s">
        <v>44</v>
      </c>
      <c r="H81" s="1531" t="s">
        <v>44</v>
      </c>
      <c r="I81" s="1424"/>
      <c r="J81" s="1424"/>
      <c r="M81" s="1634"/>
      <c r="N81" s="1635"/>
      <c r="O81" s="1635"/>
      <c r="P81" s="1635"/>
      <c r="Q81" s="1635"/>
      <c r="R81" s="1636"/>
      <c r="S81" s="1072"/>
    </row>
    <row r="82" spans="1:19" ht="18" customHeight="1" x14ac:dyDescent="0.2">
      <c r="A82" s="1498" t="s">
        <v>89</v>
      </c>
      <c r="B82" s="1499"/>
      <c r="C82" s="1229">
        <f t="shared" si="10"/>
        <v>0</v>
      </c>
      <c r="D82" s="1068"/>
      <c r="E82" s="1068"/>
      <c r="F82" s="1548" t="s">
        <v>44</v>
      </c>
      <c r="G82" s="1551" t="s">
        <v>44</v>
      </c>
      <c r="H82" s="1531" t="s">
        <v>44</v>
      </c>
      <c r="I82" s="1424"/>
      <c r="J82" s="1424"/>
      <c r="M82" s="1634"/>
      <c r="N82" s="1635"/>
      <c r="O82" s="1635"/>
      <c r="P82" s="1635"/>
      <c r="Q82" s="1635"/>
      <c r="R82" s="1636"/>
      <c r="S82" s="1072"/>
    </row>
    <row r="83" spans="1:19" ht="18" customHeight="1" x14ac:dyDescent="0.2">
      <c r="A83" s="1500" t="s">
        <v>578</v>
      </c>
      <c r="B83" s="1501"/>
      <c r="C83" s="1229">
        <f t="shared" si="10"/>
        <v>0</v>
      </c>
      <c r="D83" s="1068"/>
      <c r="E83" s="1575">
        <f>S85</f>
        <v>0</v>
      </c>
      <c r="F83" s="1548" t="s">
        <v>44</v>
      </c>
      <c r="G83" s="1551" t="s">
        <v>44</v>
      </c>
      <c r="H83" s="1531" t="s">
        <v>44</v>
      </c>
      <c r="I83" s="1424"/>
      <c r="J83" s="1424"/>
      <c r="M83" s="1634"/>
      <c r="N83" s="1635"/>
      <c r="O83" s="1635"/>
      <c r="P83" s="1635"/>
      <c r="Q83" s="1635"/>
      <c r="R83" s="1636"/>
      <c r="S83" s="1073"/>
    </row>
    <row r="84" spans="1:19" ht="18" customHeight="1" thickBot="1" x14ac:dyDescent="0.25">
      <c r="A84" s="1502" t="s">
        <v>47</v>
      </c>
      <c r="B84" s="1503"/>
      <c r="C84" s="1088">
        <f>SUM(C80:C83)</f>
        <v>0</v>
      </c>
      <c r="D84" s="1088">
        <f>SUM(D80:D83)</f>
        <v>0</v>
      </c>
      <c r="E84" s="1088">
        <f>SUM(E80:E83)</f>
        <v>0</v>
      </c>
      <c r="F84" s="1556"/>
      <c r="G84" s="1557"/>
      <c r="H84" s="1533"/>
      <c r="I84" s="1424"/>
      <c r="J84" s="1424"/>
      <c r="M84" s="1637"/>
      <c r="N84" s="1638"/>
      <c r="O84" s="1638"/>
      <c r="P84" s="1638"/>
      <c r="Q84" s="1638"/>
      <c r="R84" s="1639"/>
      <c r="S84" s="1074"/>
    </row>
    <row r="85" spans="1:19" ht="18" customHeight="1" thickBot="1" x14ac:dyDescent="0.25">
      <c r="A85" s="1655" t="s">
        <v>90</v>
      </c>
      <c r="B85" s="1656"/>
      <c r="C85" s="1070">
        <f t="shared" ref="C85:H85" si="11">C14+C22+C32+C39+C52+C69+C78+C84</f>
        <v>0</v>
      </c>
      <c r="D85" s="1070">
        <f t="shared" si="11"/>
        <v>0</v>
      </c>
      <c r="E85" s="1070">
        <f t="shared" si="11"/>
        <v>0</v>
      </c>
      <c r="F85" s="1070">
        <f t="shared" si="11"/>
        <v>0</v>
      </c>
      <c r="G85" s="1083">
        <f t="shared" si="11"/>
        <v>0</v>
      </c>
      <c r="H85" s="1236">
        <f t="shared" si="11"/>
        <v>0</v>
      </c>
      <c r="I85" s="1424"/>
      <c r="J85" s="1424"/>
      <c r="M85" s="1462"/>
      <c r="N85" s="1463"/>
      <c r="O85" s="1463"/>
      <c r="P85" s="1463"/>
      <c r="Q85" s="1463"/>
      <c r="R85" s="1464" t="s">
        <v>357</v>
      </c>
      <c r="S85" s="1075">
        <f>SUM(S80:S84)</f>
        <v>0</v>
      </c>
    </row>
    <row r="86" spans="1:19" ht="18" customHeight="1" thickBot="1" x14ac:dyDescent="0.25">
      <c r="A86" s="1649" t="s">
        <v>91</v>
      </c>
      <c r="B86" s="1650"/>
      <c r="C86" s="1650"/>
      <c r="D86" s="1650"/>
      <c r="E86" s="1650"/>
      <c r="F86" s="1650"/>
      <c r="G86" s="1650"/>
      <c r="H86" s="1651"/>
      <c r="I86" s="1424"/>
      <c r="J86" s="1424"/>
      <c r="M86" s="1426"/>
      <c r="N86" s="1426"/>
      <c r="O86" s="1426"/>
      <c r="P86" s="1426"/>
      <c r="Q86" s="1426"/>
      <c r="R86" s="1426"/>
      <c r="S86" s="1426"/>
    </row>
    <row r="87" spans="1:19" ht="18" customHeight="1" thickBot="1" x14ac:dyDescent="0.25">
      <c r="A87" s="1442" t="s">
        <v>92</v>
      </c>
      <c r="B87" s="1443"/>
      <c r="C87" s="1229">
        <f>D87+E87</f>
        <v>0</v>
      </c>
      <c r="D87" s="1076"/>
      <c r="E87" s="1076"/>
      <c r="F87" s="1547" t="s">
        <v>44</v>
      </c>
      <c r="G87" s="1550" t="s">
        <v>44</v>
      </c>
      <c r="H87" s="1532" t="s">
        <v>44</v>
      </c>
      <c r="I87" s="1424"/>
      <c r="J87" s="1424"/>
      <c r="M87" s="1453" t="s">
        <v>588</v>
      </c>
      <c r="N87" s="1454"/>
      <c r="O87" s="1454"/>
      <c r="P87" s="1454"/>
      <c r="Q87" s="1454"/>
      <c r="R87" s="1454"/>
      <c r="S87" s="1455"/>
    </row>
    <row r="88" spans="1:19" ht="18" customHeight="1" thickBot="1" x14ac:dyDescent="0.25">
      <c r="A88" s="1498" t="s">
        <v>93</v>
      </c>
      <c r="B88" s="1499"/>
      <c r="C88" s="1229">
        <f t="shared" ref="C88:C91" si="12">D88+E88</f>
        <v>0</v>
      </c>
      <c r="D88" s="1068"/>
      <c r="E88" s="1068"/>
      <c r="F88" s="1548" t="s">
        <v>44</v>
      </c>
      <c r="G88" s="1551" t="s">
        <v>44</v>
      </c>
      <c r="H88" s="1531" t="s">
        <v>44</v>
      </c>
      <c r="I88" s="1424"/>
      <c r="J88" s="1424"/>
      <c r="M88" s="1458" t="s">
        <v>580</v>
      </c>
      <c r="N88" s="1459"/>
      <c r="O88" s="1459"/>
      <c r="P88" s="1459"/>
      <c r="Q88" s="1459"/>
      <c r="R88" s="1460"/>
      <c r="S88" s="1461" t="s">
        <v>581</v>
      </c>
    </row>
    <row r="89" spans="1:19" ht="18" customHeight="1" x14ac:dyDescent="0.2">
      <c r="A89" s="1498" t="s">
        <v>94</v>
      </c>
      <c r="B89" s="1499"/>
      <c r="C89" s="1229">
        <f t="shared" si="12"/>
        <v>0</v>
      </c>
      <c r="D89" s="1068"/>
      <c r="E89" s="1068"/>
      <c r="F89" s="1548" t="s">
        <v>44</v>
      </c>
      <c r="G89" s="1551" t="s">
        <v>44</v>
      </c>
      <c r="H89" s="1531" t="s">
        <v>44</v>
      </c>
      <c r="I89" s="1424"/>
      <c r="J89" s="1424"/>
      <c r="M89" s="1631"/>
      <c r="N89" s="1632"/>
      <c r="O89" s="1632"/>
      <c r="P89" s="1632"/>
      <c r="Q89" s="1632"/>
      <c r="R89" s="1633"/>
      <c r="S89" s="1072"/>
    </row>
    <row r="90" spans="1:19" ht="18" customHeight="1" x14ac:dyDescent="0.2">
      <c r="A90" s="1498" t="s">
        <v>95</v>
      </c>
      <c r="B90" s="1499"/>
      <c r="C90" s="1229">
        <f t="shared" si="12"/>
        <v>0</v>
      </c>
      <c r="D90" s="1068"/>
      <c r="E90" s="1068"/>
      <c r="F90" s="1548" t="s">
        <v>44</v>
      </c>
      <c r="G90" s="1551" t="s">
        <v>44</v>
      </c>
      <c r="H90" s="1531" t="s">
        <v>44</v>
      </c>
      <c r="I90" s="1424"/>
      <c r="J90" s="1424"/>
      <c r="M90" s="1634"/>
      <c r="N90" s="1635"/>
      <c r="O90" s="1635"/>
      <c r="P90" s="1635"/>
      <c r="Q90" s="1635"/>
      <c r="R90" s="1636"/>
      <c r="S90" s="1072"/>
    </row>
    <row r="91" spans="1:19" ht="18" customHeight="1" x14ac:dyDescent="0.2">
      <c r="A91" s="1465" t="s">
        <v>579</v>
      </c>
      <c r="B91" s="1451"/>
      <c r="C91" s="1229">
        <f t="shared" si="12"/>
        <v>0</v>
      </c>
      <c r="D91" s="1068"/>
      <c r="E91" s="1575">
        <f>S94</f>
        <v>0</v>
      </c>
      <c r="F91" s="1548"/>
      <c r="G91" s="1551"/>
      <c r="H91" s="1531"/>
      <c r="I91" s="1424"/>
      <c r="J91" s="1424"/>
      <c r="M91" s="1634"/>
      <c r="N91" s="1635"/>
      <c r="O91" s="1635"/>
      <c r="P91" s="1635"/>
      <c r="Q91" s="1635"/>
      <c r="R91" s="1636"/>
      <c r="S91" s="1072"/>
    </row>
    <row r="92" spans="1:19" ht="18" customHeight="1" thickBot="1" x14ac:dyDescent="0.25">
      <c r="A92" s="1456" t="s">
        <v>47</v>
      </c>
      <c r="B92" s="1457"/>
      <c r="C92" s="1070">
        <f>SUM(C87:C91)</f>
        <v>0</v>
      </c>
      <c r="D92" s="1070">
        <f>SUM(D87:D91)</f>
        <v>0</v>
      </c>
      <c r="E92" s="1070">
        <f>SUM(E87:E91)</f>
        <v>0</v>
      </c>
      <c r="F92" s="1237">
        <f>+G92+H92</f>
        <v>0</v>
      </c>
      <c r="G92" s="1238">
        <f>+H92+I92</f>
        <v>0</v>
      </c>
      <c r="H92" s="1236">
        <f>+I92+J92</f>
        <v>0</v>
      </c>
      <c r="I92" s="1424"/>
      <c r="J92" s="1424"/>
      <c r="M92" s="1634"/>
      <c r="N92" s="1635"/>
      <c r="O92" s="1635"/>
      <c r="P92" s="1635"/>
      <c r="Q92" s="1635"/>
      <c r="R92" s="1636"/>
      <c r="S92" s="1073"/>
    </row>
    <row r="93" spans="1:19" ht="18" customHeight="1" thickBot="1" x14ac:dyDescent="0.25">
      <c r="A93" s="1649" t="s">
        <v>96</v>
      </c>
      <c r="B93" s="1650"/>
      <c r="C93" s="1650"/>
      <c r="D93" s="1650"/>
      <c r="E93" s="1650"/>
      <c r="F93" s="1650"/>
      <c r="G93" s="1650"/>
      <c r="H93" s="1651"/>
      <c r="I93" s="1424"/>
      <c r="J93" s="1424"/>
      <c r="M93" s="1637"/>
      <c r="N93" s="1638"/>
      <c r="O93" s="1638"/>
      <c r="P93" s="1638"/>
      <c r="Q93" s="1638"/>
      <c r="R93" s="1639"/>
      <c r="S93" s="1074"/>
    </row>
    <row r="94" spans="1:19" ht="18" customHeight="1" thickBot="1" x14ac:dyDescent="0.25">
      <c r="A94" s="1442" t="s">
        <v>668</v>
      </c>
      <c r="B94" s="1443"/>
      <c r="C94" s="1229">
        <f>D94+E94</f>
        <v>0</v>
      </c>
      <c r="D94" s="1076"/>
      <c r="E94" s="1076"/>
      <c r="F94" s="1076"/>
      <c r="G94" s="1077"/>
      <c r="H94" s="1078"/>
      <c r="I94" s="1424"/>
      <c r="J94" s="1424"/>
      <c r="M94" s="1462"/>
      <c r="N94" s="1463"/>
      <c r="O94" s="1463"/>
      <c r="P94" s="1463"/>
      <c r="Q94" s="1463"/>
      <c r="R94" s="1464" t="s">
        <v>357</v>
      </c>
      <c r="S94" s="1075">
        <f>SUM(S89:S93)</f>
        <v>0</v>
      </c>
    </row>
    <row r="95" spans="1:19" ht="18" customHeight="1" x14ac:dyDescent="0.2">
      <c r="A95" s="1447" t="s">
        <v>98</v>
      </c>
      <c r="B95" s="1448"/>
      <c r="C95" s="1229">
        <f t="shared" ref="C95:C96" si="13">D95+E95</f>
        <v>0</v>
      </c>
      <c r="D95" s="1068"/>
      <c r="E95" s="1068"/>
      <c r="F95" s="1068"/>
      <c r="G95" s="1079"/>
      <c r="H95" s="1069"/>
      <c r="I95" s="1424"/>
      <c r="J95" s="1424"/>
    </row>
    <row r="96" spans="1:19" ht="18" customHeight="1" x14ac:dyDescent="0.2">
      <c r="A96" s="1447" t="s">
        <v>594</v>
      </c>
      <c r="B96" s="1448"/>
      <c r="C96" s="1229">
        <f t="shared" si="13"/>
        <v>0</v>
      </c>
      <c r="D96" s="1068"/>
      <c r="E96" s="1068"/>
      <c r="F96" s="1068"/>
      <c r="G96" s="1079"/>
      <c r="H96" s="1069"/>
      <c r="I96" s="1424"/>
      <c r="J96" s="1424"/>
    </row>
    <row r="97" spans="1:20" ht="18" customHeight="1" thickBot="1" x14ac:dyDescent="0.25">
      <c r="A97" s="1456" t="s">
        <v>47</v>
      </c>
      <c r="B97" s="1457"/>
      <c r="C97" s="1070">
        <f t="shared" ref="C97:H97" si="14">SUM(C94:C96)</f>
        <v>0</v>
      </c>
      <c r="D97" s="1070">
        <f t="shared" si="14"/>
        <v>0</v>
      </c>
      <c r="E97" s="1070">
        <f t="shared" si="14"/>
        <v>0</v>
      </c>
      <c r="F97" s="1070">
        <f t="shared" si="14"/>
        <v>0</v>
      </c>
      <c r="G97" s="1083">
        <f t="shared" si="14"/>
        <v>0</v>
      </c>
      <c r="H97" s="1084">
        <f t="shared" si="14"/>
        <v>0</v>
      </c>
      <c r="I97" s="1424"/>
      <c r="J97" s="1424"/>
    </row>
    <row r="98" spans="1:20" ht="18" customHeight="1" thickBot="1" x14ac:dyDescent="0.25">
      <c r="A98" s="1504" t="s">
        <v>101</v>
      </c>
      <c r="B98" s="1505"/>
      <c r="C98" s="1089">
        <f t="shared" ref="C98:H98" si="15">+C14+C22+C32+C39+C52+C69+C78+C84+C92+C97</f>
        <v>0</v>
      </c>
      <c r="D98" s="1089">
        <f t="shared" si="15"/>
        <v>0</v>
      </c>
      <c r="E98" s="1089">
        <f t="shared" si="15"/>
        <v>0</v>
      </c>
      <c r="F98" s="1089">
        <f t="shared" si="15"/>
        <v>0</v>
      </c>
      <c r="G98" s="1090">
        <f t="shared" si="15"/>
        <v>0</v>
      </c>
      <c r="H98" s="1091">
        <f t="shared" si="15"/>
        <v>0</v>
      </c>
      <c r="I98" s="1424"/>
      <c r="J98" s="1424"/>
    </row>
    <row r="99" spans="1:20" x14ac:dyDescent="0.2">
      <c r="A99" s="1474"/>
      <c r="B99" s="1445"/>
      <c r="C99" s="1445"/>
      <c r="D99" s="1445"/>
      <c r="E99" s="1445"/>
      <c r="F99" s="1445"/>
      <c r="G99" s="1446"/>
      <c r="H99" s="1446"/>
      <c r="I99" s="1424"/>
      <c r="J99" s="1424"/>
    </row>
    <row r="100" spans="1:20" x14ac:dyDescent="0.2">
      <c r="A100" s="1657" t="s">
        <v>669</v>
      </c>
      <c r="B100" s="1657"/>
      <c r="C100" s="1657"/>
      <c r="D100" s="1657"/>
      <c r="E100" s="1657"/>
      <c r="F100" s="1657"/>
      <c r="G100" s="1657"/>
      <c r="H100" s="1506"/>
      <c r="I100" s="1424"/>
      <c r="J100" s="1424"/>
    </row>
    <row r="101" spans="1:20" x14ac:dyDescent="0.2">
      <c r="A101" s="1657"/>
      <c r="B101" s="1657"/>
      <c r="C101" s="1657"/>
      <c r="D101" s="1657"/>
      <c r="E101" s="1657"/>
      <c r="F101" s="1657"/>
      <c r="G101" s="1657"/>
      <c r="H101" s="1506"/>
      <c r="I101" s="1424"/>
      <c r="J101" s="1424"/>
    </row>
    <row r="102" spans="1:20" x14ac:dyDescent="0.2">
      <c r="A102" s="1657"/>
      <c r="B102" s="1657"/>
      <c r="C102" s="1657"/>
      <c r="D102" s="1657"/>
      <c r="E102" s="1657"/>
      <c r="F102" s="1657"/>
      <c r="G102" s="1657"/>
      <c r="H102" s="1506"/>
      <c r="I102" s="1424"/>
      <c r="J102" s="1424"/>
    </row>
    <row r="103" spans="1:20" x14ac:dyDescent="0.2">
      <c r="A103" s="1657"/>
      <c r="B103" s="1657"/>
      <c r="C103" s="1657"/>
      <c r="D103" s="1657"/>
      <c r="E103" s="1657"/>
      <c r="F103" s="1657"/>
      <c r="G103" s="1657"/>
      <c r="H103" s="1506"/>
      <c r="I103" s="1490" t="s">
        <v>670</v>
      </c>
      <c r="J103" s="1490"/>
      <c r="T103" s="1507" t="s">
        <v>671</v>
      </c>
    </row>
    <row r="104" spans="1:20" x14ac:dyDescent="0.2">
      <c r="C104" s="1429"/>
      <c r="D104" s="1429"/>
      <c r="E104" s="1429"/>
      <c r="F104" s="1429"/>
      <c r="G104" s="1429"/>
      <c r="H104" s="1429"/>
      <c r="I104" s="1424"/>
      <c r="S104" s="1507"/>
    </row>
    <row r="105" spans="1:20" x14ac:dyDescent="0.2">
      <c r="C105" s="1506"/>
      <c r="D105" s="1506"/>
      <c r="E105" s="1506"/>
      <c r="F105" s="1506"/>
      <c r="G105" s="1506"/>
      <c r="H105" s="1506"/>
      <c r="I105" s="1424"/>
      <c r="S105" s="1507"/>
    </row>
    <row r="106" spans="1:20" x14ac:dyDescent="0.2">
      <c r="C106" s="1506"/>
      <c r="D106" s="1506"/>
      <c r="E106" s="1506"/>
      <c r="F106" s="1506"/>
      <c r="G106" s="1506"/>
      <c r="H106" s="1506"/>
      <c r="I106" s="1424"/>
      <c r="S106" s="1507"/>
    </row>
    <row r="107" spans="1:20" x14ac:dyDescent="0.2">
      <c r="A107" s="1489"/>
      <c r="B107" s="1506"/>
      <c r="C107" s="1506"/>
      <c r="D107" s="1506"/>
      <c r="E107" s="1506"/>
      <c r="F107" s="1506"/>
      <c r="G107" s="1506"/>
      <c r="H107" s="1506"/>
      <c r="I107" s="1424"/>
    </row>
    <row r="108" spans="1:20" x14ac:dyDescent="0.2">
      <c r="A108" s="1489"/>
      <c r="B108" s="1506"/>
      <c r="C108" s="1506"/>
      <c r="D108" s="1506"/>
      <c r="E108" s="1506"/>
      <c r="F108" s="1506"/>
      <c r="G108" s="1506"/>
      <c r="H108" s="1506"/>
      <c r="I108" s="1424"/>
    </row>
    <row r="109" spans="1:20" x14ac:dyDescent="0.2">
      <c r="A109" s="1508"/>
      <c r="B109" s="1506"/>
      <c r="C109" s="1506"/>
      <c r="D109" s="1506"/>
      <c r="E109" s="1506"/>
      <c r="F109" s="1506"/>
      <c r="G109" s="1506"/>
      <c r="H109" s="1506"/>
      <c r="I109" s="1424"/>
    </row>
    <row r="110" spans="1:20" x14ac:dyDescent="0.2">
      <c r="A110" s="1508"/>
      <c r="B110" s="1506"/>
      <c r="C110" s="1506"/>
      <c r="D110" s="1506"/>
      <c r="E110" s="1506"/>
      <c r="F110" s="1506"/>
      <c r="G110" s="1506"/>
      <c r="H110" s="1506"/>
      <c r="I110" s="1424"/>
    </row>
    <row r="111" spans="1:20" x14ac:dyDescent="0.2">
      <c r="A111" s="1508"/>
      <c r="B111" s="1506"/>
      <c r="C111" s="1506"/>
      <c r="D111" s="1506"/>
      <c r="E111" s="1506"/>
      <c r="F111" s="1506"/>
      <c r="G111" s="1506"/>
      <c r="H111" s="1506"/>
      <c r="I111" s="1424"/>
    </row>
    <row r="112" spans="1:20" x14ac:dyDescent="0.2">
      <c r="A112" s="1508"/>
      <c r="B112" s="1506"/>
      <c r="C112" s="1506"/>
      <c r="D112" s="1506"/>
      <c r="E112" s="1506"/>
      <c r="F112" s="1506"/>
      <c r="G112" s="1506"/>
      <c r="H112" s="1506"/>
      <c r="I112" s="1424"/>
    </row>
    <row r="113" spans="1:9" x14ac:dyDescent="0.2">
      <c r="A113" s="1508"/>
      <c r="B113" s="1506"/>
      <c r="C113" s="1506"/>
      <c r="D113" s="1506"/>
      <c r="E113" s="1506"/>
      <c r="F113" s="1506"/>
      <c r="G113" s="1506"/>
      <c r="H113" s="1506"/>
      <c r="I113" s="1424"/>
    </row>
    <row r="114" spans="1:9" x14ac:dyDescent="0.2">
      <c r="A114" s="1508"/>
      <c r="B114" s="1506"/>
      <c r="C114" s="1506"/>
      <c r="D114" s="1506"/>
      <c r="E114" s="1506"/>
      <c r="F114" s="1506"/>
      <c r="G114" s="1506"/>
      <c r="H114" s="1506"/>
      <c r="I114" s="1424"/>
    </row>
    <row r="115" spans="1:9" x14ac:dyDescent="0.2">
      <c r="A115" s="1508"/>
      <c r="B115" s="1506"/>
      <c r="C115" s="1506"/>
      <c r="D115" s="1506"/>
      <c r="E115" s="1506"/>
      <c r="F115" s="1506"/>
      <c r="G115" s="1506"/>
      <c r="H115" s="1506"/>
      <c r="I115" s="1424"/>
    </row>
    <row r="116" spans="1:9" x14ac:dyDescent="0.2">
      <c r="A116" s="1508"/>
      <c r="B116" s="1506"/>
      <c r="C116" s="1506"/>
      <c r="D116" s="1506"/>
      <c r="E116" s="1506"/>
      <c r="F116" s="1506"/>
      <c r="G116" s="1506"/>
      <c r="H116" s="1506"/>
      <c r="I116" s="1424"/>
    </row>
    <row r="117" spans="1:9" x14ac:dyDescent="0.2">
      <c r="A117" s="1508"/>
      <c r="B117" s="1506"/>
      <c r="C117" s="1506"/>
      <c r="D117" s="1506"/>
      <c r="E117" s="1506"/>
      <c r="F117" s="1506"/>
      <c r="G117" s="1506"/>
      <c r="H117" s="1506"/>
      <c r="I117" s="1424"/>
    </row>
    <row r="118" spans="1:9" x14ac:dyDescent="0.2">
      <c r="A118" s="1508"/>
      <c r="B118" s="1506"/>
      <c r="C118" s="1506"/>
      <c r="D118" s="1506"/>
      <c r="E118" s="1506"/>
      <c r="F118" s="1506"/>
      <c r="G118" s="1506"/>
      <c r="H118" s="1506"/>
      <c r="I118" s="1424"/>
    </row>
    <row r="119" spans="1:9" x14ac:dyDescent="0.2">
      <c r="A119" s="1508"/>
      <c r="B119" s="1506"/>
      <c r="C119" s="1506"/>
      <c r="D119" s="1506"/>
      <c r="E119" s="1506"/>
      <c r="F119" s="1506"/>
      <c r="G119" s="1506"/>
      <c r="H119" s="1506"/>
      <c r="I119" s="1424"/>
    </row>
    <row r="120" spans="1:9" x14ac:dyDescent="0.2">
      <c r="A120" s="1508"/>
      <c r="B120" s="1506"/>
      <c r="C120" s="1506"/>
      <c r="D120" s="1506"/>
      <c r="E120" s="1506"/>
      <c r="F120" s="1506"/>
      <c r="G120" s="1506"/>
      <c r="H120" s="1506"/>
      <c r="I120" s="1424"/>
    </row>
    <row r="121" spans="1:9" x14ac:dyDescent="0.2">
      <c r="A121" s="1508"/>
      <c r="B121" s="1506"/>
      <c r="C121" s="1506"/>
      <c r="D121" s="1506"/>
      <c r="E121" s="1506"/>
      <c r="F121" s="1506"/>
      <c r="G121" s="1506"/>
      <c r="H121" s="1506"/>
      <c r="I121" s="1424"/>
    </row>
    <row r="122" spans="1:9" x14ac:dyDescent="0.2">
      <c r="A122" s="1508"/>
      <c r="B122" s="1506"/>
      <c r="C122" s="1506"/>
      <c r="D122" s="1506"/>
      <c r="E122" s="1506"/>
      <c r="F122" s="1506"/>
      <c r="G122" s="1506"/>
      <c r="H122" s="1506"/>
      <c r="I122" s="1424"/>
    </row>
    <row r="123" spans="1:9" x14ac:dyDescent="0.2">
      <c r="A123" s="1508"/>
      <c r="B123" s="1506"/>
      <c r="C123" s="1506"/>
      <c r="D123" s="1506"/>
      <c r="E123" s="1506"/>
      <c r="F123" s="1506"/>
      <c r="G123" s="1506"/>
      <c r="H123" s="1506"/>
      <c r="I123" s="1424"/>
    </row>
    <row r="124" spans="1:9" x14ac:dyDescent="0.2">
      <c r="A124" s="1508"/>
      <c r="B124" s="1506"/>
      <c r="C124" s="1506"/>
      <c r="D124" s="1506"/>
      <c r="E124" s="1506"/>
      <c r="F124" s="1506"/>
      <c r="G124" s="1506"/>
      <c r="H124" s="1506"/>
      <c r="I124" s="1424"/>
    </row>
    <row r="125" spans="1:9" x14ac:dyDescent="0.2">
      <c r="A125" s="1508"/>
      <c r="B125" s="1506"/>
      <c r="C125" s="1506"/>
      <c r="D125" s="1506"/>
      <c r="E125" s="1506"/>
      <c r="F125" s="1506"/>
      <c r="G125" s="1506"/>
      <c r="H125" s="1506"/>
      <c r="I125" s="1424"/>
    </row>
    <row r="126" spans="1:9" x14ac:dyDescent="0.2">
      <c r="A126" s="1508"/>
      <c r="B126" s="1506"/>
      <c r="C126" s="1506"/>
      <c r="D126" s="1506"/>
      <c r="E126" s="1506"/>
      <c r="F126" s="1506"/>
      <c r="G126" s="1506"/>
      <c r="H126" s="1506"/>
      <c r="I126" s="1424"/>
    </row>
    <row r="127" spans="1:9" x14ac:dyDescent="0.2">
      <c r="A127" s="1508"/>
      <c r="B127" s="1506"/>
      <c r="C127" s="1506"/>
      <c r="D127" s="1506"/>
      <c r="E127" s="1506"/>
      <c r="F127" s="1506"/>
      <c r="G127" s="1506"/>
      <c r="H127" s="1506"/>
      <c r="I127" s="1424"/>
    </row>
    <row r="128" spans="1:9" x14ac:dyDescent="0.2">
      <c r="A128" s="1508"/>
      <c r="B128" s="1506"/>
      <c r="C128" s="1506"/>
      <c r="D128" s="1506"/>
      <c r="E128" s="1506"/>
      <c r="F128" s="1506"/>
      <c r="G128" s="1506"/>
      <c r="H128" s="1506"/>
      <c r="I128" s="1424"/>
    </row>
    <row r="129" spans="1:9" x14ac:dyDescent="0.2">
      <c r="A129" s="1508"/>
      <c r="B129" s="1506"/>
      <c r="C129" s="1506"/>
      <c r="D129" s="1506"/>
      <c r="E129" s="1506"/>
      <c r="F129" s="1506"/>
      <c r="G129" s="1506"/>
      <c r="H129" s="1506"/>
      <c r="I129" s="1424"/>
    </row>
    <row r="130" spans="1:9" x14ac:dyDescent="0.2">
      <c r="A130" s="1508"/>
      <c r="B130" s="1506"/>
      <c r="C130" s="1506"/>
      <c r="D130" s="1506"/>
      <c r="E130" s="1506"/>
      <c r="F130" s="1506"/>
      <c r="G130" s="1506"/>
      <c r="H130" s="1506"/>
      <c r="I130" s="1424"/>
    </row>
    <row r="131" spans="1:9" x14ac:dyDescent="0.2">
      <c r="A131" s="1508"/>
      <c r="B131" s="1506"/>
      <c r="C131" s="1506"/>
      <c r="D131" s="1506"/>
      <c r="E131" s="1506"/>
      <c r="F131" s="1506"/>
      <c r="G131" s="1506"/>
      <c r="H131" s="1506"/>
      <c r="I131" s="1424"/>
    </row>
    <row r="132" spans="1:9" x14ac:dyDescent="0.2">
      <c r="A132" s="1508"/>
      <c r="B132" s="1506"/>
      <c r="C132" s="1506"/>
      <c r="D132" s="1506"/>
      <c r="E132" s="1506"/>
      <c r="F132" s="1506"/>
      <c r="G132" s="1506"/>
      <c r="H132" s="1506"/>
      <c r="I132" s="1424"/>
    </row>
    <row r="133" spans="1:9" x14ac:dyDescent="0.2">
      <c r="A133" s="1508"/>
      <c r="B133" s="1506"/>
      <c r="C133" s="1506"/>
      <c r="D133" s="1506"/>
      <c r="E133" s="1506"/>
      <c r="F133" s="1506"/>
      <c r="G133" s="1506"/>
      <c r="H133" s="1506"/>
      <c r="I133" s="1424"/>
    </row>
    <row r="134" spans="1:9" x14ac:dyDescent="0.2">
      <c r="A134" s="1508"/>
      <c r="B134" s="1506"/>
      <c r="C134" s="1506"/>
      <c r="D134" s="1506"/>
      <c r="E134" s="1506"/>
      <c r="F134" s="1506"/>
      <c r="G134" s="1506"/>
      <c r="H134" s="1506"/>
      <c r="I134" s="1424"/>
    </row>
    <row r="135" spans="1:9" x14ac:dyDescent="0.2">
      <c r="A135" s="1508"/>
      <c r="B135" s="1506"/>
      <c r="C135" s="1506"/>
      <c r="D135" s="1506"/>
      <c r="E135" s="1506"/>
      <c r="F135" s="1506"/>
      <c r="G135" s="1506"/>
      <c r="H135" s="1506"/>
      <c r="I135" s="1424"/>
    </row>
    <row r="136" spans="1:9" x14ac:dyDescent="0.2">
      <c r="A136" s="1508"/>
      <c r="B136" s="1506"/>
      <c r="C136" s="1506"/>
      <c r="D136" s="1506"/>
      <c r="E136" s="1506"/>
      <c r="F136" s="1506"/>
      <c r="G136" s="1506"/>
      <c r="H136" s="1506"/>
      <c r="I136" s="1424"/>
    </row>
    <row r="137" spans="1:9" x14ac:dyDescent="0.2">
      <c r="A137" s="1508"/>
      <c r="B137" s="1506"/>
      <c r="C137" s="1506"/>
      <c r="D137" s="1506"/>
      <c r="E137" s="1506"/>
      <c r="F137" s="1506"/>
      <c r="G137" s="1506"/>
      <c r="H137" s="1506"/>
      <c r="I137" s="1424"/>
    </row>
    <row r="138" spans="1:9" x14ac:dyDescent="0.2">
      <c r="A138" s="1508"/>
      <c r="B138" s="1506"/>
      <c r="C138" s="1506"/>
      <c r="D138" s="1506"/>
      <c r="E138" s="1506"/>
      <c r="F138" s="1506"/>
      <c r="G138" s="1506"/>
      <c r="H138" s="1506"/>
      <c r="I138" s="1424"/>
    </row>
    <row r="139" spans="1:9" x14ac:dyDescent="0.2">
      <c r="A139" s="1508"/>
      <c r="B139" s="1506"/>
      <c r="C139" s="1506"/>
      <c r="D139" s="1506"/>
      <c r="E139" s="1506"/>
      <c r="F139" s="1506"/>
      <c r="G139" s="1506"/>
      <c r="H139" s="1506"/>
      <c r="I139" s="1424"/>
    </row>
    <row r="140" spans="1:9" x14ac:dyDescent="0.2">
      <c r="A140" s="1508"/>
      <c r="B140" s="1506"/>
      <c r="C140" s="1506"/>
      <c r="D140" s="1506"/>
      <c r="E140" s="1506"/>
      <c r="F140" s="1506"/>
      <c r="G140" s="1506"/>
      <c r="H140" s="1506"/>
      <c r="I140" s="1424"/>
    </row>
    <row r="141" spans="1:9" x14ac:dyDescent="0.2">
      <c r="A141" s="1508"/>
      <c r="B141" s="1506"/>
      <c r="C141" s="1506"/>
      <c r="D141" s="1506"/>
      <c r="E141" s="1506"/>
      <c r="F141" s="1506"/>
      <c r="G141" s="1506"/>
      <c r="H141" s="1506"/>
      <c r="I141" s="1424"/>
    </row>
    <row r="142" spans="1:9" x14ac:dyDescent="0.2">
      <c r="A142" s="1508"/>
      <c r="B142" s="1506"/>
      <c r="C142" s="1506"/>
      <c r="D142" s="1506"/>
      <c r="E142" s="1506"/>
      <c r="F142" s="1506"/>
      <c r="G142" s="1506"/>
      <c r="H142" s="1506"/>
      <c r="I142" s="1424"/>
    </row>
    <row r="143" spans="1:9" x14ac:dyDescent="0.2">
      <c r="A143" s="1508"/>
      <c r="B143" s="1506"/>
      <c r="C143" s="1506"/>
      <c r="D143" s="1506"/>
      <c r="E143" s="1506"/>
      <c r="F143" s="1506"/>
      <c r="G143" s="1506"/>
      <c r="H143" s="1506"/>
      <c r="I143" s="1424"/>
    </row>
    <row r="144" spans="1:9" x14ac:dyDescent="0.2">
      <c r="A144" s="1508"/>
      <c r="B144" s="1506"/>
      <c r="C144" s="1506"/>
      <c r="D144" s="1506"/>
      <c r="E144" s="1506"/>
      <c r="F144" s="1506"/>
      <c r="G144" s="1506"/>
      <c r="H144" s="1506"/>
      <c r="I144" s="1424"/>
    </row>
    <row r="145" spans="1:9" x14ac:dyDescent="0.2">
      <c r="A145" s="1508"/>
      <c r="B145" s="1506"/>
      <c r="C145" s="1506"/>
      <c r="D145" s="1506"/>
      <c r="E145" s="1506"/>
      <c r="F145" s="1506"/>
      <c r="G145" s="1506"/>
      <c r="H145" s="1506"/>
      <c r="I145" s="1424"/>
    </row>
    <row r="146" spans="1:9" x14ac:dyDescent="0.2">
      <c r="A146" s="1508"/>
      <c r="B146" s="1506"/>
      <c r="C146" s="1506"/>
      <c r="D146" s="1506"/>
      <c r="E146" s="1506"/>
      <c r="F146" s="1506"/>
      <c r="G146" s="1506"/>
      <c r="H146" s="1506"/>
      <c r="I146" s="1424"/>
    </row>
    <row r="147" spans="1:9" x14ac:dyDescent="0.2">
      <c r="A147" s="1508"/>
      <c r="B147" s="1506"/>
      <c r="C147" s="1506"/>
      <c r="D147" s="1506"/>
      <c r="E147" s="1506"/>
      <c r="F147" s="1506"/>
      <c r="G147" s="1506"/>
      <c r="H147" s="1506"/>
      <c r="I147" s="1424"/>
    </row>
    <row r="148" spans="1:9" x14ac:dyDescent="0.2">
      <c r="A148" s="1508"/>
      <c r="B148" s="1506"/>
      <c r="C148" s="1506"/>
      <c r="D148" s="1506"/>
      <c r="E148" s="1506"/>
      <c r="F148" s="1506"/>
      <c r="G148" s="1506"/>
      <c r="H148" s="1506"/>
      <c r="I148" s="1424"/>
    </row>
    <row r="149" spans="1:9" x14ac:dyDescent="0.2">
      <c r="A149" s="1506"/>
      <c r="B149" s="1506"/>
      <c r="C149" s="1506"/>
      <c r="D149" s="1506"/>
      <c r="E149" s="1506"/>
      <c r="F149" s="1506"/>
      <c r="G149" s="1506"/>
      <c r="H149" s="1506"/>
      <c r="I149" s="1424"/>
    </row>
    <row r="150" spans="1:9" x14ac:dyDescent="0.2">
      <c r="A150" s="1506"/>
      <c r="B150" s="1506"/>
      <c r="C150" s="1506"/>
      <c r="D150" s="1506"/>
      <c r="E150" s="1506"/>
      <c r="F150" s="1506"/>
      <c r="G150" s="1506"/>
      <c r="H150" s="1506"/>
      <c r="I150" s="1424"/>
    </row>
    <row r="151" spans="1:9" x14ac:dyDescent="0.2">
      <c r="A151" s="1506"/>
      <c r="B151" s="1506"/>
      <c r="C151" s="1506"/>
      <c r="D151" s="1506"/>
      <c r="E151" s="1506"/>
      <c r="F151" s="1506"/>
      <c r="G151" s="1506"/>
      <c r="H151" s="1506"/>
      <c r="I151" s="1424"/>
    </row>
    <row r="152" spans="1:9" x14ac:dyDescent="0.2">
      <c r="A152" s="1506"/>
      <c r="B152" s="1506"/>
      <c r="C152" s="1506"/>
      <c r="D152" s="1506"/>
      <c r="E152" s="1506"/>
      <c r="F152" s="1506"/>
      <c r="G152" s="1506"/>
      <c r="H152" s="1506"/>
      <c r="I152" s="1424"/>
    </row>
    <row r="153" spans="1:9" x14ac:dyDescent="0.2">
      <c r="A153" s="1506"/>
      <c r="B153" s="1506"/>
      <c r="C153" s="1506"/>
      <c r="D153" s="1506"/>
      <c r="E153" s="1506"/>
      <c r="F153" s="1506"/>
      <c r="G153" s="1506"/>
      <c r="H153" s="1506"/>
      <c r="I153" s="1424"/>
    </row>
    <row r="154" spans="1:9" x14ac:dyDescent="0.2">
      <c r="A154" s="1506"/>
      <c r="B154" s="1506"/>
      <c r="C154" s="1506"/>
      <c r="D154" s="1506"/>
      <c r="E154" s="1506"/>
      <c r="F154" s="1506"/>
      <c r="G154" s="1506"/>
      <c r="H154" s="1506"/>
      <c r="I154" s="1424"/>
    </row>
    <row r="155" spans="1:9" x14ac:dyDescent="0.2">
      <c r="A155" s="1506"/>
      <c r="B155" s="1506"/>
      <c r="C155" s="1506"/>
      <c r="D155" s="1506"/>
      <c r="E155" s="1506"/>
      <c r="F155" s="1506"/>
      <c r="G155" s="1506"/>
      <c r="H155" s="1506"/>
      <c r="I155" s="1424"/>
    </row>
    <row r="156" spans="1:9" x14ac:dyDescent="0.2">
      <c r="A156" s="1506"/>
      <c r="B156" s="1506"/>
      <c r="C156" s="1506"/>
      <c r="D156" s="1506"/>
      <c r="E156" s="1506"/>
      <c r="F156" s="1506"/>
      <c r="G156" s="1506"/>
      <c r="H156" s="1506"/>
      <c r="I156" s="1424"/>
    </row>
    <row r="157" spans="1:9" x14ac:dyDescent="0.2">
      <c r="A157" s="1506"/>
      <c r="B157" s="1506"/>
      <c r="C157" s="1506"/>
      <c r="D157" s="1506"/>
      <c r="E157" s="1506"/>
      <c r="F157" s="1506"/>
      <c r="G157" s="1506"/>
      <c r="H157" s="1506"/>
      <c r="I157" s="1424"/>
    </row>
    <row r="158" spans="1:9" x14ac:dyDescent="0.2">
      <c r="A158" s="1506"/>
      <c r="B158" s="1506"/>
      <c r="C158" s="1506"/>
      <c r="D158" s="1506"/>
      <c r="E158" s="1506"/>
      <c r="F158" s="1506"/>
      <c r="G158" s="1506"/>
      <c r="H158" s="1506"/>
      <c r="I158" s="1424"/>
    </row>
    <row r="159" spans="1:9" x14ac:dyDescent="0.2">
      <c r="A159" s="1506"/>
      <c r="B159" s="1506"/>
      <c r="C159" s="1506"/>
      <c r="D159" s="1506"/>
      <c r="E159" s="1506"/>
      <c r="F159" s="1506"/>
      <c r="G159" s="1506"/>
      <c r="H159" s="1506"/>
      <c r="I159" s="1424"/>
    </row>
    <row r="160" spans="1:9" x14ac:dyDescent="0.2">
      <c r="A160" s="1506"/>
      <c r="B160" s="1506"/>
      <c r="C160" s="1506"/>
      <c r="D160" s="1506"/>
      <c r="E160" s="1506"/>
      <c r="F160" s="1506"/>
      <c r="G160" s="1506"/>
      <c r="H160" s="1506"/>
      <c r="I160" s="1424"/>
    </row>
    <row r="161" spans="1:9" x14ac:dyDescent="0.2">
      <c r="A161" s="1506"/>
      <c r="B161" s="1506"/>
      <c r="C161" s="1506"/>
      <c r="D161" s="1506"/>
      <c r="E161" s="1506"/>
      <c r="F161" s="1506"/>
      <c r="G161" s="1506"/>
      <c r="H161" s="1506"/>
      <c r="I161" s="1424"/>
    </row>
    <row r="162" spans="1:9" x14ac:dyDescent="0.2">
      <c r="A162" s="1506"/>
      <c r="B162" s="1506"/>
      <c r="C162" s="1506"/>
      <c r="D162" s="1506"/>
      <c r="E162" s="1506"/>
      <c r="F162" s="1506"/>
      <c r="G162" s="1506"/>
      <c r="H162" s="1506"/>
      <c r="I162" s="1424"/>
    </row>
    <row r="163" spans="1:9" x14ac:dyDescent="0.2">
      <c r="A163" s="1506"/>
      <c r="B163" s="1506"/>
      <c r="C163" s="1506"/>
      <c r="D163" s="1506"/>
      <c r="E163" s="1506"/>
      <c r="F163" s="1506"/>
      <c r="G163" s="1506"/>
      <c r="H163" s="1506"/>
      <c r="I163" s="1424"/>
    </row>
    <row r="164" spans="1:9" x14ac:dyDescent="0.2">
      <c r="A164" s="1506"/>
      <c r="B164" s="1506"/>
      <c r="C164" s="1506"/>
      <c r="D164" s="1506"/>
      <c r="E164" s="1506"/>
      <c r="F164" s="1506"/>
      <c r="G164" s="1506"/>
      <c r="H164" s="1506"/>
      <c r="I164" s="1424"/>
    </row>
    <row r="165" spans="1:9" x14ac:dyDescent="0.2">
      <c r="A165" s="1506"/>
      <c r="B165" s="1506"/>
      <c r="C165" s="1506"/>
      <c r="D165" s="1506"/>
      <c r="E165" s="1506"/>
      <c r="F165" s="1506"/>
      <c r="G165" s="1506"/>
      <c r="H165" s="1506"/>
      <c r="I165" s="1424"/>
    </row>
    <row r="166" spans="1:9" x14ac:dyDescent="0.2">
      <c r="A166" s="1506"/>
      <c r="B166" s="1506"/>
      <c r="C166" s="1506"/>
      <c r="D166" s="1506"/>
      <c r="E166" s="1506"/>
      <c r="F166" s="1506"/>
      <c r="G166" s="1506"/>
      <c r="H166" s="1506"/>
      <c r="I166" s="1424"/>
    </row>
    <row r="167" spans="1:9" x14ac:dyDescent="0.2">
      <c r="A167" s="1506"/>
      <c r="B167" s="1506"/>
      <c r="C167" s="1506"/>
      <c r="D167" s="1506"/>
      <c r="E167" s="1506"/>
      <c r="F167" s="1506"/>
      <c r="G167" s="1506"/>
      <c r="H167" s="1506"/>
      <c r="I167" s="1424"/>
    </row>
    <row r="168" spans="1:9" x14ac:dyDescent="0.2">
      <c r="A168" s="1506"/>
      <c r="B168" s="1506"/>
      <c r="C168" s="1506"/>
      <c r="D168" s="1506"/>
      <c r="E168" s="1506"/>
      <c r="F168" s="1506"/>
      <c r="G168" s="1506"/>
      <c r="H168" s="1506"/>
      <c r="I168" s="1424"/>
    </row>
    <row r="169" spans="1:9" x14ac:dyDescent="0.2">
      <c r="A169" s="1506"/>
      <c r="B169" s="1506"/>
      <c r="C169" s="1506"/>
      <c r="D169" s="1506"/>
      <c r="E169" s="1506"/>
      <c r="F169" s="1506"/>
      <c r="G169" s="1506"/>
      <c r="H169" s="1506"/>
      <c r="I169" s="1424"/>
    </row>
    <row r="170" spans="1:9" x14ac:dyDescent="0.2">
      <c r="A170" s="1506"/>
      <c r="B170" s="1506"/>
      <c r="C170" s="1506"/>
      <c r="D170" s="1506"/>
      <c r="E170" s="1506"/>
      <c r="F170" s="1506"/>
      <c r="G170" s="1506"/>
      <c r="H170" s="1506"/>
      <c r="I170" s="1424"/>
    </row>
    <row r="171" spans="1:9" x14ac:dyDescent="0.2">
      <c r="A171" s="1506"/>
      <c r="B171" s="1506"/>
      <c r="C171" s="1506"/>
      <c r="D171" s="1506"/>
      <c r="E171" s="1506"/>
      <c r="F171" s="1506"/>
      <c r="G171" s="1506"/>
      <c r="H171" s="1506"/>
      <c r="I171" s="1424"/>
    </row>
    <row r="172" spans="1:9" x14ac:dyDescent="0.2">
      <c r="A172" s="1506"/>
      <c r="B172" s="1506"/>
      <c r="C172" s="1506"/>
      <c r="D172" s="1506"/>
      <c r="E172" s="1506"/>
      <c r="F172" s="1506"/>
      <c r="G172" s="1506"/>
      <c r="H172" s="1506"/>
      <c r="I172" s="1424"/>
    </row>
    <row r="173" spans="1:9" x14ac:dyDescent="0.2">
      <c r="A173" s="1506"/>
      <c r="B173" s="1506"/>
      <c r="C173" s="1506"/>
      <c r="D173" s="1506"/>
      <c r="E173" s="1506"/>
      <c r="F173" s="1506"/>
      <c r="G173" s="1506"/>
      <c r="H173" s="1506"/>
      <c r="I173" s="1424"/>
    </row>
    <row r="174" spans="1:9" x14ac:dyDescent="0.2">
      <c r="A174" s="1506"/>
      <c r="B174" s="1506"/>
      <c r="C174" s="1506"/>
      <c r="D174" s="1506"/>
      <c r="E174" s="1506"/>
      <c r="F174" s="1506"/>
      <c r="G174" s="1506"/>
      <c r="H174" s="1506"/>
      <c r="I174" s="1424"/>
    </row>
    <row r="175" spans="1:9" x14ac:dyDescent="0.2">
      <c r="A175" s="1506"/>
      <c r="B175" s="1506"/>
      <c r="C175" s="1506"/>
      <c r="D175" s="1506"/>
      <c r="E175" s="1506"/>
      <c r="F175" s="1506"/>
      <c r="G175" s="1506"/>
      <c r="H175" s="1506"/>
      <c r="I175" s="1424"/>
    </row>
    <row r="176" spans="1:9" x14ac:dyDescent="0.2">
      <c r="A176" s="1506"/>
      <c r="B176" s="1506"/>
      <c r="C176" s="1506"/>
      <c r="D176" s="1506"/>
      <c r="E176" s="1506"/>
      <c r="F176" s="1506"/>
      <c r="G176" s="1506"/>
      <c r="H176" s="1506"/>
      <c r="I176" s="1424"/>
    </row>
    <row r="177" spans="1:9" x14ac:dyDescent="0.2">
      <c r="A177" s="1506"/>
      <c r="B177" s="1506"/>
      <c r="C177" s="1506"/>
      <c r="D177" s="1506"/>
      <c r="E177" s="1506"/>
      <c r="F177" s="1506"/>
      <c r="G177" s="1506"/>
      <c r="H177" s="1506"/>
      <c r="I177" s="1424"/>
    </row>
    <row r="178" spans="1:9" x14ac:dyDescent="0.2">
      <c r="A178" s="1506"/>
      <c r="B178" s="1506"/>
      <c r="C178" s="1506"/>
      <c r="D178" s="1506"/>
      <c r="E178" s="1506"/>
      <c r="F178" s="1506"/>
      <c r="G178" s="1506"/>
      <c r="H178" s="1506"/>
      <c r="I178" s="1424"/>
    </row>
    <row r="179" spans="1:9" x14ac:dyDescent="0.2">
      <c r="A179" s="1506"/>
      <c r="B179" s="1506"/>
      <c r="C179" s="1506"/>
      <c r="D179" s="1506"/>
      <c r="E179" s="1506"/>
      <c r="F179" s="1506"/>
      <c r="G179" s="1506"/>
      <c r="H179" s="1506"/>
      <c r="I179" s="1424"/>
    </row>
    <row r="180" spans="1:9" x14ac:dyDescent="0.2">
      <c r="A180" s="1506"/>
      <c r="B180" s="1506"/>
      <c r="C180" s="1506"/>
      <c r="D180" s="1506"/>
      <c r="E180" s="1506"/>
      <c r="F180" s="1506"/>
      <c r="G180" s="1506"/>
      <c r="H180" s="1506"/>
      <c r="I180" s="1424"/>
    </row>
    <row r="181" spans="1:9" x14ac:dyDescent="0.2">
      <c r="A181" s="1506"/>
      <c r="B181" s="1506"/>
      <c r="C181" s="1506"/>
      <c r="D181" s="1506"/>
      <c r="E181" s="1506"/>
      <c r="F181" s="1506"/>
      <c r="G181" s="1506"/>
      <c r="H181" s="1506"/>
      <c r="I181" s="1424"/>
    </row>
    <row r="182" spans="1:9" x14ac:dyDescent="0.2">
      <c r="A182" s="1506"/>
      <c r="B182" s="1506"/>
      <c r="C182" s="1506"/>
      <c r="D182" s="1506"/>
      <c r="E182" s="1506"/>
      <c r="F182" s="1506"/>
      <c r="G182" s="1506"/>
      <c r="H182" s="1506"/>
      <c r="I182" s="1424"/>
    </row>
    <row r="183" spans="1:9" x14ac:dyDescent="0.2">
      <c r="A183" s="1506"/>
      <c r="B183" s="1506"/>
      <c r="C183" s="1506"/>
      <c r="D183" s="1506"/>
      <c r="E183" s="1506"/>
      <c r="F183" s="1506"/>
      <c r="G183" s="1506"/>
      <c r="H183" s="1506"/>
      <c r="I183" s="1424"/>
    </row>
    <row r="184" spans="1:9" x14ac:dyDescent="0.2">
      <c r="A184" s="1506"/>
      <c r="B184" s="1506"/>
      <c r="C184" s="1506"/>
      <c r="D184" s="1506"/>
      <c r="E184" s="1506"/>
      <c r="F184" s="1506"/>
      <c r="G184" s="1506"/>
      <c r="H184" s="1506"/>
      <c r="I184" s="1424"/>
    </row>
    <row r="185" spans="1:9" x14ac:dyDescent="0.2">
      <c r="A185" s="1506"/>
      <c r="B185" s="1506"/>
      <c r="C185" s="1506"/>
      <c r="D185" s="1506"/>
      <c r="E185" s="1506"/>
      <c r="F185" s="1506"/>
      <c r="G185" s="1506"/>
      <c r="H185" s="1506"/>
      <c r="I185" s="1424"/>
    </row>
    <row r="186" spans="1:9" x14ac:dyDescent="0.2">
      <c r="A186" s="1506"/>
      <c r="B186" s="1506"/>
      <c r="C186" s="1506"/>
      <c r="D186" s="1506"/>
      <c r="E186" s="1506"/>
      <c r="F186" s="1506"/>
      <c r="G186" s="1506"/>
      <c r="H186" s="1506"/>
      <c r="I186" s="1424"/>
    </row>
    <row r="187" spans="1:9" x14ac:dyDescent="0.2">
      <c r="A187" s="1506"/>
      <c r="B187" s="1506"/>
      <c r="C187" s="1506"/>
      <c r="D187" s="1506"/>
      <c r="E187" s="1506"/>
      <c r="F187" s="1506"/>
      <c r="G187" s="1506"/>
      <c r="H187" s="1506"/>
      <c r="I187" s="1424"/>
    </row>
    <row r="188" spans="1:9" x14ac:dyDescent="0.2">
      <c r="A188" s="1506"/>
      <c r="B188" s="1506"/>
      <c r="C188" s="1506"/>
      <c r="D188" s="1506"/>
      <c r="E188" s="1506"/>
      <c r="F188" s="1506"/>
      <c r="G188" s="1506"/>
      <c r="H188" s="1506"/>
      <c r="I188" s="1424"/>
    </row>
    <row r="189" spans="1:9" x14ac:dyDescent="0.2">
      <c r="A189" s="1506"/>
      <c r="B189" s="1506"/>
      <c r="C189" s="1506"/>
      <c r="D189" s="1506"/>
      <c r="E189" s="1506"/>
      <c r="F189" s="1506"/>
      <c r="G189" s="1506"/>
      <c r="H189" s="1506"/>
      <c r="I189" s="1424"/>
    </row>
    <row r="190" spans="1:9" x14ac:dyDescent="0.2">
      <c r="A190" s="1506"/>
      <c r="B190" s="1506"/>
      <c r="C190" s="1506"/>
      <c r="D190" s="1506"/>
      <c r="E190" s="1506"/>
      <c r="F190" s="1506"/>
      <c r="G190" s="1506"/>
      <c r="H190" s="1506"/>
      <c r="I190" s="1424"/>
    </row>
    <row r="191" spans="1:9" x14ac:dyDescent="0.2">
      <c r="A191" s="1506"/>
      <c r="B191" s="1506"/>
      <c r="C191" s="1506"/>
      <c r="D191" s="1506"/>
      <c r="E191" s="1506"/>
      <c r="F191" s="1506"/>
      <c r="G191" s="1506"/>
      <c r="H191" s="1506"/>
      <c r="I191" s="1424"/>
    </row>
    <row r="192" spans="1:9" x14ac:dyDescent="0.2">
      <c r="A192" s="1506"/>
      <c r="B192" s="1506"/>
      <c r="C192" s="1506"/>
      <c r="D192" s="1506"/>
      <c r="E192" s="1506"/>
      <c r="F192" s="1506"/>
      <c r="G192" s="1506"/>
      <c r="H192" s="1506"/>
      <c r="I192" s="1424"/>
    </row>
    <row r="193" spans="1:9" x14ac:dyDescent="0.2">
      <c r="A193" s="1506"/>
      <c r="B193" s="1506"/>
      <c r="C193" s="1506"/>
      <c r="D193" s="1506"/>
      <c r="E193" s="1506"/>
      <c r="F193" s="1506"/>
      <c r="G193" s="1506"/>
      <c r="H193" s="1506"/>
      <c r="I193" s="1424"/>
    </row>
    <row r="194" spans="1:9" x14ac:dyDescent="0.2">
      <c r="A194" s="1506"/>
      <c r="B194" s="1506"/>
      <c r="C194" s="1506"/>
      <c r="D194" s="1506"/>
      <c r="E194" s="1506"/>
      <c r="F194" s="1506"/>
      <c r="G194" s="1506"/>
      <c r="H194" s="1506"/>
      <c r="I194" s="1424"/>
    </row>
    <row r="195" spans="1:9" x14ac:dyDescent="0.2">
      <c r="A195" s="1506"/>
      <c r="B195" s="1506"/>
      <c r="C195" s="1506"/>
      <c r="D195" s="1506"/>
      <c r="E195" s="1506"/>
      <c r="F195" s="1506"/>
      <c r="G195" s="1506"/>
      <c r="H195" s="1506"/>
      <c r="I195" s="1424"/>
    </row>
    <row r="196" spans="1:9" x14ac:dyDescent="0.2">
      <c r="A196" s="1506"/>
      <c r="B196" s="1506"/>
      <c r="C196" s="1506"/>
      <c r="D196" s="1506"/>
      <c r="E196" s="1506"/>
      <c r="F196" s="1506"/>
      <c r="G196" s="1506"/>
      <c r="H196" s="1506"/>
      <c r="I196" s="1424"/>
    </row>
    <row r="197" spans="1:9" x14ac:dyDescent="0.2">
      <c r="A197" s="1506"/>
      <c r="B197" s="1506"/>
      <c r="C197" s="1506"/>
      <c r="D197" s="1506"/>
      <c r="E197" s="1506"/>
      <c r="F197" s="1506"/>
      <c r="G197" s="1506"/>
      <c r="H197" s="1506"/>
      <c r="I197" s="1424"/>
    </row>
    <row r="198" spans="1:9" x14ac:dyDescent="0.2">
      <c r="A198" s="1506"/>
      <c r="B198" s="1506"/>
      <c r="C198" s="1506"/>
      <c r="D198" s="1506"/>
      <c r="E198" s="1506"/>
      <c r="F198" s="1506"/>
      <c r="G198" s="1506"/>
      <c r="H198" s="1506"/>
      <c r="I198" s="1424"/>
    </row>
    <row r="199" spans="1:9" x14ac:dyDescent="0.2">
      <c r="A199" s="1506"/>
      <c r="B199" s="1506"/>
      <c r="C199" s="1506"/>
      <c r="D199" s="1506"/>
      <c r="E199" s="1506"/>
      <c r="F199" s="1506"/>
      <c r="G199" s="1506"/>
      <c r="H199" s="1506"/>
      <c r="I199" s="1424"/>
    </row>
    <row r="200" spans="1:9" x14ac:dyDescent="0.2">
      <c r="A200" s="1506"/>
      <c r="B200" s="1506"/>
      <c r="C200" s="1506"/>
      <c r="D200" s="1506"/>
      <c r="E200" s="1506"/>
      <c r="F200" s="1506"/>
      <c r="G200" s="1506"/>
      <c r="H200" s="1506"/>
      <c r="I200" s="1424"/>
    </row>
    <row r="201" spans="1:9" x14ac:dyDescent="0.2">
      <c r="A201" s="1506"/>
      <c r="B201" s="1506"/>
      <c r="C201" s="1506"/>
      <c r="D201" s="1506"/>
      <c r="E201" s="1506"/>
      <c r="F201" s="1506"/>
      <c r="G201" s="1506"/>
      <c r="H201" s="1506"/>
      <c r="I201" s="1424"/>
    </row>
    <row r="202" spans="1:9" x14ac:dyDescent="0.2">
      <c r="A202" s="1506"/>
      <c r="B202" s="1506"/>
      <c r="C202" s="1506"/>
      <c r="D202" s="1506"/>
      <c r="E202" s="1506"/>
      <c r="F202" s="1506"/>
      <c r="G202" s="1506"/>
      <c r="H202" s="1506"/>
      <c r="I202" s="1424"/>
    </row>
    <row r="203" spans="1:9" x14ac:dyDescent="0.2">
      <c r="A203" s="1506"/>
      <c r="B203" s="1506"/>
      <c r="C203" s="1506"/>
      <c r="D203" s="1506"/>
      <c r="E203" s="1506"/>
      <c r="F203" s="1506"/>
      <c r="G203" s="1506"/>
      <c r="H203" s="1506"/>
      <c r="I203" s="1424"/>
    </row>
    <row r="204" spans="1:9" x14ac:dyDescent="0.2">
      <c r="A204" s="1506"/>
      <c r="B204" s="1506"/>
      <c r="C204" s="1506"/>
      <c r="D204" s="1506"/>
      <c r="E204" s="1506"/>
      <c r="F204" s="1506"/>
      <c r="G204" s="1506"/>
      <c r="H204" s="1506"/>
      <c r="I204" s="1424"/>
    </row>
    <row r="205" spans="1:9" x14ac:dyDescent="0.2">
      <c r="A205" s="1506"/>
      <c r="B205" s="1506"/>
      <c r="C205" s="1506"/>
      <c r="D205" s="1506"/>
      <c r="E205" s="1506"/>
      <c r="F205" s="1506"/>
      <c r="G205" s="1506"/>
      <c r="H205" s="1506"/>
      <c r="I205" s="1424"/>
    </row>
    <row r="206" spans="1:9" x14ac:dyDescent="0.2">
      <c r="A206" s="1506"/>
      <c r="B206" s="1506"/>
      <c r="C206" s="1506"/>
      <c r="D206" s="1506"/>
      <c r="E206" s="1506"/>
      <c r="F206" s="1506"/>
      <c r="G206" s="1506"/>
      <c r="H206" s="1506"/>
      <c r="I206" s="1424"/>
    </row>
    <row r="207" spans="1:9" x14ac:dyDescent="0.2">
      <c r="A207" s="1506"/>
      <c r="B207" s="1506"/>
      <c r="C207" s="1506"/>
      <c r="D207" s="1506"/>
      <c r="E207" s="1506"/>
      <c r="F207" s="1506"/>
      <c r="G207" s="1506"/>
      <c r="H207" s="1506"/>
      <c r="I207" s="1424"/>
    </row>
    <row r="208" spans="1:9" x14ac:dyDescent="0.2">
      <c r="A208" s="1506"/>
      <c r="B208" s="1506"/>
      <c r="C208" s="1506"/>
      <c r="D208" s="1506"/>
      <c r="E208" s="1506"/>
      <c r="F208" s="1506"/>
      <c r="G208" s="1506"/>
      <c r="H208" s="1506"/>
      <c r="I208" s="1424"/>
    </row>
    <row r="209" spans="1:9" x14ac:dyDescent="0.2">
      <c r="A209" s="1506"/>
      <c r="B209" s="1506"/>
      <c r="C209" s="1506"/>
      <c r="D209" s="1506"/>
      <c r="E209" s="1506"/>
      <c r="F209" s="1506"/>
      <c r="G209" s="1506"/>
      <c r="H209" s="1506"/>
      <c r="I209" s="1424"/>
    </row>
    <row r="210" spans="1:9" x14ac:dyDescent="0.2">
      <c r="A210" s="1506"/>
      <c r="B210" s="1506"/>
      <c r="C210" s="1506"/>
      <c r="D210" s="1506"/>
      <c r="E210" s="1506"/>
      <c r="F210" s="1506"/>
      <c r="G210" s="1506"/>
      <c r="H210" s="1506"/>
      <c r="I210" s="1424"/>
    </row>
    <row r="211" spans="1:9" x14ac:dyDescent="0.2">
      <c r="A211" s="1506"/>
      <c r="B211" s="1506"/>
      <c r="C211" s="1506"/>
      <c r="D211" s="1506"/>
      <c r="E211" s="1506"/>
      <c r="F211" s="1506"/>
      <c r="G211" s="1506"/>
      <c r="H211" s="1506"/>
      <c r="I211" s="1424"/>
    </row>
    <row r="212" spans="1:9" x14ac:dyDescent="0.2">
      <c r="A212" s="1506"/>
      <c r="B212" s="1506"/>
      <c r="C212" s="1506"/>
      <c r="D212" s="1506"/>
      <c r="E212" s="1506"/>
      <c r="F212" s="1506"/>
      <c r="G212" s="1506"/>
      <c r="H212" s="1506"/>
      <c r="I212" s="1424"/>
    </row>
    <row r="213" spans="1:9" x14ac:dyDescent="0.2">
      <c r="A213" s="1506"/>
      <c r="B213" s="1506"/>
      <c r="C213" s="1506"/>
      <c r="D213" s="1506"/>
      <c r="E213" s="1506"/>
      <c r="F213" s="1506"/>
      <c r="G213" s="1506"/>
      <c r="H213" s="1506"/>
      <c r="I213" s="1424"/>
    </row>
    <row r="214" spans="1:9" x14ac:dyDescent="0.2">
      <c r="A214" s="1506"/>
      <c r="B214" s="1506"/>
      <c r="C214" s="1506"/>
      <c r="D214" s="1506"/>
      <c r="E214" s="1506"/>
      <c r="F214" s="1506"/>
      <c r="G214" s="1506"/>
      <c r="H214" s="1506"/>
      <c r="I214" s="1424"/>
    </row>
    <row r="215" spans="1:9" x14ac:dyDescent="0.2">
      <c r="A215" s="1506"/>
      <c r="B215" s="1506"/>
      <c r="C215" s="1506"/>
      <c r="D215" s="1506"/>
      <c r="E215" s="1506"/>
      <c r="F215" s="1506"/>
      <c r="G215" s="1506"/>
      <c r="H215" s="1506"/>
      <c r="I215" s="1424"/>
    </row>
    <row r="216" spans="1:9" x14ac:dyDescent="0.2">
      <c r="A216" s="1506"/>
      <c r="B216" s="1506"/>
      <c r="C216" s="1506"/>
      <c r="D216" s="1506"/>
      <c r="E216" s="1506"/>
      <c r="F216" s="1506"/>
      <c r="G216" s="1506"/>
      <c r="H216" s="1506"/>
      <c r="I216" s="1424"/>
    </row>
    <row r="217" spans="1:9" x14ac:dyDescent="0.2">
      <c r="A217" s="1506"/>
      <c r="B217" s="1506"/>
      <c r="C217" s="1506"/>
      <c r="D217" s="1506"/>
      <c r="E217" s="1506"/>
      <c r="F217" s="1506"/>
      <c r="G217" s="1506"/>
      <c r="H217" s="1506"/>
      <c r="I217" s="1424"/>
    </row>
    <row r="218" spans="1:9" x14ac:dyDescent="0.2">
      <c r="A218" s="1506"/>
      <c r="B218" s="1506"/>
      <c r="C218" s="1506"/>
      <c r="D218" s="1506"/>
      <c r="E218" s="1506"/>
      <c r="F218" s="1506"/>
      <c r="G218" s="1506"/>
      <c r="H218" s="1506"/>
      <c r="I218" s="1424"/>
    </row>
    <row r="219" spans="1:9" x14ac:dyDescent="0.2">
      <c r="A219" s="1506"/>
      <c r="B219" s="1506"/>
      <c r="C219" s="1506"/>
      <c r="D219" s="1506"/>
      <c r="E219" s="1506"/>
      <c r="F219" s="1506"/>
      <c r="G219" s="1506"/>
      <c r="H219" s="1506"/>
      <c r="I219" s="1424"/>
    </row>
    <row r="220" spans="1:9" x14ac:dyDescent="0.2">
      <c r="A220" s="1506"/>
      <c r="B220" s="1506"/>
      <c r="C220" s="1506"/>
      <c r="D220" s="1506"/>
      <c r="E220" s="1506"/>
      <c r="F220" s="1506"/>
      <c r="G220" s="1506"/>
      <c r="H220" s="1506"/>
      <c r="I220" s="1424"/>
    </row>
    <row r="221" spans="1:9" x14ac:dyDescent="0.2">
      <c r="A221" s="1506"/>
      <c r="B221" s="1506"/>
      <c r="C221" s="1506"/>
      <c r="D221" s="1506"/>
      <c r="E221" s="1506"/>
      <c r="F221" s="1506"/>
      <c r="G221" s="1506"/>
      <c r="H221" s="1506"/>
      <c r="I221" s="1424"/>
    </row>
    <row r="222" spans="1:9" x14ac:dyDescent="0.2">
      <c r="A222" s="1506"/>
      <c r="B222" s="1506"/>
      <c r="C222" s="1506"/>
      <c r="D222" s="1506"/>
      <c r="E222" s="1506"/>
      <c r="F222" s="1506"/>
      <c r="G222" s="1506"/>
      <c r="H222" s="1506"/>
      <c r="I222" s="1424"/>
    </row>
    <row r="223" spans="1:9" x14ac:dyDescent="0.2">
      <c r="A223" s="1506"/>
      <c r="B223" s="1506"/>
      <c r="C223" s="1506"/>
      <c r="D223" s="1506"/>
      <c r="E223" s="1506"/>
      <c r="F223" s="1506"/>
      <c r="G223" s="1506"/>
      <c r="H223" s="1506"/>
      <c r="I223" s="1424"/>
    </row>
    <row r="224" spans="1:9" x14ac:dyDescent="0.2">
      <c r="A224" s="1506"/>
      <c r="B224" s="1506"/>
      <c r="C224" s="1506"/>
      <c r="D224" s="1506"/>
      <c r="E224" s="1506"/>
      <c r="F224" s="1506"/>
      <c r="G224" s="1506"/>
      <c r="H224" s="1506"/>
      <c r="I224" s="1424"/>
    </row>
    <row r="225" spans="1:9" x14ac:dyDescent="0.2">
      <c r="A225" s="1506"/>
      <c r="B225" s="1506"/>
      <c r="C225" s="1506"/>
      <c r="D225" s="1506"/>
      <c r="E225" s="1506"/>
      <c r="F225" s="1506"/>
      <c r="G225" s="1506"/>
      <c r="H225" s="1506"/>
      <c r="I225" s="1424"/>
    </row>
    <row r="226" spans="1:9" x14ac:dyDescent="0.2">
      <c r="A226" s="1506"/>
      <c r="B226" s="1506"/>
      <c r="C226" s="1506"/>
      <c r="D226" s="1506"/>
      <c r="E226" s="1506"/>
      <c r="F226" s="1506"/>
      <c r="G226" s="1506"/>
      <c r="H226" s="1506"/>
      <c r="I226" s="1424"/>
    </row>
    <row r="227" spans="1:9" x14ac:dyDescent="0.2">
      <c r="A227" s="1506"/>
      <c r="B227" s="1506"/>
      <c r="C227" s="1506"/>
      <c r="D227" s="1506"/>
      <c r="E227" s="1506"/>
      <c r="F227" s="1506"/>
      <c r="G227" s="1506"/>
      <c r="H227" s="1506"/>
      <c r="I227" s="1424"/>
    </row>
    <row r="228" spans="1:9" x14ac:dyDescent="0.2">
      <c r="A228" s="1506"/>
      <c r="B228" s="1506"/>
      <c r="C228" s="1506"/>
      <c r="D228" s="1506"/>
      <c r="E228" s="1506"/>
      <c r="F228" s="1506"/>
      <c r="G228" s="1506"/>
      <c r="H228" s="1506"/>
      <c r="I228" s="1424"/>
    </row>
    <row r="229" spans="1:9" x14ac:dyDescent="0.2">
      <c r="A229" s="1506"/>
      <c r="B229" s="1506"/>
      <c r="C229" s="1506"/>
      <c r="D229" s="1506"/>
      <c r="E229" s="1506"/>
      <c r="F229" s="1506"/>
      <c r="G229" s="1506"/>
      <c r="H229" s="1506"/>
      <c r="I229" s="1424"/>
    </row>
    <row r="230" spans="1:9" x14ac:dyDescent="0.2">
      <c r="A230" s="1506"/>
      <c r="B230" s="1506"/>
      <c r="C230" s="1506"/>
      <c r="D230" s="1506"/>
      <c r="E230" s="1506"/>
      <c r="F230" s="1506"/>
      <c r="G230" s="1506"/>
      <c r="H230" s="1506"/>
      <c r="I230" s="1424"/>
    </row>
    <row r="231" spans="1:9" x14ac:dyDescent="0.2">
      <c r="A231" s="1506"/>
      <c r="B231" s="1506"/>
      <c r="C231" s="1506"/>
      <c r="D231" s="1506"/>
      <c r="E231" s="1506"/>
      <c r="F231" s="1506"/>
      <c r="G231" s="1506"/>
      <c r="H231" s="1506"/>
      <c r="I231" s="1424"/>
    </row>
    <row r="232" spans="1:9" x14ac:dyDescent="0.2">
      <c r="A232" s="1506"/>
      <c r="B232" s="1506"/>
      <c r="C232" s="1506"/>
      <c r="D232" s="1506"/>
      <c r="E232" s="1506"/>
      <c r="F232" s="1506"/>
      <c r="G232" s="1506"/>
      <c r="H232" s="1506"/>
      <c r="I232" s="1424"/>
    </row>
    <row r="233" spans="1:9" x14ac:dyDescent="0.2">
      <c r="A233" s="1506"/>
      <c r="B233" s="1506"/>
      <c r="C233" s="1506"/>
      <c r="D233" s="1506"/>
      <c r="E233" s="1506"/>
      <c r="F233" s="1506"/>
      <c r="G233" s="1506"/>
      <c r="H233" s="1506"/>
      <c r="I233" s="1424"/>
    </row>
    <row r="234" spans="1:9" x14ac:dyDescent="0.2">
      <c r="A234" s="1506"/>
      <c r="B234" s="1506"/>
      <c r="C234" s="1506"/>
      <c r="D234" s="1506"/>
      <c r="E234" s="1506"/>
      <c r="F234" s="1506"/>
      <c r="G234" s="1506"/>
      <c r="H234" s="1506"/>
      <c r="I234" s="1424"/>
    </row>
    <row r="235" spans="1:9" x14ac:dyDescent="0.2">
      <c r="A235" s="1506"/>
      <c r="B235" s="1506"/>
      <c r="C235" s="1506"/>
      <c r="D235" s="1506"/>
      <c r="E235" s="1506"/>
      <c r="F235" s="1506"/>
      <c r="G235" s="1506"/>
      <c r="H235" s="1506"/>
      <c r="I235" s="1424"/>
    </row>
    <row r="236" spans="1:9" x14ac:dyDescent="0.2">
      <c r="A236" s="1506"/>
      <c r="B236" s="1506"/>
      <c r="C236" s="1506"/>
      <c r="D236" s="1506"/>
      <c r="E236" s="1506"/>
      <c r="F236" s="1506"/>
      <c r="G236" s="1506"/>
      <c r="H236" s="1506"/>
      <c r="I236" s="1424"/>
    </row>
    <row r="237" spans="1:9" x14ac:dyDescent="0.2">
      <c r="A237" s="1506"/>
      <c r="B237" s="1506"/>
      <c r="C237" s="1506"/>
      <c r="D237" s="1506"/>
      <c r="E237" s="1506"/>
      <c r="F237" s="1506"/>
      <c r="G237" s="1506"/>
      <c r="H237" s="1506"/>
      <c r="I237" s="1424"/>
    </row>
    <row r="238" spans="1:9" x14ac:dyDescent="0.2">
      <c r="A238" s="1506"/>
      <c r="B238" s="1506"/>
      <c r="C238" s="1506"/>
      <c r="D238" s="1506"/>
      <c r="E238" s="1506"/>
      <c r="F238" s="1506"/>
      <c r="G238" s="1506"/>
      <c r="H238" s="1506"/>
      <c r="I238" s="1424"/>
    </row>
    <row r="239" spans="1:9" x14ac:dyDescent="0.2">
      <c r="A239" s="1506"/>
      <c r="B239" s="1506"/>
      <c r="C239" s="1506"/>
      <c r="D239" s="1506"/>
      <c r="E239" s="1506"/>
      <c r="F239" s="1506"/>
      <c r="G239" s="1506"/>
      <c r="H239" s="1506"/>
      <c r="I239" s="1424"/>
    </row>
    <row r="240" spans="1:9" x14ac:dyDescent="0.2">
      <c r="A240" s="1506"/>
      <c r="B240" s="1506"/>
      <c r="C240" s="1506"/>
      <c r="D240" s="1506"/>
      <c r="E240" s="1506"/>
      <c r="F240" s="1506"/>
      <c r="G240" s="1506"/>
      <c r="H240" s="1506"/>
      <c r="I240" s="1424"/>
    </row>
    <row r="241" spans="1:9" x14ac:dyDescent="0.2">
      <c r="A241" s="1506"/>
      <c r="B241" s="1506"/>
      <c r="C241" s="1506"/>
      <c r="D241" s="1506"/>
      <c r="E241" s="1506"/>
      <c r="F241" s="1506"/>
      <c r="G241" s="1506"/>
      <c r="H241" s="1506"/>
      <c r="I241" s="1424"/>
    </row>
    <row r="242" spans="1:9" x14ac:dyDescent="0.2">
      <c r="A242" s="1506"/>
      <c r="B242" s="1506"/>
      <c r="C242" s="1506"/>
      <c r="D242" s="1506"/>
      <c r="E242" s="1506"/>
      <c r="F242" s="1506"/>
      <c r="G242" s="1506"/>
      <c r="H242" s="1506"/>
      <c r="I242" s="1424"/>
    </row>
    <row r="243" spans="1:9" x14ac:dyDescent="0.2">
      <c r="A243" s="1506"/>
      <c r="B243" s="1506"/>
      <c r="C243" s="1506"/>
      <c r="D243" s="1506"/>
      <c r="E243" s="1506"/>
      <c r="F243" s="1506"/>
      <c r="G243" s="1506"/>
      <c r="H243" s="1506"/>
      <c r="I243" s="1424"/>
    </row>
    <row r="244" spans="1:9" x14ac:dyDescent="0.2">
      <c r="A244" s="1506"/>
      <c r="B244" s="1506"/>
      <c r="C244" s="1506"/>
      <c r="D244" s="1506"/>
      <c r="E244" s="1506"/>
      <c r="F244" s="1506"/>
      <c r="G244" s="1506"/>
      <c r="H244" s="1506"/>
      <c r="I244" s="1424"/>
    </row>
    <row r="245" spans="1:9" x14ac:dyDescent="0.2">
      <c r="A245" s="1506"/>
      <c r="B245" s="1506"/>
      <c r="C245" s="1506"/>
      <c r="D245" s="1506"/>
      <c r="E245" s="1506"/>
      <c r="F245" s="1506"/>
      <c r="G245" s="1506"/>
      <c r="H245" s="1506"/>
      <c r="I245" s="1424"/>
    </row>
    <row r="246" spans="1:9" x14ac:dyDescent="0.2">
      <c r="A246" s="1506"/>
      <c r="B246" s="1506"/>
      <c r="C246" s="1506"/>
      <c r="D246" s="1506"/>
      <c r="E246" s="1506"/>
      <c r="F246" s="1506"/>
      <c r="G246" s="1506"/>
      <c r="H246" s="1506"/>
      <c r="I246" s="1424"/>
    </row>
    <row r="247" spans="1:9" x14ac:dyDescent="0.2">
      <c r="A247" s="1506"/>
      <c r="B247" s="1506"/>
      <c r="C247" s="1506"/>
      <c r="D247" s="1506"/>
      <c r="E247" s="1506"/>
      <c r="F247" s="1506"/>
      <c r="G247" s="1506"/>
      <c r="H247" s="1506"/>
      <c r="I247" s="1424"/>
    </row>
    <row r="248" spans="1:9" x14ac:dyDescent="0.2">
      <c r="A248" s="1506"/>
      <c r="B248" s="1506"/>
      <c r="C248" s="1506"/>
      <c r="D248" s="1506"/>
      <c r="E248" s="1506"/>
      <c r="F248" s="1506"/>
      <c r="G248" s="1506"/>
      <c r="H248" s="1506"/>
      <c r="I248" s="1424"/>
    </row>
    <row r="249" spans="1:9" x14ac:dyDescent="0.2">
      <c r="A249" s="1506"/>
      <c r="B249" s="1506"/>
      <c r="C249" s="1506"/>
      <c r="D249" s="1506"/>
      <c r="E249" s="1506"/>
      <c r="F249" s="1506"/>
      <c r="G249" s="1506"/>
      <c r="H249" s="1506"/>
      <c r="I249" s="1424"/>
    </row>
    <row r="250" spans="1:9" x14ac:dyDescent="0.2">
      <c r="A250" s="1506"/>
      <c r="B250" s="1506"/>
      <c r="C250" s="1506"/>
      <c r="D250" s="1506"/>
      <c r="E250" s="1506"/>
      <c r="F250" s="1506"/>
      <c r="G250" s="1506"/>
      <c r="H250" s="1506"/>
      <c r="I250" s="1424"/>
    </row>
    <row r="251" spans="1:9" x14ac:dyDescent="0.2">
      <c r="A251" s="1506"/>
      <c r="B251" s="1506"/>
      <c r="C251" s="1506"/>
      <c r="D251" s="1506"/>
      <c r="E251" s="1506"/>
      <c r="F251" s="1506"/>
      <c r="G251" s="1506"/>
      <c r="H251" s="1506"/>
      <c r="I251" s="1424"/>
    </row>
    <row r="252" spans="1:9" x14ac:dyDescent="0.2">
      <c r="A252" s="1506"/>
      <c r="B252" s="1506"/>
      <c r="C252" s="1506"/>
      <c r="D252" s="1506"/>
      <c r="E252" s="1506"/>
      <c r="F252" s="1506"/>
      <c r="G252" s="1506"/>
      <c r="H252" s="1506"/>
      <c r="I252" s="1424"/>
    </row>
    <row r="253" spans="1:9" x14ac:dyDescent="0.2">
      <c r="A253" s="1506"/>
      <c r="B253" s="1506"/>
      <c r="C253" s="1506"/>
      <c r="D253" s="1506"/>
      <c r="E253" s="1506"/>
      <c r="F253" s="1506"/>
      <c r="G253" s="1506"/>
      <c r="H253" s="1506"/>
      <c r="I253" s="1424"/>
    </row>
    <row r="254" spans="1:9" x14ac:dyDescent="0.2">
      <c r="A254" s="1506"/>
      <c r="B254" s="1506"/>
      <c r="C254" s="1506"/>
      <c r="D254" s="1506"/>
      <c r="E254" s="1506"/>
      <c r="F254" s="1506"/>
      <c r="G254" s="1506"/>
      <c r="H254" s="1506"/>
      <c r="I254" s="1424"/>
    </row>
    <row r="255" spans="1:9" x14ac:dyDescent="0.2">
      <c r="A255" s="1506"/>
      <c r="B255" s="1506"/>
      <c r="C255" s="1506"/>
      <c r="D255" s="1506"/>
      <c r="E255" s="1506"/>
      <c r="F255" s="1506"/>
      <c r="G255" s="1506"/>
      <c r="H255" s="1506"/>
      <c r="I255" s="1424"/>
    </row>
    <row r="256" spans="1:9" x14ac:dyDescent="0.2">
      <c r="A256" s="1506"/>
      <c r="B256" s="1506"/>
      <c r="C256" s="1506"/>
      <c r="D256" s="1506"/>
      <c r="E256" s="1506"/>
      <c r="F256" s="1506"/>
      <c r="G256" s="1506"/>
      <c r="H256" s="1506"/>
      <c r="I256" s="1424"/>
    </row>
    <row r="257" spans="1:9" x14ac:dyDescent="0.2">
      <c r="A257" s="1506"/>
      <c r="B257" s="1506"/>
      <c r="C257" s="1506"/>
      <c r="D257" s="1506"/>
      <c r="E257" s="1506"/>
      <c r="F257" s="1506"/>
      <c r="G257" s="1506"/>
      <c r="H257" s="1506"/>
      <c r="I257" s="1424"/>
    </row>
    <row r="258" spans="1:9" x14ac:dyDescent="0.2">
      <c r="A258" s="1506"/>
      <c r="B258" s="1506"/>
      <c r="C258" s="1506"/>
      <c r="D258" s="1506"/>
      <c r="E258" s="1506"/>
      <c r="F258" s="1506"/>
      <c r="G258" s="1506"/>
      <c r="H258" s="1506"/>
      <c r="I258" s="1424"/>
    </row>
    <row r="259" spans="1:9" x14ac:dyDescent="0.2">
      <c r="A259" s="1506"/>
      <c r="B259" s="1506"/>
      <c r="C259" s="1506"/>
      <c r="D259" s="1506"/>
      <c r="E259" s="1506"/>
      <c r="F259" s="1506"/>
      <c r="G259" s="1506"/>
      <c r="H259" s="1506"/>
      <c r="I259" s="1424"/>
    </row>
    <row r="260" spans="1:9" x14ac:dyDescent="0.2">
      <c r="A260" s="1506"/>
      <c r="B260" s="1506"/>
      <c r="C260" s="1506"/>
      <c r="D260" s="1506"/>
      <c r="E260" s="1506"/>
      <c r="F260" s="1506"/>
      <c r="G260" s="1506"/>
      <c r="H260" s="1506"/>
      <c r="I260" s="1424"/>
    </row>
    <row r="261" spans="1:9" x14ac:dyDescent="0.2">
      <c r="A261" s="1506"/>
      <c r="B261" s="1506"/>
      <c r="C261" s="1506"/>
      <c r="D261" s="1506"/>
      <c r="E261" s="1506"/>
      <c r="F261" s="1506"/>
      <c r="G261" s="1506"/>
      <c r="H261" s="1506"/>
      <c r="I261" s="1424"/>
    </row>
    <row r="262" spans="1:9" x14ac:dyDescent="0.2">
      <c r="A262" s="1506"/>
      <c r="B262" s="1506"/>
      <c r="C262" s="1506"/>
      <c r="D262" s="1506"/>
      <c r="E262" s="1506"/>
      <c r="F262" s="1506"/>
      <c r="G262" s="1506"/>
      <c r="H262" s="1506"/>
      <c r="I262" s="1424"/>
    </row>
    <row r="263" spans="1:9" x14ac:dyDescent="0.2">
      <c r="A263" s="1506"/>
      <c r="B263" s="1506"/>
      <c r="C263" s="1506"/>
      <c r="D263" s="1506"/>
      <c r="E263" s="1506"/>
      <c r="F263" s="1506"/>
      <c r="G263" s="1506"/>
      <c r="H263" s="1506"/>
      <c r="I263" s="1424"/>
    </row>
    <row r="264" spans="1:9" x14ac:dyDescent="0.2">
      <c r="A264" s="1506"/>
      <c r="B264" s="1506"/>
      <c r="C264" s="1506"/>
      <c r="D264" s="1506"/>
      <c r="E264" s="1506"/>
      <c r="F264" s="1506"/>
      <c r="G264" s="1506"/>
      <c r="H264" s="1506"/>
      <c r="I264" s="1424"/>
    </row>
    <row r="265" spans="1:9" x14ac:dyDescent="0.2">
      <c r="A265" s="1506"/>
      <c r="B265" s="1506"/>
      <c r="C265" s="1506"/>
      <c r="D265" s="1506"/>
      <c r="E265" s="1506"/>
      <c r="F265" s="1506"/>
      <c r="G265" s="1506"/>
      <c r="H265" s="1506"/>
      <c r="I265" s="1424"/>
    </row>
    <row r="266" spans="1:9" x14ac:dyDescent="0.2">
      <c r="A266" s="1506"/>
      <c r="B266" s="1506"/>
      <c r="C266" s="1506"/>
      <c r="D266" s="1506"/>
      <c r="E266" s="1506"/>
      <c r="F266" s="1506"/>
      <c r="G266" s="1506"/>
      <c r="H266" s="1506"/>
      <c r="I266" s="1424"/>
    </row>
    <row r="267" spans="1:9" x14ac:dyDescent="0.2">
      <c r="A267" s="1506"/>
      <c r="B267" s="1506"/>
      <c r="C267" s="1506"/>
      <c r="D267" s="1506"/>
      <c r="E267" s="1506"/>
      <c r="F267" s="1506"/>
      <c r="G267" s="1506"/>
      <c r="H267" s="1506"/>
      <c r="I267" s="1424"/>
    </row>
    <row r="268" spans="1:9" x14ac:dyDescent="0.2">
      <c r="A268" s="1506"/>
      <c r="B268" s="1506"/>
      <c r="C268" s="1506"/>
      <c r="D268" s="1506"/>
      <c r="E268" s="1506"/>
      <c r="F268" s="1506"/>
      <c r="G268" s="1506"/>
      <c r="H268" s="1506"/>
      <c r="I268" s="1424"/>
    </row>
    <row r="269" spans="1:9" x14ac:dyDescent="0.2">
      <c r="A269" s="1506"/>
      <c r="B269" s="1506"/>
      <c r="C269" s="1506"/>
      <c r="D269" s="1506"/>
      <c r="E269" s="1506"/>
      <c r="F269" s="1506"/>
      <c r="G269" s="1506"/>
      <c r="H269" s="1506"/>
      <c r="I269" s="1424"/>
    </row>
    <row r="270" spans="1:9" x14ac:dyDescent="0.2">
      <c r="A270" s="1506"/>
      <c r="B270" s="1506"/>
      <c r="C270" s="1506"/>
      <c r="D270" s="1506"/>
      <c r="E270" s="1506"/>
      <c r="F270" s="1506"/>
      <c r="G270" s="1506"/>
      <c r="H270" s="1506"/>
      <c r="I270" s="1424"/>
    </row>
    <row r="271" spans="1:9" x14ac:dyDescent="0.2">
      <c r="A271" s="1506"/>
      <c r="B271" s="1506"/>
      <c r="C271" s="1506"/>
      <c r="D271" s="1506"/>
      <c r="E271" s="1506"/>
      <c r="F271" s="1506"/>
      <c r="G271" s="1506"/>
      <c r="H271" s="1506"/>
      <c r="I271" s="1424"/>
    </row>
    <row r="272" spans="1:9" x14ac:dyDescent="0.2">
      <c r="A272" s="1506"/>
      <c r="B272" s="1506"/>
      <c r="C272" s="1506"/>
      <c r="D272" s="1506"/>
      <c r="E272" s="1506"/>
      <c r="F272" s="1506"/>
      <c r="G272" s="1506"/>
      <c r="H272" s="1506"/>
      <c r="I272" s="1424"/>
    </row>
    <row r="273" spans="1:9" x14ac:dyDescent="0.2">
      <c r="A273" s="1506"/>
      <c r="B273" s="1506"/>
      <c r="C273" s="1506"/>
      <c r="D273" s="1506"/>
      <c r="E273" s="1506"/>
      <c r="F273" s="1506"/>
      <c r="G273" s="1506"/>
      <c r="H273" s="1506"/>
      <c r="I273" s="1424"/>
    </row>
    <row r="274" spans="1:9" x14ac:dyDescent="0.2">
      <c r="A274" s="1506"/>
      <c r="B274" s="1506"/>
      <c r="C274" s="1506"/>
      <c r="D274" s="1506"/>
      <c r="E274" s="1506"/>
      <c r="F274" s="1506"/>
      <c r="G274" s="1506"/>
      <c r="H274" s="1506"/>
      <c r="I274" s="1424"/>
    </row>
    <row r="275" spans="1:9" x14ac:dyDescent="0.2">
      <c r="A275" s="1506"/>
      <c r="B275" s="1506"/>
      <c r="C275" s="1506"/>
      <c r="D275" s="1506"/>
      <c r="E275" s="1506"/>
      <c r="F275" s="1506"/>
      <c r="G275" s="1506"/>
      <c r="H275" s="1506"/>
      <c r="I275" s="1424"/>
    </row>
    <row r="276" spans="1:9" x14ac:dyDescent="0.2">
      <c r="A276" s="1506"/>
      <c r="B276" s="1506"/>
      <c r="C276" s="1506"/>
      <c r="D276" s="1506"/>
      <c r="E276" s="1506"/>
      <c r="F276" s="1506"/>
      <c r="G276" s="1506"/>
      <c r="H276" s="1506"/>
      <c r="I276" s="1424"/>
    </row>
    <row r="277" spans="1:9" x14ac:dyDescent="0.2">
      <c r="A277" s="1506"/>
      <c r="B277" s="1506"/>
      <c r="C277" s="1506"/>
      <c r="D277" s="1506"/>
      <c r="E277" s="1506"/>
      <c r="F277" s="1506"/>
      <c r="G277" s="1506"/>
      <c r="H277" s="1506"/>
      <c r="I277" s="1424"/>
    </row>
    <row r="278" spans="1:9" x14ac:dyDescent="0.2">
      <c r="A278" s="1506"/>
      <c r="B278" s="1506"/>
      <c r="C278" s="1506"/>
      <c r="D278" s="1506"/>
      <c r="E278" s="1506"/>
      <c r="F278" s="1506"/>
      <c r="G278" s="1506"/>
      <c r="H278" s="1506"/>
      <c r="I278" s="1424"/>
    </row>
    <row r="279" spans="1:9" x14ac:dyDescent="0.2">
      <c r="A279" s="1506"/>
      <c r="B279" s="1506"/>
      <c r="C279" s="1506"/>
      <c r="D279" s="1506"/>
      <c r="E279" s="1506"/>
      <c r="F279" s="1506"/>
      <c r="G279" s="1506"/>
      <c r="H279" s="1506"/>
      <c r="I279" s="1424"/>
    </row>
    <row r="280" spans="1:9" x14ac:dyDescent="0.2">
      <c r="A280" s="1506"/>
      <c r="B280" s="1506"/>
      <c r="C280" s="1506"/>
      <c r="D280" s="1506"/>
      <c r="E280" s="1506"/>
      <c r="F280" s="1506"/>
      <c r="G280" s="1506"/>
      <c r="H280" s="1506"/>
      <c r="I280" s="1424"/>
    </row>
    <row r="281" spans="1:9" x14ac:dyDescent="0.2">
      <c r="A281" s="1506"/>
      <c r="B281" s="1506"/>
      <c r="C281" s="1506"/>
      <c r="D281" s="1506"/>
      <c r="E281" s="1506"/>
      <c r="F281" s="1506"/>
      <c r="G281" s="1506"/>
      <c r="H281" s="1506"/>
      <c r="I281" s="1424"/>
    </row>
    <row r="282" spans="1:9" x14ac:dyDescent="0.2">
      <c r="A282" s="1506"/>
      <c r="B282" s="1506"/>
      <c r="C282" s="1506"/>
      <c r="D282" s="1506"/>
      <c r="E282" s="1506"/>
      <c r="F282" s="1506"/>
      <c r="G282" s="1506"/>
      <c r="H282" s="1506"/>
      <c r="I282" s="1424"/>
    </row>
    <row r="283" spans="1:9" x14ac:dyDescent="0.2">
      <c r="A283" s="1506"/>
      <c r="B283" s="1506"/>
      <c r="C283" s="1506"/>
      <c r="D283" s="1506"/>
      <c r="E283" s="1506"/>
      <c r="F283" s="1506"/>
      <c r="G283" s="1506"/>
      <c r="H283" s="1506"/>
      <c r="I283" s="1424"/>
    </row>
    <row r="284" spans="1:9" x14ac:dyDescent="0.2">
      <c r="A284" s="1506"/>
      <c r="B284" s="1506"/>
      <c r="C284" s="1506"/>
      <c r="D284" s="1506"/>
      <c r="E284" s="1506"/>
      <c r="F284" s="1506"/>
      <c r="G284" s="1506"/>
      <c r="H284" s="1506"/>
      <c r="I284" s="1424"/>
    </row>
    <row r="285" spans="1:9" x14ac:dyDescent="0.2">
      <c r="A285" s="1506"/>
      <c r="B285" s="1506"/>
      <c r="C285" s="1506"/>
      <c r="D285" s="1506"/>
      <c r="E285" s="1506"/>
      <c r="F285" s="1506"/>
      <c r="G285" s="1506"/>
      <c r="H285" s="1506"/>
      <c r="I285" s="1424"/>
    </row>
    <row r="286" spans="1:9" x14ac:dyDescent="0.2">
      <c r="A286" s="1506"/>
      <c r="B286" s="1506"/>
      <c r="C286" s="1506"/>
      <c r="D286" s="1506"/>
      <c r="E286" s="1506"/>
      <c r="F286" s="1506"/>
      <c r="G286" s="1506"/>
      <c r="H286" s="1506"/>
      <c r="I286" s="1424"/>
    </row>
    <row r="287" spans="1:9" x14ac:dyDescent="0.2">
      <c r="A287" s="1506"/>
      <c r="B287" s="1506"/>
      <c r="C287" s="1506"/>
      <c r="D287" s="1506"/>
      <c r="E287" s="1506"/>
      <c r="F287" s="1506"/>
      <c r="G287" s="1506"/>
      <c r="H287" s="1506"/>
      <c r="I287" s="1424"/>
    </row>
    <row r="288" spans="1:9" x14ac:dyDescent="0.2">
      <c r="A288" s="1506"/>
      <c r="B288" s="1506"/>
      <c r="C288" s="1506"/>
      <c r="D288" s="1506"/>
      <c r="E288" s="1506"/>
      <c r="F288" s="1506"/>
      <c r="G288" s="1506"/>
      <c r="H288" s="1506"/>
      <c r="I288" s="1424"/>
    </row>
    <row r="289" spans="1:9" x14ac:dyDescent="0.2">
      <c r="A289" s="1506"/>
      <c r="B289" s="1506"/>
      <c r="C289" s="1506"/>
      <c r="D289" s="1506"/>
      <c r="E289" s="1506"/>
      <c r="F289" s="1506"/>
      <c r="G289" s="1506"/>
      <c r="H289" s="1506"/>
      <c r="I289" s="1424"/>
    </row>
    <row r="290" spans="1:9" x14ac:dyDescent="0.2">
      <c r="A290" s="1506"/>
      <c r="B290" s="1506"/>
      <c r="C290" s="1506"/>
      <c r="D290" s="1506"/>
      <c r="E290" s="1506"/>
      <c r="F290" s="1506"/>
      <c r="G290" s="1506"/>
      <c r="H290" s="1506"/>
      <c r="I290" s="1424"/>
    </row>
    <row r="291" spans="1:9" x14ac:dyDescent="0.2">
      <c r="A291" s="1506"/>
      <c r="B291" s="1506"/>
      <c r="C291" s="1506"/>
      <c r="D291" s="1506"/>
      <c r="E291" s="1506"/>
      <c r="F291" s="1506"/>
      <c r="G291" s="1506"/>
      <c r="H291" s="1506"/>
      <c r="I291" s="1424"/>
    </row>
    <row r="292" spans="1:9" x14ac:dyDescent="0.2">
      <c r="A292" s="1506"/>
      <c r="B292" s="1506"/>
      <c r="C292" s="1506"/>
      <c r="D292" s="1506"/>
      <c r="E292" s="1506"/>
      <c r="F292" s="1506"/>
      <c r="G292" s="1506"/>
      <c r="H292" s="1506"/>
      <c r="I292" s="1424"/>
    </row>
    <row r="293" spans="1:9" x14ac:dyDescent="0.2">
      <c r="A293" s="1506"/>
      <c r="B293" s="1506"/>
      <c r="C293" s="1506"/>
      <c r="D293" s="1506"/>
      <c r="E293" s="1506"/>
      <c r="F293" s="1506"/>
      <c r="G293" s="1506"/>
      <c r="H293" s="1506"/>
      <c r="I293" s="1424"/>
    </row>
    <row r="294" spans="1:9" x14ac:dyDescent="0.2">
      <c r="A294" s="1506"/>
      <c r="B294" s="1506"/>
      <c r="C294" s="1506"/>
      <c r="D294" s="1506"/>
      <c r="E294" s="1506"/>
      <c r="F294" s="1506"/>
      <c r="G294" s="1506"/>
      <c r="H294" s="1506"/>
      <c r="I294" s="1424"/>
    </row>
    <row r="295" spans="1:9" x14ac:dyDescent="0.2">
      <c r="A295" s="1506"/>
      <c r="B295" s="1506"/>
      <c r="C295" s="1506"/>
      <c r="D295" s="1506"/>
      <c r="E295" s="1506"/>
      <c r="F295" s="1506"/>
      <c r="G295" s="1506"/>
      <c r="H295" s="1506"/>
      <c r="I295" s="1424"/>
    </row>
    <row r="296" spans="1:9" x14ac:dyDescent="0.2">
      <c r="A296" s="1506"/>
      <c r="B296" s="1506"/>
      <c r="C296" s="1506"/>
      <c r="D296" s="1506"/>
      <c r="E296" s="1506"/>
      <c r="F296" s="1506"/>
      <c r="G296" s="1506"/>
      <c r="H296" s="1506"/>
      <c r="I296" s="1424"/>
    </row>
    <row r="297" spans="1:9" x14ac:dyDescent="0.2">
      <c r="A297" s="1506"/>
      <c r="B297" s="1506"/>
      <c r="C297" s="1506"/>
      <c r="D297" s="1506"/>
      <c r="E297" s="1506"/>
      <c r="F297" s="1506"/>
      <c r="G297" s="1506"/>
      <c r="H297" s="1506"/>
      <c r="I297" s="1424"/>
    </row>
    <row r="298" spans="1:9" x14ac:dyDescent="0.2">
      <c r="A298" s="1506"/>
      <c r="B298" s="1506"/>
      <c r="C298" s="1506"/>
      <c r="D298" s="1506"/>
      <c r="E298" s="1506"/>
      <c r="F298" s="1506"/>
      <c r="G298" s="1506"/>
      <c r="H298" s="1506"/>
      <c r="I298" s="1424"/>
    </row>
    <row r="299" spans="1:9" x14ac:dyDescent="0.2">
      <c r="A299" s="1506"/>
      <c r="B299" s="1506"/>
      <c r="C299" s="1506"/>
      <c r="D299" s="1506"/>
      <c r="E299" s="1506"/>
      <c r="F299" s="1506"/>
      <c r="G299" s="1506"/>
      <c r="H299" s="1506"/>
      <c r="I299" s="1424"/>
    </row>
    <row r="300" spans="1:9" x14ac:dyDescent="0.2">
      <c r="A300" s="1506"/>
      <c r="B300" s="1506"/>
      <c r="C300" s="1506"/>
      <c r="D300" s="1506"/>
      <c r="E300" s="1506"/>
      <c r="F300" s="1506"/>
      <c r="G300" s="1506"/>
      <c r="H300" s="1506"/>
      <c r="I300" s="1424"/>
    </row>
    <row r="301" spans="1:9" x14ac:dyDescent="0.2">
      <c r="A301" s="1506"/>
      <c r="B301" s="1506"/>
      <c r="C301" s="1506"/>
      <c r="D301" s="1506"/>
      <c r="E301" s="1506"/>
      <c r="F301" s="1506"/>
      <c r="G301" s="1506"/>
      <c r="H301" s="1506"/>
      <c r="I301" s="1424"/>
    </row>
    <row r="302" spans="1:9" x14ac:dyDescent="0.2">
      <c r="A302" s="1506"/>
      <c r="B302" s="1506"/>
      <c r="C302" s="1506"/>
      <c r="D302" s="1506"/>
      <c r="E302" s="1506"/>
      <c r="F302" s="1506"/>
      <c r="G302" s="1506"/>
      <c r="H302" s="1506"/>
      <c r="I302" s="1424"/>
    </row>
    <row r="303" spans="1:9" x14ac:dyDescent="0.2">
      <c r="A303" s="1506"/>
      <c r="B303" s="1506"/>
      <c r="C303" s="1506"/>
      <c r="D303" s="1506"/>
      <c r="E303" s="1506"/>
      <c r="F303" s="1506"/>
      <c r="G303" s="1506"/>
      <c r="H303" s="1506"/>
      <c r="I303" s="1424"/>
    </row>
    <row r="304" spans="1:9" x14ac:dyDescent="0.2">
      <c r="A304" s="1506"/>
      <c r="B304" s="1506"/>
      <c r="C304" s="1506"/>
      <c r="D304" s="1506"/>
      <c r="E304" s="1506"/>
      <c r="F304" s="1506"/>
      <c r="G304" s="1506"/>
      <c r="H304" s="1506"/>
      <c r="I304" s="1424"/>
    </row>
    <row r="305" spans="1:9" x14ac:dyDescent="0.2">
      <c r="A305" s="1506"/>
      <c r="B305" s="1506"/>
      <c r="C305" s="1506"/>
      <c r="D305" s="1506"/>
      <c r="E305" s="1506"/>
      <c r="F305" s="1506"/>
      <c r="G305" s="1506"/>
      <c r="H305" s="1506"/>
      <c r="I305" s="1424"/>
    </row>
    <row r="306" spans="1:9" x14ac:dyDescent="0.2">
      <c r="A306" s="1506"/>
      <c r="B306" s="1506"/>
      <c r="C306" s="1506"/>
      <c r="D306" s="1506"/>
      <c r="E306" s="1506"/>
      <c r="F306" s="1506"/>
      <c r="G306" s="1506"/>
      <c r="H306" s="1506"/>
      <c r="I306" s="1424"/>
    </row>
    <row r="307" spans="1:9" x14ac:dyDescent="0.2">
      <c r="A307" s="1506"/>
      <c r="B307" s="1506"/>
      <c r="C307" s="1506"/>
      <c r="D307" s="1506"/>
      <c r="E307" s="1506"/>
      <c r="F307" s="1506"/>
      <c r="G307" s="1506"/>
      <c r="H307" s="1506"/>
      <c r="I307" s="1424"/>
    </row>
    <row r="308" spans="1:9" x14ac:dyDescent="0.2">
      <c r="A308" s="1506"/>
      <c r="B308" s="1506"/>
      <c r="C308" s="1506"/>
      <c r="D308" s="1506"/>
      <c r="E308" s="1506"/>
      <c r="F308" s="1506"/>
      <c r="G308" s="1506"/>
      <c r="H308" s="1506"/>
      <c r="I308" s="1424"/>
    </row>
    <row r="309" spans="1:9" x14ac:dyDescent="0.2">
      <c r="A309" s="1506"/>
      <c r="B309" s="1506"/>
      <c r="C309" s="1506"/>
      <c r="D309" s="1506"/>
      <c r="E309" s="1506"/>
      <c r="F309" s="1506"/>
      <c r="G309" s="1506"/>
      <c r="H309" s="1506"/>
      <c r="I309" s="1424"/>
    </row>
    <row r="310" spans="1:9" x14ac:dyDescent="0.2">
      <c r="A310" s="1506"/>
      <c r="B310" s="1506"/>
      <c r="C310" s="1506"/>
      <c r="D310" s="1506"/>
      <c r="E310" s="1506"/>
      <c r="F310" s="1506"/>
      <c r="G310" s="1506"/>
      <c r="H310" s="1506"/>
      <c r="I310" s="1424"/>
    </row>
    <row r="311" spans="1:9" x14ac:dyDescent="0.2">
      <c r="A311" s="1506"/>
      <c r="B311" s="1506"/>
      <c r="C311" s="1506"/>
      <c r="D311" s="1506"/>
      <c r="E311" s="1506"/>
      <c r="F311" s="1506"/>
      <c r="G311" s="1506"/>
      <c r="H311" s="1506"/>
      <c r="I311" s="1424"/>
    </row>
    <row r="312" spans="1:9" x14ac:dyDescent="0.2">
      <c r="A312" s="1506"/>
      <c r="B312" s="1506"/>
      <c r="C312" s="1506"/>
      <c r="D312" s="1506"/>
      <c r="E312" s="1506"/>
      <c r="F312" s="1506"/>
      <c r="G312" s="1506"/>
      <c r="H312" s="1506"/>
      <c r="I312" s="1424"/>
    </row>
    <row r="313" spans="1:9" x14ac:dyDescent="0.2">
      <c r="A313" s="1506"/>
      <c r="B313" s="1506"/>
      <c r="C313" s="1506"/>
      <c r="D313" s="1506"/>
      <c r="E313" s="1506"/>
      <c r="F313" s="1506"/>
      <c r="G313" s="1506"/>
      <c r="H313" s="1506"/>
      <c r="I313" s="1424"/>
    </row>
    <row r="314" spans="1:9" x14ac:dyDescent="0.2">
      <c r="A314" s="1506"/>
      <c r="B314" s="1506"/>
      <c r="C314" s="1506"/>
      <c r="D314" s="1506"/>
      <c r="E314" s="1506"/>
      <c r="F314" s="1506"/>
      <c r="G314" s="1506"/>
      <c r="H314" s="1506"/>
      <c r="I314" s="1424"/>
    </row>
    <row r="315" spans="1:9" x14ac:dyDescent="0.2">
      <c r="A315" s="1506"/>
      <c r="B315" s="1506"/>
      <c r="C315" s="1506"/>
      <c r="D315" s="1506"/>
      <c r="E315" s="1506"/>
      <c r="F315" s="1506"/>
      <c r="G315" s="1506"/>
      <c r="H315" s="1506"/>
      <c r="I315" s="1424"/>
    </row>
    <row r="316" spans="1:9" x14ac:dyDescent="0.2">
      <c r="A316" s="1506"/>
      <c r="B316" s="1506"/>
      <c r="C316" s="1506"/>
      <c r="D316" s="1506"/>
      <c r="E316" s="1506"/>
      <c r="F316" s="1506"/>
      <c r="G316" s="1506"/>
      <c r="H316" s="1506"/>
      <c r="I316" s="1424"/>
    </row>
    <row r="317" spans="1:9" x14ac:dyDescent="0.2">
      <c r="A317" s="1506"/>
      <c r="B317" s="1506"/>
      <c r="C317" s="1506"/>
      <c r="D317" s="1506"/>
      <c r="E317" s="1506"/>
      <c r="F317" s="1506"/>
      <c r="G317" s="1506"/>
      <c r="H317" s="1506"/>
      <c r="I317" s="1424"/>
    </row>
    <row r="318" spans="1:9" x14ac:dyDescent="0.2">
      <c r="A318" s="1506"/>
      <c r="B318" s="1506"/>
      <c r="C318" s="1506"/>
      <c r="D318" s="1506"/>
      <c r="E318" s="1506"/>
      <c r="F318" s="1506"/>
      <c r="G318" s="1506"/>
      <c r="H318" s="1506"/>
      <c r="I318" s="1424"/>
    </row>
    <row r="319" spans="1:9" x14ac:dyDescent="0.2">
      <c r="A319" s="1506"/>
      <c r="B319" s="1506"/>
      <c r="C319" s="1506"/>
      <c r="D319" s="1506"/>
      <c r="E319" s="1506"/>
      <c r="F319" s="1506"/>
      <c r="G319" s="1506"/>
      <c r="H319" s="1506"/>
      <c r="I319" s="1424"/>
    </row>
    <row r="320" spans="1:9" x14ac:dyDescent="0.2">
      <c r="A320" s="1506"/>
      <c r="B320" s="1506"/>
      <c r="C320" s="1506"/>
      <c r="D320" s="1506"/>
      <c r="E320" s="1506"/>
      <c r="F320" s="1506"/>
      <c r="G320" s="1506"/>
      <c r="H320" s="1506"/>
      <c r="I320" s="1424"/>
    </row>
    <row r="321" spans="1:9" x14ac:dyDescent="0.2">
      <c r="A321" s="1506"/>
      <c r="B321" s="1506"/>
      <c r="C321" s="1506"/>
      <c r="D321" s="1506"/>
      <c r="E321" s="1506"/>
      <c r="F321" s="1506"/>
      <c r="G321" s="1506"/>
      <c r="H321" s="1506"/>
      <c r="I321" s="1424"/>
    </row>
    <row r="322" spans="1:9" x14ac:dyDescent="0.2">
      <c r="A322" s="1506"/>
      <c r="B322" s="1506"/>
      <c r="C322" s="1506"/>
      <c r="D322" s="1506"/>
      <c r="E322" s="1506"/>
      <c r="F322" s="1506"/>
      <c r="G322" s="1506"/>
      <c r="H322" s="1506"/>
      <c r="I322" s="1424"/>
    </row>
    <row r="323" spans="1:9" x14ac:dyDescent="0.2">
      <c r="A323" s="1506"/>
      <c r="B323" s="1506"/>
      <c r="C323" s="1506"/>
      <c r="D323" s="1506"/>
      <c r="E323" s="1506"/>
      <c r="F323" s="1506"/>
      <c r="G323" s="1506"/>
      <c r="H323" s="1506"/>
      <c r="I323" s="1424"/>
    </row>
    <row r="324" spans="1:9" x14ac:dyDescent="0.2">
      <c r="A324" s="1506"/>
      <c r="B324" s="1506"/>
      <c r="C324" s="1506"/>
      <c r="D324" s="1506"/>
      <c r="E324" s="1506"/>
      <c r="F324" s="1506"/>
      <c r="G324" s="1506"/>
      <c r="H324" s="1506"/>
      <c r="I324" s="1424"/>
    </row>
    <row r="325" spans="1:9" x14ac:dyDescent="0.2">
      <c r="A325" s="1506"/>
      <c r="B325" s="1506"/>
      <c r="C325" s="1506"/>
      <c r="D325" s="1506"/>
      <c r="E325" s="1506"/>
      <c r="F325" s="1506"/>
      <c r="G325" s="1506"/>
      <c r="H325" s="1506"/>
      <c r="I325" s="1424"/>
    </row>
    <row r="326" spans="1:9" x14ac:dyDescent="0.2">
      <c r="A326" s="1506"/>
      <c r="B326" s="1506"/>
      <c r="C326" s="1506"/>
      <c r="D326" s="1506"/>
      <c r="E326" s="1506"/>
      <c r="F326" s="1506"/>
      <c r="G326" s="1506"/>
      <c r="H326" s="1506"/>
      <c r="I326" s="1424"/>
    </row>
    <row r="327" spans="1:9" x14ac:dyDescent="0.2">
      <c r="A327" s="1506"/>
      <c r="B327" s="1506"/>
      <c r="C327" s="1506"/>
      <c r="D327" s="1506"/>
      <c r="E327" s="1506"/>
      <c r="F327" s="1506"/>
      <c r="G327" s="1506"/>
      <c r="H327" s="1506"/>
      <c r="I327" s="1424"/>
    </row>
    <row r="328" spans="1:9" x14ac:dyDescent="0.2">
      <c r="A328" s="1506"/>
      <c r="B328" s="1506"/>
      <c r="C328" s="1506"/>
      <c r="D328" s="1506"/>
      <c r="E328" s="1506"/>
      <c r="F328" s="1506"/>
      <c r="G328" s="1506"/>
      <c r="H328" s="1506"/>
      <c r="I328" s="1424"/>
    </row>
    <row r="329" spans="1:9" x14ac:dyDescent="0.2">
      <c r="A329" s="1506"/>
      <c r="B329" s="1506"/>
      <c r="C329" s="1506"/>
      <c r="D329" s="1506"/>
      <c r="E329" s="1506"/>
      <c r="F329" s="1506"/>
      <c r="G329" s="1506"/>
      <c r="H329" s="1506"/>
      <c r="I329" s="1424"/>
    </row>
    <row r="330" spans="1:9" x14ac:dyDescent="0.2">
      <c r="A330" s="1506"/>
      <c r="B330" s="1506"/>
      <c r="C330" s="1506"/>
      <c r="D330" s="1506"/>
      <c r="E330" s="1506"/>
      <c r="F330" s="1506"/>
      <c r="G330" s="1506"/>
      <c r="H330" s="1506"/>
      <c r="I330" s="1424"/>
    </row>
    <row r="331" spans="1:9" x14ac:dyDescent="0.2">
      <c r="A331" s="1506"/>
      <c r="B331" s="1506"/>
      <c r="C331" s="1506"/>
      <c r="D331" s="1506"/>
      <c r="E331" s="1506"/>
      <c r="F331" s="1506"/>
      <c r="G331" s="1506"/>
      <c r="H331" s="1506"/>
      <c r="I331" s="1424"/>
    </row>
    <row r="332" spans="1:9" x14ac:dyDescent="0.2">
      <c r="A332" s="1506"/>
      <c r="B332" s="1506"/>
      <c r="C332" s="1506"/>
      <c r="D332" s="1506"/>
      <c r="E332" s="1506"/>
      <c r="F332" s="1506"/>
      <c r="G332" s="1506"/>
      <c r="H332" s="1506"/>
      <c r="I332" s="1424"/>
    </row>
    <row r="333" spans="1:9" x14ac:dyDescent="0.2">
      <c r="A333" s="1506"/>
      <c r="B333" s="1506"/>
      <c r="C333" s="1506"/>
      <c r="D333" s="1506"/>
      <c r="E333" s="1506"/>
      <c r="F333" s="1506"/>
      <c r="G333" s="1506"/>
      <c r="H333" s="1506"/>
      <c r="I333" s="1424"/>
    </row>
    <row r="334" spans="1:9" x14ac:dyDescent="0.2">
      <c r="A334" s="1506"/>
      <c r="B334" s="1506"/>
      <c r="C334" s="1506"/>
      <c r="D334" s="1506"/>
      <c r="E334" s="1506"/>
      <c r="F334" s="1506"/>
      <c r="G334" s="1506"/>
      <c r="H334" s="1506"/>
      <c r="I334" s="1424"/>
    </row>
    <row r="335" spans="1:9" x14ac:dyDescent="0.2">
      <c r="A335" s="1506"/>
      <c r="B335" s="1506"/>
      <c r="C335" s="1506"/>
      <c r="D335" s="1506"/>
      <c r="E335" s="1506"/>
      <c r="F335" s="1506"/>
      <c r="G335" s="1506"/>
      <c r="H335" s="1506"/>
      <c r="I335" s="1424"/>
    </row>
    <row r="336" spans="1:9" x14ac:dyDescent="0.2">
      <c r="A336" s="1506"/>
      <c r="B336" s="1506"/>
      <c r="C336" s="1506"/>
      <c r="D336" s="1506"/>
      <c r="E336" s="1506"/>
      <c r="F336" s="1506"/>
      <c r="G336" s="1506"/>
      <c r="H336" s="1506"/>
      <c r="I336" s="1424"/>
    </row>
    <row r="337" spans="1:9" x14ac:dyDescent="0.2">
      <c r="A337" s="1506"/>
      <c r="B337" s="1506"/>
      <c r="C337" s="1506"/>
      <c r="D337" s="1506"/>
      <c r="E337" s="1506"/>
      <c r="F337" s="1506"/>
      <c r="G337" s="1506"/>
      <c r="H337" s="1506"/>
      <c r="I337" s="1424"/>
    </row>
    <row r="338" spans="1:9" x14ac:dyDescent="0.2">
      <c r="A338" s="1506"/>
      <c r="B338" s="1506"/>
      <c r="C338" s="1506"/>
      <c r="D338" s="1506"/>
      <c r="E338" s="1506"/>
      <c r="F338" s="1506"/>
      <c r="G338" s="1506"/>
      <c r="H338" s="1506"/>
      <c r="I338" s="1424"/>
    </row>
    <row r="339" spans="1:9" x14ac:dyDescent="0.2">
      <c r="A339" s="1506"/>
      <c r="B339" s="1506"/>
      <c r="C339" s="1506"/>
      <c r="D339" s="1506"/>
      <c r="E339" s="1506"/>
      <c r="F339" s="1506"/>
      <c r="G339" s="1506"/>
      <c r="H339" s="1506"/>
      <c r="I339" s="1424"/>
    </row>
    <row r="340" spans="1:9" x14ac:dyDescent="0.2">
      <c r="A340" s="1506"/>
      <c r="B340" s="1506"/>
      <c r="C340" s="1506"/>
      <c r="D340" s="1506"/>
      <c r="E340" s="1506"/>
      <c r="F340" s="1506"/>
      <c r="G340" s="1506"/>
      <c r="H340" s="1506"/>
      <c r="I340" s="1424"/>
    </row>
    <row r="341" spans="1:9" x14ac:dyDescent="0.2">
      <c r="A341" s="1506"/>
      <c r="B341" s="1506"/>
      <c r="C341" s="1506"/>
      <c r="D341" s="1506"/>
      <c r="E341" s="1506"/>
      <c r="F341" s="1506"/>
      <c r="G341" s="1506"/>
      <c r="H341" s="1506"/>
      <c r="I341" s="1424"/>
    </row>
    <row r="342" spans="1:9" x14ac:dyDescent="0.2">
      <c r="A342" s="1506"/>
      <c r="B342" s="1506"/>
      <c r="C342" s="1506"/>
      <c r="D342" s="1506"/>
      <c r="E342" s="1506"/>
      <c r="F342" s="1506"/>
      <c r="G342" s="1506"/>
      <c r="H342" s="1506"/>
      <c r="I342" s="1424"/>
    </row>
    <row r="343" spans="1:9" x14ac:dyDescent="0.2">
      <c r="A343" s="1506"/>
      <c r="B343" s="1506"/>
      <c r="C343" s="1506"/>
      <c r="D343" s="1506"/>
      <c r="E343" s="1506"/>
      <c r="F343" s="1506"/>
      <c r="G343" s="1506"/>
      <c r="H343" s="1506"/>
      <c r="I343" s="1424"/>
    </row>
    <row r="344" spans="1:9" x14ac:dyDescent="0.2">
      <c r="A344" s="1506"/>
      <c r="B344" s="1506"/>
      <c r="C344" s="1506"/>
      <c r="D344" s="1506"/>
      <c r="E344" s="1506"/>
      <c r="F344" s="1506"/>
      <c r="G344" s="1506"/>
      <c r="H344" s="1506"/>
      <c r="I344" s="1424"/>
    </row>
    <row r="345" spans="1:9" x14ac:dyDescent="0.2">
      <c r="A345" s="1506"/>
      <c r="B345" s="1506"/>
      <c r="C345" s="1506"/>
      <c r="D345" s="1506"/>
      <c r="E345" s="1506"/>
      <c r="F345" s="1506"/>
      <c r="G345" s="1506"/>
      <c r="H345" s="1506"/>
      <c r="I345" s="1424"/>
    </row>
    <row r="346" spans="1:9" x14ac:dyDescent="0.2">
      <c r="A346" s="1506"/>
      <c r="B346" s="1506"/>
      <c r="C346" s="1506"/>
      <c r="D346" s="1506"/>
      <c r="E346" s="1506"/>
      <c r="F346" s="1506"/>
      <c r="G346" s="1506"/>
      <c r="H346" s="1506"/>
      <c r="I346" s="1424"/>
    </row>
    <row r="347" spans="1:9" x14ac:dyDescent="0.2">
      <c r="A347" s="1506"/>
      <c r="B347" s="1506"/>
      <c r="C347" s="1506"/>
      <c r="D347" s="1506"/>
      <c r="E347" s="1506"/>
      <c r="F347" s="1506"/>
      <c r="G347" s="1506"/>
      <c r="H347" s="1506"/>
      <c r="I347" s="1424"/>
    </row>
    <row r="348" spans="1:9" x14ac:dyDescent="0.2">
      <c r="A348" s="1506"/>
      <c r="B348" s="1506"/>
      <c r="C348" s="1506"/>
      <c r="D348" s="1506"/>
      <c r="E348" s="1506"/>
      <c r="F348" s="1506"/>
      <c r="G348" s="1506"/>
      <c r="H348" s="1506"/>
      <c r="I348" s="1424"/>
    </row>
    <row r="349" spans="1:9" x14ac:dyDescent="0.2">
      <c r="A349" s="1506"/>
      <c r="B349" s="1506"/>
      <c r="C349" s="1506"/>
      <c r="D349" s="1506"/>
      <c r="E349" s="1506"/>
      <c r="F349" s="1506"/>
      <c r="G349" s="1506"/>
      <c r="H349" s="1506"/>
      <c r="I349" s="1424"/>
    </row>
    <row r="350" spans="1:9" x14ac:dyDescent="0.2">
      <c r="A350" s="1506"/>
      <c r="B350" s="1506"/>
      <c r="C350" s="1506"/>
      <c r="D350" s="1506"/>
      <c r="E350" s="1506"/>
      <c r="F350" s="1506"/>
      <c r="G350" s="1506"/>
      <c r="H350" s="1506"/>
      <c r="I350" s="1424"/>
    </row>
    <row r="351" spans="1:9" x14ac:dyDescent="0.2">
      <c r="A351" s="1506"/>
      <c r="B351" s="1506"/>
      <c r="C351" s="1506"/>
      <c r="D351" s="1506"/>
      <c r="E351" s="1506"/>
      <c r="F351" s="1506"/>
      <c r="G351" s="1506"/>
      <c r="H351" s="1506"/>
      <c r="I351" s="1424"/>
    </row>
    <row r="352" spans="1:9" x14ac:dyDescent="0.2">
      <c r="A352" s="1506"/>
      <c r="B352" s="1506"/>
      <c r="C352" s="1506"/>
      <c r="D352" s="1506"/>
      <c r="E352" s="1506"/>
      <c r="F352" s="1506"/>
      <c r="G352" s="1506"/>
      <c r="H352" s="1506"/>
      <c r="I352" s="1424"/>
    </row>
    <row r="353" spans="1:9" x14ac:dyDescent="0.2">
      <c r="A353" s="1506"/>
      <c r="B353" s="1506"/>
      <c r="C353" s="1506"/>
      <c r="D353" s="1506"/>
      <c r="E353" s="1506"/>
      <c r="F353" s="1506"/>
      <c r="G353" s="1506"/>
      <c r="H353" s="1506"/>
      <c r="I353" s="1424"/>
    </row>
    <row r="354" spans="1:9" x14ac:dyDescent="0.2">
      <c r="A354" s="1506"/>
      <c r="B354" s="1506"/>
      <c r="C354" s="1506"/>
      <c r="D354" s="1506"/>
      <c r="E354" s="1506"/>
      <c r="F354" s="1506"/>
      <c r="G354" s="1506"/>
      <c r="H354" s="1506"/>
      <c r="I354" s="1424"/>
    </row>
    <row r="355" spans="1:9" x14ac:dyDescent="0.2">
      <c r="A355" s="1506"/>
      <c r="B355" s="1506"/>
      <c r="C355" s="1506"/>
      <c r="D355" s="1506"/>
      <c r="E355" s="1506"/>
      <c r="F355" s="1506"/>
      <c r="G355" s="1506"/>
      <c r="H355" s="1506"/>
      <c r="I355" s="1424"/>
    </row>
    <row r="356" spans="1:9" x14ac:dyDescent="0.2">
      <c r="A356" s="1506"/>
      <c r="B356" s="1506"/>
      <c r="C356" s="1506"/>
      <c r="D356" s="1506"/>
      <c r="E356" s="1506"/>
      <c r="F356" s="1506"/>
      <c r="G356" s="1506"/>
      <c r="H356" s="1506"/>
      <c r="I356" s="1424"/>
    </row>
    <row r="357" spans="1:9" x14ac:dyDescent="0.2">
      <c r="A357" s="1506"/>
      <c r="B357" s="1506"/>
      <c r="C357" s="1506"/>
      <c r="D357" s="1506"/>
      <c r="E357" s="1506"/>
      <c r="F357" s="1506"/>
      <c r="G357" s="1506"/>
      <c r="H357" s="1506"/>
      <c r="I357" s="1424"/>
    </row>
    <row r="358" spans="1:9" x14ac:dyDescent="0.2">
      <c r="A358" s="1506"/>
      <c r="B358" s="1506"/>
      <c r="C358" s="1506"/>
      <c r="D358" s="1506"/>
      <c r="E358" s="1506"/>
      <c r="F358" s="1506"/>
      <c r="G358" s="1506"/>
      <c r="H358" s="1506"/>
      <c r="I358" s="1424"/>
    </row>
    <row r="359" spans="1:9" x14ac:dyDescent="0.2">
      <c r="A359" s="1506"/>
      <c r="B359" s="1506"/>
      <c r="C359" s="1506"/>
      <c r="D359" s="1506"/>
      <c r="E359" s="1506"/>
      <c r="F359" s="1506"/>
      <c r="G359" s="1506"/>
      <c r="H359" s="1506"/>
      <c r="I359" s="1424"/>
    </row>
    <row r="360" spans="1:9" x14ac:dyDescent="0.2">
      <c r="A360" s="1506"/>
      <c r="B360" s="1506"/>
      <c r="C360" s="1506"/>
      <c r="D360" s="1506"/>
      <c r="E360" s="1506"/>
      <c r="F360" s="1506"/>
      <c r="G360" s="1506"/>
      <c r="H360" s="1506"/>
      <c r="I360" s="1424"/>
    </row>
    <row r="361" spans="1:9" x14ac:dyDescent="0.2">
      <c r="A361" s="1506"/>
      <c r="B361" s="1506"/>
      <c r="C361" s="1506"/>
      <c r="D361" s="1506"/>
      <c r="E361" s="1506"/>
      <c r="F361" s="1506"/>
      <c r="G361" s="1506"/>
      <c r="H361" s="1506"/>
      <c r="I361" s="1424"/>
    </row>
    <row r="362" spans="1:9" x14ac:dyDescent="0.2">
      <c r="A362" s="1506"/>
      <c r="B362" s="1506"/>
      <c r="C362" s="1506"/>
      <c r="D362" s="1506"/>
      <c r="E362" s="1506"/>
      <c r="F362" s="1506"/>
      <c r="G362" s="1506"/>
      <c r="H362" s="1506"/>
      <c r="I362" s="1424"/>
    </row>
    <row r="363" spans="1:9" x14ac:dyDescent="0.2">
      <c r="A363" s="1506"/>
      <c r="B363" s="1506"/>
      <c r="C363" s="1506"/>
      <c r="D363" s="1506"/>
      <c r="E363" s="1506"/>
      <c r="F363" s="1506"/>
      <c r="G363" s="1506"/>
      <c r="H363" s="1506"/>
      <c r="I363" s="1424"/>
    </row>
    <row r="364" spans="1:9" x14ac:dyDescent="0.2">
      <c r="A364" s="1506"/>
      <c r="B364" s="1506"/>
      <c r="C364" s="1506"/>
      <c r="D364" s="1506"/>
      <c r="E364" s="1506"/>
      <c r="F364" s="1506"/>
      <c r="G364" s="1506"/>
      <c r="H364" s="1506"/>
      <c r="I364" s="1424"/>
    </row>
    <row r="365" spans="1:9" x14ac:dyDescent="0.2">
      <c r="A365" s="1506"/>
      <c r="B365" s="1506"/>
      <c r="C365" s="1506"/>
      <c r="D365" s="1506"/>
      <c r="E365" s="1506"/>
      <c r="F365" s="1506"/>
      <c r="G365" s="1506"/>
      <c r="H365" s="1506"/>
      <c r="I365" s="1424"/>
    </row>
    <row r="366" spans="1:9" x14ac:dyDescent="0.2">
      <c r="A366" s="1506"/>
      <c r="B366" s="1506"/>
      <c r="C366" s="1506"/>
      <c r="D366" s="1506"/>
      <c r="E366" s="1506"/>
      <c r="F366" s="1506"/>
      <c r="G366" s="1506"/>
      <c r="H366" s="1506"/>
      <c r="I366" s="1424"/>
    </row>
    <row r="367" spans="1:9" x14ac:dyDescent="0.2">
      <c r="A367" s="1506"/>
      <c r="B367" s="1506"/>
      <c r="C367" s="1506"/>
      <c r="D367" s="1506"/>
      <c r="E367" s="1506"/>
      <c r="F367" s="1506"/>
      <c r="G367" s="1506"/>
      <c r="H367" s="1506"/>
      <c r="I367" s="1424"/>
    </row>
    <row r="368" spans="1:9" x14ac:dyDescent="0.2">
      <c r="A368" s="1506"/>
      <c r="B368" s="1506"/>
      <c r="C368" s="1506"/>
      <c r="D368" s="1506"/>
      <c r="E368" s="1506"/>
      <c r="F368" s="1506"/>
      <c r="G368" s="1506"/>
      <c r="H368" s="1506"/>
      <c r="I368" s="1424"/>
    </row>
    <row r="369" spans="1:9" x14ac:dyDescent="0.2">
      <c r="A369" s="1506"/>
      <c r="B369" s="1506"/>
      <c r="C369" s="1506"/>
      <c r="D369" s="1506"/>
      <c r="E369" s="1506"/>
      <c r="F369" s="1506"/>
      <c r="G369" s="1506"/>
      <c r="H369" s="1506"/>
      <c r="I369" s="1424"/>
    </row>
    <row r="370" spans="1:9" x14ac:dyDescent="0.2">
      <c r="A370" s="1506"/>
      <c r="B370" s="1506"/>
      <c r="C370" s="1506"/>
      <c r="D370" s="1506"/>
      <c r="E370" s="1506"/>
      <c r="F370" s="1506"/>
      <c r="G370" s="1506"/>
      <c r="H370" s="1506"/>
      <c r="I370" s="1424"/>
    </row>
    <row r="371" spans="1:9" x14ac:dyDescent="0.2">
      <c r="A371" s="1506"/>
      <c r="B371" s="1506"/>
      <c r="C371" s="1506"/>
      <c r="D371" s="1506"/>
      <c r="E371" s="1506"/>
      <c r="F371" s="1506"/>
      <c r="G371" s="1506"/>
      <c r="H371" s="1506"/>
      <c r="I371" s="1424"/>
    </row>
    <row r="372" spans="1:9" x14ac:dyDescent="0.2">
      <c r="A372" s="1506"/>
      <c r="B372" s="1506"/>
      <c r="C372" s="1506"/>
      <c r="D372" s="1506"/>
      <c r="E372" s="1506"/>
      <c r="F372" s="1506"/>
      <c r="G372" s="1506"/>
      <c r="H372" s="1506"/>
      <c r="I372" s="1424"/>
    </row>
    <row r="373" spans="1:9" x14ac:dyDescent="0.2">
      <c r="A373" s="1506"/>
      <c r="B373" s="1506"/>
      <c r="C373" s="1506"/>
      <c r="D373" s="1506"/>
      <c r="E373" s="1506"/>
      <c r="F373" s="1506"/>
      <c r="G373" s="1506"/>
      <c r="H373" s="1506"/>
      <c r="I373" s="1424"/>
    </row>
    <row r="374" spans="1:9" x14ac:dyDescent="0.2">
      <c r="A374" s="1506"/>
      <c r="B374" s="1506"/>
      <c r="C374" s="1506"/>
      <c r="D374" s="1506"/>
      <c r="E374" s="1506"/>
      <c r="F374" s="1506"/>
      <c r="G374" s="1506"/>
      <c r="H374" s="1506"/>
      <c r="I374" s="1424"/>
    </row>
    <row r="375" spans="1:9" x14ac:dyDescent="0.2">
      <c r="A375" s="1506"/>
      <c r="B375" s="1506"/>
      <c r="C375" s="1506"/>
      <c r="D375" s="1506"/>
      <c r="E375" s="1506"/>
      <c r="F375" s="1506"/>
      <c r="G375" s="1506"/>
      <c r="H375" s="1506"/>
      <c r="I375" s="1424"/>
    </row>
    <row r="376" spans="1:9" x14ac:dyDescent="0.2">
      <c r="A376" s="1506"/>
      <c r="B376" s="1506"/>
      <c r="C376" s="1506"/>
      <c r="D376" s="1506"/>
      <c r="E376" s="1506"/>
      <c r="F376" s="1506"/>
      <c r="G376" s="1506"/>
      <c r="H376" s="1506"/>
      <c r="I376" s="1424"/>
    </row>
    <row r="377" spans="1:9" x14ac:dyDescent="0.2">
      <c r="A377" s="1506"/>
      <c r="B377" s="1506"/>
      <c r="C377" s="1506"/>
      <c r="D377" s="1506"/>
      <c r="E377" s="1506"/>
      <c r="F377" s="1506"/>
      <c r="G377" s="1506"/>
      <c r="H377" s="1506"/>
      <c r="I377" s="1424"/>
    </row>
    <row r="378" spans="1:9" x14ac:dyDescent="0.2">
      <c r="A378" s="1506"/>
      <c r="B378" s="1506"/>
      <c r="C378" s="1506"/>
      <c r="D378" s="1506"/>
      <c r="E378" s="1506"/>
      <c r="F378" s="1506"/>
      <c r="G378" s="1506"/>
      <c r="H378" s="1506"/>
      <c r="I378" s="1424"/>
    </row>
    <row r="379" spans="1:9" x14ac:dyDescent="0.2">
      <c r="A379" s="1506"/>
      <c r="B379" s="1506"/>
      <c r="C379" s="1506"/>
      <c r="D379" s="1506"/>
      <c r="E379" s="1506"/>
      <c r="F379" s="1506"/>
      <c r="G379" s="1506"/>
      <c r="H379" s="1506"/>
      <c r="I379" s="1424"/>
    </row>
    <row r="380" spans="1:9" x14ac:dyDescent="0.2">
      <c r="A380" s="1506"/>
      <c r="B380" s="1506"/>
      <c r="C380" s="1506"/>
      <c r="D380" s="1506"/>
      <c r="E380" s="1506"/>
      <c r="F380" s="1506"/>
      <c r="G380" s="1506"/>
      <c r="H380" s="1506"/>
      <c r="I380" s="1424"/>
    </row>
    <row r="381" spans="1:9" x14ac:dyDescent="0.2">
      <c r="A381" s="1506"/>
      <c r="B381" s="1506"/>
      <c r="C381" s="1506"/>
      <c r="D381" s="1506"/>
      <c r="E381" s="1506"/>
      <c r="F381" s="1506"/>
      <c r="G381" s="1506"/>
      <c r="H381" s="1506"/>
      <c r="I381" s="1424"/>
    </row>
    <row r="382" spans="1:9" x14ac:dyDescent="0.2">
      <c r="A382" s="1506"/>
      <c r="B382" s="1506"/>
      <c r="C382" s="1506"/>
      <c r="D382" s="1506"/>
      <c r="E382" s="1506"/>
      <c r="F382" s="1506"/>
      <c r="G382" s="1506"/>
      <c r="H382" s="1506"/>
      <c r="I382" s="1424"/>
    </row>
    <row r="383" spans="1:9" x14ac:dyDescent="0.2">
      <c r="A383" s="1506"/>
      <c r="B383" s="1506"/>
      <c r="C383" s="1506"/>
      <c r="D383" s="1506"/>
      <c r="E383" s="1506"/>
      <c r="F383" s="1506"/>
      <c r="G383" s="1506"/>
      <c r="H383" s="1506"/>
      <c r="I383" s="1424"/>
    </row>
    <row r="384" spans="1:9" x14ac:dyDescent="0.2">
      <c r="A384" s="1506"/>
      <c r="B384" s="1506"/>
      <c r="C384" s="1506"/>
      <c r="D384" s="1506"/>
      <c r="E384" s="1506"/>
      <c r="F384" s="1506"/>
      <c r="G384" s="1506"/>
      <c r="H384" s="1506"/>
      <c r="I384" s="1424"/>
    </row>
    <row r="385" spans="1:9" x14ac:dyDescent="0.2">
      <c r="A385" s="1506"/>
      <c r="B385" s="1506"/>
      <c r="C385" s="1506"/>
      <c r="D385" s="1506"/>
      <c r="E385" s="1506"/>
      <c r="F385" s="1506"/>
      <c r="G385" s="1506"/>
      <c r="H385" s="1506"/>
      <c r="I385" s="1424"/>
    </row>
    <row r="386" spans="1:9" x14ac:dyDescent="0.2">
      <c r="A386" s="1506"/>
      <c r="B386" s="1506"/>
      <c r="C386" s="1506"/>
      <c r="D386" s="1506"/>
      <c r="E386" s="1506"/>
      <c r="F386" s="1506"/>
      <c r="G386" s="1506"/>
      <c r="H386" s="1506"/>
      <c r="I386" s="1424"/>
    </row>
    <row r="387" spans="1:9" x14ac:dyDescent="0.2">
      <c r="A387" s="1506"/>
      <c r="B387" s="1506"/>
      <c r="C387" s="1506"/>
      <c r="D387" s="1506"/>
      <c r="E387" s="1506"/>
      <c r="F387" s="1506"/>
      <c r="G387" s="1506"/>
      <c r="H387" s="1506"/>
      <c r="I387" s="1424"/>
    </row>
    <row r="388" spans="1:9" x14ac:dyDescent="0.2">
      <c r="A388" s="1506"/>
      <c r="B388" s="1506"/>
      <c r="C388" s="1506"/>
      <c r="D388" s="1506"/>
      <c r="E388" s="1506"/>
      <c r="F388" s="1506"/>
      <c r="G388" s="1506"/>
      <c r="H388" s="1506"/>
      <c r="I388" s="1424"/>
    </row>
    <row r="389" spans="1:9" x14ac:dyDescent="0.2">
      <c r="A389" s="1506"/>
      <c r="B389" s="1506"/>
      <c r="C389" s="1506"/>
      <c r="D389" s="1506"/>
      <c r="E389" s="1506"/>
      <c r="F389" s="1506"/>
      <c r="G389" s="1506"/>
      <c r="H389" s="1506"/>
      <c r="I389" s="1424"/>
    </row>
    <row r="390" spans="1:9" x14ac:dyDescent="0.2">
      <c r="A390" s="1506"/>
      <c r="B390" s="1506"/>
      <c r="C390" s="1506"/>
      <c r="D390" s="1506"/>
      <c r="E390" s="1506"/>
      <c r="F390" s="1506"/>
      <c r="G390" s="1506"/>
      <c r="H390" s="1506"/>
      <c r="I390" s="1424"/>
    </row>
    <row r="391" spans="1:9" x14ac:dyDescent="0.2">
      <c r="A391" s="1506"/>
      <c r="B391" s="1506"/>
      <c r="C391" s="1506"/>
      <c r="D391" s="1506"/>
      <c r="E391" s="1506"/>
      <c r="F391" s="1506"/>
      <c r="G391" s="1506"/>
      <c r="H391" s="1506"/>
      <c r="I391" s="1424"/>
    </row>
    <row r="392" spans="1:9" x14ac:dyDescent="0.2">
      <c r="A392" s="1506"/>
      <c r="B392" s="1506"/>
      <c r="C392" s="1506"/>
      <c r="D392" s="1506"/>
      <c r="E392" s="1506"/>
      <c r="F392" s="1506"/>
      <c r="G392" s="1506"/>
      <c r="H392" s="1506"/>
      <c r="I392" s="1424"/>
    </row>
    <row r="393" spans="1:9" x14ac:dyDescent="0.2">
      <c r="A393" s="1506"/>
      <c r="B393" s="1506"/>
      <c r="C393" s="1506"/>
      <c r="D393" s="1506"/>
      <c r="E393" s="1506"/>
      <c r="F393" s="1506"/>
      <c r="G393" s="1506"/>
      <c r="H393" s="1506"/>
      <c r="I393" s="1424"/>
    </row>
    <row r="394" spans="1:9" x14ac:dyDescent="0.2">
      <c r="A394" s="1506"/>
      <c r="B394" s="1506"/>
      <c r="C394" s="1506"/>
      <c r="D394" s="1506"/>
      <c r="E394" s="1506"/>
      <c r="F394" s="1506"/>
      <c r="G394" s="1506"/>
      <c r="H394" s="1506"/>
      <c r="I394" s="1424"/>
    </row>
    <row r="395" spans="1:9" x14ac:dyDescent="0.2">
      <c r="A395" s="1506"/>
      <c r="B395" s="1506"/>
      <c r="C395" s="1506"/>
      <c r="D395" s="1506"/>
      <c r="E395" s="1506"/>
      <c r="F395" s="1506"/>
      <c r="G395" s="1506"/>
      <c r="H395" s="1506"/>
      <c r="I395" s="1424"/>
    </row>
    <row r="396" spans="1:9" x14ac:dyDescent="0.2">
      <c r="A396" s="1506"/>
      <c r="B396" s="1506"/>
      <c r="C396" s="1506"/>
      <c r="D396" s="1506"/>
      <c r="E396" s="1506"/>
      <c r="F396" s="1506"/>
      <c r="G396" s="1506"/>
      <c r="H396" s="1506"/>
      <c r="I396" s="1424"/>
    </row>
    <row r="397" spans="1:9" x14ac:dyDescent="0.2">
      <c r="A397" s="1506"/>
      <c r="B397" s="1506"/>
      <c r="C397" s="1506"/>
      <c r="D397" s="1506"/>
      <c r="E397" s="1506"/>
      <c r="F397" s="1506"/>
      <c r="G397" s="1506"/>
      <c r="H397" s="1506"/>
      <c r="I397" s="1424"/>
    </row>
    <row r="398" spans="1:9" x14ac:dyDescent="0.2">
      <c r="A398" s="1506"/>
      <c r="B398" s="1506"/>
      <c r="C398" s="1506"/>
      <c r="D398" s="1506"/>
      <c r="E398" s="1506"/>
      <c r="F398" s="1506"/>
      <c r="G398" s="1506"/>
      <c r="H398" s="1506"/>
      <c r="I398" s="1424"/>
    </row>
    <row r="399" spans="1:9" x14ac:dyDescent="0.2">
      <c r="A399" s="1506"/>
      <c r="B399" s="1506"/>
      <c r="C399" s="1506"/>
      <c r="D399" s="1506"/>
      <c r="E399" s="1506"/>
      <c r="F399" s="1506"/>
      <c r="G399" s="1506"/>
      <c r="H399" s="1506"/>
      <c r="I399" s="1424"/>
    </row>
    <row r="400" spans="1:9" x14ac:dyDescent="0.2">
      <c r="A400" s="1478"/>
      <c r="B400" s="1478"/>
      <c r="C400" s="1478"/>
      <c r="D400" s="1478"/>
      <c r="E400" s="1478"/>
      <c r="F400" s="1478"/>
      <c r="G400" s="1478"/>
      <c r="H400" s="1478"/>
    </row>
    <row r="401" spans="1:8" x14ac:dyDescent="0.2">
      <c r="A401" s="1478"/>
      <c r="B401" s="1478"/>
      <c r="C401" s="1478"/>
      <c r="D401" s="1478"/>
      <c r="E401" s="1478"/>
      <c r="F401" s="1478"/>
      <c r="G401" s="1478"/>
      <c r="H401" s="1478"/>
    </row>
    <row r="402" spans="1:8" x14ac:dyDescent="0.2">
      <c r="A402" s="1478"/>
      <c r="B402" s="1478"/>
      <c r="C402" s="1478"/>
      <c r="D402" s="1478"/>
      <c r="E402" s="1478"/>
      <c r="F402" s="1478"/>
      <c r="G402" s="1478"/>
      <c r="H402" s="1478"/>
    </row>
    <row r="403" spans="1:8" x14ac:dyDescent="0.2">
      <c r="A403" s="1478"/>
      <c r="B403" s="1478"/>
      <c r="C403" s="1478"/>
      <c r="D403" s="1478"/>
      <c r="E403" s="1478"/>
      <c r="F403" s="1478"/>
      <c r="G403" s="1478"/>
      <c r="H403" s="1478"/>
    </row>
    <row r="404" spans="1:8" x14ac:dyDescent="0.2">
      <c r="A404" s="1478"/>
      <c r="B404" s="1478"/>
      <c r="C404" s="1478"/>
      <c r="D404" s="1478"/>
      <c r="E404" s="1478"/>
      <c r="F404" s="1478"/>
      <c r="G404" s="1478"/>
      <c r="H404" s="1478"/>
    </row>
    <row r="405" spans="1:8" x14ac:dyDescent="0.2">
      <c r="A405" s="1478"/>
      <c r="B405" s="1478"/>
      <c r="C405" s="1478"/>
      <c r="D405" s="1478"/>
      <c r="E405" s="1478"/>
      <c r="F405" s="1478"/>
      <c r="G405" s="1478"/>
      <c r="H405" s="1478"/>
    </row>
    <row r="406" spans="1:8" x14ac:dyDescent="0.2">
      <c r="A406" s="1478"/>
      <c r="B406" s="1478"/>
      <c r="C406" s="1478"/>
      <c r="D406" s="1478"/>
      <c r="E406" s="1478"/>
      <c r="F406" s="1478"/>
      <c r="G406" s="1478"/>
      <c r="H406" s="1478"/>
    </row>
    <row r="407" spans="1:8" x14ac:dyDescent="0.2">
      <c r="A407" s="1478"/>
      <c r="B407" s="1478"/>
      <c r="C407" s="1478"/>
      <c r="D407" s="1478"/>
      <c r="E407" s="1478"/>
      <c r="F407" s="1478"/>
      <c r="G407" s="1478"/>
      <c r="H407" s="1478"/>
    </row>
    <row r="408" spans="1:8" x14ac:dyDescent="0.2">
      <c r="A408" s="1478"/>
      <c r="B408" s="1478"/>
      <c r="C408" s="1478"/>
      <c r="D408" s="1478"/>
      <c r="E408" s="1478"/>
      <c r="F408" s="1478"/>
      <c r="G408" s="1478"/>
      <c r="H408" s="1478"/>
    </row>
    <row r="409" spans="1:8" x14ac:dyDescent="0.2">
      <c r="A409" s="1478"/>
      <c r="B409" s="1478"/>
      <c r="C409" s="1478"/>
      <c r="D409" s="1478"/>
      <c r="E409" s="1478"/>
      <c r="F409" s="1478"/>
      <c r="G409" s="1478"/>
      <c r="H409" s="1478"/>
    </row>
    <row r="410" spans="1:8" x14ac:dyDescent="0.2">
      <c r="A410" s="1478"/>
      <c r="B410" s="1478"/>
      <c r="C410" s="1478"/>
      <c r="D410" s="1478"/>
      <c r="E410" s="1478"/>
      <c r="F410" s="1478"/>
      <c r="G410" s="1478"/>
      <c r="H410" s="1478"/>
    </row>
    <row r="411" spans="1:8" x14ac:dyDescent="0.2">
      <c r="A411" s="1478"/>
      <c r="B411" s="1478"/>
      <c r="C411" s="1478"/>
      <c r="D411" s="1478"/>
      <c r="E411" s="1478"/>
      <c r="F411" s="1478"/>
      <c r="G411" s="1478"/>
      <c r="H411" s="1478"/>
    </row>
    <row r="412" spans="1:8" x14ac:dyDescent="0.2">
      <c r="A412" s="1478"/>
      <c r="B412" s="1478"/>
      <c r="C412" s="1478"/>
      <c r="D412" s="1478"/>
      <c r="E412" s="1478"/>
      <c r="F412" s="1478"/>
      <c r="G412" s="1478"/>
      <c r="H412" s="1478"/>
    </row>
    <row r="413" spans="1:8" x14ac:dyDescent="0.2">
      <c r="A413" s="1478"/>
      <c r="B413" s="1478"/>
      <c r="C413" s="1478"/>
      <c r="D413" s="1478"/>
      <c r="E413" s="1478"/>
      <c r="F413" s="1478"/>
      <c r="G413" s="1478"/>
      <c r="H413" s="1478"/>
    </row>
    <row r="414" spans="1:8" x14ac:dyDescent="0.2">
      <c r="A414" s="1478"/>
      <c r="B414" s="1478"/>
      <c r="C414" s="1478"/>
      <c r="D414" s="1478"/>
      <c r="E414" s="1478"/>
      <c r="F414" s="1478"/>
      <c r="G414" s="1478"/>
      <c r="H414" s="1478"/>
    </row>
    <row r="415" spans="1:8" x14ac:dyDescent="0.2">
      <c r="A415" s="1478"/>
      <c r="B415" s="1478"/>
      <c r="C415" s="1478"/>
      <c r="D415" s="1478"/>
      <c r="E415" s="1478"/>
      <c r="F415" s="1478"/>
      <c r="G415" s="1478"/>
      <c r="H415" s="1478"/>
    </row>
    <row r="416" spans="1:8" x14ac:dyDescent="0.2">
      <c r="A416" s="1478"/>
      <c r="B416" s="1478"/>
      <c r="C416" s="1478"/>
      <c r="D416" s="1478"/>
      <c r="E416" s="1478"/>
      <c r="F416" s="1478"/>
      <c r="G416" s="1478"/>
      <c r="H416" s="1478"/>
    </row>
    <row r="417" spans="1:8" x14ac:dyDescent="0.2">
      <c r="A417" s="1478"/>
      <c r="B417" s="1478"/>
      <c r="C417" s="1478"/>
      <c r="D417" s="1478"/>
      <c r="E417" s="1478"/>
      <c r="F417" s="1478"/>
      <c r="G417" s="1478"/>
      <c r="H417" s="1478"/>
    </row>
    <row r="418" spans="1:8" x14ac:dyDescent="0.2">
      <c r="A418" s="1478"/>
      <c r="B418" s="1478"/>
      <c r="C418" s="1478"/>
      <c r="D418" s="1478"/>
      <c r="E418" s="1478"/>
      <c r="F418" s="1478"/>
      <c r="G418" s="1478"/>
      <c r="H418" s="1478"/>
    </row>
    <row r="419" spans="1:8" x14ac:dyDescent="0.2">
      <c r="A419" s="1478"/>
      <c r="B419" s="1478"/>
      <c r="C419" s="1478"/>
      <c r="D419" s="1478"/>
      <c r="E419" s="1478"/>
      <c r="F419" s="1478"/>
      <c r="G419" s="1478"/>
      <c r="H419" s="1478"/>
    </row>
    <row r="420" spans="1:8" x14ac:dyDescent="0.2">
      <c r="A420" s="1478"/>
      <c r="B420" s="1478"/>
      <c r="C420" s="1478"/>
      <c r="D420" s="1478"/>
      <c r="E420" s="1478"/>
      <c r="F420" s="1478"/>
      <c r="G420" s="1478"/>
      <c r="H420" s="1478"/>
    </row>
    <row r="421" spans="1:8" x14ac:dyDescent="0.2">
      <c r="A421" s="1478"/>
      <c r="B421" s="1478"/>
      <c r="C421" s="1478"/>
      <c r="D421" s="1478"/>
      <c r="E421" s="1478"/>
      <c r="F421" s="1478"/>
      <c r="G421" s="1478"/>
      <c r="H421" s="1478"/>
    </row>
    <row r="422" spans="1:8" x14ac:dyDescent="0.2">
      <c r="A422" s="1478"/>
      <c r="B422" s="1478"/>
      <c r="C422" s="1478"/>
      <c r="D422" s="1478"/>
      <c r="E422" s="1478"/>
      <c r="F422" s="1478"/>
      <c r="G422" s="1478"/>
      <c r="H422" s="1478"/>
    </row>
    <row r="423" spans="1:8" x14ac:dyDescent="0.2">
      <c r="A423" s="1478"/>
      <c r="B423" s="1478"/>
      <c r="C423" s="1478"/>
      <c r="D423" s="1478"/>
      <c r="E423" s="1478"/>
      <c r="F423" s="1478"/>
      <c r="G423" s="1478"/>
      <c r="H423" s="1478"/>
    </row>
    <row r="424" spans="1:8" x14ac:dyDescent="0.2">
      <c r="A424" s="1478"/>
      <c r="B424" s="1478"/>
      <c r="C424" s="1478"/>
      <c r="D424" s="1478"/>
      <c r="E424" s="1478"/>
      <c r="F424" s="1478"/>
      <c r="G424" s="1478"/>
      <c r="H424" s="1478"/>
    </row>
    <row r="425" spans="1:8" x14ac:dyDescent="0.2">
      <c r="A425" s="1478"/>
      <c r="B425" s="1478"/>
      <c r="C425" s="1478"/>
      <c r="D425" s="1478"/>
      <c r="E425" s="1478"/>
      <c r="F425" s="1478"/>
      <c r="G425" s="1478"/>
      <c r="H425" s="1478"/>
    </row>
    <row r="426" spans="1:8" x14ac:dyDescent="0.2">
      <c r="A426" s="1478"/>
      <c r="B426" s="1478"/>
      <c r="C426" s="1478"/>
      <c r="D426" s="1478"/>
      <c r="E426" s="1478"/>
      <c r="F426" s="1478"/>
      <c r="G426" s="1478"/>
      <c r="H426" s="1478"/>
    </row>
    <row r="427" spans="1:8" x14ac:dyDescent="0.2">
      <c r="A427" s="1478"/>
      <c r="B427" s="1478"/>
      <c r="C427" s="1478"/>
      <c r="D427" s="1478"/>
      <c r="E427" s="1478"/>
      <c r="F427" s="1478"/>
      <c r="G427" s="1478"/>
      <c r="H427" s="1478"/>
    </row>
    <row r="428" spans="1:8" x14ac:dyDescent="0.2">
      <c r="A428" s="1478"/>
      <c r="B428" s="1478"/>
      <c r="C428" s="1478"/>
      <c r="D428" s="1478"/>
      <c r="E428" s="1478"/>
      <c r="F428" s="1478"/>
      <c r="G428" s="1478"/>
      <c r="H428" s="1478"/>
    </row>
    <row r="429" spans="1:8" x14ac:dyDescent="0.2">
      <c r="A429" s="1478"/>
      <c r="B429" s="1478"/>
      <c r="C429" s="1478"/>
      <c r="D429" s="1478"/>
      <c r="E429" s="1478"/>
      <c r="F429" s="1478"/>
      <c r="G429" s="1478"/>
      <c r="H429" s="1478"/>
    </row>
    <row r="430" spans="1:8" x14ac:dyDescent="0.2">
      <c r="A430" s="1478"/>
      <c r="B430" s="1478"/>
      <c r="C430" s="1478"/>
      <c r="D430" s="1478"/>
      <c r="E430" s="1478"/>
      <c r="F430" s="1478"/>
      <c r="G430" s="1478"/>
      <c r="H430" s="1478"/>
    </row>
    <row r="431" spans="1:8" x14ac:dyDescent="0.2">
      <c r="A431" s="1478"/>
      <c r="B431" s="1478"/>
      <c r="C431" s="1478"/>
      <c r="D431" s="1478"/>
      <c r="E431" s="1478"/>
      <c r="F431" s="1478"/>
      <c r="G431" s="1478"/>
      <c r="H431" s="1478"/>
    </row>
    <row r="432" spans="1:8" x14ac:dyDescent="0.2">
      <c r="A432" s="1478"/>
      <c r="B432" s="1478"/>
      <c r="C432" s="1478"/>
      <c r="D432" s="1478"/>
      <c r="E432" s="1478"/>
      <c r="F432" s="1478"/>
      <c r="G432" s="1478"/>
      <c r="H432" s="1478"/>
    </row>
    <row r="433" spans="1:8" x14ac:dyDescent="0.2">
      <c r="A433" s="1478"/>
      <c r="B433" s="1478"/>
      <c r="C433" s="1478"/>
      <c r="D433" s="1478"/>
      <c r="E433" s="1478"/>
      <c r="F433" s="1478"/>
      <c r="G433" s="1478"/>
      <c r="H433" s="1478"/>
    </row>
    <row r="434" spans="1:8" x14ac:dyDescent="0.2">
      <c r="A434" s="1478"/>
      <c r="B434" s="1478"/>
      <c r="C434" s="1478"/>
      <c r="D434" s="1478"/>
      <c r="E434" s="1478"/>
      <c r="F434" s="1478"/>
      <c r="G434" s="1478"/>
      <c r="H434" s="1478"/>
    </row>
    <row r="435" spans="1:8" x14ac:dyDescent="0.2">
      <c r="A435" s="1478"/>
      <c r="B435" s="1478"/>
      <c r="C435" s="1478"/>
      <c r="D435" s="1478"/>
      <c r="E435" s="1478"/>
      <c r="F435" s="1478"/>
      <c r="G435" s="1478"/>
      <c r="H435" s="1478"/>
    </row>
    <row r="436" spans="1:8" x14ac:dyDescent="0.2">
      <c r="A436" s="1478"/>
      <c r="B436" s="1478"/>
      <c r="C436" s="1478"/>
      <c r="D436" s="1478"/>
      <c r="E436" s="1478"/>
      <c r="F436" s="1478"/>
      <c r="G436" s="1478"/>
      <c r="H436" s="1478"/>
    </row>
    <row r="437" spans="1:8" x14ac:dyDescent="0.2">
      <c r="A437" s="1478"/>
      <c r="B437" s="1478"/>
      <c r="C437" s="1478"/>
      <c r="D437" s="1478"/>
      <c r="E437" s="1478"/>
      <c r="F437" s="1478"/>
      <c r="G437" s="1478"/>
      <c r="H437" s="1478"/>
    </row>
    <row r="438" spans="1:8" x14ac:dyDescent="0.2">
      <c r="A438" s="1478"/>
      <c r="B438" s="1478"/>
      <c r="C438" s="1478"/>
      <c r="D438" s="1478"/>
      <c r="E438" s="1478"/>
      <c r="F438" s="1478"/>
      <c r="G438" s="1478"/>
      <c r="H438" s="1478"/>
    </row>
    <row r="439" spans="1:8" x14ac:dyDescent="0.2">
      <c r="A439" s="1478"/>
      <c r="B439" s="1478"/>
      <c r="C439" s="1478"/>
      <c r="D439" s="1478"/>
      <c r="E439" s="1478"/>
      <c r="F439" s="1478"/>
      <c r="G439" s="1478"/>
      <c r="H439" s="1478"/>
    </row>
    <row r="440" spans="1:8" x14ac:dyDescent="0.2">
      <c r="A440" s="1478"/>
      <c r="B440" s="1478"/>
      <c r="C440" s="1478"/>
      <c r="D440" s="1478"/>
      <c r="E440" s="1478"/>
      <c r="F440" s="1478"/>
      <c r="G440" s="1478"/>
      <c r="H440" s="1478"/>
    </row>
    <row r="441" spans="1:8" x14ac:dyDescent="0.2">
      <c r="A441" s="1478"/>
      <c r="B441" s="1478"/>
      <c r="C441" s="1478"/>
      <c r="D441" s="1478"/>
      <c r="E441" s="1478"/>
      <c r="F441" s="1478"/>
      <c r="G441" s="1478"/>
      <c r="H441" s="1478"/>
    </row>
    <row r="442" spans="1:8" x14ac:dyDescent="0.2">
      <c r="A442" s="1478"/>
      <c r="B442" s="1478"/>
      <c r="C442" s="1478"/>
      <c r="D442" s="1478"/>
      <c r="E442" s="1478"/>
      <c r="F442" s="1478"/>
      <c r="G442" s="1478"/>
      <c r="H442" s="1478"/>
    </row>
    <row r="443" spans="1:8" x14ac:dyDescent="0.2">
      <c r="A443" s="1478"/>
      <c r="B443" s="1478"/>
      <c r="C443" s="1478"/>
      <c r="D443" s="1478"/>
      <c r="E443" s="1478"/>
      <c r="F443" s="1478"/>
      <c r="G443" s="1478"/>
      <c r="H443" s="1478"/>
    </row>
    <row r="444" spans="1:8" x14ac:dyDescent="0.2">
      <c r="A444" s="1478"/>
      <c r="B444" s="1478"/>
      <c r="C444" s="1478"/>
      <c r="D444" s="1478"/>
      <c r="E444" s="1478"/>
      <c r="F444" s="1478"/>
      <c r="G444" s="1478"/>
      <c r="H444" s="1478"/>
    </row>
    <row r="445" spans="1:8" x14ac:dyDescent="0.2">
      <c r="A445" s="1478"/>
      <c r="B445" s="1478"/>
      <c r="C445" s="1478"/>
      <c r="D445" s="1478"/>
      <c r="E445" s="1478"/>
      <c r="F445" s="1478"/>
      <c r="G445" s="1478"/>
      <c r="H445" s="1478"/>
    </row>
    <row r="446" spans="1:8" x14ac:dyDescent="0.2">
      <c r="A446" s="1478"/>
      <c r="B446" s="1478"/>
      <c r="C446" s="1478"/>
      <c r="D446" s="1478"/>
      <c r="E446" s="1478"/>
      <c r="F446" s="1478"/>
      <c r="G446" s="1478"/>
      <c r="H446" s="1478"/>
    </row>
    <row r="447" spans="1:8" x14ac:dyDescent="0.2">
      <c r="A447" s="1478"/>
      <c r="B447" s="1478"/>
      <c r="C447" s="1478"/>
      <c r="D447" s="1478"/>
      <c r="E447" s="1478"/>
      <c r="F447" s="1478"/>
      <c r="G447" s="1478"/>
      <c r="H447" s="1478"/>
    </row>
    <row r="448" spans="1:8" x14ac:dyDescent="0.2">
      <c r="A448" s="1478"/>
      <c r="B448" s="1478"/>
      <c r="C448" s="1478"/>
      <c r="D448" s="1478"/>
      <c r="E448" s="1478"/>
      <c r="F448" s="1478"/>
      <c r="G448" s="1478"/>
      <c r="H448" s="1478"/>
    </row>
    <row r="449" spans="1:8" x14ac:dyDescent="0.2">
      <c r="A449" s="1478"/>
      <c r="B449" s="1478"/>
      <c r="C449" s="1478"/>
      <c r="D449" s="1478"/>
      <c r="E449" s="1478"/>
      <c r="F449" s="1478"/>
      <c r="G449" s="1478"/>
      <c r="H449" s="1478"/>
    </row>
    <row r="450" spans="1:8" x14ac:dyDescent="0.2">
      <c r="A450" s="1478"/>
      <c r="B450" s="1478"/>
      <c r="C450" s="1478"/>
      <c r="D450" s="1478"/>
      <c r="E450" s="1478"/>
      <c r="F450" s="1478"/>
      <c r="G450" s="1478"/>
      <c r="H450" s="1478"/>
    </row>
    <row r="451" spans="1:8" x14ac:dyDescent="0.2">
      <c r="A451" s="1478"/>
      <c r="B451" s="1478"/>
      <c r="C451" s="1478"/>
      <c r="D451" s="1478"/>
      <c r="E451" s="1478"/>
      <c r="F451" s="1478"/>
      <c r="G451" s="1478"/>
      <c r="H451" s="1478"/>
    </row>
    <row r="452" spans="1:8" x14ac:dyDescent="0.2">
      <c r="A452" s="1478"/>
      <c r="B452" s="1478"/>
      <c r="C452" s="1478"/>
      <c r="D452" s="1478"/>
      <c r="E452" s="1478"/>
      <c r="F452" s="1478"/>
      <c r="G452" s="1478"/>
      <c r="H452" s="1478"/>
    </row>
    <row r="453" spans="1:8" x14ac:dyDescent="0.2">
      <c r="A453" s="1478"/>
      <c r="B453" s="1478"/>
      <c r="C453" s="1478"/>
      <c r="D453" s="1478"/>
      <c r="E453" s="1478"/>
      <c r="F453" s="1478"/>
      <c r="G453" s="1478"/>
      <c r="H453" s="1478"/>
    </row>
    <row r="454" spans="1:8" x14ac:dyDescent="0.2">
      <c r="A454" s="1478"/>
      <c r="B454" s="1478"/>
      <c r="C454" s="1478"/>
      <c r="D454" s="1478"/>
      <c r="E454" s="1478"/>
      <c r="F454" s="1478"/>
      <c r="G454" s="1478"/>
      <c r="H454" s="1478"/>
    </row>
    <row r="455" spans="1:8" x14ac:dyDescent="0.2">
      <c r="A455" s="1478"/>
      <c r="B455" s="1478"/>
      <c r="C455" s="1478"/>
      <c r="D455" s="1478"/>
      <c r="E455" s="1478"/>
      <c r="F455" s="1478"/>
      <c r="G455" s="1478"/>
      <c r="H455" s="1478"/>
    </row>
    <row r="456" spans="1:8" x14ac:dyDescent="0.2">
      <c r="A456" s="1478"/>
      <c r="B456" s="1478"/>
      <c r="C456" s="1478"/>
      <c r="D456" s="1478"/>
      <c r="E456" s="1478"/>
      <c r="F456" s="1478"/>
      <c r="G456" s="1478"/>
      <c r="H456" s="1478"/>
    </row>
    <row r="457" spans="1:8" x14ac:dyDescent="0.2">
      <c r="A457" s="1478"/>
      <c r="B457" s="1478"/>
      <c r="C457" s="1478"/>
      <c r="D457" s="1478"/>
      <c r="E457" s="1478"/>
      <c r="F457" s="1478"/>
      <c r="G457" s="1478"/>
      <c r="H457" s="1478"/>
    </row>
    <row r="458" spans="1:8" x14ac:dyDescent="0.2">
      <c r="A458" s="1478"/>
      <c r="B458" s="1478"/>
      <c r="C458" s="1478"/>
      <c r="D458" s="1478"/>
      <c r="E458" s="1478"/>
      <c r="F458" s="1478"/>
      <c r="G458" s="1478"/>
      <c r="H458" s="1478"/>
    </row>
    <row r="459" spans="1:8" x14ac:dyDescent="0.2">
      <c r="A459" s="1478"/>
      <c r="B459" s="1478"/>
      <c r="C459" s="1478"/>
      <c r="D459" s="1478"/>
      <c r="E459" s="1478"/>
      <c r="F459" s="1478"/>
      <c r="G459" s="1478"/>
      <c r="H459" s="1478"/>
    </row>
    <row r="460" spans="1:8" x14ac:dyDescent="0.2">
      <c r="A460" s="1478"/>
      <c r="B460" s="1478"/>
      <c r="C460" s="1478"/>
      <c r="D460" s="1478"/>
      <c r="E460" s="1478"/>
      <c r="F460" s="1478"/>
      <c r="G460" s="1478"/>
      <c r="H460" s="1478"/>
    </row>
    <row r="461" spans="1:8" x14ac:dyDescent="0.2">
      <c r="A461" s="1478"/>
      <c r="B461" s="1478"/>
      <c r="C461" s="1478"/>
      <c r="D461" s="1478"/>
      <c r="E461" s="1478"/>
      <c r="F461" s="1478"/>
      <c r="G461" s="1478"/>
      <c r="H461" s="1478"/>
    </row>
    <row r="462" spans="1:8" x14ac:dyDescent="0.2">
      <c r="A462" s="1478"/>
      <c r="B462" s="1478"/>
      <c r="C462" s="1478"/>
      <c r="D462" s="1478"/>
      <c r="E462" s="1478"/>
      <c r="F462" s="1478"/>
      <c r="G462" s="1478"/>
      <c r="H462" s="1478"/>
    </row>
    <row r="463" spans="1:8" x14ac:dyDescent="0.2">
      <c r="A463" s="1478"/>
      <c r="B463" s="1478"/>
      <c r="C463" s="1478"/>
      <c r="D463" s="1478"/>
      <c r="E463" s="1478"/>
      <c r="F463" s="1478"/>
      <c r="G463" s="1478"/>
      <c r="H463" s="1478"/>
    </row>
    <row r="464" spans="1:8" x14ac:dyDescent="0.2">
      <c r="A464" s="1478"/>
      <c r="B464" s="1478"/>
      <c r="C464" s="1478"/>
      <c r="D464" s="1478"/>
      <c r="E464" s="1478"/>
      <c r="F464" s="1478"/>
      <c r="G464" s="1478"/>
      <c r="H464" s="1478"/>
    </row>
    <row r="465" spans="1:8" x14ac:dyDescent="0.2">
      <c r="A465" s="1478"/>
      <c r="B465" s="1478"/>
      <c r="C465" s="1478"/>
      <c r="D465" s="1478"/>
      <c r="E465" s="1478"/>
      <c r="F465" s="1478"/>
      <c r="G465" s="1478"/>
      <c r="H465" s="1478"/>
    </row>
    <row r="466" spans="1:8" x14ac:dyDescent="0.2">
      <c r="A466" s="1478"/>
      <c r="B466" s="1478"/>
      <c r="C466" s="1478"/>
      <c r="D466" s="1478"/>
      <c r="E466" s="1478"/>
      <c r="F466" s="1478"/>
      <c r="G466" s="1478"/>
      <c r="H466" s="1478"/>
    </row>
    <row r="467" spans="1:8" x14ac:dyDescent="0.2">
      <c r="A467" s="1478"/>
      <c r="B467" s="1478"/>
      <c r="C467" s="1478"/>
      <c r="D467" s="1478"/>
      <c r="E467" s="1478"/>
      <c r="F467" s="1478"/>
      <c r="G467" s="1478"/>
      <c r="H467" s="1478"/>
    </row>
    <row r="468" spans="1:8" x14ac:dyDescent="0.2">
      <c r="A468" s="1478"/>
      <c r="B468" s="1478"/>
      <c r="C468" s="1478"/>
      <c r="D468" s="1478"/>
      <c r="E468" s="1478"/>
      <c r="F468" s="1478"/>
      <c r="G468" s="1478"/>
      <c r="H468" s="1478"/>
    </row>
    <row r="469" spans="1:8" x14ac:dyDescent="0.2">
      <c r="A469" s="1478"/>
      <c r="B469" s="1478"/>
      <c r="C469" s="1478"/>
      <c r="D469" s="1478"/>
      <c r="E469" s="1478"/>
      <c r="F469" s="1478"/>
      <c r="G469" s="1478"/>
      <c r="H469" s="1478"/>
    </row>
    <row r="470" spans="1:8" x14ac:dyDescent="0.2">
      <c r="A470" s="1478"/>
      <c r="B470" s="1478"/>
      <c r="C470" s="1478"/>
      <c r="D470" s="1478"/>
      <c r="E470" s="1478"/>
      <c r="F470" s="1478"/>
      <c r="G470" s="1478"/>
      <c r="H470" s="1478"/>
    </row>
    <row r="471" spans="1:8" x14ac:dyDescent="0.2">
      <c r="A471" s="1478"/>
      <c r="B471" s="1478"/>
      <c r="C471" s="1478"/>
      <c r="D471" s="1478"/>
      <c r="E471" s="1478"/>
      <c r="F471" s="1478"/>
      <c r="G471" s="1478"/>
      <c r="H471" s="1478"/>
    </row>
    <row r="472" spans="1:8" x14ac:dyDescent="0.2">
      <c r="A472" s="1478"/>
      <c r="B472" s="1478"/>
      <c r="C472" s="1478"/>
      <c r="D472" s="1478"/>
      <c r="E472" s="1478"/>
      <c r="F472" s="1478"/>
      <c r="G472" s="1478"/>
      <c r="H472" s="1478"/>
    </row>
    <row r="473" spans="1:8" x14ac:dyDescent="0.2">
      <c r="A473" s="1478"/>
      <c r="B473" s="1478"/>
      <c r="C473" s="1478"/>
      <c r="D473" s="1478"/>
      <c r="E473" s="1478"/>
      <c r="F473" s="1478"/>
      <c r="G473" s="1478"/>
      <c r="H473" s="1478"/>
    </row>
    <row r="474" spans="1:8" x14ac:dyDescent="0.2">
      <c r="A474" s="1478"/>
      <c r="B474" s="1478"/>
      <c r="C474" s="1478"/>
      <c r="D474" s="1478"/>
      <c r="E474" s="1478"/>
      <c r="F474" s="1478"/>
      <c r="G474" s="1478"/>
      <c r="H474" s="1478"/>
    </row>
    <row r="475" spans="1:8" x14ac:dyDescent="0.2">
      <c r="A475" s="1478"/>
      <c r="B475" s="1478"/>
      <c r="C475" s="1478"/>
      <c r="D475" s="1478"/>
      <c r="E475" s="1478"/>
      <c r="F475" s="1478"/>
      <c r="G475" s="1478"/>
      <c r="H475" s="1478"/>
    </row>
    <row r="476" spans="1:8" x14ac:dyDescent="0.2">
      <c r="A476" s="1478"/>
      <c r="B476" s="1478"/>
      <c r="C476" s="1478"/>
      <c r="D476" s="1478"/>
      <c r="E476" s="1478"/>
      <c r="F476" s="1478"/>
      <c r="G476" s="1478"/>
      <c r="H476" s="1478"/>
    </row>
    <row r="477" spans="1:8" x14ac:dyDescent="0.2">
      <c r="A477" s="1478"/>
      <c r="B477" s="1478"/>
      <c r="C477" s="1478"/>
      <c r="D477" s="1478"/>
      <c r="E477" s="1478"/>
      <c r="F477" s="1478"/>
      <c r="G477" s="1478"/>
      <c r="H477" s="1478"/>
    </row>
    <row r="478" spans="1:8" x14ac:dyDescent="0.2">
      <c r="A478" s="1478"/>
      <c r="B478" s="1478"/>
      <c r="C478" s="1478"/>
      <c r="D478" s="1478"/>
      <c r="E478" s="1478"/>
      <c r="F478" s="1478"/>
      <c r="G478" s="1478"/>
      <c r="H478" s="1478"/>
    </row>
    <row r="479" spans="1:8" x14ac:dyDescent="0.2">
      <c r="A479" s="1478"/>
      <c r="B479" s="1478"/>
      <c r="C479" s="1478"/>
      <c r="D479" s="1478"/>
      <c r="E479" s="1478"/>
      <c r="F479" s="1478"/>
      <c r="G479" s="1478"/>
      <c r="H479" s="1478"/>
    </row>
    <row r="480" spans="1:8" x14ac:dyDescent="0.2">
      <c r="A480" s="1478"/>
      <c r="B480" s="1478"/>
      <c r="C480" s="1478"/>
      <c r="D480" s="1478"/>
      <c r="E480" s="1478"/>
      <c r="F480" s="1478"/>
      <c r="G480" s="1478"/>
      <c r="H480" s="1478"/>
    </row>
    <row r="481" spans="1:8" x14ac:dyDescent="0.2">
      <c r="A481" s="1478"/>
      <c r="B481" s="1478"/>
      <c r="C481" s="1478"/>
      <c r="D481" s="1478"/>
      <c r="E481" s="1478"/>
      <c r="F481" s="1478"/>
      <c r="G481" s="1478"/>
      <c r="H481" s="1478"/>
    </row>
    <row r="482" spans="1:8" x14ac:dyDescent="0.2">
      <c r="A482" s="1478"/>
      <c r="B482" s="1478"/>
      <c r="C482" s="1478"/>
      <c r="D482" s="1478"/>
      <c r="E482" s="1478"/>
      <c r="F482" s="1478"/>
      <c r="G482" s="1478"/>
      <c r="H482" s="1478"/>
    </row>
    <row r="483" spans="1:8" x14ac:dyDescent="0.2">
      <c r="A483" s="1478"/>
      <c r="B483" s="1478"/>
      <c r="C483" s="1478"/>
      <c r="D483" s="1478"/>
      <c r="E483" s="1478"/>
      <c r="F483" s="1478"/>
      <c r="G483" s="1478"/>
      <c r="H483" s="1478"/>
    </row>
    <row r="484" spans="1:8" x14ac:dyDescent="0.2">
      <c r="A484" s="1478"/>
      <c r="B484" s="1478"/>
      <c r="C484" s="1478"/>
      <c r="D484" s="1478"/>
      <c r="E484" s="1478"/>
      <c r="F484" s="1478"/>
      <c r="G484" s="1478"/>
      <c r="H484" s="1478"/>
    </row>
    <row r="485" spans="1:8" x14ac:dyDescent="0.2">
      <c r="A485" s="1478"/>
      <c r="B485" s="1478"/>
      <c r="C485" s="1478"/>
      <c r="D485" s="1478"/>
      <c r="E485" s="1478"/>
      <c r="F485" s="1478"/>
      <c r="G485" s="1478"/>
      <c r="H485" s="1478"/>
    </row>
    <row r="486" spans="1:8" x14ac:dyDescent="0.2">
      <c r="A486" s="1478"/>
      <c r="B486" s="1478"/>
      <c r="C486" s="1478"/>
      <c r="D486" s="1478"/>
      <c r="E486" s="1478"/>
      <c r="F486" s="1478"/>
      <c r="G486" s="1478"/>
      <c r="H486" s="1478"/>
    </row>
    <row r="487" spans="1:8" x14ac:dyDescent="0.2">
      <c r="A487" s="1478"/>
      <c r="B487" s="1478"/>
      <c r="C487" s="1478"/>
      <c r="D487" s="1478"/>
      <c r="E487" s="1478"/>
      <c r="F487" s="1478"/>
      <c r="G487" s="1478"/>
      <c r="H487" s="1478"/>
    </row>
    <row r="488" spans="1:8" x14ac:dyDescent="0.2">
      <c r="A488" s="1478"/>
      <c r="B488" s="1478"/>
      <c r="C488" s="1478"/>
      <c r="D488" s="1478"/>
      <c r="E488" s="1478"/>
      <c r="F488" s="1478"/>
      <c r="G488" s="1478"/>
      <c r="H488" s="1478"/>
    </row>
    <row r="489" spans="1:8" x14ac:dyDescent="0.2">
      <c r="A489" s="1478"/>
      <c r="B489" s="1478"/>
      <c r="C489" s="1478"/>
      <c r="D489" s="1478"/>
      <c r="E489" s="1478"/>
      <c r="F489" s="1478"/>
      <c r="G489" s="1478"/>
      <c r="H489" s="1478"/>
    </row>
    <row r="490" spans="1:8" x14ac:dyDescent="0.2">
      <c r="A490" s="1478"/>
      <c r="B490" s="1478"/>
      <c r="C490" s="1478"/>
      <c r="D490" s="1478"/>
      <c r="E490" s="1478"/>
      <c r="F490" s="1478"/>
      <c r="G490" s="1478"/>
      <c r="H490" s="1478"/>
    </row>
    <row r="491" spans="1:8" x14ac:dyDescent="0.2">
      <c r="A491" s="1478"/>
      <c r="B491" s="1478"/>
      <c r="C491" s="1478"/>
      <c r="D491" s="1478"/>
      <c r="E491" s="1478"/>
      <c r="F491" s="1478"/>
      <c r="G491" s="1478"/>
      <c r="H491" s="1478"/>
    </row>
    <row r="492" spans="1:8" x14ac:dyDescent="0.2">
      <c r="A492" s="1478"/>
      <c r="B492" s="1478"/>
      <c r="C492" s="1478"/>
      <c r="D492" s="1478"/>
      <c r="E492" s="1478"/>
      <c r="F492" s="1478"/>
      <c r="G492" s="1478"/>
      <c r="H492" s="1478"/>
    </row>
    <row r="493" spans="1:8" x14ac:dyDescent="0.2">
      <c r="A493" s="1478"/>
      <c r="B493" s="1478"/>
      <c r="C493" s="1478"/>
      <c r="D493" s="1478"/>
      <c r="E493" s="1478"/>
      <c r="F493" s="1478"/>
      <c r="G493" s="1478"/>
      <c r="H493" s="1478"/>
    </row>
    <row r="494" spans="1:8" x14ac:dyDescent="0.2">
      <c r="A494" s="1478"/>
      <c r="B494" s="1478"/>
      <c r="C494" s="1478"/>
      <c r="D494" s="1478"/>
      <c r="E494" s="1478"/>
      <c r="F494" s="1478"/>
      <c r="G494" s="1478"/>
      <c r="H494" s="1478"/>
    </row>
  </sheetData>
  <sheetProtection formatCells="0"/>
  <protectedRanges>
    <protectedRange sqref="C4:E4" name="Range1"/>
  </protectedRanges>
  <mergeCells count="63">
    <mergeCell ref="R50:S50"/>
    <mergeCell ref="M51:R51"/>
    <mergeCell ref="M53:R53"/>
    <mergeCell ref="M54:R54"/>
    <mergeCell ref="M52:S52"/>
    <mergeCell ref="M55:R55"/>
    <mergeCell ref="A33:H33"/>
    <mergeCell ref="A85:B85"/>
    <mergeCell ref="A100:G103"/>
    <mergeCell ref="A58:G58"/>
    <mergeCell ref="A70:G70"/>
    <mergeCell ref="A40:H40"/>
    <mergeCell ref="A79:H79"/>
    <mergeCell ref="A86:H86"/>
    <mergeCell ref="A93:H93"/>
    <mergeCell ref="M89:R89"/>
    <mergeCell ref="M90:R90"/>
    <mergeCell ref="M91:R91"/>
    <mergeCell ref="M92:R92"/>
    <mergeCell ref="M93:R93"/>
    <mergeCell ref="M80:R80"/>
    <mergeCell ref="M81:R81"/>
    <mergeCell ref="M82:R82"/>
    <mergeCell ref="M83:R83"/>
    <mergeCell ref="M84:R84"/>
    <mergeCell ref="M71:R71"/>
    <mergeCell ref="M72:R72"/>
    <mergeCell ref="M73:R73"/>
    <mergeCell ref="M74:R74"/>
    <mergeCell ref="M75:R75"/>
    <mergeCell ref="M62:R62"/>
    <mergeCell ref="M63:R63"/>
    <mergeCell ref="M64:R64"/>
    <mergeCell ref="M65:R65"/>
    <mergeCell ref="M66:R66"/>
    <mergeCell ref="M46:R46"/>
    <mergeCell ref="M33:R33"/>
    <mergeCell ref="M34:R34"/>
    <mergeCell ref="M35:R35"/>
    <mergeCell ref="M36:R36"/>
    <mergeCell ref="M37:R37"/>
    <mergeCell ref="M45:R45"/>
    <mergeCell ref="M24:R24"/>
    <mergeCell ref="M25:R25"/>
    <mergeCell ref="M26:R26"/>
    <mergeCell ref="M27:R27"/>
    <mergeCell ref="M28:R28"/>
    <mergeCell ref="A3:H3"/>
    <mergeCell ref="C4:E4"/>
    <mergeCell ref="M42:R42"/>
    <mergeCell ref="M43:R43"/>
    <mergeCell ref="M44:R44"/>
    <mergeCell ref="M15:R15"/>
    <mergeCell ref="M16:R16"/>
    <mergeCell ref="M17:R17"/>
    <mergeCell ref="M18:R18"/>
    <mergeCell ref="M19:R19"/>
    <mergeCell ref="D8:D9"/>
    <mergeCell ref="E8:E9"/>
    <mergeCell ref="H8:H10"/>
    <mergeCell ref="A10:G10"/>
    <mergeCell ref="A15:H15"/>
    <mergeCell ref="A23:H23"/>
  </mergeCells>
  <dataValidations count="3">
    <dataValidation type="list" allowBlank="1" showInputMessage="1" showErrorMessage="1" sqref="R50:S50" xr:uid="{CD5F053C-C46C-460E-969D-D56B0F148364}">
      <formula1>"New Construction, Rehab, Both"</formula1>
    </dataValidation>
    <dataValidation type="custom" allowBlank="1" showInputMessage="1" showErrorMessage="1" errorTitle="Contingency too low" error="Does not meet minimum contingency." sqref="C27" xr:uid="{CB5D377D-691A-4892-95B0-A40651C40368}">
      <formula1>IF((D27+E27)&lt;S51,"ERROR",(D27+E27))</formula1>
    </dataValidation>
    <dataValidation allowBlank="1" showInputMessage="1" showErrorMessage="1" promptTitle="Minimum Contingency" prompt="See minimum construction contingency calculation in Cell S51 below." sqref="D27:H27" xr:uid="{05B60EB1-9597-4AA7-9C3F-FE9800127135}"/>
  </dataValidations>
  <printOptions horizontalCentered="1"/>
  <pageMargins left="0.25" right="0.27" top="0" bottom="0" header="0" footer="0"/>
  <pageSetup scale="60" fitToWidth="2" fitToHeight="2" orientation="portrait" horizontalDpi="1200" verticalDpi="1200" r:id="rId1"/>
  <headerFooter alignWithMargins="0">
    <oddFooter>&amp;R&amp;8Revised October 20, 2021</oddFooter>
  </headerFooter>
  <rowBreaks count="1" manualBreakCount="1">
    <brk id="57" max="16383" man="1"/>
  </rowBreaks>
  <colBreaks count="1" manualBreakCount="1">
    <brk id="9"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rgb="FFCC99FF"/>
    <pageSetUpPr fitToPage="1"/>
  </sheetPr>
  <dimension ref="A1:L632"/>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x14ac:dyDescent="0.25">
      <c r="B1" s="1758" t="e">
        <f>#REF!</f>
        <v>#REF!</v>
      </c>
      <c r="C1" s="1759"/>
      <c r="D1" s="1759"/>
      <c r="E1" s="1759"/>
      <c r="F1" s="1759"/>
      <c r="G1" s="1759"/>
      <c r="H1" s="1760"/>
      <c r="I1" s="3"/>
    </row>
    <row r="2" spans="2:9" ht="34.5" customHeight="1" thickBot="1" x14ac:dyDescent="0.25">
      <c r="B2" s="1761" t="s">
        <v>248</v>
      </c>
      <c r="C2" s="1762"/>
      <c r="D2" s="1762"/>
      <c r="E2" s="1762"/>
      <c r="F2" s="1762"/>
      <c r="G2" s="1762"/>
      <c r="H2" s="1763"/>
      <c r="I2" s="3"/>
    </row>
    <row r="3" spans="2:9" ht="13.5" thickBot="1" x14ac:dyDescent="0.25">
      <c r="B3" s="105"/>
      <c r="C3" s="381"/>
      <c r="D3" s="381"/>
      <c r="E3" s="239"/>
      <c r="F3" s="761"/>
      <c r="G3" s="1044"/>
      <c r="H3" s="763"/>
      <c r="I3" s="3"/>
    </row>
    <row r="4" spans="2:9" ht="13.5" thickBot="1" x14ac:dyDescent="0.25">
      <c r="B4" s="1981" t="s">
        <v>130</v>
      </c>
      <c r="C4" s="1982"/>
      <c r="D4" s="382">
        <f>+'Rent Summary (8609)'!H97+'Rent Summary (8609)'!H102</f>
        <v>0</v>
      </c>
      <c r="E4" s="1"/>
      <c r="F4" s="1"/>
      <c r="G4" s="1046" t="s">
        <v>131</v>
      </c>
      <c r="H4" s="1045" t="s">
        <v>132</v>
      </c>
      <c r="I4" s="3"/>
    </row>
    <row r="5" spans="2:9" ht="13.5" thickBot="1" x14ac:dyDescent="0.25">
      <c r="B5" s="106" t="s">
        <v>133</v>
      </c>
      <c r="C5" s="383"/>
      <c r="D5" s="107"/>
      <c r="E5" s="107"/>
      <c r="F5" s="384"/>
      <c r="G5" s="385"/>
      <c r="H5" s="121"/>
      <c r="I5" s="3"/>
    </row>
    <row r="6" spans="2:9" x14ac:dyDescent="0.2">
      <c r="B6" s="366">
        <v>1</v>
      </c>
      <c r="C6" s="367"/>
      <c r="D6" s="281" t="s">
        <v>134</v>
      </c>
      <c r="E6" s="281"/>
      <c r="F6" s="368"/>
      <c r="G6" s="168">
        <f>+'Rent Summary (8609)'!H101</f>
        <v>0</v>
      </c>
      <c r="H6" s="619" t="e">
        <f>+G6/D4</f>
        <v>#DIV/0!</v>
      </c>
      <c r="I6" s="3"/>
    </row>
    <row r="7" spans="2:9" x14ac:dyDescent="0.2">
      <c r="B7" s="369">
        <v>2</v>
      </c>
      <c r="C7" s="370"/>
      <c r="D7" s="371" t="s">
        <v>135</v>
      </c>
      <c r="E7" s="371"/>
      <c r="F7" s="371"/>
      <c r="G7" s="122"/>
      <c r="H7" s="620" t="e">
        <f>+G7/D4</f>
        <v>#DIV/0!</v>
      </c>
      <c r="I7" s="3"/>
    </row>
    <row r="8" spans="2:9" x14ac:dyDescent="0.2">
      <c r="B8" s="369">
        <v>3</v>
      </c>
      <c r="C8" s="370"/>
      <c r="D8" s="371" t="s">
        <v>136</v>
      </c>
      <c r="E8" s="371"/>
      <c r="F8" s="371"/>
      <c r="G8" s="122"/>
      <c r="H8" s="620" t="e">
        <f>+G8/D4</f>
        <v>#DIV/0!</v>
      </c>
      <c r="I8" s="3"/>
    </row>
    <row r="9" spans="2:9" x14ac:dyDescent="0.2">
      <c r="B9" s="369">
        <v>4</v>
      </c>
      <c r="C9" s="370"/>
      <c r="D9" s="371" t="s">
        <v>137</v>
      </c>
      <c r="E9" s="371"/>
      <c r="F9" s="372"/>
      <c r="G9" s="122"/>
      <c r="H9" s="620" t="e">
        <f>+G9/D4</f>
        <v>#DIV/0!</v>
      </c>
      <c r="I9" s="3"/>
    </row>
    <row r="10" spans="2:9" x14ac:dyDescent="0.2">
      <c r="B10" s="369"/>
      <c r="C10" s="370"/>
      <c r="D10" s="371"/>
      <c r="E10" s="371" t="s">
        <v>138</v>
      </c>
      <c r="F10" s="372"/>
      <c r="G10" s="138">
        <f>SUM(G6:G9)</f>
        <v>0</v>
      </c>
      <c r="H10" s="620" t="e">
        <f>+G10/D4</f>
        <v>#DIV/0!</v>
      </c>
      <c r="I10" s="3"/>
    </row>
    <row r="11" spans="2:9" x14ac:dyDescent="0.2">
      <c r="B11" s="369">
        <v>5</v>
      </c>
      <c r="C11" s="370"/>
      <c r="D11" s="371" t="s">
        <v>139</v>
      </c>
      <c r="E11" s="371"/>
      <c r="F11" s="615">
        <f>+'Rent Summary (8609)'!C4</f>
        <v>0</v>
      </c>
      <c r="G11" s="138">
        <f>-(G10*F11)</f>
        <v>0</v>
      </c>
      <c r="H11" s="620" t="e">
        <f>+G11/D4</f>
        <v>#DIV/0!</v>
      </c>
      <c r="I11" s="3"/>
    </row>
    <row r="12" spans="2:9" x14ac:dyDescent="0.2">
      <c r="B12" s="369">
        <v>6</v>
      </c>
      <c r="C12" s="370"/>
      <c r="D12" s="371" t="s">
        <v>140</v>
      </c>
      <c r="E12" s="371"/>
      <c r="F12" s="372"/>
      <c r="G12" s="122"/>
      <c r="H12" s="620" t="e">
        <f>+G12/D4</f>
        <v>#DIV/0!</v>
      </c>
      <c r="I12" s="3"/>
    </row>
    <row r="13" spans="2:9" ht="13.5" thickBot="1" x14ac:dyDescent="0.25">
      <c r="B13" s="369">
        <v>7</v>
      </c>
      <c r="C13" s="370"/>
      <c r="D13" s="371" t="s">
        <v>139</v>
      </c>
      <c r="E13" s="371"/>
      <c r="F13" s="614">
        <v>0.5</v>
      </c>
      <c r="G13" s="138">
        <f>-(G12*F13)</f>
        <v>0</v>
      </c>
      <c r="H13" s="620" t="e">
        <f>+G13/D4</f>
        <v>#DIV/0!</v>
      </c>
      <c r="I13" s="3"/>
    </row>
    <row r="14" spans="2:9" ht="13.5" thickBot="1" x14ac:dyDescent="0.25">
      <c r="B14" s="108">
        <v>8</v>
      </c>
      <c r="C14" s="389"/>
      <c r="D14" s="109" t="s">
        <v>141</v>
      </c>
      <c r="E14" s="109"/>
      <c r="F14" s="109"/>
      <c r="G14" s="128">
        <f>+SUM(G10:G11)+SUM(G12:G13)</f>
        <v>0</v>
      </c>
      <c r="H14" s="129" t="e">
        <f>+G14/D4</f>
        <v>#DIV/0!</v>
      </c>
      <c r="I14" s="3"/>
    </row>
    <row r="15" spans="2:9" ht="13.5" thickBot="1" x14ac:dyDescent="0.25">
      <c r="B15" s="115" t="s">
        <v>142</v>
      </c>
      <c r="C15" s="390"/>
      <c r="D15" s="116" t="s">
        <v>143</v>
      </c>
      <c r="E15" s="116"/>
      <c r="F15" s="391"/>
      <c r="G15" s="392"/>
      <c r="H15" s="121"/>
      <c r="I15" s="3"/>
    </row>
    <row r="16" spans="2:9" x14ac:dyDescent="0.2">
      <c r="B16" s="366">
        <v>9</v>
      </c>
      <c r="C16" s="367"/>
      <c r="D16" s="373"/>
      <c r="E16" s="281" t="s">
        <v>144</v>
      </c>
      <c r="F16" s="281"/>
      <c r="G16" s="123"/>
      <c r="H16" s="619" t="e">
        <f>+G16/D4</f>
        <v>#DIV/0!</v>
      </c>
      <c r="I16" s="3"/>
    </row>
    <row r="17" spans="2:9" x14ac:dyDescent="0.2">
      <c r="B17" s="369">
        <v>10</v>
      </c>
      <c r="C17" s="370"/>
      <c r="D17" s="374"/>
      <c r="E17" s="371" t="s">
        <v>145</v>
      </c>
      <c r="F17" s="371"/>
      <c r="G17" s="122"/>
      <c r="H17" s="620" t="e">
        <f>+G17/D4</f>
        <v>#DIV/0!</v>
      </c>
      <c r="I17" s="3"/>
    </row>
    <row r="18" spans="2:9" x14ac:dyDescent="0.2">
      <c r="B18" s="369">
        <v>11</v>
      </c>
      <c r="C18" s="370"/>
      <c r="D18" s="374"/>
      <c r="E18" s="371" t="s">
        <v>3</v>
      </c>
      <c r="F18" s="371"/>
      <c r="G18" s="122"/>
      <c r="H18" s="620" t="e">
        <f>+G18/D4</f>
        <v>#DIV/0!</v>
      </c>
      <c r="I18" s="3"/>
    </row>
    <row r="19" spans="2:9" x14ac:dyDescent="0.2">
      <c r="B19" s="369">
        <v>12</v>
      </c>
      <c r="C19" s="370"/>
      <c r="D19" s="371"/>
      <c r="E19" s="371" t="s">
        <v>146</v>
      </c>
      <c r="F19" s="104" t="e">
        <f>+#REF!</f>
        <v>#REF!</v>
      </c>
      <c r="G19" s="138" t="e">
        <f>+G14*F19</f>
        <v>#REF!</v>
      </c>
      <c r="H19" s="620" t="e">
        <f>+G19/D4</f>
        <v>#REF!</v>
      </c>
      <c r="I19" s="3"/>
    </row>
    <row r="20" spans="2:9" x14ac:dyDescent="0.2">
      <c r="B20" s="369">
        <v>13</v>
      </c>
      <c r="C20" s="370"/>
      <c r="D20" s="371"/>
      <c r="E20" s="371" t="s">
        <v>147</v>
      </c>
      <c r="F20" s="103"/>
      <c r="G20" s="122"/>
      <c r="H20" s="620" t="e">
        <f>+G20/D4</f>
        <v>#DIV/0!</v>
      </c>
      <c r="I20" s="3"/>
    </row>
    <row r="21" spans="2:9" x14ac:dyDescent="0.2">
      <c r="B21" s="369">
        <v>14</v>
      </c>
      <c r="C21" s="370"/>
      <c r="D21" s="371"/>
      <c r="E21" s="371" t="s">
        <v>148</v>
      </c>
      <c r="F21" s="103"/>
      <c r="G21" s="122"/>
      <c r="H21" s="620" t="e">
        <f>+G21/D4</f>
        <v>#DIV/0!</v>
      </c>
      <c r="I21" s="3"/>
    </row>
    <row r="22" spans="2:9" x14ac:dyDescent="0.2">
      <c r="B22" s="369">
        <v>15</v>
      </c>
      <c r="C22" s="370"/>
      <c r="D22" s="371"/>
      <c r="E22" s="371" t="s">
        <v>149</v>
      </c>
      <c r="F22" s="371"/>
      <c r="G22" s="122"/>
      <c r="H22" s="620" t="e">
        <f>+G22/D4</f>
        <v>#DIV/0!</v>
      </c>
      <c r="I22" s="3"/>
    </row>
    <row r="23" spans="2:9" x14ac:dyDescent="0.2">
      <c r="B23" s="369">
        <v>16</v>
      </c>
      <c r="C23" s="370"/>
      <c r="D23" s="371"/>
      <c r="E23" s="371" t="s">
        <v>150</v>
      </c>
      <c r="F23" s="371"/>
      <c r="G23" s="122"/>
      <c r="H23" s="620" t="e">
        <f>+G23/D4</f>
        <v>#DIV/0!</v>
      </c>
      <c r="I23" s="3"/>
    </row>
    <row r="24" spans="2:9" x14ac:dyDescent="0.2">
      <c r="B24" s="369">
        <v>17</v>
      </c>
      <c r="C24" s="370"/>
      <c r="D24" s="371"/>
      <c r="E24" s="371" t="s">
        <v>627</v>
      </c>
      <c r="F24" s="371"/>
      <c r="G24" s="138">
        <f>50*'Tax Credit Eligibility (8609)'!K27</f>
        <v>0</v>
      </c>
      <c r="H24" s="620" t="e">
        <f>+G24/D4</f>
        <v>#DIV/0!</v>
      </c>
      <c r="I24" s="3"/>
    </row>
    <row r="25" spans="2:9" ht="13.5" thickBot="1" x14ac:dyDescent="0.25">
      <c r="B25" s="369">
        <v>18</v>
      </c>
      <c r="C25" s="370"/>
      <c r="D25" s="371"/>
      <c r="E25" s="371" t="s">
        <v>151</v>
      </c>
      <c r="F25" s="371"/>
      <c r="G25" s="122"/>
      <c r="H25" s="620" t="e">
        <f>+G25/D4</f>
        <v>#DIV/0!</v>
      </c>
      <c r="I25" s="3"/>
    </row>
    <row r="26" spans="2:9" ht="13.5" thickBot="1" x14ac:dyDescent="0.25">
      <c r="B26" s="117">
        <v>19</v>
      </c>
      <c r="C26" s="393"/>
      <c r="D26" s="118" t="s">
        <v>152</v>
      </c>
      <c r="E26" s="118"/>
      <c r="F26" s="118"/>
      <c r="G26" s="130" t="e">
        <f>SUM(G16:G25)</f>
        <v>#REF!</v>
      </c>
      <c r="H26" s="131" t="e">
        <f>+G26/D4</f>
        <v>#REF!</v>
      </c>
      <c r="I26" s="3"/>
    </row>
    <row r="27" spans="2:9" ht="13.5" thickBot="1" x14ac:dyDescent="0.25">
      <c r="B27" s="394"/>
      <c r="C27" s="395"/>
      <c r="D27" s="107" t="s">
        <v>153</v>
      </c>
      <c r="E27" s="746"/>
      <c r="F27" s="746"/>
      <c r="G27" s="396"/>
      <c r="H27" s="121"/>
      <c r="I27" s="3"/>
    </row>
    <row r="28" spans="2:9" x14ac:dyDescent="0.2">
      <c r="B28" s="366">
        <v>20</v>
      </c>
      <c r="C28" s="367"/>
      <c r="D28" s="373"/>
      <c r="E28" s="281" t="s">
        <v>154</v>
      </c>
      <c r="F28" s="281"/>
      <c r="G28" s="123"/>
      <c r="H28" s="619" t="e">
        <f>+G28/D4</f>
        <v>#DIV/0!</v>
      </c>
      <c r="I28" s="3"/>
    </row>
    <row r="29" spans="2:9" x14ac:dyDescent="0.2">
      <c r="B29" s="369">
        <v>21</v>
      </c>
      <c r="C29" s="370"/>
      <c r="D29" s="371"/>
      <c r="E29" s="371" t="s">
        <v>155</v>
      </c>
      <c r="F29" s="371"/>
      <c r="G29" s="122"/>
      <c r="H29" s="620" t="e">
        <f>+G29/D4</f>
        <v>#DIV/0!</v>
      </c>
      <c r="I29" s="3"/>
    </row>
    <row r="30" spans="2:9" x14ac:dyDescent="0.2">
      <c r="B30" s="369">
        <v>22</v>
      </c>
      <c r="C30" s="370"/>
      <c r="D30" s="371"/>
      <c r="E30" s="371" t="s">
        <v>156</v>
      </c>
      <c r="F30" s="371"/>
      <c r="G30" s="122"/>
      <c r="H30" s="620" t="e">
        <f>+G30/D4</f>
        <v>#DIV/0!</v>
      </c>
      <c r="I30" s="3"/>
    </row>
    <row r="31" spans="2:9" x14ac:dyDescent="0.2">
      <c r="B31" s="369">
        <v>23</v>
      </c>
      <c r="C31" s="370"/>
      <c r="D31" s="371"/>
      <c r="E31" s="371" t="s">
        <v>157</v>
      </c>
      <c r="F31" s="371"/>
      <c r="G31" s="122"/>
      <c r="H31" s="620" t="e">
        <f>+G31/D4</f>
        <v>#DIV/0!</v>
      </c>
      <c r="I31" s="3"/>
    </row>
    <row r="32" spans="2:9" x14ac:dyDescent="0.2">
      <c r="B32" s="369">
        <v>24</v>
      </c>
      <c r="C32" s="370"/>
      <c r="D32" s="371"/>
      <c r="E32" s="371" t="s">
        <v>158</v>
      </c>
      <c r="F32" s="371"/>
      <c r="G32" s="122"/>
      <c r="H32" s="620" t="e">
        <f>+G32/D4</f>
        <v>#DIV/0!</v>
      </c>
      <c r="I32" s="3"/>
    </row>
    <row r="33" spans="2:9" ht="13.5" thickBot="1" x14ac:dyDescent="0.25">
      <c r="B33" s="369">
        <v>25</v>
      </c>
      <c r="C33" s="370"/>
      <c r="D33" s="371"/>
      <c r="E33" s="371" t="s">
        <v>151</v>
      </c>
      <c r="F33" s="371"/>
      <c r="G33" s="122"/>
      <c r="H33" s="620" t="e">
        <f>+G33/D4</f>
        <v>#DIV/0!</v>
      </c>
      <c r="I33" s="3"/>
    </row>
    <row r="34" spans="2:9" ht="13.5" thickBot="1" x14ac:dyDescent="0.25">
      <c r="B34" s="119">
        <v>26</v>
      </c>
      <c r="C34" s="397"/>
      <c r="D34" s="120" t="s">
        <v>159</v>
      </c>
      <c r="E34" s="120"/>
      <c r="F34" s="398"/>
      <c r="G34" s="132">
        <f>SUM(G28:G33)</f>
        <v>0</v>
      </c>
      <c r="H34" s="132" t="e">
        <f>+G34/D4</f>
        <v>#DIV/0!</v>
      </c>
      <c r="I34" s="3"/>
    </row>
    <row r="35" spans="2:9" ht="13.5" thickBot="1" x14ac:dyDescent="0.25">
      <c r="B35" s="394"/>
      <c r="C35" s="395"/>
      <c r="D35" s="107" t="s">
        <v>160</v>
      </c>
      <c r="E35" s="746"/>
      <c r="F35" s="746"/>
      <c r="G35" s="396"/>
      <c r="H35" s="121"/>
      <c r="I35" s="3"/>
    </row>
    <row r="36" spans="2:9" x14ac:dyDescent="0.2">
      <c r="B36" s="366">
        <v>27</v>
      </c>
      <c r="C36" s="367"/>
      <c r="D36" s="281"/>
      <c r="E36" s="281" t="s">
        <v>161</v>
      </c>
      <c r="F36" s="281"/>
      <c r="G36" s="123"/>
      <c r="H36" s="619" t="e">
        <f>+G36/D4</f>
        <v>#DIV/0!</v>
      </c>
      <c r="I36" s="3"/>
    </row>
    <row r="37" spans="2:9" x14ac:dyDescent="0.2">
      <c r="B37" s="369">
        <v>28</v>
      </c>
      <c r="C37" s="370"/>
      <c r="D37" s="371"/>
      <c r="E37" s="371" t="s">
        <v>162</v>
      </c>
      <c r="F37" s="371"/>
      <c r="G37" s="122"/>
      <c r="H37" s="620" t="e">
        <f>+G37/D4</f>
        <v>#DIV/0!</v>
      </c>
      <c r="I37" s="3"/>
    </row>
    <row r="38" spans="2:9" x14ac:dyDescent="0.2">
      <c r="B38" s="369">
        <v>29</v>
      </c>
      <c r="C38" s="370"/>
      <c r="D38" s="371"/>
      <c r="E38" s="371" t="s">
        <v>163</v>
      </c>
      <c r="F38" s="371"/>
      <c r="G38" s="122"/>
      <c r="H38" s="620" t="e">
        <f>+G38/D4</f>
        <v>#DIV/0!</v>
      </c>
      <c r="I38" s="3"/>
    </row>
    <row r="39" spans="2:9" x14ac:dyDescent="0.2">
      <c r="B39" s="369">
        <v>30</v>
      </c>
      <c r="C39" s="370"/>
      <c r="D39" s="371"/>
      <c r="E39" s="371" t="s">
        <v>164</v>
      </c>
      <c r="F39" s="371"/>
      <c r="G39" s="122"/>
      <c r="H39" s="620" t="e">
        <f>+G39/D4</f>
        <v>#DIV/0!</v>
      </c>
      <c r="I39" s="3"/>
    </row>
    <row r="40" spans="2:9" x14ac:dyDescent="0.2">
      <c r="B40" s="369">
        <v>31</v>
      </c>
      <c r="C40" s="370"/>
      <c r="D40" s="371"/>
      <c r="E40" s="371" t="s">
        <v>165</v>
      </c>
      <c r="F40" s="371"/>
      <c r="G40" s="122"/>
      <c r="H40" s="620" t="e">
        <f>+G40/D4</f>
        <v>#DIV/0!</v>
      </c>
      <c r="I40" s="3"/>
    </row>
    <row r="41" spans="2:9" x14ac:dyDescent="0.2">
      <c r="B41" s="369">
        <v>32</v>
      </c>
      <c r="C41" s="370"/>
      <c r="D41" s="371"/>
      <c r="E41" s="371" t="s">
        <v>166</v>
      </c>
      <c r="F41" s="371"/>
      <c r="G41" s="122"/>
      <c r="H41" s="620" t="e">
        <f>+G41/D4</f>
        <v>#DIV/0!</v>
      </c>
      <c r="I41" s="3"/>
    </row>
    <row r="42" spans="2:9" x14ac:dyDescent="0.2">
      <c r="B42" s="369">
        <v>33</v>
      </c>
      <c r="C42" s="370"/>
      <c r="D42" s="371"/>
      <c r="E42" s="371" t="s">
        <v>167</v>
      </c>
      <c r="F42" s="371"/>
      <c r="G42" s="122"/>
      <c r="H42" s="620" t="e">
        <f>+G42/D4</f>
        <v>#DIV/0!</v>
      </c>
      <c r="I42" s="3"/>
    </row>
    <row r="43" spans="2:9" x14ac:dyDescent="0.2">
      <c r="B43" s="369">
        <v>34</v>
      </c>
      <c r="C43" s="370"/>
      <c r="D43" s="371"/>
      <c r="E43" s="371" t="s">
        <v>168</v>
      </c>
      <c r="F43" s="371"/>
      <c r="G43" s="122"/>
      <c r="H43" s="620" t="e">
        <f>+G43/D4</f>
        <v>#DIV/0!</v>
      </c>
      <c r="I43" s="3"/>
    </row>
    <row r="44" spans="2:9" ht="13.5" thickBot="1" x14ac:dyDescent="0.25">
      <c r="B44" s="369">
        <v>35</v>
      </c>
      <c r="C44" s="370"/>
      <c r="D44" s="371"/>
      <c r="E44" s="371" t="s">
        <v>169</v>
      </c>
      <c r="F44" s="371"/>
      <c r="G44" s="122"/>
      <c r="H44" s="620" t="e">
        <f>+G44/D4</f>
        <v>#DIV/0!</v>
      </c>
      <c r="I44" s="3"/>
    </row>
    <row r="45" spans="2:9" ht="13.5" thickBot="1" x14ac:dyDescent="0.25">
      <c r="B45" s="119">
        <v>36</v>
      </c>
      <c r="C45" s="397"/>
      <c r="D45" s="120" t="s">
        <v>170</v>
      </c>
      <c r="E45" s="120"/>
      <c r="F45" s="398"/>
      <c r="G45" s="133">
        <f>SUM(G36:G44)</f>
        <v>0</v>
      </c>
      <c r="H45" s="132" t="e">
        <f>+G45/D4</f>
        <v>#DIV/0!</v>
      </c>
      <c r="I45" s="3"/>
    </row>
    <row r="46" spans="2:9" ht="13.5" thickBot="1" x14ac:dyDescent="0.25">
      <c r="B46" s="394"/>
      <c r="C46" s="395"/>
      <c r="D46" s="107" t="s">
        <v>171</v>
      </c>
      <c r="E46" s="746"/>
      <c r="F46" s="746"/>
      <c r="G46" s="396"/>
      <c r="H46" s="121"/>
      <c r="I46" s="3"/>
    </row>
    <row r="47" spans="2:9" x14ac:dyDescent="0.2">
      <c r="B47" s="366">
        <v>37</v>
      </c>
      <c r="C47" s="367"/>
      <c r="D47" s="281"/>
      <c r="E47" s="281" t="s">
        <v>172</v>
      </c>
      <c r="F47" s="281"/>
      <c r="G47" s="123"/>
      <c r="H47" s="619" t="e">
        <f>+G47/D4</f>
        <v>#DIV/0!</v>
      </c>
      <c r="I47" s="3"/>
    </row>
    <row r="48" spans="2:9" x14ac:dyDescent="0.2">
      <c r="B48" s="369">
        <v>38</v>
      </c>
      <c r="C48" s="370"/>
      <c r="D48" s="371"/>
      <c r="E48" s="371" t="s">
        <v>173</v>
      </c>
      <c r="F48" s="371"/>
      <c r="G48" s="122"/>
      <c r="H48" s="620" t="e">
        <f>+G48/D4</f>
        <v>#DIV/0!</v>
      </c>
      <c r="I48" s="3"/>
    </row>
    <row r="49" spans="1:12" x14ac:dyDescent="0.2">
      <c r="B49" s="369">
        <v>39</v>
      </c>
      <c r="C49" s="370"/>
      <c r="D49" s="371"/>
      <c r="E49" s="371" t="s">
        <v>174</v>
      </c>
      <c r="F49" s="371"/>
      <c r="G49" s="122"/>
      <c r="H49" s="620" t="e">
        <f>+G49/D4</f>
        <v>#DIV/0!</v>
      </c>
      <c r="I49" s="3"/>
    </row>
    <row r="50" spans="1:12" x14ac:dyDescent="0.2">
      <c r="B50" s="369">
        <v>40</v>
      </c>
      <c r="C50" s="370"/>
      <c r="D50" s="371"/>
      <c r="E50" s="371" t="s">
        <v>175</v>
      </c>
      <c r="F50" s="371"/>
      <c r="G50" s="122"/>
      <c r="H50" s="620" t="e">
        <f>+G50/D4</f>
        <v>#DIV/0!</v>
      </c>
      <c r="I50" s="3"/>
    </row>
    <row r="51" spans="1:12" ht="13.5" thickBot="1" x14ac:dyDescent="0.25">
      <c r="B51" s="369">
        <v>41</v>
      </c>
      <c r="C51" s="370"/>
      <c r="D51" s="371"/>
      <c r="E51" s="371" t="s">
        <v>151</v>
      </c>
      <c r="F51" s="371"/>
      <c r="G51" s="122"/>
      <c r="H51" s="620" t="e">
        <f>+G51/D4</f>
        <v>#DIV/0!</v>
      </c>
      <c r="I51" s="3"/>
    </row>
    <row r="52" spans="1:12" ht="13.5" thickBot="1" x14ac:dyDescent="0.25">
      <c r="B52" s="110">
        <v>42</v>
      </c>
      <c r="C52" s="399"/>
      <c r="D52" s="111" t="s">
        <v>176</v>
      </c>
      <c r="E52" s="111"/>
      <c r="F52" s="400"/>
      <c r="G52" s="134">
        <f>SUM(G47:G51)</f>
        <v>0</v>
      </c>
      <c r="H52" s="135" t="e">
        <f>+G52/D4</f>
        <v>#DIV/0!</v>
      </c>
      <c r="I52" s="3"/>
    </row>
    <row r="53" spans="1:12" ht="13.5" thickBot="1" x14ac:dyDescent="0.25">
      <c r="B53" s="117"/>
      <c r="C53" s="393"/>
      <c r="D53" s="118" t="s">
        <v>177</v>
      </c>
      <c r="E53" s="118"/>
      <c r="F53" s="401"/>
      <c r="G53" s="136" t="e">
        <f>+G52+G45+G34+G26</f>
        <v>#REF!</v>
      </c>
      <c r="H53" s="131" t="e">
        <f>+G53/D4</f>
        <v>#REF!</v>
      </c>
      <c r="I53" s="3"/>
    </row>
    <row r="54" spans="1:12" ht="13.5" thickBot="1" x14ac:dyDescent="0.25">
      <c r="B54" s="394"/>
      <c r="C54" s="395"/>
      <c r="D54" s="107" t="s">
        <v>178</v>
      </c>
      <c r="E54" s="746"/>
      <c r="F54" s="746"/>
      <c r="G54" s="396"/>
      <c r="H54" s="121"/>
      <c r="I54" s="3"/>
    </row>
    <row r="55" spans="1:12" ht="14.25" customHeight="1" x14ac:dyDescent="0.2">
      <c r="B55" s="366">
        <v>43</v>
      </c>
      <c r="C55" s="367"/>
      <c r="D55" s="281"/>
      <c r="E55" s="281" t="s">
        <v>179</v>
      </c>
      <c r="F55" s="375">
        <v>-1</v>
      </c>
      <c r="G55" s="766" t="e">
        <f>(IF(#REF!="New Construction",IF(#REF!="Yes",250,300),300))*D4</f>
        <v>#REF!</v>
      </c>
      <c r="H55" s="619" t="e">
        <f>+G55/D4</f>
        <v>#REF!</v>
      </c>
      <c r="I55" s="3"/>
    </row>
    <row r="56" spans="1:12" x14ac:dyDescent="0.2">
      <c r="B56" s="369">
        <v>44</v>
      </c>
      <c r="C56" s="370"/>
      <c r="D56" s="371"/>
      <c r="E56" s="371" t="s">
        <v>180</v>
      </c>
      <c r="F56" s="371"/>
      <c r="G56" s="122"/>
      <c r="H56" s="620" t="e">
        <f>+G56/D4</f>
        <v>#DIV/0!</v>
      </c>
      <c r="I56" s="3"/>
    </row>
    <row r="57" spans="1:12" x14ac:dyDescent="0.2">
      <c r="B57" s="369">
        <v>45</v>
      </c>
      <c r="C57" s="370"/>
      <c r="D57" s="371"/>
      <c r="E57" s="371" t="s">
        <v>151</v>
      </c>
      <c r="F57" s="371"/>
      <c r="G57" s="122"/>
      <c r="H57" s="620" t="e">
        <f>+G57/D4</f>
        <v>#DIV/0!</v>
      </c>
      <c r="I57" s="3"/>
    </row>
    <row r="58" spans="1:12" x14ac:dyDescent="0.2">
      <c r="B58" s="369">
        <v>46</v>
      </c>
      <c r="C58" s="370"/>
      <c r="D58" s="371"/>
      <c r="E58" s="371" t="s">
        <v>151</v>
      </c>
      <c r="F58" s="371"/>
      <c r="G58" s="122"/>
      <c r="H58" s="620" t="e">
        <f>+G58/D4</f>
        <v>#DIV/0!</v>
      </c>
      <c r="I58" s="3"/>
    </row>
    <row r="59" spans="1:12" ht="13.5" thickBot="1" x14ac:dyDescent="0.25">
      <c r="B59" s="369">
        <v>47</v>
      </c>
      <c r="C59" s="370"/>
      <c r="D59" s="371"/>
      <c r="E59" s="371" t="s">
        <v>151</v>
      </c>
      <c r="F59" s="371"/>
      <c r="G59" s="122"/>
      <c r="H59" s="620" t="e">
        <f>+G59/D4</f>
        <v>#DIV/0!</v>
      </c>
      <c r="I59" s="3"/>
    </row>
    <row r="60" spans="1:12" ht="13.5" thickBot="1" x14ac:dyDescent="0.25">
      <c r="B60" s="108">
        <v>48</v>
      </c>
      <c r="C60" s="389"/>
      <c r="D60" s="109" t="s">
        <v>181</v>
      </c>
      <c r="E60" s="109"/>
      <c r="F60" s="402"/>
      <c r="G60" s="137" t="e">
        <f>SUM(G55:G59)</f>
        <v>#REF!</v>
      </c>
      <c r="H60" s="125" t="e">
        <f>+G60/D4</f>
        <v>#REF!</v>
      </c>
      <c r="I60" s="3"/>
    </row>
    <row r="61" spans="1:12" ht="13.5" thickBot="1" x14ac:dyDescent="0.25">
      <c r="B61" s="366">
        <v>49</v>
      </c>
      <c r="C61" s="367"/>
      <c r="D61" s="281" t="s">
        <v>182</v>
      </c>
      <c r="E61" s="281"/>
      <c r="F61" s="281"/>
      <c r="G61" s="123"/>
      <c r="H61" s="619" t="e">
        <f>+G61/D4</f>
        <v>#DIV/0!</v>
      </c>
      <c r="I61" s="3"/>
    </row>
    <row r="62" spans="1:12" ht="13.5" thickBot="1" x14ac:dyDescent="0.25">
      <c r="B62" s="113">
        <v>50</v>
      </c>
      <c r="C62" s="403"/>
      <c r="D62" s="114" t="s">
        <v>183</v>
      </c>
      <c r="E62" s="114"/>
      <c r="F62" s="114"/>
      <c r="G62" s="124" t="e">
        <f>+G61+G60+G53</f>
        <v>#REF!</v>
      </c>
      <c r="H62" s="125" t="e">
        <f>+G62/D4</f>
        <v>#REF!</v>
      </c>
      <c r="I62" s="3"/>
    </row>
    <row r="63" spans="1:12" ht="13.5" thickBot="1" x14ac:dyDescent="0.25">
      <c r="B63" s="112">
        <v>51</v>
      </c>
      <c r="C63" s="404"/>
      <c r="D63" s="1983" t="s">
        <v>184</v>
      </c>
      <c r="E63" s="1983"/>
      <c r="F63" s="1984"/>
      <c r="G63" s="126" t="e">
        <f>+G14-G62</f>
        <v>#REF!</v>
      </c>
      <c r="H63" s="127" t="e">
        <f>+G63/D4</f>
        <v>#REF!</v>
      </c>
      <c r="I63" s="3"/>
    </row>
    <row r="64" spans="1:12" ht="13.5" thickBot="1" x14ac:dyDescent="0.25">
      <c r="A64" s="3"/>
      <c r="B64" s="376"/>
      <c r="C64" s="376"/>
      <c r="D64" s="377"/>
      <c r="E64" s="377"/>
      <c r="F64" s="377"/>
      <c r="G64" s="378"/>
      <c r="H64" s="378"/>
      <c r="I64" s="3"/>
      <c r="J64" s="3"/>
      <c r="K64" s="3"/>
      <c r="L64" s="3"/>
    </row>
    <row r="65" spans="1:12" ht="13.5" thickBot="1" x14ac:dyDescent="0.25">
      <c r="A65" s="3"/>
      <c r="B65" s="621"/>
      <c r="C65" s="622"/>
      <c r="D65" s="114" t="s">
        <v>187</v>
      </c>
      <c r="E65" s="623"/>
      <c r="F65" s="624"/>
      <c r="G65" s="139" t="e">
        <f>+G62-G60-G61</f>
        <v>#REF!</v>
      </c>
      <c r="H65" s="139" t="e">
        <f>+G65/D4</f>
        <v>#REF!</v>
      </c>
      <c r="I65" s="3"/>
      <c r="J65" s="3"/>
      <c r="K65" s="3"/>
      <c r="L65" s="3"/>
    </row>
    <row r="66" spans="1:12" x14ac:dyDescent="0.2">
      <c r="A66" s="3"/>
      <c r="B66" s="376"/>
      <c r="C66" s="376"/>
      <c r="D66" s="377"/>
      <c r="E66" s="377"/>
      <c r="F66" s="377"/>
      <c r="G66" s="378"/>
      <c r="H66" s="918" t="e">
        <f>IF(H65&lt;3300,"VALUE!",IF(H65&gt;4800,"VALUE!",""))</f>
        <v>#REF!</v>
      </c>
      <c r="I66" s="3"/>
      <c r="J66" s="3"/>
      <c r="K66" s="3"/>
      <c r="L66" s="3"/>
    </row>
    <row r="67" spans="1:12" x14ac:dyDescent="0.2">
      <c r="A67" s="3"/>
      <c r="B67" s="3" t="s">
        <v>185</v>
      </c>
      <c r="C67" s="281"/>
      <c r="D67" s="281"/>
      <c r="E67" s="281"/>
      <c r="F67" s="281"/>
      <c r="G67" s="386"/>
      <c r="H67" s="388" t="e">
        <f>+#REF!</f>
        <v>#REF!</v>
      </c>
      <c r="I67" s="3"/>
      <c r="J67" s="3"/>
      <c r="K67" s="3"/>
      <c r="L67" s="3"/>
    </row>
    <row r="68" spans="1:12" x14ac:dyDescent="0.2">
      <c r="A68" s="3"/>
      <c r="B68" s="12" t="s">
        <v>186</v>
      </c>
      <c r="C68" s="281"/>
      <c r="D68" s="281"/>
      <c r="E68" s="281"/>
      <c r="F68" s="281"/>
      <c r="G68" s="737">
        <v>8609</v>
      </c>
      <c r="H68" s="387">
        <f ca="1">TODAY()</f>
        <v>45330</v>
      </c>
      <c r="I68" s="3"/>
      <c r="J68" s="3"/>
      <c r="K68" s="3"/>
      <c r="L68" s="3"/>
    </row>
    <row r="69" spans="1:12" x14ac:dyDescent="0.2">
      <c r="A69" s="3"/>
      <c r="B69" s="3" t="s">
        <v>188</v>
      </c>
      <c r="C69" s="281"/>
      <c r="D69" s="281"/>
      <c r="E69" s="281"/>
      <c r="F69" s="281"/>
      <c r="G69" s="379"/>
      <c r="H69" s="379"/>
      <c r="I69" s="3"/>
      <c r="J69" s="3"/>
      <c r="K69" s="3"/>
      <c r="L69" s="3"/>
    </row>
    <row r="70" spans="1:12" ht="15" x14ac:dyDescent="0.25">
      <c r="A70" s="3"/>
      <c r="B70" s="185"/>
      <c r="C70" s="185"/>
      <c r="D70" s="185"/>
      <c r="E70" s="185"/>
      <c r="F70" s="185"/>
      <c r="G70" s="185"/>
      <c r="H70" s="185"/>
      <c r="I70" s="3"/>
      <c r="J70" s="3"/>
      <c r="K70" s="3"/>
      <c r="L70" s="3"/>
    </row>
    <row r="71" spans="1:12" s="185" customFormat="1" ht="15" x14ac:dyDescent="0.25"/>
    <row r="72" spans="1:12" s="185" customFormat="1" ht="15" x14ac:dyDescent="0.25"/>
    <row r="73" spans="1:12" s="185" customFormat="1" ht="15" x14ac:dyDescent="0.25"/>
    <row r="74" spans="1:12" s="185" customFormat="1" ht="15" x14ac:dyDescent="0.25"/>
    <row r="75" spans="1:12" s="185" customFormat="1" ht="15" x14ac:dyDescent="0.25"/>
    <row r="76" spans="1:12" s="185" customFormat="1" ht="15" x14ac:dyDescent="0.25"/>
    <row r="77" spans="1:12" s="185" customFormat="1" ht="15" x14ac:dyDescent="0.25"/>
    <row r="78" spans="1:12" s="185" customFormat="1" ht="15" x14ac:dyDescent="0.25"/>
    <row r="79" spans="1:12" s="185" customFormat="1" ht="15" x14ac:dyDescent="0.25"/>
    <row r="80" spans="1:12" s="185" customFormat="1" ht="15" x14ac:dyDescent="0.25"/>
    <row r="81" spans="1:12" s="185" customFormat="1" ht="15" x14ac:dyDescent="0.25">
      <c r="B81" s="3"/>
      <c r="C81" s="281"/>
      <c r="D81" s="281"/>
      <c r="E81" s="281"/>
      <c r="F81" s="3"/>
      <c r="G81" s="380"/>
      <c r="H81" s="380"/>
    </row>
    <row r="82" spans="1:12" x14ac:dyDescent="0.2">
      <c r="A82" s="3"/>
      <c r="B82" s="666"/>
      <c r="C82" s="666"/>
      <c r="D82" s="666"/>
      <c r="E82" s="666"/>
      <c r="F82" s="666"/>
      <c r="G82" s="666"/>
      <c r="H82" s="666"/>
      <c r="I82" s="3"/>
      <c r="J82" s="3"/>
      <c r="K82" s="3"/>
      <c r="L82" s="3"/>
    </row>
    <row r="83" spans="1:12" x14ac:dyDescent="0.2">
      <c r="A83" s="666"/>
      <c r="B83" s="3"/>
      <c r="C83" s="3"/>
      <c r="D83" s="3"/>
      <c r="E83" s="3"/>
      <c r="F83" s="3"/>
      <c r="G83" s="380"/>
      <c r="H83" s="380"/>
    </row>
    <row r="84" spans="1:12" x14ac:dyDescent="0.2">
      <c r="A84" s="3"/>
      <c r="B84" s="3"/>
      <c r="C84" s="3"/>
      <c r="D84" s="3"/>
      <c r="E84" s="3"/>
      <c r="F84" s="3"/>
      <c r="G84" s="380"/>
      <c r="H84" s="380"/>
    </row>
    <row r="85" spans="1:12" x14ac:dyDescent="0.2">
      <c r="A85" s="3"/>
      <c r="B85" s="3"/>
      <c r="C85" s="3"/>
      <c r="D85" s="3"/>
      <c r="E85" s="3"/>
      <c r="F85" s="3"/>
      <c r="G85" s="380"/>
      <c r="H85" s="380"/>
    </row>
    <row r="86" spans="1:12" x14ac:dyDescent="0.2">
      <c r="A86" s="3"/>
      <c r="B86" s="3"/>
      <c r="C86" s="3"/>
      <c r="D86" s="3"/>
      <c r="E86" s="3"/>
      <c r="F86" s="3"/>
      <c r="G86" s="380"/>
      <c r="H86" s="380"/>
    </row>
    <row r="87" spans="1:12" x14ac:dyDescent="0.2">
      <c r="A87" s="3"/>
      <c r="B87" s="3"/>
      <c r="C87" s="3"/>
      <c r="D87" s="3"/>
      <c r="E87" s="3"/>
      <c r="F87" s="3"/>
      <c r="G87" s="380"/>
      <c r="H87" s="380"/>
    </row>
    <row r="88" spans="1:12" x14ac:dyDescent="0.2">
      <c r="A88" s="3"/>
      <c r="B88" s="3"/>
      <c r="C88" s="3"/>
      <c r="D88" s="3"/>
      <c r="E88" s="3"/>
      <c r="F88" s="3"/>
      <c r="G88" s="380"/>
      <c r="H88" s="380"/>
    </row>
    <row r="89" spans="1:12" x14ac:dyDescent="0.2">
      <c r="A89" s="3"/>
      <c r="B89" s="3"/>
      <c r="C89" s="3"/>
      <c r="D89" s="3"/>
      <c r="E89" s="3"/>
      <c r="F89" s="3"/>
      <c r="G89" s="380"/>
      <c r="H89" s="380"/>
    </row>
    <row r="90" spans="1:12" x14ac:dyDescent="0.2">
      <c r="A90" s="3"/>
      <c r="B90" s="3"/>
      <c r="C90" s="3"/>
      <c r="D90" s="3"/>
      <c r="E90" s="3"/>
      <c r="F90" s="3"/>
      <c r="G90" s="380"/>
      <c r="H90" s="380"/>
    </row>
    <row r="91" spans="1:12" x14ac:dyDescent="0.2">
      <c r="A91" s="3"/>
      <c r="B91" s="3"/>
      <c r="C91" s="3"/>
      <c r="D91" s="3"/>
      <c r="E91" s="3"/>
      <c r="F91" s="3"/>
      <c r="G91" s="380"/>
      <c r="H91" s="380"/>
    </row>
    <row r="92" spans="1:12" x14ac:dyDescent="0.2">
      <c r="A92" s="3"/>
      <c r="B92" s="3"/>
      <c r="C92" s="3"/>
      <c r="D92" s="3"/>
      <c r="E92" s="3"/>
      <c r="F92" s="3"/>
      <c r="G92" s="380"/>
      <c r="H92" s="380"/>
    </row>
    <row r="93" spans="1:12" x14ac:dyDescent="0.2">
      <c r="A93" s="3"/>
      <c r="B93" s="3"/>
      <c r="C93" s="3"/>
      <c r="D93" s="3"/>
      <c r="E93" s="3"/>
      <c r="F93" s="3"/>
      <c r="G93" s="380"/>
      <c r="H93" s="380"/>
    </row>
    <row r="94" spans="1:12" x14ac:dyDescent="0.2">
      <c r="A94" s="3"/>
      <c r="B94" s="3"/>
      <c r="C94" s="3"/>
      <c r="D94" s="3"/>
      <c r="E94" s="3"/>
      <c r="F94" s="3"/>
      <c r="G94" s="380"/>
      <c r="H94" s="380"/>
    </row>
    <row r="95" spans="1:12" x14ac:dyDescent="0.2">
      <c r="A95" s="3"/>
      <c r="B95" s="3"/>
      <c r="C95" s="3"/>
      <c r="D95" s="3"/>
      <c r="E95" s="3"/>
      <c r="F95" s="3"/>
      <c r="G95" s="380"/>
      <c r="H95" s="380"/>
    </row>
    <row r="96" spans="1:12" x14ac:dyDescent="0.2">
      <c r="A96" s="3"/>
      <c r="B96" s="3"/>
      <c r="C96" s="3"/>
      <c r="D96" s="3"/>
      <c r="E96" s="3"/>
      <c r="F96" s="3"/>
      <c r="G96" s="380"/>
      <c r="H96" s="380"/>
    </row>
    <row r="97" spans="1:8" x14ac:dyDescent="0.2">
      <c r="A97" s="3"/>
      <c r="B97" s="3"/>
      <c r="C97" s="3"/>
      <c r="D97" s="3"/>
      <c r="E97" s="3"/>
      <c r="F97" s="3"/>
      <c r="G97" s="380"/>
      <c r="H97" s="380"/>
    </row>
    <row r="98" spans="1:8" x14ac:dyDescent="0.2">
      <c r="A98" s="3"/>
      <c r="G98" s="380"/>
      <c r="H98" s="380"/>
    </row>
    <row r="99" spans="1:8" x14ac:dyDescent="0.2">
      <c r="G99" s="380"/>
      <c r="H99" s="380"/>
    </row>
    <row r="100" spans="1:8" x14ac:dyDescent="0.2">
      <c r="G100" s="380"/>
      <c r="H100" s="380"/>
    </row>
    <row r="101" spans="1:8" x14ac:dyDescent="0.2">
      <c r="G101" s="380"/>
      <c r="H101" s="380"/>
    </row>
    <row r="102" spans="1:8" x14ac:dyDescent="0.2">
      <c r="G102" s="380"/>
      <c r="H102" s="380"/>
    </row>
    <row r="103" spans="1:8" x14ac:dyDescent="0.2">
      <c r="G103" s="380"/>
      <c r="H103" s="380"/>
    </row>
    <row r="104" spans="1:8" x14ac:dyDescent="0.2">
      <c r="G104" s="380"/>
      <c r="H104" s="380"/>
    </row>
    <row r="105" spans="1:8" x14ac:dyDescent="0.2">
      <c r="G105" s="380"/>
      <c r="H105" s="380"/>
    </row>
    <row r="106" spans="1:8" x14ac:dyDescent="0.2">
      <c r="G106" s="380"/>
      <c r="H106" s="380"/>
    </row>
    <row r="107" spans="1:8" x14ac:dyDescent="0.2">
      <c r="G107" s="380"/>
      <c r="H107" s="380"/>
    </row>
    <row r="108" spans="1:8" x14ac:dyDescent="0.2">
      <c r="G108" s="380"/>
      <c r="H108" s="380"/>
    </row>
    <row r="109" spans="1:8" x14ac:dyDescent="0.2">
      <c r="G109" s="380"/>
      <c r="H109" s="380"/>
    </row>
    <row r="110" spans="1:8" x14ac:dyDescent="0.2">
      <c r="G110" s="380"/>
      <c r="H110" s="380"/>
    </row>
    <row r="111" spans="1:8" x14ac:dyDescent="0.2">
      <c r="G111" s="380"/>
      <c r="H111" s="380"/>
    </row>
    <row r="112" spans="1:8" x14ac:dyDescent="0.2">
      <c r="G112" s="380"/>
      <c r="H112" s="380"/>
    </row>
    <row r="113" spans="7:8" x14ac:dyDescent="0.2">
      <c r="G113" s="380"/>
      <c r="H113" s="380"/>
    </row>
    <row r="114" spans="7:8" x14ac:dyDescent="0.2">
      <c r="G114" s="380"/>
      <c r="H114" s="380"/>
    </row>
    <row r="115" spans="7:8" x14ac:dyDescent="0.2">
      <c r="G115" s="380"/>
      <c r="H115" s="380"/>
    </row>
    <row r="116" spans="7:8" x14ac:dyDescent="0.2">
      <c r="G116" s="380"/>
      <c r="H116" s="380"/>
    </row>
    <row r="117" spans="7:8" x14ac:dyDescent="0.2">
      <c r="G117" s="380"/>
      <c r="H117" s="380"/>
    </row>
    <row r="118" spans="7:8" x14ac:dyDescent="0.2">
      <c r="G118" s="380"/>
      <c r="H118" s="380"/>
    </row>
    <row r="119" spans="7:8" x14ac:dyDescent="0.2">
      <c r="G119" s="380"/>
      <c r="H119" s="380"/>
    </row>
    <row r="120" spans="7:8" x14ac:dyDescent="0.2">
      <c r="G120" s="380"/>
      <c r="H120" s="380"/>
    </row>
    <row r="121" spans="7:8" x14ac:dyDescent="0.2">
      <c r="G121" s="380"/>
      <c r="H121" s="380"/>
    </row>
    <row r="122" spans="7:8" x14ac:dyDescent="0.2">
      <c r="G122" s="380"/>
      <c r="H122" s="380"/>
    </row>
    <row r="123" spans="7:8" x14ac:dyDescent="0.2">
      <c r="G123" s="380"/>
      <c r="H123" s="380"/>
    </row>
    <row r="124" spans="7:8" x14ac:dyDescent="0.2">
      <c r="G124" s="380"/>
      <c r="H124" s="380"/>
    </row>
    <row r="125" spans="7:8" x14ac:dyDescent="0.2">
      <c r="G125" s="380"/>
      <c r="H125" s="380"/>
    </row>
    <row r="126" spans="7:8" x14ac:dyDescent="0.2">
      <c r="G126" s="380"/>
      <c r="H126" s="380"/>
    </row>
    <row r="127" spans="7:8" x14ac:dyDescent="0.2">
      <c r="G127" s="380"/>
      <c r="H127" s="380"/>
    </row>
    <row r="128" spans="7:8" x14ac:dyDescent="0.2">
      <c r="G128" s="380"/>
      <c r="H128" s="380"/>
    </row>
    <row r="129" spans="7:8" x14ac:dyDescent="0.2">
      <c r="G129" s="380"/>
      <c r="H129" s="380"/>
    </row>
    <row r="130" spans="7:8" x14ac:dyDescent="0.2">
      <c r="G130" s="380"/>
      <c r="H130" s="380"/>
    </row>
    <row r="131" spans="7:8" x14ac:dyDescent="0.2">
      <c r="G131" s="380"/>
      <c r="H131" s="380"/>
    </row>
    <row r="132" spans="7:8" x14ac:dyDescent="0.2">
      <c r="G132" s="380"/>
      <c r="H132" s="380"/>
    </row>
    <row r="133" spans="7:8" x14ac:dyDescent="0.2">
      <c r="G133" s="380"/>
      <c r="H133" s="380"/>
    </row>
    <row r="134" spans="7:8" x14ac:dyDescent="0.2">
      <c r="G134" s="380"/>
      <c r="H134" s="380"/>
    </row>
    <row r="135" spans="7:8" x14ac:dyDescent="0.2">
      <c r="G135" s="380"/>
      <c r="H135" s="380"/>
    </row>
    <row r="136" spans="7:8" x14ac:dyDescent="0.2">
      <c r="G136" s="380"/>
      <c r="H136" s="380"/>
    </row>
    <row r="137" spans="7:8" x14ac:dyDescent="0.2">
      <c r="G137" s="380"/>
      <c r="H137" s="380"/>
    </row>
    <row r="138" spans="7:8" x14ac:dyDescent="0.2">
      <c r="G138" s="380"/>
      <c r="H138" s="380"/>
    </row>
    <row r="139" spans="7:8" x14ac:dyDescent="0.2">
      <c r="G139" s="380"/>
      <c r="H139" s="380"/>
    </row>
    <row r="140" spans="7:8" x14ac:dyDescent="0.2">
      <c r="G140" s="380"/>
      <c r="H140" s="380"/>
    </row>
    <row r="141" spans="7:8" x14ac:dyDescent="0.2">
      <c r="G141" s="380"/>
      <c r="H141" s="380"/>
    </row>
    <row r="142" spans="7:8" x14ac:dyDescent="0.2">
      <c r="G142" s="380"/>
      <c r="H142" s="380"/>
    </row>
    <row r="143" spans="7:8" x14ac:dyDescent="0.2">
      <c r="G143" s="380"/>
      <c r="H143" s="380"/>
    </row>
    <row r="144" spans="7:8" x14ac:dyDescent="0.2">
      <c r="G144" s="380"/>
      <c r="H144" s="380"/>
    </row>
    <row r="145" spans="7:8" x14ac:dyDescent="0.2">
      <c r="G145" s="380"/>
      <c r="H145" s="380"/>
    </row>
    <row r="146" spans="7:8" x14ac:dyDescent="0.2">
      <c r="G146" s="380"/>
      <c r="H146" s="380"/>
    </row>
    <row r="147" spans="7:8" x14ac:dyDescent="0.2">
      <c r="G147" s="380"/>
      <c r="H147" s="380"/>
    </row>
    <row r="148" spans="7:8" x14ac:dyDescent="0.2">
      <c r="G148" s="380"/>
      <c r="H148" s="380"/>
    </row>
    <row r="149" spans="7:8" x14ac:dyDescent="0.2">
      <c r="G149" s="380"/>
      <c r="H149" s="380"/>
    </row>
    <row r="150" spans="7:8" x14ac:dyDescent="0.2">
      <c r="G150" s="380"/>
      <c r="H150" s="380"/>
    </row>
    <row r="151" spans="7:8" x14ac:dyDescent="0.2">
      <c r="G151" s="380"/>
      <c r="H151" s="380"/>
    </row>
    <row r="152" spans="7:8" x14ac:dyDescent="0.2">
      <c r="G152" s="380"/>
      <c r="H152" s="380"/>
    </row>
    <row r="153" spans="7:8" x14ac:dyDescent="0.2">
      <c r="G153" s="380"/>
      <c r="H153" s="380"/>
    </row>
    <row r="154" spans="7:8" x14ac:dyDescent="0.2">
      <c r="G154" s="380"/>
      <c r="H154" s="380"/>
    </row>
    <row r="155" spans="7:8" x14ac:dyDescent="0.2">
      <c r="G155" s="380"/>
      <c r="H155" s="380"/>
    </row>
    <row r="156" spans="7:8" x14ac:dyDescent="0.2">
      <c r="G156" s="380"/>
      <c r="H156" s="380"/>
    </row>
    <row r="157" spans="7:8" x14ac:dyDescent="0.2">
      <c r="G157" s="380"/>
      <c r="H157" s="380"/>
    </row>
    <row r="158" spans="7:8" x14ac:dyDescent="0.2">
      <c r="G158" s="380"/>
      <c r="H158" s="380"/>
    </row>
    <row r="159" spans="7:8" x14ac:dyDescent="0.2">
      <c r="G159" s="380"/>
      <c r="H159" s="380"/>
    </row>
    <row r="160" spans="7:8" x14ac:dyDescent="0.2">
      <c r="G160" s="380"/>
      <c r="H160" s="380"/>
    </row>
    <row r="161" spans="7:8" x14ac:dyDescent="0.2">
      <c r="G161" s="380"/>
      <c r="H161" s="380"/>
    </row>
    <row r="162" spans="7:8" x14ac:dyDescent="0.2">
      <c r="G162" s="380"/>
      <c r="H162" s="380"/>
    </row>
    <row r="163" spans="7:8" x14ac:dyDescent="0.2">
      <c r="G163" s="380"/>
      <c r="H163" s="380"/>
    </row>
    <row r="164" spans="7:8" x14ac:dyDescent="0.2">
      <c r="G164" s="380"/>
      <c r="H164" s="380"/>
    </row>
    <row r="165" spans="7:8" x14ac:dyDescent="0.2">
      <c r="G165" s="380"/>
      <c r="H165" s="380"/>
    </row>
    <row r="166" spans="7:8" x14ac:dyDescent="0.2">
      <c r="G166" s="380"/>
      <c r="H166" s="380"/>
    </row>
    <row r="167" spans="7:8" x14ac:dyDescent="0.2">
      <c r="G167" s="380"/>
      <c r="H167" s="380"/>
    </row>
    <row r="168" spans="7:8" x14ac:dyDescent="0.2">
      <c r="G168" s="380"/>
      <c r="H168" s="380"/>
    </row>
    <row r="169" spans="7:8" x14ac:dyDescent="0.2">
      <c r="G169" s="380"/>
      <c r="H169" s="380"/>
    </row>
    <row r="170" spans="7:8" x14ac:dyDescent="0.2">
      <c r="G170" s="380"/>
      <c r="H170" s="380"/>
    </row>
    <row r="171" spans="7:8" x14ac:dyDescent="0.2">
      <c r="G171" s="380"/>
      <c r="H171" s="380"/>
    </row>
    <row r="172" spans="7:8" x14ac:dyDescent="0.2">
      <c r="G172" s="380"/>
      <c r="H172" s="380"/>
    </row>
    <row r="173" spans="7:8" x14ac:dyDescent="0.2">
      <c r="G173" s="380"/>
      <c r="H173" s="380"/>
    </row>
    <row r="174" spans="7:8" x14ac:dyDescent="0.2">
      <c r="G174" s="380"/>
      <c r="H174" s="380"/>
    </row>
    <row r="175" spans="7:8" x14ac:dyDescent="0.2">
      <c r="G175" s="380"/>
      <c r="H175" s="380"/>
    </row>
    <row r="176" spans="7:8" x14ac:dyDescent="0.2">
      <c r="G176" s="380"/>
      <c r="H176" s="380"/>
    </row>
    <row r="177" spans="7:8" x14ac:dyDescent="0.2">
      <c r="G177" s="380"/>
      <c r="H177" s="380"/>
    </row>
    <row r="178" spans="7:8" x14ac:dyDescent="0.2">
      <c r="G178" s="380"/>
      <c r="H178" s="380"/>
    </row>
    <row r="179" spans="7:8" x14ac:dyDescent="0.2">
      <c r="G179" s="380"/>
      <c r="H179" s="380"/>
    </row>
    <row r="180" spans="7:8" x14ac:dyDescent="0.2">
      <c r="G180" s="380"/>
      <c r="H180" s="380"/>
    </row>
    <row r="181" spans="7:8" x14ac:dyDescent="0.2">
      <c r="G181" s="380"/>
      <c r="H181" s="380"/>
    </row>
    <row r="182" spans="7:8" x14ac:dyDescent="0.2">
      <c r="G182" s="380"/>
      <c r="H182" s="380"/>
    </row>
    <row r="183" spans="7:8" x14ac:dyDescent="0.2">
      <c r="G183" s="380"/>
      <c r="H183" s="380"/>
    </row>
    <row r="184" spans="7:8" x14ac:dyDescent="0.2">
      <c r="G184" s="380"/>
      <c r="H184" s="380"/>
    </row>
    <row r="185" spans="7:8" x14ac:dyDescent="0.2">
      <c r="G185" s="380"/>
      <c r="H185" s="380"/>
    </row>
    <row r="186" spans="7:8" x14ac:dyDescent="0.2">
      <c r="G186" s="380"/>
      <c r="H186" s="380"/>
    </row>
    <row r="187" spans="7:8" x14ac:dyDescent="0.2">
      <c r="G187" s="380"/>
      <c r="H187" s="380"/>
    </row>
    <row r="188" spans="7:8" x14ac:dyDescent="0.2">
      <c r="G188" s="380"/>
      <c r="H188" s="380"/>
    </row>
    <row r="189" spans="7:8" x14ac:dyDescent="0.2">
      <c r="G189" s="380"/>
      <c r="H189" s="380"/>
    </row>
    <row r="190" spans="7:8" x14ac:dyDescent="0.2">
      <c r="G190" s="380"/>
      <c r="H190" s="380"/>
    </row>
    <row r="191" spans="7:8" x14ac:dyDescent="0.2">
      <c r="G191" s="380"/>
      <c r="H191" s="380"/>
    </row>
    <row r="192" spans="7:8" x14ac:dyDescent="0.2">
      <c r="G192" s="380"/>
      <c r="H192" s="380"/>
    </row>
    <row r="193" spans="7:8" x14ac:dyDescent="0.2">
      <c r="G193" s="380"/>
      <c r="H193" s="380"/>
    </row>
    <row r="194" spans="7:8" x14ac:dyDescent="0.2">
      <c r="G194" s="380"/>
      <c r="H194" s="380"/>
    </row>
    <row r="195" spans="7:8" x14ac:dyDescent="0.2">
      <c r="G195" s="380"/>
      <c r="H195" s="380"/>
    </row>
    <row r="196" spans="7:8" x14ac:dyDescent="0.2">
      <c r="G196" s="380"/>
      <c r="H196" s="380"/>
    </row>
    <row r="197" spans="7:8" x14ac:dyDescent="0.2">
      <c r="G197" s="380"/>
      <c r="H197" s="380"/>
    </row>
    <row r="198" spans="7:8" x14ac:dyDescent="0.2">
      <c r="G198" s="380"/>
      <c r="H198" s="380"/>
    </row>
    <row r="199" spans="7:8" x14ac:dyDescent="0.2">
      <c r="G199" s="380"/>
      <c r="H199" s="380"/>
    </row>
    <row r="200" spans="7:8" x14ac:dyDescent="0.2">
      <c r="G200" s="380"/>
      <c r="H200" s="380"/>
    </row>
    <row r="201" spans="7:8" x14ac:dyDescent="0.2">
      <c r="G201" s="380"/>
      <c r="H201" s="380"/>
    </row>
    <row r="202" spans="7:8" x14ac:dyDescent="0.2">
      <c r="G202" s="380"/>
      <c r="H202" s="380"/>
    </row>
    <row r="203" spans="7:8" x14ac:dyDescent="0.2">
      <c r="G203" s="380"/>
      <c r="H203" s="380"/>
    </row>
    <row r="204" spans="7:8" x14ac:dyDescent="0.2">
      <c r="G204" s="380"/>
      <c r="H204" s="380"/>
    </row>
    <row r="205" spans="7:8" x14ac:dyDescent="0.2">
      <c r="G205" s="380"/>
      <c r="H205" s="380"/>
    </row>
    <row r="206" spans="7:8" x14ac:dyDescent="0.2">
      <c r="G206" s="380"/>
      <c r="H206" s="380"/>
    </row>
    <row r="207" spans="7:8" x14ac:dyDescent="0.2">
      <c r="G207" s="380"/>
      <c r="H207" s="380"/>
    </row>
    <row r="208" spans="7:8" x14ac:dyDescent="0.2">
      <c r="G208" s="380"/>
      <c r="H208" s="380"/>
    </row>
    <row r="209" spans="7:8" x14ac:dyDescent="0.2">
      <c r="G209" s="380"/>
      <c r="H209" s="380"/>
    </row>
    <row r="210" spans="7:8" x14ac:dyDescent="0.2">
      <c r="G210" s="380"/>
      <c r="H210" s="380"/>
    </row>
    <row r="211" spans="7:8" x14ac:dyDescent="0.2">
      <c r="G211" s="380"/>
      <c r="H211" s="380"/>
    </row>
    <row r="212" spans="7:8" x14ac:dyDescent="0.2">
      <c r="G212" s="380"/>
      <c r="H212" s="380"/>
    </row>
    <row r="213" spans="7:8" x14ac:dyDescent="0.2">
      <c r="G213" s="380"/>
      <c r="H213" s="380"/>
    </row>
    <row r="214" spans="7:8" x14ac:dyDescent="0.2">
      <c r="G214" s="380"/>
      <c r="H214" s="380"/>
    </row>
    <row r="215" spans="7:8" x14ac:dyDescent="0.2">
      <c r="G215" s="380"/>
      <c r="H215" s="380"/>
    </row>
    <row r="216" spans="7:8" x14ac:dyDescent="0.2">
      <c r="G216" s="380"/>
      <c r="H216" s="380"/>
    </row>
    <row r="217" spans="7:8" x14ac:dyDescent="0.2">
      <c r="G217" s="380"/>
      <c r="H217" s="380"/>
    </row>
    <row r="218" spans="7:8" x14ac:dyDescent="0.2">
      <c r="G218" s="380"/>
      <c r="H218" s="380"/>
    </row>
    <row r="219" spans="7:8" x14ac:dyDescent="0.2">
      <c r="G219" s="380"/>
      <c r="H219" s="380"/>
    </row>
    <row r="220" spans="7:8" x14ac:dyDescent="0.2">
      <c r="G220" s="380"/>
      <c r="H220" s="380"/>
    </row>
    <row r="221" spans="7:8" x14ac:dyDescent="0.2">
      <c r="G221" s="380"/>
      <c r="H221" s="380"/>
    </row>
    <row r="222" spans="7:8" x14ac:dyDescent="0.2">
      <c r="G222" s="380"/>
      <c r="H222" s="380"/>
    </row>
    <row r="223" spans="7:8" x14ac:dyDescent="0.2">
      <c r="G223" s="380"/>
      <c r="H223" s="380"/>
    </row>
    <row r="224" spans="7:8" x14ac:dyDescent="0.2">
      <c r="G224" s="380"/>
      <c r="H224" s="380"/>
    </row>
    <row r="225" spans="7:8" x14ac:dyDescent="0.2">
      <c r="G225" s="380"/>
      <c r="H225" s="380"/>
    </row>
    <row r="226" spans="7:8" x14ac:dyDescent="0.2">
      <c r="G226" s="380"/>
      <c r="H226" s="380"/>
    </row>
    <row r="227" spans="7:8" x14ac:dyDescent="0.2">
      <c r="G227" s="380"/>
      <c r="H227" s="380"/>
    </row>
    <row r="228" spans="7:8" x14ac:dyDescent="0.2">
      <c r="G228" s="380"/>
      <c r="H228" s="380"/>
    </row>
    <row r="229" spans="7:8" x14ac:dyDescent="0.2">
      <c r="G229" s="380"/>
      <c r="H229" s="380"/>
    </row>
    <row r="230" spans="7:8" x14ac:dyDescent="0.2">
      <c r="G230" s="380"/>
      <c r="H230" s="380"/>
    </row>
    <row r="231" spans="7:8" x14ac:dyDescent="0.2">
      <c r="G231" s="380"/>
      <c r="H231" s="380"/>
    </row>
    <row r="232" spans="7:8" x14ac:dyDescent="0.2">
      <c r="G232" s="380"/>
      <c r="H232" s="380"/>
    </row>
    <row r="233" spans="7:8" x14ac:dyDescent="0.2">
      <c r="G233" s="380"/>
      <c r="H233" s="380"/>
    </row>
    <row r="234" spans="7:8" x14ac:dyDescent="0.2">
      <c r="G234" s="380"/>
      <c r="H234" s="380"/>
    </row>
    <row r="235" spans="7:8" x14ac:dyDescent="0.2">
      <c r="G235" s="380"/>
      <c r="H235" s="380"/>
    </row>
    <row r="236" spans="7:8" x14ac:dyDescent="0.2">
      <c r="G236" s="380"/>
      <c r="H236" s="380"/>
    </row>
    <row r="237" spans="7:8" x14ac:dyDescent="0.2">
      <c r="G237" s="380"/>
      <c r="H237" s="380"/>
    </row>
    <row r="238" spans="7:8" x14ac:dyDescent="0.2">
      <c r="G238" s="380"/>
      <c r="H238" s="380"/>
    </row>
    <row r="239" spans="7:8" x14ac:dyDescent="0.2">
      <c r="G239" s="380"/>
      <c r="H239" s="380"/>
    </row>
    <row r="240" spans="7:8" x14ac:dyDescent="0.2">
      <c r="G240" s="380"/>
      <c r="H240" s="380"/>
    </row>
    <row r="241" spans="7:8" x14ac:dyDescent="0.2">
      <c r="G241" s="380"/>
      <c r="H241" s="380"/>
    </row>
    <row r="242" spans="7:8" x14ac:dyDescent="0.2">
      <c r="G242" s="380"/>
      <c r="H242" s="380"/>
    </row>
    <row r="243" spans="7:8" x14ac:dyDescent="0.2">
      <c r="G243" s="380"/>
      <c r="H243" s="380"/>
    </row>
    <row r="244" spans="7:8" x14ac:dyDescent="0.2">
      <c r="G244" s="380"/>
      <c r="H244" s="380"/>
    </row>
    <row r="245" spans="7:8" x14ac:dyDescent="0.2">
      <c r="G245" s="380"/>
      <c r="H245" s="380"/>
    </row>
    <row r="246" spans="7:8" x14ac:dyDescent="0.2">
      <c r="G246" s="380"/>
      <c r="H246" s="380"/>
    </row>
    <row r="247" spans="7:8" x14ac:dyDescent="0.2">
      <c r="G247" s="380"/>
      <c r="H247" s="380"/>
    </row>
    <row r="248" spans="7:8" x14ac:dyDescent="0.2">
      <c r="G248" s="380"/>
      <c r="H248" s="380"/>
    </row>
    <row r="249" spans="7:8" x14ac:dyDescent="0.2">
      <c r="G249" s="380"/>
      <c r="H249" s="380"/>
    </row>
    <row r="250" spans="7:8" x14ac:dyDescent="0.2">
      <c r="G250" s="380"/>
      <c r="H250" s="380"/>
    </row>
    <row r="251" spans="7:8" x14ac:dyDescent="0.2">
      <c r="G251" s="380"/>
      <c r="H251" s="380"/>
    </row>
    <row r="252" spans="7:8" x14ac:dyDescent="0.2">
      <c r="G252" s="380"/>
      <c r="H252" s="380"/>
    </row>
    <row r="253" spans="7:8" x14ac:dyDescent="0.2">
      <c r="G253" s="380"/>
      <c r="H253" s="380"/>
    </row>
    <row r="254" spans="7:8" x14ac:dyDescent="0.2">
      <c r="G254" s="380"/>
      <c r="H254" s="380"/>
    </row>
    <row r="255" spans="7:8" x14ac:dyDescent="0.2">
      <c r="G255" s="380"/>
      <c r="H255" s="380"/>
    </row>
    <row r="256" spans="7:8" x14ac:dyDescent="0.2">
      <c r="G256" s="380"/>
      <c r="H256" s="380"/>
    </row>
    <row r="257" spans="7:8" x14ac:dyDescent="0.2">
      <c r="G257" s="380"/>
      <c r="H257" s="380"/>
    </row>
    <row r="258" spans="7:8" x14ac:dyDescent="0.2">
      <c r="G258" s="380"/>
      <c r="H258" s="380"/>
    </row>
    <row r="259" spans="7:8" x14ac:dyDescent="0.2">
      <c r="G259" s="380"/>
      <c r="H259" s="380"/>
    </row>
    <row r="260" spans="7:8" x14ac:dyDescent="0.2">
      <c r="G260" s="380"/>
      <c r="H260" s="380"/>
    </row>
    <row r="261" spans="7:8" x14ac:dyDescent="0.2">
      <c r="G261" s="380"/>
      <c r="H261" s="380"/>
    </row>
    <row r="262" spans="7:8" x14ac:dyDescent="0.2">
      <c r="G262" s="380"/>
      <c r="H262" s="380"/>
    </row>
    <row r="263" spans="7:8" x14ac:dyDescent="0.2">
      <c r="G263" s="380"/>
      <c r="H263" s="380"/>
    </row>
    <row r="264" spans="7:8" x14ac:dyDescent="0.2">
      <c r="G264" s="380"/>
      <c r="H264" s="380"/>
    </row>
    <row r="265" spans="7:8" x14ac:dyDescent="0.2">
      <c r="G265" s="380"/>
      <c r="H265" s="380"/>
    </row>
    <row r="266" spans="7:8" x14ac:dyDescent="0.2">
      <c r="G266" s="380"/>
      <c r="H266" s="380"/>
    </row>
    <row r="267" spans="7:8" x14ac:dyDescent="0.2">
      <c r="G267" s="380"/>
      <c r="H267" s="380"/>
    </row>
    <row r="268" spans="7:8" x14ac:dyDescent="0.2">
      <c r="G268" s="380"/>
      <c r="H268" s="380"/>
    </row>
    <row r="269" spans="7:8" x14ac:dyDescent="0.2">
      <c r="G269" s="380"/>
      <c r="H269" s="380"/>
    </row>
    <row r="270" spans="7:8" x14ac:dyDescent="0.2">
      <c r="G270" s="380"/>
      <c r="H270" s="380"/>
    </row>
    <row r="271" spans="7:8" x14ac:dyDescent="0.2">
      <c r="G271" s="380"/>
      <c r="H271" s="380"/>
    </row>
    <row r="272" spans="7:8" x14ac:dyDescent="0.2">
      <c r="G272" s="380"/>
      <c r="H272" s="380"/>
    </row>
    <row r="273" spans="7:8" x14ac:dyDescent="0.2">
      <c r="G273" s="380"/>
      <c r="H273" s="380"/>
    </row>
    <row r="274" spans="7:8" x14ac:dyDescent="0.2">
      <c r="G274" s="380"/>
      <c r="H274" s="380"/>
    </row>
    <row r="275" spans="7:8" x14ac:dyDescent="0.2">
      <c r="G275" s="380"/>
      <c r="H275" s="380"/>
    </row>
    <row r="276" spans="7:8" x14ac:dyDescent="0.2">
      <c r="G276" s="380"/>
      <c r="H276" s="380"/>
    </row>
    <row r="277" spans="7:8" x14ac:dyDescent="0.2">
      <c r="G277" s="380"/>
      <c r="H277" s="380"/>
    </row>
    <row r="278" spans="7:8" x14ac:dyDescent="0.2">
      <c r="G278" s="380"/>
      <c r="H278" s="380"/>
    </row>
    <row r="279" spans="7:8" x14ac:dyDescent="0.2">
      <c r="G279" s="380"/>
      <c r="H279" s="380"/>
    </row>
    <row r="280" spans="7:8" x14ac:dyDescent="0.2">
      <c r="G280" s="380"/>
      <c r="H280" s="380"/>
    </row>
    <row r="281" spans="7:8" x14ac:dyDescent="0.2">
      <c r="G281" s="380"/>
      <c r="H281" s="380"/>
    </row>
    <row r="282" spans="7:8" x14ac:dyDescent="0.2">
      <c r="G282" s="380"/>
      <c r="H282" s="380"/>
    </row>
    <row r="283" spans="7:8" x14ac:dyDescent="0.2">
      <c r="G283" s="380"/>
      <c r="H283" s="380"/>
    </row>
    <row r="284" spans="7:8" x14ac:dyDescent="0.2">
      <c r="G284" s="380"/>
      <c r="H284" s="380"/>
    </row>
    <row r="285" spans="7:8" x14ac:dyDescent="0.2">
      <c r="G285" s="380"/>
      <c r="H285" s="380"/>
    </row>
    <row r="286" spans="7:8" x14ac:dyDescent="0.2">
      <c r="G286" s="380"/>
      <c r="H286" s="380"/>
    </row>
    <row r="287" spans="7:8" x14ac:dyDescent="0.2">
      <c r="G287" s="380"/>
      <c r="H287" s="380"/>
    </row>
    <row r="288" spans="7:8" x14ac:dyDescent="0.2">
      <c r="G288" s="380"/>
      <c r="H288" s="380"/>
    </row>
    <row r="289" spans="7:8" x14ac:dyDescent="0.2">
      <c r="G289" s="380"/>
      <c r="H289" s="380"/>
    </row>
    <row r="290" spans="7:8" x14ac:dyDescent="0.2">
      <c r="G290" s="380"/>
      <c r="H290" s="380"/>
    </row>
    <row r="291" spans="7:8" x14ac:dyDescent="0.2">
      <c r="G291" s="380"/>
      <c r="H291" s="380"/>
    </row>
    <row r="292" spans="7:8" x14ac:dyDescent="0.2">
      <c r="G292" s="380"/>
      <c r="H292" s="380"/>
    </row>
    <row r="293" spans="7:8" x14ac:dyDescent="0.2">
      <c r="G293" s="380"/>
      <c r="H293" s="380"/>
    </row>
    <row r="294" spans="7:8" x14ac:dyDescent="0.2">
      <c r="G294" s="380"/>
      <c r="H294" s="380"/>
    </row>
    <row r="295" spans="7:8" x14ac:dyDescent="0.2">
      <c r="G295" s="380"/>
      <c r="H295" s="380"/>
    </row>
    <row r="296" spans="7:8" x14ac:dyDescent="0.2">
      <c r="G296" s="380"/>
      <c r="H296" s="380"/>
    </row>
    <row r="297" spans="7:8" x14ac:dyDescent="0.2">
      <c r="G297" s="380"/>
      <c r="H297" s="380"/>
    </row>
    <row r="298" spans="7:8" x14ac:dyDescent="0.2">
      <c r="G298" s="380"/>
      <c r="H298" s="380"/>
    </row>
    <row r="299" spans="7:8" x14ac:dyDescent="0.2">
      <c r="G299" s="380"/>
      <c r="H299" s="380"/>
    </row>
    <row r="300" spans="7:8" x14ac:dyDescent="0.2">
      <c r="G300" s="380"/>
      <c r="H300" s="380"/>
    </row>
    <row r="301" spans="7:8" x14ac:dyDescent="0.2">
      <c r="G301" s="380"/>
      <c r="H301" s="380"/>
    </row>
    <row r="302" spans="7:8" x14ac:dyDescent="0.2">
      <c r="G302" s="380"/>
      <c r="H302" s="380"/>
    </row>
    <row r="303" spans="7:8" x14ac:dyDescent="0.2">
      <c r="G303" s="380"/>
      <c r="H303" s="380"/>
    </row>
    <row r="304" spans="7:8" x14ac:dyDescent="0.2">
      <c r="G304" s="380"/>
      <c r="H304" s="380"/>
    </row>
    <row r="305" spans="7:8" x14ac:dyDescent="0.2">
      <c r="G305" s="380"/>
      <c r="H305" s="380"/>
    </row>
    <row r="306" spans="7:8" x14ac:dyDescent="0.2">
      <c r="G306" s="380"/>
      <c r="H306" s="380"/>
    </row>
    <row r="307" spans="7:8" x14ac:dyDescent="0.2">
      <c r="G307" s="380"/>
      <c r="H307" s="380"/>
    </row>
    <row r="308" spans="7:8" x14ac:dyDescent="0.2">
      <c r="G308" s="380"/>
      <c r="H308" s="380"/>
    </row>
    <row r="309" spans="7:8" x14ac:dyDescent="0.2">
      <c r="G309" s="380"/>
      <c r="H309" s="380"/>
    </row>
    <row r="310" spans="7:8" x14ac:dyDescent="0.2">
      <c r="G310" s="380"/>
      <c r="H310" s="380"/>
    </row>
    <row r="311" spans="7:8" x14ac:dyDescent="0.2">
      <c r="G311" s="380"/>
      <c r="H311" s="380"/>
    </row>
    <row r="312" spans="7:8" x14ac:dyDescent="0.2">
      <c r="G312" s="380"/>
      <c r="H312" s="380"/>
    </row>
    <row r="313" spans="7:8" x14ac:dyDescent="0.2">
      <c r="G313" s="380"/>
      <c r="H313" s="380"/>
    </row>
    <row r="314" spans="7:8" x14ac:dyDescent="0.2">
      <c r="G314" s="380"/>
      <c r="H314" s="380"/>
    </row>
    <row r="315" spans="7:8" x14ac:dyDescent="0.2">
      <c r="G315" s="380"/>
      <c r="H315" s="380"/>
    </row>
    <row r="316" spans="7:8" x14ac:dyDescent="0.2">
      <c r="G316" s="380"/>
      <c r="H316" s="380"/>
    </row>
    <row r="317" spans="7:8" x14ac:dyDescent="0.2">
      <c r="G317" s="380"/>
      <c r="H317" s="380"/>
    </row>
    <row r="318" spans="7:8" x14ac:dyDescent="0.2">
      <c r="G318" s="380"/>
      <c r="H318" s="380"/>
    </row>
    <row r="319" spans="7:8" x14ac:dyDescent="0.2">
      <c r="G319" s="380"/>
      <c r="H319" s="380"/>
    </row>
    <row r="320" spans="7:8" x14ac:dyDescent="0.2">
      <c r="G320" s="380"/>
      <c r="H320" s="380"/>
    </row>
    <row r="321" spans="7:8" x14ac:dyDescent="0.2">
      <c r="G321" s="380"/>
      <c r="H321" s="380"/>
    </row>
    <row r="322" spans="7:8" x14ac:dyDescent="0.2">
      <c r="G322" s="380"/>
      <c r="H322" s="380"/>
    </row>
    <row r="323" spans="7:8" x14ac:dyDescent="0.2">
      <c r="G323" s="380"/>
      <c r="H323" s="380"/>
    </row>
    <row r="324" spans="7:8" x14ac:dyDescent="0.2">
      <c r="G324" s="380"/>
      <c r="H324" s="380"/>
    </row>
    <row r="325" spans="7:8" x14ac:dyDescent="0.2">
      <c r="G325" s="380"/>
      <c r="H325" s="380"/>
    </row>
    <row r="326" spans="7:8" x14ac:dyDescent="0.2">
      <c r="G326" s="380"/>
      <c r="H326" s="380"/>
    </row>
    <row r="327" spans="7:8" x14ac:dyDescent="0.2">
      <c r="G327" s="380"/>
      <c r="H327" s="380"/>
    </row>
    <row r="328" spans="7:8" x14ac:dyDescent="0.2">
      <c r="G328" s="380"/>
      <c r="H328" s="380"/>
    </row>
    <row r="329" spans="7:8" x14ac:dyDescent="0.2">
      <c r="G329" s="380"/>
      <c r="H329" s="380"/>
    </row>
    <row r="330" spans="7:8" x14ac:dyDescent="0.2">
      <c r="G330" s="380"/>
      <c r="H330" s="380"/>
    </row>
    <row r="331" spans="7:8" x14ac:dyDescent="0.2">
      <c r="G331" s="380"/>
      <c r="H331" s="380"/>
    </row>
    <row r="332" spans="7:8" x14ac:dyDescent="0.2">
      <c r="G332" s="380"/>
      <c r="H332" s="380"/>
    </row>
    <row r="333" spans="7:8" x14ac:dyDescent="0.2">
      <c r="G333" s="380"/>
      <c r="H333" s="380"/>
    </row>
    <row r="334" spans="7:8" x14ac:dyDescent="0.2">
      <c r="G334" s="380"/>
      <c r="H334" s="380"/>
    </row>
    <row r="335" spans="7:8" x14ac:dyDescent="0.2">
      <c r="G335" s="380"/>
      <c r="H335" s="380"/>
    </row>
    <row r="336" spans="7:8" x14ac:dyDescent="0.2">
      <c r="G336" s="380"/>
      <c r="H336" s="380"/>
    </row>
    <row r="337" spans="7:8" x14ac:dyDescent="0.2">
      <c r="G337" s="380"/>
      <c r="H337" s="380"/>
    </row>
    <row r="338" spans="7:8" x14ac:dyDescent="0.2">
      <c r="G338" s="380"/>
      <c r="H338" s="380"/>
    </row>
    <row r="339" spans="7:8" x14ac:dyDescent="0.2">
      <c r="G339" s="380"/>
      <c r="H339" s="380"/>
    </row>
    <row r="340" spans="7:8" x14ac:dyDescent="0.2">
      <c r="G340" s="380"/>
      <c r="H340" s="380"/>
    </row>
    <row r="341" spans="7:8" x14ac:dyDescent="0.2">
      <c r="G341" s="380"/>
      <c r="H341" s="380"/>
    </row>
    <row r="342" spans="7:8" x14ac:dyDescent="0.2">
      <c r="G342" s="380"/>
      <c r="H342" s="380"/>
    </row>
    <row r="343" spans="7:8" x14ac:dyDescent="0.2">
      <c r="G343" s="380"/>
      <c r="H343" s="380"/>
    </row>
    <row r="344" spans="7:8" x14ac:dyDescent="0.2">
      <c r="G344" s="380"/>
      <c r="H344" s="380"/>
    </row>
    <row r="345" spans="7:8" x14ac:dyDescent="0.2">
      <c r="G345" s="380"/>
      <c r="H345" s="380"/>
    </row>
    <row r="346" spans="7:8" x14ac:dyDescent="0.2">
      <c r="G346" s="380"/>
      <c r="H346" s="380"/>
    </row>
    <row r="347" spans="7:8" x14ac:dyDescent="0.2">
      <c r="G347" s="380"/>
      <c r="H347" s="380"/>
    </row>
    <row r="348" spans="7:8" x14ac:dyDescent="0.2">
      <c r="G348" s="380"/>
      <c r="H348" s="380"/>
    </row>
    <row r="349" spans="7:8" x14ac:dyDescent="0.2">
      <c r="G349" s="380"/>
      <c r="H349" s="380"/>
    </row>
    <row r="350" spans="7:8" x14ac:dyDescent="0.2">
      <c r="G350" s="380"/>
      <c r="H350" s="380"/>
    </row>
    <row r="351" spans="7:8" x14ac:dyDescent="0.2">
      <c r="G351" s="380"/>
      <c r="H351" s="380"/>
    </row>
    <row r="352" spans="7:8" x14ac:dyDescent="0.2">
      <c r="G352" s="380"/>
      <c r="H352" s="380"/>
    </row>
    <row r="353" spans="7:8" x14ac:dyDescent="0.2">
      <c r="G353" s="380"/>
      <c r="H353" s="380"/>
    </row>
    <row r="354" spans="7:8" x14ac:dyDescent="0.2">
      <c r="G354" s="380"/>
      <c r="H354" s="380"/>
    </row>
    <row r="355" spans="7:8" x14ac:dyDescent="0.2">
      <c r="G355" s="380"/>
      <c r="H355" s="380"/>
    </row>
    <row r="356" spans="7:8" x14ac:dyDescent="0.2">
      <c r="G356" s="380"/>
      <c r="H356" s="380"/>
    </row>
    <row r="357" spans="7:8" x14ac:dyDescent="0.2">
      <c r="G357" s="380"/>
      <c r="H357" s="380"/>
    </row>
    <row r="358" spans="7:8" x14ac:dyDescent="0.2">
      <c r="G358" s="380"/>
      <c r="H358" s="380"/>
    </row>
    <row r="359" spans="7:8" x14ac:dyDescent="0.2">
      <c r="G359" s="380"/>
      <c r="H359" s="380"/>
    </row>
    <row r="360" spans="7:8" x14ac:dyDescent="0.2">
      <c r="G360" s="380"/>
      <c r="H360" s="380"/>
    </row>
    <row r="361" spans="7:8" x14ac:dyDescent="0.2">
      <c r="G361" s="380"/>
      <c r="H361" s="380"/>
    </row>
    <row r="362" spans="7:8" x14ac:dyDescent="0.2">
      <c r="G362" s="380"/>
      <c r="H362" s="380"/>
    </row>
    <row r="363" spans="7:8" x14ac:dyDescent="0.2">
      <c r="G363" s="380"/>
      <c r="H363" s="380"/>
    </row>
    <row r="364" spans="7:8" x14ac:dyDescent="0.2">
      <c r="G364" s="380"/>
      <c r="H364" s="380"/>
    </row>
    <row r="365" spans="7:8" x14ac:dyDescent="0.2">
      <c r="G365" s="380"/>
      <c r="H365" s="380"/>
    </row>
    <row r="366" spans="7:8" x14ac:dyDescent="0.2">
      <c r="G366" s="380"/>
      <c r="H366" s="380"/>
    </row>
    <row r="367" spans="7:8" x14ac:dyDescent="0.2">
      <c r="G367" s="380"/>
      <c r="H367" s="380"/>
    </row>
    <row r="368" spans="7:8" x14ac:dyDescent="0.2">
      <c r="G368" s="380"/>
      <c r="H368" s="380"/>
    </row>
    <row r="369" spans="7:8" x14ac:dyDescent="0.2">
      <c r="G369" s="380"/>
      <c r="H369" s="380"/>
    </row>
    <row r="370" spans="7:8" x14ac:dyDescent="0.2">
      <c r="G370" s="380"/>
      <c r="H370" s="380"/>
    </row>
    <row r="371" spans="7:8" x14ac:dyDescent="0.2">
      <c r="G371" s="380"/>
      <c r="H371" s="380"/>
    </row>
    <row r="372" spans="7:8" x14ac:dyDescent="0.2">
      <c r="G372" s="380"/>
      <c r="H372" s="380"/>
    </row>
    <row r="373" spans="7:8" x14ac:dyDescent="0.2">
      <c r="G373" s="380"/>
      <c r="H373" s="380"/>
    </row>
    <row r="374" spans="7:8" x14ac:dyDescent="0.2">
      <c r="G374" s="380"/>
      <c r="H374" s="380"/>
    </row>
    <row r="375" spans="7:8" x14ac:dyDescent="0.2">
      <c r="G375" s="380"/>
      <c r="H375" s="380"/>
    </row>
    <row r="376" spans="7:8" x14ac:dyDescent="0.2">
      <c r="G376" s="380"/>
      <c r="H376" s="380"/>
    </row>
    <row r="377" spans="7:8" x14ac:dyDescent="0.2">
      <c r="G377" s="380"/>
      <c r="H377" s="380"/>
    </row>
    <row r="378" spans="7:8" x14ac:dyDescent="0.2">
      <c r="G378" s="380"/>
      <c r="H378" s="380"/>
    </row>
    <row r="379" spans="7:8" x14ac:dyDescent="0.2">
      <c r="G379" s="380"/>
      <c r="H379" s="380"/>
    </row>
    <row r="380" spans="7:8" x14ac:dyDescent="0.2">
      <c r="G380" s="380"/>
      <c r="H380" s="380"/>
    </row>
    <row r="381" spans="7:8" x14ac:dyDescent="0.2">
      <c r="G381" s="380"/>
      <c r="H381" s="380"/>
    </row>
    <row r="382" spans="7:8" x14ac:dyDescent="0.2">
      <c r="G382" s="380"/>
      <c r="H382" s="380"/>
    </row>
    <row r="383" spans="7:8" x14ac:dyDescent="0.2">
      <c r="G383" s="380"/>
      <c r="H383" s="380"/>
    </row>
    <row r="384" spans="7:8" x14ac:dyDescent="0.2">
      <c r="G384" s="380"/>
      <c r="H384" s="380"/>
    </row>
    <row r="385" spans="7:8" x14ac:dyDescent="0.2">
      <c r="G385" s="380"/>
      <c r="H385" s="380"/>
    </row>
    <row r="386" spans="7:8" x14ac:dyDescent="0.2">
      <c r="G386" s="380"/>
      <c r="H386" s="380"/>
    </row>
    <row r="387" spans="7:8" x14ac:dyDescent="0.2">
      <c r="G387" s="380"/>
      <c r="H387" s="380"/>
    </row>
    <row r="388" spans="7:8" x14ac:dyDescent="0.2">
      <c r="G388" s="380"/>
      <c r="H388" s="380"/>
    </row>
    <row r="389" spans="7:8" x14ac:dyDescent="0.2">
      <c r="G389" s="380"/>
      <c r="H389" s="380"/>
    </row>
    <row r="390" spans="7:8" x14ac:dyDescent="0.2">
      <c r="G390" s="380"/>
      <c r="H390" s="380"/>
    </row>
    <row r="391" spans="7:8" x14ac:dyDescent="0.2">
      <c r="G391" s="380"/>
      <c r="H391" s="380"/>
    </row>
    <row r="392" spans="7:8" x14ac:dyDescent="0.2">
      <c r="G392" s="380"/>
      <c r="H392" s="380"/>
    </row>
    <row r="393" spans="7:8" x14ac:dyDescent="0.2">
      <c r="G393" s="380"/>
      <c r="H393" s="380"/>
    </row>
    <row r="394" spans="7:8" x14ac:dyDescent="0.2">
      <c r="G394" s="380"/>
      <c r="H394" s="380"/>
    </row>
    <row r="395" spans="7:8" x14ac:dyDescent="0.2">
      <c r="G395" s="380"/>
      <c r="H395" s="380"/>
    </row>
    <row r="396" spans="7:8" x14ac:dyDescent="0.2">
      <c r="G396" s="380"/>
      <c r="H396" s="380"/>
    </row>
    <row r="397" spans="7:8" x14ac:dyDescent="0.2">
      <c r="G397" s="380"/>
      <c r="H397" s="380"/>
    </row>
    <row r="398" spans="7:8" x14ac:dyDescent="0.2">
      <c r="G398" s="380"/>
      <c r="H398" s="380"/>
    </row>
    <row r="399" spans="7:8" x14ac:dyDescent="0.2">
      <c r="G399" s="380"/>
      <c r="H399" s="380"/>
    </row>
    <row r="400" spans="7:8" x14ac:dyDescent="0.2">
      <c r="G400" s="380"/>
      <c r="H400" s="380"/>
    </row>
    <row r="401" spans="7:8" x14ac:dyDescent="0.2">
      <c r="G401" s="380"/>
      <c r="H401" s="380"/>
    </row>
    <row r="402" spans="7:8" x14ac:dyDescent="0.2">
      <c r="G402" s="380"/>
      <c r="H402" s="380"/>
    </row>
    <row r="403" spans="7:8" x14ac:dyDescent="0.2">
      <c r="G403" s="380"/>
      <c r="H403" s="380"/>
    </row>
    <row r="404" spans="7:8" x14ac:dyDescent="0.2">
      <c r="G404" s="380"/>
      <c r="H404" s="380"/>
    </row>
    <row r="405" spans="7:8" x14ac:dyDescent="0.2">
      <c r="G405" s="380"/>
      <c r="H405" s="380"/>
    </row>
    <row r="406" spans="7:8" x14ac:dyDescent="0.2">
      <c r="G406" s="380"/>
      <c r="H406" s="380"/>
    </row>
    <row r="407" spans="7:8" x14ac:dyDescent="0.2">
      <c r="G407" s="380"/>
      <c r="H407" s="380"/>
    </row>
    <row r="408" spans="7:8" x14ac:dyDescent="0.2">
      <c r="G408" s="380"/>
      <c r="H408" s="380"/>
    </row>
    <row r="409" spans="7:8" x14ac:dyDescent="0.2">
      <c r="G409" s="380"/>
      <c r="H409" s="380"/>
    </row>
    <row r="410" spans="7:8" x14ac:dyDescent="0.2">
      <c r="G410" s="380"/>
      <c r="H410" s="380"/>
    </row>
    <row r="411" spans="7:8" x14ac:dyDescent="0.2">
      <c r="G411" s="380"/>
      <c r="H411" s="380"/>
    </row>
    <row r="412" spans="7:8" x14ac:dyDescent="0.2">
      <c r="G412" s="380"/>
      <c r="H412" s="380"/>
    </row>
    <row r="413" spans="7:8" x14ac:dyDescent="0.2">
      <c r="G413" s="380"/>
      <c r="H413" s="380"/>
    </row>
    <row r="414" spans="7:8" x14ac:dyDescent="0.2">
      <c r="G414" s="380"/>
      <c r="H414" s="380"/>
    </row>
    <row r="415" spans="7:8" x14ac:dyDescent="0.2">
      <c r="G415" s="380"/>
      <c r="H415" s="380"/>
    </row>
    <row r="416" spans="7:8" x14ac:dyDescent="0.2">
      <c r="G416" s="380"/>
      <c r="H416" s="380"/>
    </row>
    <row r="417" spans="7:8" x14ac:dyDescent="0.2">
      <c r="G417" s="380"/>
      <c r="H417" s="380"/>
    </row>
    <row r="418" spans="7:8" x14ac:dyDescent="0.2">
      <c r="G418" s="380"/>
      <c r="H418" s="380"/>
    </row>
    <row r="419" spans="7:8" x14ac:dyDescent="0.2">
      <c r="G419" s="380"/>
      <c r="H419" s="380"/>
    </row>
    <row r="420" spans="7:8" x14ac:dyDescent="0.2">
      <c r="G420" s="380"/>
      <c r="H420" s="380"/>
    </row>
    <row r="421" spans="7:8" x14ac:dyDescent="0.2">
      <c r="G421" s="380"/>
      <c r="H421" s="380"/>
    </row>
    <row r="422" spans="7:8" x14ac:dyDescent="0.2">
      <c r="G422" s="380"/>
      <c r="H422" s="380"/>
    </row>
    <row r="423" spans="7:8" x14ac:dyDescent="0.2">
      <c r="G423" s="380"/>
      <c r="H423" s="380"/>
    </row>
    <row r="424" spans="7:8" x14ac:dyDescent="0.2">
      <c r="G424" s="380"/>
      <c r="H424" s="380"/>
    </row>
    <row r="425" spans="7:8" x14ac:dyDescent="0.2">
      <c r="G425" s="380"/>
      <c r="H425" s="380"/>
    </row>
    <row r="426" spans="7:8" x14ac:dyDescent="0.2">
      <c r="G426" s="380"/>
      <c r="H426" s="380"/>
    </row>
    <row r="427" spans="7:8" x14ac:dyDescent="0.2">
      <c r="G427" s="380"/>
      <c r="H427" s="380"/>
    </row>
    <row r="428" spans="7:8" x14ac:dyDescent="0.2">
      <c r="G428" s="380"/>
      <c r="H428" s="380"/>
    </row>
    <row r="429" spans="7:8" x14ac:dyDescent="0.2">
      <c r="G429" s="380"/>
      <c r="H429" s="380"/>
    </row>
    <row r="430" spans="7:8" x14ac:dyDescent="0.2">
      <c r="G430" s="380"/>
      <c r="H430" s="380"/>
    </row>
    <row r="431" spans="7:8" x14ac:dyDescent="0.2">
      <c r="G431" s="380"/>
      <c r="H431" s="380"/>
    </row>
    <row r="432" spans="7:8" x14ac:dyDescent="0.2">
      <c r="G432" s="380"/>
      <c r="H432" s="380"/>
    </row>
    <row r="433" spans="7:8" x14ac:dyDescent="0.2">
      <c r="G433" s="380"/>
      <c r="H433" s="380"/>
    </row>
    <row r="434" spans="7:8" x14ac:dyDescent="0.2">
      <c r="G434" s="380"/>
      <c r="H434" s="380"/>
    </row>
    <row r="435" spans="7:8" x14ac:dyDescent="0.2">
      <c r="G435" s="380"/>
      <c r="H435" s="380"/>
    </row>
    <row r="436" spans="7:8" x14ac:dyDescent="0.2">
      <c r="G436" s="380"/>
      <c r="H436" s="380"/>
    </row>
    <row r="437" spans="7:8" x14ac:dyDescent="0.2">
      <c r="G437" s="380"/>
      <c r="H437" s="380"/>
    </row>
    <row r="438" spans="7:8" x14ac:dyDescent="0.2">
      <c r="G438" s="380"/>
      <c r="H438" s="380"/>
    </row>
    <row r="439" spans="7:8" x14ac:dyDescent="0.2">
      <c r="G439" s="380"/>
      <c r="H439" s="380"/>
    </row>
    <row r="440" spans="7:8" x14ac:dyDescent="0.2">
      <c r="G440" s="380"/>
      <c r="H440" s="380"/>
    </row>
    <row r="441" spans="7:8" x14ac:dyDescent="0.2">
      <c r="G441" s="380"/>
      <c r="H441" s="380"/>
    </row>
    <row r="442" spans="7:8" x14ac:dyDescent="0.2">
      <c r="G442" s="380"/>
      <c r="H442" s="380"/>
    </row>
    <row r="443" spans="7:8" x14ac:dyDescent="0.2">
      <c r="G443" s="380"/>
      <c r="H443" s="380"/>
    </row>
    <row r="444" spans="7:8" x14ac:dyDescent="0.2">
      <c r="G444" s="380"/>
      <c r="H444" s="380"/>
    </row>
    <row r="445" spans="7:8" x14ac:dyDescent="0.2">
      <c r="G445" s="380"/>
      <c r="H445" s="380"/>
    </row>
    <row r="446" spans="7:8" x14ac:dyDescent="0.2">
      <c r="G446" s="380"/>
      <c r="H446" s="380"/>
    </row>
    <row r="447" spans="7:8" x14ac:dyDescent="0.2">
      <c r="G447" s="380"/>
      <c r="H447" s="380"/>
    </row>
    <row r="448" spans="7:8" x14ac:dyDescent="0.2">
      <c r="G448" s="380"/>
      <c r="H448" s="380"/>
    </row>
    <row r="449" spans="2:8" x14ac:dyDescent="0.2">
      <c r="G449" s="380"/>
      <c r="H449" s="380"/>
    </row>
    <row r="450" spans="2:8" x14ac:dyDescent="0.2">
      <c r="B450" s="3"/>
      <c r="C450" s="3"/>
      <c r="D450" s="3"/>
      <c r="E450" s="3"/>
      <c r="F450" s="3"/>
      <c r="G450" s="380"/>
      <c r="H450" s="380"/>
    </row>
    <row r="451" spans="2:8" x14ac:dyDescent="0.2">
      <c r="B451" s="3"/>
      <c r="C451" s="3"/>
      <c r="D451" s="3"/>
      <c r="E451" s="3"/>
      <c r="F451" s="3"/>
      <c r="G451" s="380"/>
      <c r="H451" s="380"/>
    </row>
    <row r="452" spans="2:8" x14ac:dyDescent="0.2">
      <c r="B452" s="3"/>
      <c r="C452" s="3"/>
      <c r="D452" s="3"/>
      <c r="E452" s="3"/>
      <c r="F452" s="3"/>
      <c r="G452" s="380"/>
      <c r="H452" s="380"/>
    </row>
    <row r="453" spans="2:8" x14ac:dyDescent="0.2">
      <c r="B453" s="3"/>
      <c r="C453" s="3"/>
      <c r="D453" s="3"/>
      <c r="E453" s="3"/>
      <c r="F453" s="3"/>
      <c r="G453" s="380"/>
      <c r="H453" s="380"/>
    </row>
    <row r="454" spans="2:8" x14ac:dyDescent="0.2">
      <c r="B454" s="3"/>
      <c r="C454" s="3"/>
      <c r="D454" s="3"/>
      <c r="E454" s="3"/>
      <c r="F454" s="3"/>
      <c r="G454" s="380"/>
      <c r="H454" s="380"/>
    </row>
    <row r="455" spans="2:8" x14ac:dyDescent="0.2">
      <c r="B455" s="3"/>
      <c r="C455" s="3"/>
      <c r="D455" s="3"/>
      <c r="E455" s="3"/>
      <c r="F455" s="3"/>
      <c r="G455" s="380"/>
      <c r="H455" s="380"/>
    </row>
    <row r="456" spans="2:8" x14ac:dyDescent="0.2">
      <c r="B456" s="3"/>
      <c r="C456" s="3"/>
      <c r="D456" s="3"/>
      <c r="E456" s="3"/>
      <c r="F456" s="3"/>
      <c r="G456" s="380"/>
      <c r="H456" s="380"/>
    </row>
    <row r="457" spans="2:8" x14ac:dyDescent="0.2">
      <c r="B457" s="3"/>
      <c r="C457" s="3"/>
      <c r="D457" s="3"/>
      <c r="E457" s="3"/>
      <c r="F457" s="3"/>
      <c r="G457" s="380"/>
      <c r="H457" s="380"/>
    </row>
    <row r="458" spans="2:8" x14ac:dyDescent="0.2">
      <c r="B458" s="3"/>
      <c r="C458" s="3"/>
      <c r="D458" s="3"/>
      <c r="E458" s="3"/>
      <c r="F458" s="3"/>
      <c r="G458" s="380"/>
      <c r="H458" s="380"/>
    </row>
    <row r="459" spans="2:8" x14ac:dyDescent="0.2">
      <c r="B459" s="3"/>
      <c r="C459" s="3"/>
      <c r="D459" s="3"/>
      <c r="E459" s="3"/>
      <c r="F459" s="3"/>
      <c r="G459" s="380"/>
      <c r="H459" s="380"/>
    </row>
    <row r="460" spans="2:8" x14ac:dyDescent="0.2">
      <c r="B460" s="3"/>
      <c r="C460" s="3"/>
      <c r="D460" s="3"/>
      <c r="E460" s="3"/>
      <c r="F460" s="3"/>
      <c r="G460" s="380"/>
      <c r="H460" s="380"/>
    </row>
    <row r="461" spans="2:8" x14ac:dyDescent="0.2">
      <c r="B461" s="3"/>
      <c r="C461" s="3"/>
      <c r="D461" s="3"/>
      <c r="E461" s="3"/>
      <c r="F461" s="3"/>
      <c r="G461" s="380"/>
      <c r="H461" s="380"/>
    </row>
    <row r="462" spans="2:8" x14ac:dyDescent="0.2">
      <c r="B462" s="3"/>
      <c r="C462" s="3"/>
      <c r="D462" s="3"/>
      <c r="E462" s="3"/>
      <c r="F462" s="3"/>
      <c r="G462" s="380"/>
      <c r="H462" s="380"/>
    </row>
    <row r="463" spans="2:8" x14ac:dyDescent="0.2">
      <c r="B463" s="3"/>
      <c r="C463" s="3"/>
      <c r="D463" s="3"/>
      <c r="E463" s="3"/>
      <c r="F463" s="3"/>
      <c r="G463" s="380"/>
      <c r="H463" s="380"/>
    </row>
    <row r="464" spans="2:8" x14ac:dyDescent="0.2">
      <c r="B464" s="3"/>
      <c r="C464" s="3"/>
      <c r="D464" s="3"/>
      <c r="E464" s="3"/>
      <c r="F464" s="3"/>
      <c r="G464" s="380"/>
      <c r="H464" s="380"/>
    </row>
    <row r="465" spans="2:8" x14ac:dyDescent="0.2">
      <c r="B465" s="3"/>
      <c r="C465" s="3"/>
      <c r="D465" s="3"/>
      <c r="E465" s="3"/>
      <c r="F465" s="3"/>
      <c r="G465" s="380"/>
      <c r="H465" s="380"/>
    </row>
    <row r="466" spans="2:8" x14ac:dyDescent="0.2">
      <c r="B466" s="3"/>
      <c r="C466" s="3"/>
      <c r="D466" s="3"/>
      <c r="E466" s="3"/>
      <c r="F466" s="3"/>
      <c r="G466" s="380"/>
      <c r="H466" s="380"/>
    </row>
    <row r="467" spans="2:8" x14ac:dyDescent="0.2">
      <c r="B467" s="3"/>
      <c r="C467" s="3"/>
      <c r="D467" s="3"/>
      <c r="E467" s="3"/>
      <c r="F467" s="3"/>
      <c r="G467" s="380"/>
      <c r="H467" s="380"/>
    </row>
    <row r="468" spans="2:8" x14ac:dyDescent="0.2">
      <c r="B468" s="3"/>
      <c r="C468" s="3"/>
      <c r="D468" s="3"/>
      <c r="E468" s="3"/>
      <c r="F468" s="3"/>
      <c r="G468" s="380"/>
      <c r="H468" s="380"/>
    </row>
    <row r="469" spans="2:8" x14ac:dyDescent="0.2">
      <c r="B469" s="3"/>
      <c r="C469" s="3"/>
      <c r="D469" s="3"/>
      <c r="E469" s="3"/>
      <c r="F469" s="3"/>
      <c r="G469" s="380"/>
      <c r="H469" s="380"/>
    </row>
    <row r="470" spans="2:8" x14ac:dyDescent="0.2">
      <c r="B470" s="3"/>
      <c r="C470" s="3"/>
      <c r="D470" s="3"/>
      <c r="E470" s="3"/>
      <c r="F470" s="3"/>
      <c r="G470" s="380"/>
      <c r="H470" s="380"/>
    </row>
    <row r="471" spans="2:8" x14ac:dyDescent="0.2">
      <c r="B471" s="3"/>
      <c r="C471" s="3"/>
      <c r="D471" s="3"/>
      <c r="E471" s="3"/>
      <c r="F471" s="3"/>
      <c r="G471" s="380"/>
      <c r="H471" s="380"/>
    </row>
    <row r="472" spans="2:8" x14ac:dyDescent="0.2">
      <c r="B472" s="3"/>
      <c r="C472" s="3"/>
      <c r="D472" s="3"/>
      <c r="E472" s="3"/>
      <c r="F472" s="3"/>
      <c r="G472" s="380"/>
      <c r="H472" s="380"/>
    </row>
    <row r="473" spans="2:8" x14ac:dyDescent="0.2">
      <c r="B473" s="3"/>
      <c r="C473" s="3"/>
      <c r="D473" s="3"/>
      <c r="E473" s="3"/>
      <c r="F473" s="3"/>
      <c r="G473" s="380"/>
      <c r="H473" s="380"/>
    </row>
    <row r="474" spans="2:8" x14ac:dyDescent="0.2">
      <c r="B474" s="3"/>
      <c r="C474" s="3"/>
      <c r="D474" s="3"/>
      <c r="E474" s="3"/>
      <c r="F474" s="3"/>
      <c r="G474" s="380"/>
      <c r="H474" s="380"/>
    </row>
    <row r="475" spans="2:8" x14ac:dyDescent="0.2">
      <c r="B475" s="3"/>
      <c r="C475" s="3"/>
      <c r="D475" s="3"/>
      <c r="E475" s="3"/>
      <c r="F475" s="3"/>
      <c r="G475" s="380"/>
      <c r="H475" s="380"/>
    </row>
    <row r="476" spans="2:8" x14ac:dyDescent="0.2">
      <c r="B476" s="3"/>
      <c r="C476" s="3"/>
      <c r="D476" s="3"/>
      <c r="E476" s="3"/>
      <c r="F476" s="3"/>
      <c r="G476" s="380"/>
      <c r="H476" s="380"/>
    </row>
    <row r="477" spans="2:8" x14ac:dyDescent="0.2">
      <c r="B477" s="3"/>
      <c r="C477" s="3"/>
      <c r="D477" s="3"/>
      <c r="E477" s="3"/>
      <c r="F477" s="3"/>
      <c r="G477" s="380"/>
      <c r="H477" s="380"/>
    </row>
    <row r="478" spans="2:8" x14ac:dyDescent="0.2">
      <c r="B478" s="3"/>
      <c r="C478" s="3"/>
      <c r="D478" s="3"/>
      <c r="E478" s="3"/>
      <c r="F478" s="3"/>
      <c r="G478" s="380"/>
      <c r="H478" s="380"/>
    </row>
    <row r="479" spans="2:8" x14ac:dyDescent="0.2">
      <c r="B479" s="3"/>
      <c r="C479" s="3"/>
      <c r="D479" s="3"/>
      <c r="E479" s="3"/>
      <c r="F479" s="3"/>
      <c r="G479" s="380"/>
      <c r="H479" s="380"/>
    </row>
    <row r="480" spans="2:8" x14ac:dyDescent="0.2">
      <c r="B480" s="3"/>
      <c r="C480" s="3"/>
      <c r="D480" s="3"/>
      <c r="E480" s="3"/>
      <c r="F480" s="3"/>
      <c r="G480" s="380"/>
      <c r="H480" s="380"/>
    </row>
    <row r="481" spans="2:8" x14ac:dyDescent="0.2">
      <c r="B481" s="3"/>
      <c r="C481" s="3"/>
      <c r="D481" s="3"/>
      <c r="E481" s="3"/>
      <c r="F481" s="3"/>
      <c r="G481" s="380"/>
      <c r="H481" s="380"/>
    </row>
    <row r="482" spans="2:8" x14ac:dyDescent="0.2">
      <c r="B482" s="3"/>
      <c r="C482" s="3"/>
      <c r="D482" s="3"/>
      <c r="E482" s="3"/>
      <c r="F482" s="3"/>
      <c r="G482" s="380"/>
      <c r="H482" s="380"/>
    </row>
    <row r="483" spans="2:8" x14ac:dyDescent="0.2">
      <c r="B483" s="3"/>
      <c r="C483" s="3"/>
      <c r="D483" s="3"/>
      <c r="E483" s="3"/>
      <c r="F483" s="3"/>
      <c r="G483" s="380"/>
      <c r="H483" s="380"/>
    </row>
    <row r="484" spans="2:8" x14ac:dyDescent="0.2">
      <c r="B484" s="3"/>
      <c r="C484" s="3"/>
      <c r="D484" s="3"/>
      <c r="E484" s="3"/>
      <c r="F484" s="3"/>
      <c r="G484" s="380"/>
      <c r="H484" s="380"/>
    </row>
    <row r="485" spans="2:8" x14ac:dyDescent="0.2">
      <c r="B485" s="3"/>
      <c r="C485" s="3"/>
      <c r="D485" s="3"/>
      <c r="E485" s="3"/>
      <c r="F485" s="3"/>
      <c r="G485" s="380"/>
      <c r="H485" s="380"/>
    </row>
    <row r="486" spans="2:8" x14ac:dyDescent="0.2">
      <c r="B486" s="3"/>
      <c r="C486" s="3"/>
      <c r="D486" s="3"/>
      <c r="E486" s="3"/>
      <c r="F486" s="3"/>
      <c r="G486" s="380"/>
      <c r="H486" s="380"/>
    </row>
    <row r="487" spans="2:8" x14ac:dyDescent="0.2">
      <c r="B487" s="3"/>
      <c r="C487" s="3"/>
      <c r="D487" s="3"/>
      <c r="E487" s="3"/>
      <c r="F487" s="3"/>
      <c r="G487" s="380"/>
      <c r="H487" s="380"/>
    </row>
    <row r="488" spans="2:8" x14ac:dyDescent="0.2">
      <c r="B488" s="3"/>
      <c r="C488" s="3"/>
      <c r="D488" s="3"/>
      <c r="E488" s="3"/>
      <c r="F488" s="3"/>
      <c r="G488" s="380"/>
      <c r="H488" s="380"/>
    </row>
    <row r="489" spans="2:8" x14ac:dyDescent="0.2">
      <c r="B489" s="3"/>
      <c r="C489" s="3"/>
      <c r="D489" s="3"/>
      <c r="E489" s="3"/>
      <c r="F489" s="3"/>
      <c r="G489" s="380"/>
      <c r="H489" s="380"/>
    </row>
    <row r="490" spans="2:8" x14ac:dyDescent="0.2">
      <c r="B490" s="3"/>
      <c r="C490" s="3"/>
      <c r="D490" s="3"/>
      <c r="E490" s="3"/>
      <c r="F490" s="3"/>
      <c r="G490" s="380"/>
      <c r="H490" s="380"/>
    </row>
    <row r="491" spans="2:8" x14ac:dyDescent="0.2">
      <c r="B491" s="3"/>
      <c r="C491" s="3"/>
      <c r="D491" s="3"/>
      <c r="E491" s="3"/>
      <c r="F491" s="3"/>
      <c r="G491" s="380"/>
      <c r="H491" s="380"/>
    </row>
    <row r="492" spans="2:8" x14ac:dyDescent="0.2">
      <c r="B492" s="3"/>
      <c r="C492" s="3"/>
      <c r="D492" s="3"/>
      <c r="E492" s="3"/>
      <c r="F492" s="3"/>
      <c r="G492" s="380"/>
      <c r="H492" s="380"/>
    </row>
    <row r="493" spans="2:8" x14ac:dyDescent="0.2">
      <c r="B493" s="3"/>
      <c r="C493" s="3"/>
      <c r="D493" s="3"/>
      <c r="E493" s="3"/>
      <c r="F493" s="3"/>
      <c r="G493" s="380"/>
      <c r="H493" s="380"/>
    </row>
    <row r="494" spans="2:8" x14ac:dyDescent="0.2">
      <c r="B494" s="3"/>
      <c r="C494" s="3"/>
      <c r="D494" s="3"/>
      <c r="E494" s="3"/>
      <c r="F494" s="3"/>
      <c r="G494" s="380"/>
      <c r="H494" s="380"/>
    </row>
    <row r="495" spans="2:8" x14ac:dyDescent="0.2">
      <c r="B495" s="3"/>
      <c r="C495" s="3"/>
      <c r="D495" s="3"/>
      <c r="E495" s="3"/>
      <c r="F495" s="3"/>
      <c r="G495" s="380"/>
      <c r="H495" s="380"/>
    </row>
    <row r="496" spans="2:8" x14ac:dyDescent="0.2">
      <c r="B496" s="3"/>
      <c r="C496" s="3"/>
      <c r="D496" s="3"/>
      <c r="E496" s="3"/>
      <c r="F496" s="3"/>
      <c r="G496" s="380"/>
      <c r="H496" s="380"/>
    </row>
    <row r="497" spans="2:8" x14ac:dyDescent="0.2">
      <c r="B497" s="3"/>
      <c r="C497" s="3"/>
      <c r="D497" s="3"/>
      <c r="E497" s="3"/>
      <c r="F497" s="3"/>
      <c r="G497" s="380"/>
      <c r="H497" s="380"/>
    </row>
    <row r="498" spans="2:8" x14ac:dyDescent="0.2">
      <c r="B498" s="3"/>
      <c r="C498" s="3"/>
      <c r="D498" s="3"/>
      <c r="E498" s="3"/>
      <c r="F498" s="3"/>
      <c r="G498" s="380"/>
      <c r="H498" s="380"/>
    </row>
    <row r="499" spans="2:8" x14ac:dyDescent="0.2">
      <c r="B499" s="3"/>
      <c r="C499" s="3"/>
      <c r="D499" s="3"/>
      <c r="E499" s="3"/>
      <c r="F499" s="3"/>
      <c r="G499" s="380"/>
      <c r="H499" s="380"/>
    </row>
    <row r="500" spans="2:8" x14ac:dyDescent="0.2">
      <c r="B500" s="3"/>
      <c r="C500" s="3"/>
      <c r="D500" s="3"/>
      <c r="E500" s="3"/>
      <c r="F500" s="3"/>
      <c r="G500" s="380"/>
      <c r="H500" s="380"/>
    </row>
    <row r="501" spans="2:8" x14ac:dyDescent="0.2">
      <c r="B501" s="3"/>
      <c r="C501" s="3"/>
      <c r="D501" s="3"/>
      <c r="E501" s="3"/>
      <c r="F501" s="3"/>
      <c r="G501" s="380"/>
      <c r="H501" s="380"/>
    </row>
    <row r="502" spans="2:8" x14ac:dyDescent="0.2">
      <c r="B502" s="3"/>
      <c r="C502" s="3"/>
      <c r="D502" s="3"/>
      <c r="E502" s="3"/>
      <c r="F502" s="3"/>
      <c r="G502" s="380"/>
      <c r="H502" s="380"/>
    </row>
    <row r="503" spans="2:8" x14ac:dyDescent="0.2">
      <c r="B503" s="3"/>
      <c r="C503" s="3"/>
      <c r="D503" s="3"/>
      <c r="E503" s="3"/>
      <c r="F503" s="3"/>
      <c r="G503" s="380"/>
      <c r="H503" s="380"/>
    </row>
    <row r="504" spans="2:8" x14ac:dyDescent="0.2">
      <c r="B504" s="3"/>
      <c r="C504" s="3"/>
      <c r="D504" s="3"/>
      <c r="E504" s="3"/>
      <c r="F504" s="3"/>
      <c r="G504" s="380"/>
      <c r="H504" s="380"/>
    </row>
    <row r="505" spans="2:8" x14ac:dyDescent="0.2">
      <c r="B505" s="3"/>
      <c r="C505" s="3"/>
      <c r="D505" s="3"/>
      <c r="E505" s="3"/>
      <c r="F505" s="3"/>
      <c r="G505" s="380"/>
      <c r="H505" s="380"/>
    </row>
    <row r="506" spans="2:8" x14ac:dyDescent="0.2">
      <c r="B506" s="3"/>
      <c r="C506" s="3"/>
      <c r="D506" s="3"/>
      <c r="E506" s="3"/>
      <c r="F506" s="3"/>
      <c r="G506" s="380"/>
      <c r="H506" s="380"/>
    </row>
    <row r="507" spans="2:8" x14ac:dyDescent="0.2">
      <c r="B507" s="3"/>
      <c r="C507" s="3"/>
      <c r="D507" s="3"/>
      <c r="E507" s="3"/>
      <c r="F507" s="3"/>
      <c r="G507" s="380"/>
      <c r="H507" s="380"/>
    </row>
    <row r="508" spans="2:8" x14ac:dyDescent="0.2">
      <c r="B508" s="3"/>
      <c r="C508" s="3"/>
      <c r="D508" s="3"/>
      <c r="E508" s="3"/>
      <c r="F508" s="3"/>
      <c r="G508" s="380"/>
      <c r="H508" s="380"/>
    </row>
    <row r="509" spans="2:8" x14ac:dyDescent="0.2">
      <c r="B509" s="3"/>
      <c r="C509" s="3"/>
      <c r="D509" s="3"/>
      <c r="E509" s="3"/>
      <c r="F509" s="3"/>
      <c r="G509" s="380"/>
      <c r="H509" s="380"/>
    </row>
    <row r="510" spans="2:8" x14ac:dyDescent="0.2">
      <c r="B510" s="3"/>
      <c r="C510" s="3"/>
      <c r="D510" s="3"/>
      <c r="E510" s="3"/>
      <c r="F510" s="3"/>
      <c r="G510" s="380"/>
      <c r="H510" s="380"/>
    </row>
    <row r="511" spans="2:8" x14ac:dyDescent="0.2">
      <c r="B511" s="3"/>
      <c r="C511" s="3"/>
      <c r="D511" s="3"/>
      <c r="E511" s="3"/>
      <c r="F511" s="3"/>
      <c r="G511" s="380"/>
      <c r="H511" s="380"/>
    </row>
    <row r="512" spans="2:8" x14ac:dyDescent="0.2">
      <c r="B512" s="3"/>
      <c r="C512" s="3"/>
      <c r="D512" s="3"/>
      <c r="E512" s="3"/>
      <c r="F512" s="3"/>
      <c r="G512" s="380"/>
      <c r="H512" s="380"/>
    </row>
    <row r="513" spans="2:8" x14ac:dyDescent="0.2">
      <c r="B513" s="3"/>
      <c r="C513" s="3"/>
      <c r="D513" s="3"/>
      <c r="E513" s="3"/>
      <c r="F513" s="3"/>
      <c r="G513" s="380"/>
      <c r="H513" s="380"/>
    </row>
    <row r="514" spans="2:8" x14ac:dyDescent="0.2">
      <c r="B514" s="3"/>
      <c r="C514" s="3"/>
      <c r="D514" s="3"/>
      <c r="E514" s="3"/>
      <c r="F514" s="3"/>
      <c r="G514" s="380"/>
      <c r="H514" s="380"/>
    </row>
    <row r="515" spans="2:8" x14ac:dyDescent="0.2">
      <c r="B515" s="3"/>
      <c r="C515" s="3"/>
      <c r="D515" s="3"/>
      <c r="E515" s="3"/>
      <c r="F515" s="3"/>
      <c r="G515" s="380"/>
      <c r="H515" s="380"/>
    </row>
    <row r="516" spans="2:8" x14ac:dyDescent="0.2">
      <c r="B516" s="3"/>
      <c r="C516" s="3"/>
      <c r="D516" s="3"/>
      <c r="E516" s="3"/>
      <c r="F516" s="3"/>
      <c r="G516" s="380"/>
      <c r="H516" s="380"/>
    </row>
    <row r="517" spans="2:8" x14ac:dyDescent="0.2">
      <c r="B517" s="3"/>
      <c r="C517" s="3"/>
      <c r="D517" s="3"/>
      <c r="E517" s="3"/>
      <c r="F517" s="3"/>
      <c r="G517" s="380"/>
      <c r="H517" s="380"/>
    </row>
    <row r="518" spans="2:8" x14ac:dyDescent="0.2">
      <c r="B518" s="3"/>
      <c r="C518" s="3"/>
      <c r="D518" s="3"/>
      <c r="E518" s="3"/>
      <c r="F518" s="3"/>
      <c r="G518" s="380"/>
      <c r="H518" s="380"/>
    </row>
    <row r="519" spans="2:8" x14ac:dyDescent="0.2">
      <c r="B519" s="3"/>
      <c r="C519" s="3"/>
      <c r="D519" s="3"/>
      <c r="E519" s="3"/>
      <c r="F519" s="3"/>
      <c r="G519" s="380"/>
      <c r="H519" s="380"/>
    </row>
    <row r="520" spans="2:8" x14ac:dyDescent="0.2">
      <c r="B520" s="3"/>
      <c r="C520" s="3"/>
      <c r="D520" s="3"/>
      <c r="E520" s="3"/>
      <c r="F520" s="3"/>
      <c r="G520" s="380"/>
      <c r="H520" s="380"/>
    </row>
    <row r="521" spans="2:8" x14ac:dyDescent="0.2">
      <c r="B521" s="3"/>
      <c r="C521" s="3"/>
      <c r="D521" s="3"/>
      <c r="E521" s="3"/>
      <c r="F521" s="3"/>
      <c r="G521" s="380"/>
      <c r="H521" s="380"/>
    </row>
    <row r="522" spans="2:8" x14ac:dyDescent="0.2">
      <c r="B522" s="3"/>
      <c r="C522" s="3"/>
      <c r="D522" s="3"/>
      <c r="E522" s="3"/>
      <c r="F522" s="3"/>
      <c r="G522" s="380"/>
      <c r="H522" s="380"/>
    </row>
    <row r="523" spans="2:8" x14ac:dyDescent="0.2">
      <c r="B523" s="3"/>
      <c r="C523" s="3"/>
      <c r="D523" s="3"/>
      <c r="E523" s="3"/>
      <c r="F523" s="3"/>
      <c r="G523" s="380"/>
      <c r="H523" s="380"/>
    </row>
    <row r="524" spans="2:8" x14ac:dyDescent="0.2">
      <c r="B524" s="3"/>
      <c r="C524" s="3"/>
      <c r="D524" s="3"/>
      <c r="E524" s="3"/>
      <c r="F524" s="3"/>
      <c r="G524" s="380"/>
      <c r="H524" s="380"/>
    </row>
    <row r="525" spans="2:8" x14ac:dyDescent="0.2">
      <c r="B525" s="3"/>
      <c r="C525" s="3"/>
      <c r="D525" s="3"/>
      <c r="E525" s="3"/>
      <c r="F525" s="3"/>
      <c r="G525" s="380"/>
      <c r="H525" s="380"/>
    </row>
    <row r="526" spans="2:8" x14ac:dyDescent="0.2">
      <c r="B526" s="3"/>
      <c r="C526" s="3"/>
      <c r="D526" s="3"/>
      <c r="E526" s="3"/>
      <c r="F526" s="3"/>
      <c r="G526" s="380"/>
      <c r="H526" s="380"/>
    </row>
    <row r="527" spans="2:8" x14ac:dyDescent="0.2">
      <c r="B527" s="3"/>
      <c r="C527" s="3"/>
      <c r="D527" s="3"/>
      <c r="E527" s="3"/>
      <c r="F527" s="3"/>
      <c r="G527" s="380"/>
      <c r="H527" s="380"/>
    </row>
    <row r="528" spans="2:8" x14ac:dyDescent="0.2">
      <c r="B528" s="3"/>
      <c r="C528" s="3"/>
      <c r="D528" s="3"/>
      <c r="E528" s="3"/>
      <c r="F528" s="3"/>
      <c r="G528" s="380"/>
      <c r="H528" s="380"/>
    </row>
    <row r="529" spans="2:8" x14ac:dyDescent="0.2">
      <c r="B529" s="3"/>
      <c r="C529" s="3"/>
      <c r="D529" s="3"/>
      <c r="E529" s="3"/>
      <c r="F529" s="3"/>
      <c r="G529" s="380"/>
      <c r="H529" s="380"/>
    </row>
    <row r="530" spans="2:8" x14ac:dyDescent="0.2">
      <c r="B530" s="3"/>
      <c r="C530" s="3"/>
      <c r="D530" s="3"/>
      <c r="E530" s="3"/>
      <c r="F530" s="3"/>
      <c r="G530" s="380"/>
      <c r="H530" s="380"/>
    </row>
    <row r="531" spans="2:8" x14ac:dyDescent="0.2">
      <c r="B531" s="3"/>
      <c r="C531" s="3"/>
      <c r="D531" s="3"/>
      <c r="E531" s="3"/>
      <c r="F531" s="3"/>
      <c r="G531" s="380"/>
      <c r="H531" s="380"/>
    </row>
    <row r="532" spans="2:8" x14ac:dyDescent="0.2">
      <c r="B532" s="3"/>
      <c r="C532" s="3"/>
      <c r="D532" s="3"/>
      <c r="E532" s="3"/>
      <c r="F532" s="3"/>
      <c r="G532" s="380"/>
      <c r="H532" s="380"/>
    </row>
    <row r="533" spans="2:8" x14ac:dyDescent="0.2">
      <c r="B533" s="3"/>
      <c r="C533" s="3"/>
      <c r="D533" s="3"/>
      <c r="E533" s="3"/>
      <c r="F533" s="3"/>
      <c r="G533" s="380"/>
      <c r="H533" s="380"/>
    </row>
    <row r="534" spans="2:8" x14ac:dyDescent="0.2">
      <c r="B534" s="3"/>
      <c r="C534" s="3"/>
      <c r="D534" s="3"/>
      <c r="E534" s="3"/>
      <c r="F534" s="3"/>
      <c r="G534" s="380"/>
      <c r="H534" s="380"/>
    </row>
    <row r="535" spans="2:8" x14ac:dyDescent="0.2">
      <c r="B535" s="3"/>
      <c r="C535" s="3"/>
      <c r="D535" s="3"/>
      <c r="E535" s="3"/>
      <c r="F535" s="3"/>
      <c r="G535" s="380"/>
      <c r="H535" s="380"/>
    </row>
    <row r="536" spans="2:8" x14ac:dyDescent="0.2">
      <c r="B536" s="3"/>
      <c r="C536" s="3"/>
      <c r="D536" s="3"/>
      <c r="E536" s="3"/>
      <c r="F536" s="3"/>
      <c r="G536" s="380"/>
      <c r="H536" s="380"/>
    </row>
    <row r="537" spans="2:8" x14ac:dyDescent="0.2">
      <c r="B537" s="3"/>
      <c r="C537" s="3"/>
      <c r="D537" s="3"/>
      <c r="E537" s="3"/>
      <c r="F537" s="3"/>
      <c r="G537" s="380"/>
      <c r="H537" s="380"/>
    </row>
    <row r="538" spans="2:8" x14ac:dyDescent="0.2">
      <c r="B538" s="3"/>
      <c r="C538" s="3"/>
      <c r="D538" s="3"/>
      <c r="E538" s="3"/>
      <c r="F538" s="3"/>
      <c r="G538" s="380"/>
      <c r="H538" s="380"/>
    </row>
    <row r="539" spans="2:8" x14ac:dyDescent="0.2">
      <c r="B539" s="3"/>
      <c r="C539" s="3"/>
      <c r="D539" s="3"/>
      <c r="E539" s="3"/>
      <c r="F539" s="3"/>
      <c r="G539" s="380"/>
      <c r="H539" s="380"/>
    </row>
    <row r="540" spans="2:8" x14ac:dyDescent="0.2">
      <c r="B540" s="3"/>
      <c r="C540" s="3"/>
      <c r="D540" s="3"/>
      <c r="E540" s="3"/>
      <c r="F540" s="3"/>
      <c r="G540" s="380"/>
      <c r="H540" s="380"/>
    </row>
    <row r="541" spans="2:8" x14ac:dyDescent="0.2">
      <c r="B541" s="3"/>
      <c r="C541" s="3"/>
      <c r="D541" s="3"/>
      <c r="E541" s="3"/>
      <c r="F541" s="3"/>
      <c r="G541" s="380"/>
      <c r="H541" s="380"/>
    </row>
    <row r="542" spans="2:8" x14ac:dyDescent="0.2">
      <c r="B542" s="3"/>
      <c r="C542" s="3"/>
      <c r="D542" s="3"/>
      <c r="E542" s="3"/>
      <c r="F542" s="3"/>
      <c r="G542" s="380"/>
      <c r="H542" s="380"/>
    </row>
    <row r="543" spans="2:8" x14ac:dyDescent="0.2">
      <c r="B543" s="3"/>
      <c r="C543" s="3"/>
      <c r="D543" s="3"/>
      <c r="E543" s="3"/>
      <c r="F543" s="3"/>
      <c r="G543" s="380"/>
      <c r="H543" s="380"/>
    </row>
    <row r="544" spans="2:8" x14ac:dyDescent="0.2">
      <c r="B544" s="3"/>
      <c r="C544" s="3"/>
      <c r="D544" s="3"/>
      <c r="E544" s="3"/>
      <c r="F544" s="3"/>
      <c r="G544" s="380"/>
      <c r="H544" s="380"/>
    </row>
    <row r="545" spans="2:8" x14ac:dyDescent="0.2">
      <c r="B545" s="3"/>
      <c r="C545" s="3"/>
      <c r="D545" s="3"/>
      <c r="E545" s="3"/>
      <c r="F545" s="3"/>
      <c r="G545" s="380"/>
      <c r="H545" s="380"/>
    </row>
    <row r="546" spans="2:8" x14ac:dyDescent="0.2">
      <c r="B546" s="3"/>
      <c r="C546" s="3"/>
      <c r="D546" s="3"/>
      <c r="E546" s="3"/>
      <c r="F546" s="3"/>
      <c r="G546" s="380"/>
      <c r="H546" s="380"/>
    </row>
    <row r="547" spans="2:8" x14ac:dyDescent="0.2">
      <c r="B547" s="3"/>
      <c r="C547" s="3"/>
      <c r="D547" s="3"/>
      <c r="E547" s="3"/>
      <c r="F547" s="3"/>
      <c r="G547" s="380"/>
      <c r="H547" s="380"/>
    </row>
    <row r="548" spans="2:8" x14ac:dyDescent="0.2">
      <c r="B548" s="3"/>
      <c r="C548" s="3"/>
      <c r="D548" s="3"/>
      <c r="E548" s="3"/>
      <c r="F548" s="3"/>
      <c r="G548" s="380"/>
      <c r="H548" s="380"/>
    </row>
    <row r="549" spans="2:8" x14ac:dyDescent="0.2">
      <c r="B549" s="3"/>
      <c r="C549" s="3"/>
      <c r="D549" s="3"/>
      <c r="E549" s="3"/>
      <c r="F549" s="3"/>
      <c r="G549" s="380"/>
      <c r="H549" s="380"/>
    </row>
    <row r="550" spans="2:8" x14ac:dyDescent="0.2">
      <c r="B550" s="3"/>
      <c r="C550" s="3"/>
      <c r="D550" s="3"/>
      <c r="E550" s="3"/>
      <c r="F550" s="3"/>
      <c r="G550" s="380"/>
      <c r="H550" s="380"/>
    </row>
    <row r="551" spans="2:8" x14ac:dyDescent="0.2">
      <c r="B551" s="3"/>
      <c r="C551" s="3"/>
      <c r="D551" s="3"/>
      <c r="E551" s="3"/>
      <c r="F551" s="3"/>
      <c r="G551" s="380"/>
      <c r="H551" s="380"/>
    </row>
    <row r="552" spans="2:8" x14ac:dyDescent="0.2">
      <c r="B552" s="3"/>
      <c r="C552" s="3"/>
      <c r="D552" s="3"/>
      <c r="E552" s="3"/>
      <c r="F552" s="3"/>
      <c r="G552" s="380"/>
      <c r="H552" s="380"/>
    </row>
    <row r="553" spans="2:8" x14ac:dyDescent="0.2">
      <c r="B553" s="3"/>
      <c r="C553" s="3"/>
      <c r="D553" s="3"/>
      <c r="E553" s="3"/>
      <c r="F553" s="3"/>
      <c r="G553" s="380"/>
      <c r="H553" s="380"/>
    </row>
    <row r="554" spans="2:8" x14ac:dyDescent="0.2">
      <c r="B554" s="3"/>
      <c r="C554" s="3"/>
      <c r="D554" s="3"/>
      <c r="E554" s="3"/>
      <c r="F554" s="3"/>
      <c r="G554" s="380"/>
      <c r="H554" s="380"/>
    </row>
    <row r="555" spans="2:8" x14ac:dyDescent="0.2">
      <c r="B555" s="3"/>
      <c r="C555" s="3"/>
      <c r="D555" s="3"/>
      <c r="E555" s="3"/>
      <c r="F555" s="3"/>
      <c r="G555" s="380"/>
      <c r="H555" s="380"/>
    </row>
    <row r="556" spans="2:8" x14ac:dyDescent="0.2">
      <c r="B556" s="3"/>
      <c r="C556" s="3"/>
      <c r="D556" s="3"/>
      <c r="E556" s="3"/>
      <c r="F556" s="3"/>
      <c r="G556" s="380"/>
      <c r="H556" s="380"/>
    </row>
    <row r="557" spans="2:8" x14ac:dyDescent="0.2">
      <c r="B557" s="3"/>
      <c r="C557" s="3"/>
      <c r="D557" s="3"/>
      <c r="E557" s="3"/>
      <c r="F557" s="3"/>
      <c r="G557" s="380"/>
      <c r="H557" s="380"/>
    </row>
    <row r="558" spans="2:8" x14ac:dyDescent="0.2">
      <c r="B558" s="3"/>
      <c r="C558" s="3"/>
      <c r="D558" s="3"/>
      <c r="E558" s="3"/>
      <c r="F558" s="3"/>
      <c r="G558" s="380"/>
      <c r="H558" s="380"/>
    </row>
    <row r="559" spans="2:8" x14ac:dyDescent="0.2">
      <c r="B559" s="3"/>
      <c r="C559" s="3"/>
      <c r="D559" s="3"/>
      <c r="E559" s="3"/>
      <c r="F559" s="3"/>
      <c r="G559" s="380"/>
      <c r="H559" s="380"/>
    </row>
    <row r="560" spans="2:8" x14ac:dyDescent="0.2">
      <c r="B560" s="3"/>
      <c r="C560" s="3"/>
      <c r="D560" s="3"/>
      <c r="E560" s="3"/>
      <c r="F560" s="3"/>
      <c r="G560" s="380"/>
      <c r="H560" s="380"/>
    </row>
    <row r="561" spans="2:8" x14ac:dyDescent="0.2">
      <c r="B561" s="3"/>
      <c r="C561" s="3"/>
      <c r="D561" s="3"/>
      <c r="E561" s="3"/>
      <c r="F561" s="3"/>
      <c r="G561" s="380"/>
      <c r="H561" s="380"/>
    </row>
    <row r="562" spans="2:8" x14ac:dyDescent="0.2">
      <c r="B562" s="3"/>
      <c r="C562" s="3"/>
      <c r="D562" s="3"/>
      <c r="E562" s="3"/>
      <c r="F562" s="3"/>
      <c r="G562" s="380"/>
      <c r="H562" s="380"/>
    </row>
    <row r="563" spans="2:8" x14ac:dyDescent="0.2">
      <c r="B563" s="3"/>
      <c r="C563" s="3"/>
      <c r="D563" s="3"/>
      <c r="E563" s="3"/>
      <c r="F563" s="3"/>
      <c r="G563" s="380"/>
      <c r="H563" s="380"/>
    </row>
    <row r="564" spans="2:8" x14ac:dyDescent="0.2">
      <c r="B564" s="3"/>
      <c r="C564" s="3"/>
      <c r="D564" s="3"/>
      <c r="E564" s="3"/>
      <c r="F564" s="3"/>
      <c r="G564" s="380"/>
      <c r="H564" s="380"/>
    </row>
    <row r="565" spans="2:8" x14ac:dyDescent="0.2">
      <c r="B565" s="3"/>
      <c r="C565" s="3"/>
      <c r="D565" s="3"/>
      <c r="E565" s="3"/>
      <c r="F565" s="3"/>
      <c r="G565" s="380"/>
      <c r="H565" s="380"/>
    </row>
    <row r="566" spans="2:8" x14ac:dyDescent="0.2">
      <c r="B566" s="3"/>
      <c r="C566" s="3"/>
      <c r="D566" s="3"/>
      <c r="E566" s="3"/>
      <c r="F566" s="3"/>
      <c r="G566" s="380"/>
      <c r="H566" s="380"/>
    </row>
    <row r="567" spans="2:8" x14ac:dyDescent="0.2">
      <c r="B567" s="3"/>
      <c r="C567" s="3"/>
      <c r="D567" s="3"/>
      <c r="E567" s="3"/>
      <c r="F567" s="3"/>
      <c r="G567" s="380"/>
      <c r="H567" s="380"/>
    </row>
    <row r="568" spans="2:8" x14ac:dyDescent="0.2">
      <c r="B568" s="3"/>
      <c r="C568" s="3"/>
      <c r="D568" s="3"/>
      <c r="E568" s="3"/>
      <c r="F568" s="3"/>
      <c r="G568" s="380"/>
      <c r="H568" s="380"/>
    </row>
    <row r="569" spans="2:8" x14ac:dyDescent="0.2">
      <c r="B569" s="3"/>
      <c r="C569" s="3"/>
      <c r="D569" s="3"/>
      <c r="E569" s="3"/>
      <c r="F569" s="3"/>
      <c r="G569" s="380"/>
      <c r="H569" s="380"/>
    </row>
    <row r="570" spans="2:8" x14ac:dyDescent="0.2">
      <c r="B570" s="3"/>
      <c r="C570" s="3"/>
      <c r="D570" s="3"/>
      <c r="E570" s="3"/>
      <c r="F570" s="3"/>
      <c r="G570" s="380"/>
      <c r="H570" s="380"/>
    </row>
    <row r="571" spans="2:8" x14ac:dyDescent="0.2">
      <c r="B571" s="3"/>
      <c r="C571" s="3"/>
      <c r="D571" s="3"/>
      <c r="E571" s="3"/>
      <c r="F571" s="3"/>
      <c r="G571" s="380"/>
      <c r="H571" s="380"/>
    </row>
    <row r="572" spans="2:8" x14ac:dyDescent="0.2">
      <c r="B572" s="3"/>
      <c r="C572" s="3"/>
      <c r="D572" s="3"/>
      <c r="E572" s="3"/>
      <c r="F572" s="3"/>
      <c r="G572" s="380"/>
      <c r="H572" s="380"/>
    </row>
    <row r="573" spans="2:8" x14ac:dyDescent="0.2">
      <c r="B573" s="3"/>
      <c r="C573" s="3"/>
      <c r="D573" s="3"/>
      <c r="E573" s="3"/>
      <c r="F573" s="3"/>
      <c r="G573" s="380"/>
      <c r="H573" s="380"/>
    </row>
    <row r="574" spans="2:8" x14ac:dyDescent="0.2">
      <c r="B574" s="3"/>
      <c r="C574" s="3"/>
      <c r="D574" s="3"/>
      <c r="E574" s="3"/>
      <c r="F574" s="3"/>
      <c r="G574" s="380"/>
      <c r="H574" s="380"/>
    </row>
    <row r="575" spans="2:8" x14ac:dyDescent="0.2">
      <c r="B575" s="3"/>
      <c r="C575" s="3"/>
      <c r="D575" s="3"/>
      <c r="E575" s="3"/>
      <c r="F575" s="3"/>
      <c r="G575" s="380"/>
      <c r="H575" s="380"/>
    </row>
    <row r="576" spans="2:8" x14ac:dyDescent="0.2">
      <c r="B576" s="3"/>
      <c r="C576" s="3"/>
      <c r="D576" s="3"/>
      <c r="E576" s="3"/>
      <c r="F576" s="3"/>
      <c r="G576" s="380"/>
      <c r="H576" s="380"/>
    </row>
    <row r="577" spans="2:8" x14ac:dyDescent="0.2">
      <c r="B577" s="3"/>
      <c r="C577" s="3"/>
      <c r="D577" s="3"/>
      <c r="E577" s="3"/>
      <c r="F577" s="3"/>
      <c r="G577" s="380"/>
      <c r="H577" s="380"/>
    </row>
    <row r="578" spans="2:8" x14ac:dyDescent="0.2">
      <c r="B578" s="3"/>
      <c r="C578" s="3"/>
      <c r="D578" s="3"/>
      <c r="E578" s="3"/>
      <c r="F578" s="3"/>
      <c r="G578" s="380"/>
      <c r="H578" s="380"/>
    </row>
    <row r="579" spans="2:8" x14ac:dyDescent="0.2">
      <c r="B579" s="3"/>
      <c r="C579" s="3"/>
      <c r="D579" s="3"/>
      <c r="E579" s="3"/>
      <c r="F579" s="3"/>
      <c r="G579" s="380"/>
      <c r="H579" s="380"/>
    </row>
    <row r="580" spans="2:8" x14ac:dyDescent="0.2">
      <c r="B580" s="3"/>
      <c r="C580" s="3"/>
      <c r="D580" s="3"/>
      <c r="E580" s="3"/>
      <c r="F580" s="3"/>
      <c r="G580" s="380"/>
      <c r="H580" s="380"/>
    </row>
    <row r="581" spans="2:8" x14ac:dyDescent="0.2">
      <c r="B581" s="3"/>
      <c r="C581" s="3"/>
      <c r="D581" s="3"/>
      <c r="E581" s="3"/>
      <c r="F581" s="3"/>
      <c r="G581" s="380"/>
      <c r="H581" s="380"/>
    </row>
    <row r="582" spans="2:8" x14ac:dyDescent="0.2">
      <c r="B582" s="3"/>
      <c r="C582" s="3"/>
      <c r="D582" s="3"/>
      <c r="E582" s="3"/>
      <c r="F582" s="3"/>
      <c r="G582" s="380"/>
      <c r="H582" s="380"/>
    </row>
    <row r="583" spans="2:8" x14ac:dyDescent="0.2">
      <c r="B583" s="3"/>
      <c r="C583" s="3"/>
      <c r="D583" s="3"/>
      <c r="E583" s="3"/>
      <c r="F583" s="3"/>
      <c r="G583" s="380"/>
      <c r="H583" s="380"/>
    </row>
    <row r="584" spans="2:8" x14ac:dyDescent="0.2">
      <c r="B584" s="3"/>
      <c r="C584" s="3"/>
      <c r="D584" s="3"/>
      <c r="E584" s="3"/>
      <c r="F584" s="3"/>
      <c r="G584" s="380"/>
      <c r="H584" s="380"/>
    </row>
    <row r="585" spans="2:8" x14ac:dyDescent="0.2">
      <c r="B585" s="3"/>
      <c r="C585" s="3"/>
      <c r="D585" s="3"/>
      <c r="E585" s="3"/>
      <c r="F585" s="3"/>
      <c r="G585" s="380"/>
      <c r="H585" s="380"/>
    </row>
    <row r="586" spans="2:8" x14ac:dyDescent="0.2">
      <c r="B586" s="3"/>
      <c r="C586" s="3"/>
      <c r="D586" s="3"/>
      <c r="E586" s="3"/>
      <c r="F586" s="3"/>
      <c r="G586" s="380"/>
      <c r="H586" s="380"/>
    </row>
    <row r="587" spans="2:8" x14ac:dyDescent="0.2">
      <c r="B587" s="3"/>
      <c r="C587" s="3"/>
      <c r="D587" s="3"/>
      <c r="E587" s="3"/>
      <c r="F587" s="3"/>
      <c r="G587" s="380"/>
      <c r="H587" s="380"/>
    </row>
    <row r="588" spans="2:8" x14ac:dyDescent="0.2">
      <c r="B588" s="3"/>
      <c r="C588" s="3"/>
      <c r="D588" s="3"/>
      <c r="E588" s="3"/>
      <c r="F588" s="3"/>
      <c r="G588" s="380"/>
      <c r="H588" s="380"/>
    </row>
    <row r="589" spans="2:8" x14ac:dyDescent="0.2">
      <c r="B589" s="3"/>
      <c r="C589" s="3"/>
      <c r="D589" s="3"/>
      <c r="E589" s="3"/>
      <c r="F589" s="3"/>
      <c r="G589" s="380"/>
      <c r="H589" s="380"/>
    </row>
    <row r="590" spans="2:8" x14ac:dyDescent="0.2">
      <c r="B590" s="3"/>
      <c r="C590" s="3"/>
      <c r="D590" s="3"/>
      <c r="E590" s="3"/>
      <c r="F590" s="3"/>
      <c r="G590" s="380"/>
      <c r="H590" s="380"/>
    </row>
    <row r="591" spans="2:8" x14ac:dyDescent="0.2">
      <c r="B591" s="3"/>
      <c r="C591" s="3"/>
      <c r="D591" s="3"/>
      <c r="E591" s="3"/>
      <c r="F591" s="3"/>
      <c r="G591" s="380"/>
      <c r="H591" s="380"/>
    </row>
    <row r="592" spans="2:8" x14ac:dyDescent="0.2">
      <c r="B592" s="3"/>
      <c r="C592" s="3"/>
      <c r="D592" s="3"/>
      <c r="E592" s="3"/>
      <c r="F592" s="3"/>
      <c r="G592" s="380"/>
      <c r="H592" s="380"/>
    </row>
    <row r="593" spans="2:8" x14ac:dyDescent="0.2">
      <c r="B593" s="3"/>
      <c r="C593" s="3"/>
      <c r="D593" s="3"/>
      <c r="E593" s="3"/>
      <c r="F593" s="3"/>
      <c r="G593" s="380"/>
      <c r="H593" s="380"/>
    </row>
    <row r="594" spans="2:8" x14ac:dyDescent="0.2">
      <c r="B594" s="3"/>
      <c r="C594" s="3"/>
      <c r="D594" s="3"/>
      <c r="E594" s="3"/>
      <c r="F594" s="3"/>
      <c r="G594" s="380"/>
      <c r="H594" s="380"/>
    </row>
    <row r="595" spans="2:8" x14ac:dyDescent="0.2">
      <c r="B595" s="3"/>
      <c r="C595" s="3"/>
      <c r="D595" s="3"/>
      <c r="E595" s="3"/>
      <c r="F595" s="3"/>
      <c r="G595" s="380"/>
      <c r="H595" s="380"/>
    </row>
    <row r="596" spans="2:8" x14ac:dyDescent="0.2">
      <c r="B596" s="3"/>
      <c r="C596" s="3"/>
      <c r="D596" s="3"/>
      <c r="E596" s="3"/>
      <c r="F596" s="3"/>
      <c r="G596" s="380"/>
      <c r="H596" s="380"/>
    </row>
    <row r="597" spans="2:8" x14ac:dyDescent="0.2">
      <c r="B597" s="3"/>
      <c r="C597" s="3"/>
      <c r="D597" s="3"/>
      <c r="E597" s="3"/>
      <c r="F597" s="3"/>
      <c r="G597" s="380"/>
      <c r="H597" s="380"/>
    </row>
    <row r="598" spans="2:8" x14ac:dyDescent="0.2">
      <c r="B598" s="3"/>
      <c r="C598" s="3"/>
      <c r="D598" s="3"/>
      <c r="E598" s="3"/>
      <c r="F598" s="3"/>
      <c r="G598" s="380"/>
      <c r="H598" s="380"/>
    </row>
    <row r="599" spans="2:8" x14ac:dyDescent="0.2">
      <c r="B599" s="3"/>
      <c r="C599" s="3"/>
      <c r="D599" s="3"/>
      <c r="E599" s="3"/>
      <c r="F599" s="3"/>
      <c r="G599" s="380"/>
      <c r="H599" s="380"/>
    </row>
    <row r="600" spans="2:8" x14ac:dyDescent="0.2">
      <c r="B600" s="3"/>
      <c r="C600" s="3"/>
      <c r="D600" s="3"/>
      <c r="E600" s="3"/>
      <c r="F600" s="3"/>
      <c r="G600" s="380"/>
      <c r="H600" s="380"/>
    </row>
    <row r="601" spans="2:8" x14ac:dyDescent="0.2">
      <c r="B601" s="3"/>
      <c r="C601" s="3"/>
      <c r="D601" s="3"/>
      <c r="E601" s="3"/>
      <c r="F601" s="3"/>
      <c r="G601" s="380"/>
      <c r="H601" s="380"/>
    </row>
    <row r="602" spans="2:8" x14ac:dyDescent="0.2">
      <c r="B602" s="3"/>
      <c r="C602" s="3"/>
      <c r="D602" s="3"/>
      <c r="E602" s="3"/>
      <c r="F602" s="3"/>
      <c r="G602" s="380"/>
      <c r="H602" s="380"/>
    </row>
    <row r="603" spans="2:8" x14ac:dyDescent="0.2">
      <c r="B603" s="3"/>
      <c r="C603" s="3"/>
      <c r="D603" s="3"/>
      <c r="E603" s="3"/>
      <c r="F603" s="3"/>
      <c r="G603" s="380"/>
      <c r="H603" s="380"/>
    </row>
    <row r="604" spans="2:8" x14ac:dyDescent="0.2">
      <c r="B604" s="3"/>
      <c r="C604" s="3"/>
      <c r="D604" s="3"/>
      <c r="E604" s="3"/>
      <c r="F604" s="3"/>
      <c r="G604" s="380"/>
      <c r="H604" s="380"/>
    </row>
    <row r="605" spans="2:8" x14ac:dyDescent="0.2">
      <c r="B605" s="3"/>
      <c r="C605" s="3"/>
      <c r="D605" s="3"/>
      <c r="E605" s="3"/>
      <c r="F605" s="3"/>
      <c r="G605" s="380"/>
      <c r="H605" s="380"/>
    </row>
    <row r="606" spans="2:8" x14ac:dyDescent="0.2">
      <c r="B606" s="3"/>
      <c r="C606" s="3"/>
      <c r="D606" s="3"/>
      <c r="E606" s="3"/>
      <c r="F606" s="3"/>
      <c r="G606" s="380"/>
      <c r="H606" s="380"/>
    </row>
    <row r="607" spans="2:8" x14ac:dyDescent="0.2">
      <c r="B607" s="3"/>
      <c r="C607" s="3"/>
      <c r="D607" s="3"/>
      <c r="E607" s="3"/>
      <c r="F607" s="3"/>
      <c r="G607" s="380"/>
      <c r="H607" s="380"/>
    </row>
    <row r="608" spans="2:8" x14ac:dyDescent="0.2">
      <c r="B608" s="3"/>
      <c r="C608" s="3"/>
      <c r="D608" s="3"/>
      <c r="E608" s="3"/>
      <c r="F608" s="3"/>
      <c r="G608" s="380"/>
      <c r="H608" s="380"/>
    </row>
    <row r="609" spans="2:8" x14ac:dyDescent="0.2">
      <c r="B609" s="3"/>
      <c r="C609" s="3"/>
      <c r="D609" s="3"/>
      <c r="E609" s="3"/>
      <c r="F609" s="3"/>
      <c r="G609" s="380"/>
      <c r="H609" s="380"/>
    </row>
    <row r="610" spans="2:8" x14ac:dyDescent="0.2">
      <c r="B610" s="3"/>
      <c r="C610" s="3"/>
      <c r="D610" s="3"/>
      <c r="E610" s="3"/>
      <c r="F610" s="3"/>
      <c r="G610" s="380"/>
      <c r="H610" s="380"/>
    </row>
    <row r="611" spans="2:8" x14ac:dyDescent="0.2">
      <c r="B611" s="3"/>
      <c r="C611" s="3"/>
      <c r="D611" s="3"/>
      <c r="E611" s="3"/>
      <c r="F611" s="3"/>
      <c r="G611" s="380"/>
      <c r="H611" s="380"/>
    </row>
    <row r="612" spans="2:8" x14ac:dyDescent="0.2">
      <c r="B612" s="3"/>
      <c r="C612" s="3"/>
      <c r="D612" s="3"/>
      <c r="E612" s="3"/>
      <c r="F612" s="3"/>
      <c r="G612" s="380"/>
      <c r="H612" s="380"/>
    </row>
    <row r="613" spans="2:8" x14ac:dyDescent="0.2">
      <c r="B613" s="3"/>
      <c r="C613" s="3"/>
      <c r="D613" s="3"/>
      <c r="E613" s="3"/>
      <c r="F613" s="3"/>
      <c r="G613" s="380"/>
      <c r="H613" s="380"/>
    </row>
    <row r="614" spans="2:8" x14ac:dyDescent="0.2">
      <c r="B614" s="3"/>
      <c r="C614" s="3"/>
      <c r="D614" s="3"/>
      <c r="E614" s="3"/>
      <c r="F614" s="3"/>
      <c r="G614" s="380"/>
      <c r="H614" s="380"/>
    </row>
    <row r="615" spans="2:8" x14ac:dyDescent="0.2">
      <c r="B615" s="3"/>
      <c r="C615" s="3"/>
      <c r="D615" s="3"/>
      <c r="E615" s="3"/>
      <c r="F615" s="3"/>
      <c r="G615" s="380"/>
      <c r="H615" s="380"/>
    </row>
    <row r="616" spans="2:8" x14ac:dyDescent="0.2">
      <c r="B616" s="3"/>
      <c r="C616" s="3"/>
      <c r="D616" s="3"/>
      <c r="E616" s="3"/>
      <c r="F616" s="3"/>
      <c r="G616" s="380"/>
      <c r="H616" s="380"/>
    </row>
    <row r="617" spans="2:8" x14ac:dyDescent="0.2">
      <c r="B617" s="3"/>
      <c r="C617" s="3"/>
      <c r="D617" s="3"/>
      <c r="E617" s="3"/>
      <c r="F617" s="3"/>
      <c r="G617" s="380"/>
      <c r="H617" s="380"/>
    </row>
    <row r="618" spans="2:8" x14ac:dyDescent="0.2">
      <c r="B618" s="3"/>
      <c r="C618" s="3"/>
      <c r="D618" s="3"/>
      <c r="E618" s="3"/>
      <c r="F618" s="3"/>
      <c r="G618" s="380"/>
      <c r="H618" s="380"/>
    </row>
    <row r="619" spans="2:8" x14ac:dyDescent="0.2">
      <c r="B619" s="3"/>
      <c r="C619" s="3"/>
      <c r="D619" s="3"/>
      <c r="E619" s="3"/>
      <c r="F619" s="3"/>
      <c r="G619" s="380"/>
      <c r="H619" s="380"/>
    </row>
    <row r="620" spans="2:8" x14ac:dyDescent="0.2">
      <c r="B620" s="3"/>
      <c r="C620" s="3"/>
      <c r="D620" s="3"/>
      <c r="E620" s="3"/>
      <c r="F620" s="3"/>
      <c r="G620" s="380"/>
      <c r="H620" s="380"/>
    </row>
    <row r="621" spans="2:8" x14ac:dyDescent="0.2">
      <c r="B621" s="3"/>
      <c r="C621" s="3"/>
      <c r="D621" s="3"/>
      <c r="E621" s="3"/>
      <c r="F621" s="3"/>
      <c r="G621" s="380"/>
      <c r="H621" s="380"/>
    </row>
    <row r="622" spans="2:8" x14ac:dyDescent="0.2">
      <c r="B622" s="3"/>
      <c r="C622" s="3"/>
      <c r="D622" s="3"/>
      <c r="E622" s="3"/>
      <c r="F622" s="3"/>
      <c r="G622" s="380"/>
      <c r="H622" s="380"/>
    </row>
    <row r="623" spans="2:8" x14ac:dyDescent="0.2">
      <c r="B623" s="3"/>
      <c r="C623" s="3"/>
      <c r="D623" s="3"/>
      <c r="E623" s="3"/>
      <c r="F623" s="3"/>
      <c r="G623" s="380"/>
      <c r="H623" s="380"/>
    </row>
    <row r="624" spans="2:8" x14ac:dyDescent="0.2">
      <c r="B624" s="3"/>
      <c r="C624" s="3"/>
      <c r="D624" s="3"/>
      <c r="E624" s="3"/>
      <c r="F624" s="3"/>
      <c r="G624" s="380"/>
      <c r="H624" s="380"/>
    </row>
    <row r="625" spans="2:8" x14ac:dyDescent="0.2">
      <c r="B625" s="3"/>
      <c r="C625" s="3"/>
      <c r="D625" s="3"/>
      <c r="E625" s="3"/>
      <c r="F625" s="3"/>
      <c r="G625" s="380"/>
      <c r="H625" s="380"/>
    </row>
    <row r="626" spans="2:8" x14ac:dyDescent="0.2">
      <c r="B626" s="3"/>
      <c r="C626" s="3"/>
      <c r="D626" s="3"/>
      <c r="E626" s="3"/>
      <c r="F626" s="3"/>
      <c r="G626" s="380"/>
      <c r="H626" s="380"/>
    </row>
    <row r="627" spans="2:8" x14ac:dyDescent="0.2">
      <c r="B627" s="3"/>
      <c r="C627" s="3"/>
      <c r="D627" s="3"/>
      <c r="E627" s="3"/>
      <c r="F627" s="3"/>
      <c r="G627" s="380"/>
      <c r="H627" s="380"/>
    </row>
    <row r="628" spans="2:8" x14ac:dyDescent="0.2">
      <c r="B628" s="3"/>
      <c r="C628" s="3"/>
      <c r="D628" s="3"/>
      <c r="E628" s="3"/>
      <c r="F628" s="3"/>
      <c r="G628" s="380"/>
      <c r="H628" s="380"/>
    </row>
    <row r="629" spans="2:8" x14ac:dyDescent="0.2">
      <c r="B629" s="3"/>
      <c r="C629" s="3"/>
      <c r="D629" s="3"/>
      <c r="E629" s="3"/>
      <c r="F629" s="3"/>
      <c r="G629" s="380"/>
      <c r="H629" s="380"/>
    </row>
    <row r="630" spans="2:8" x14ac:dyDescent="0.2">
      <c r="B630" s="3"/>
      <c r="C630" s="3"/>
      <c r="D630" s="3"/>
      <c r="E630" s="3"/>
      <c r="F630" s="3"/>
      <c r="G630" s="380"/>
      <c r="H630" s="380"/>
    </row>
    <row r="631" spans="2:8" x14ac:dyDescent="0.2">
      <c r="B631" s="3"/>
      <c r="C631" s="3"/>
      <c r="D631" s="3"/>
      <c r="E631" s="3"/>
      <c r="F631" s="3"/>
      <c r="G631" s="380"/>
      <c r="H631" s="380"/>
    </row>
    <row r="632" spans="2:8" x14ac:dyDescent="0.2">
      <c r="B632" s="3"/>
      <c r="C632" s="3"/>
      <c r="D632" s="3"/>
      <c r="E632" s="3"/>
      <c r="F632" s="3"/>
      <c r="G632" s="380"/>
      <c r="H632" s="380"/>
    </row>
  </sheetData>
  <sheetProtection algorithmName="SHA-512" hashValue="EwgT4ultwB0+NP6nu2uPAEBzAa1tH7Qt1pwjtcNACwElQkUNCvehAYsCClhoLtQTI+ArSXWPOEFhgrlVk45xrw==" saltValue="E2tTIYG5qI2eb7FhWphGU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3">
    <tabColor rgb="FFCC99FF"/>
    <pageSetUpPr fitToPage="1"/>
  </sheetPr>
  <dimension ref="B1:R53"/>
  <sheetViews>
    <sheetView showGridLines="0" zoomScale="70" zoomScaleNormal="70" workbookViewId="0">
      <selection activeCell="J18" sqref="J18"/>
    </sheetView>
  </sheetViews>
  <sheetFormatPr defaultColWidth="9.140625" defaultRowHeight="12.75" x14ac:dyDescent="0.2"/>
  <cols>
    <col min="1" max="1" width="2.85546875" style="1" customWidth="1"/>
    <col min="2" max="2" width="51.85546875" style="1" customWidth="1"/>
    <col min="3" max="17" width="14" style="1" customWidth="1"/>
    <col min="18" max="16384" width="9.140625" style="1"/>
  </cols>
  <sheetData>
    <row r="1" spans="2:18" ht="13.5" thickBot="1" x14ac:dyDescent="0.25">
      <c r="B1" s="1758" t="e">
        <f>#REF!</f>
        <v>#REF!</v>
      </c>
      <c r="C1" s="1759"/>
      <c r="D1" s="1759"/>
      <c r="E1" s="1759"/>
      <c r="F1" s="1759"/>
      <c r="G1" s="1759"/>
      <c r="H1" s="1759"/>
      <c r="I1" s="1759"/>
      <c r="J1" s="1759"/>
      <c r="K1" s="1759"/>
      <c r="L1" s="1759"/>
      <c r="M1" s="1759"/>
      <c r="N1" s="1759"/>
      <c r="O1" s="1759"/>
      <c r="P1" s="1759"/>
      <c r="Q1" s="1760"/>
    </row>
    <row r="2" spans="2:18" ht="34.5" customHeight="1" thickBot="1" x14ac:dyDescent="0.25">
      <c r="B2" s="1761" t="s">
        <v>273</v>
      </c>
      <c r="C2" s="1762"/>
      <c r="D2" s="1762"/>
      <c r="E2" s="1762"/>
      <c r="F2" s="1762"/>
      <c r="G2" s="1762"/>
      <c r="H2" s="1762"/>
      <c r="I2" s="1762"/>
      <c r="J2" s="1762"/>
      <c r="K2" s="1762"/>
      <c r="L2" s="1762"/>
      <c r="M2" s="1762"/>
      <c r="N2" s="1762"/>
      <c r="O2" s="1762"/>
      <c r="P2" s="1762"/>
      <c r="Q2" s="1763"/>
      <c r="R2" s="165"/>
    </row>
    <row r="3" spans="2:18" ht="13.5" thickBot="1" x14ac:dyDescent="0.25">
      <c r="B3" s="208"/>
      <c r="Q3" s="246"/>
      <c r="R3" s="165"/>
    </row>
    <row r="4" spans="2:18" ht="15" customHeight="1" thickBot="1" x14ac:dyDescent="0.25">
      <c r="B4" s="208"/>
      <c r="C4" s="1985" t="s">
        <v>252</v>
      </c>
      <c r="D4" s="1986"/>
      <c r="E4" s="1986"/>
      <c r="F4" s="1986"/>
      <c r="G4" s="1986"/>
      <c r="H4" s="1986"/>
      <c r="I4" s="1986"/>
      <c r="J4" s="1987"/>
      <c r="K4" s="405"/>
      <c r="L4" s="165"/>
      <c r="M4" s="165"/>
      <c r="N4" s="165"/>
      <c r="O4" s="165"/>
      <c r="P4" s="165"/>
      <c r="Q4" s="406"/>
      <c r="R4" s="165"/>
    </row>
    <row r="5" spans="2:18" x14ac:dyDescent="0.2">
      <c r="B5" s="208"/>
      <c r="C5" s="407" t="s">
        <v>277</v>
      </c>
      <c r="D5" s="310"/>
      <c r="E5" s="408"/>
      <c r="F5" s="409">
        <v>0.02</v>
      </c>
      <c r="G5" s="310"/>
      <c r="H5" s="410" t="s">
        <v>253</v>
      </c>
      <c r="I5" s="310"/>
      <c r="J5" s="411">
        <f>+'Rent Summary (8609)'!C4</f>
        <v>0</v>
      </c>
      <c r="K5" s="165"/>
      <c r="L5" s="165"/>
      <c r="M5" s="165"/>
      <c r="N5" s="165"/>
      <c r="O5" s="165"/>
      <c r="P5" s="165"/>
      <c r="Q5" s="406"/>
      <c r="R5" s="165"/>
    </row>
    <row r="6" spans="2:18" ht="14.25" customHeight="1" x14ac:dyDescent="0.2">
      <c r="B6" s="208"/>
      <c r="C6" s="407" t="s">
        <v>254</v>
      </c>
      <c r="D6" s="410"/>
      <c r="E6" s="410"/>
      <c r="F6" s="409">
        <v>0.03</v>
      </c>
      <c r="G6" s="310"/>
      <c r="H6" s="410" t="s">
        <v>255</v>
      </c>
      <c r="I6" s="310"/>
      <c r="J6" s="411">
        <v>0.5</v>
      </c>
      <c r="L6" s="165"/>
      <c r="M6" s="165"/>
      <c r="N6" s="165"/>
      <c r="O6" s="165"/>
      <c r="P6" s="165"/>
      <c r="Q6" s="406"/>
      <c r="R6" s="165"/>
    </row>
    <row r="7" spans="2:18" ht="13.5" thickBot="1" x14ac:dyDescent="0.25">
      <c r="B7" s="208"/>
      <c r="C7" s="412" t="s">
        <v>256</v>
      </c>
      <c r="D7" s="413"/>
      <c r="E7" s="414"/>
      <c r="F7" s="415">
        <v>0.03</v>
      </c>
      <c r="G7" s="413"/>
      <c r="H7" s="414"/>
      <c r="I7" s="414"/>
      <c r="J7" s="416"/>
      <c r="K7" s="165"/>
      <c r="L7" s="417"/>
      <c r="M7" s="418"/>
      <c r="N7" s="165"/>
      <c r="O7" s="165"/>
      <c r="P7" s="165"/>
      <c r="Q7" s="406"/>
      <c r="R7" s="165"/>
    </row>
    <row r="8" spans="2:18" ht="15.75" customHeight="1" thickBot="1" x14ac:dyDescent="0.3">
      <c r="B8" s="419"/>
      <c r="C8" s="420"/>
      <c r="D8" s="420"/>
      <c r="E8" s="421"/>
      <c r="F8" s="421"/>
      <c r="G8" s="1988" t="s">
        <v>274</v>
      </c>
      <c r="H8" s="1988"/>
      <c r="I8" s="1988"/>
      <c r="J8" s="1988"/>
      <c r="K8" s="420"/>
      <c r="L8" s="420"/>
      <c r="M8" s="420"/>
      <c r="N8" s="420"/>
      <c r="O8" s="420"/>
      <c r="P8" s="420"/>
      <c r="Q8" s="422"/>
      <c r="R8" s="165"/>
    </row>
    <row r="9" spans="2:18" ht="13.5" thickBot="1" x14ac:dyDescent="0.25">
      <c r="B9" s="423" t="s">
        <v>257</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x14ac:dyDescent="0.25">
      <c r="B10" s="426" t="s">
        <v>258</v>
      </c>
      <c r="C10" s="427"/>
      <c r="D10" s="427"/>
      <c r="E10" s="427"/>
      <c r="F10" s="427"/>
      <c r="G10" s="427"/>
      <c r="H10" s="427"/>
      <c r="I10" s="427"/>
      <c r="J10" s="427"/>
      <c r="K10" s="427"/>
      <c r="L10" s="427"/>
      <c r="M10" s="427"/>
      <c r="N10" s="427"/>
      <c r="O10" s="427"/>
      <c r="P10" s="427"/>
      <c r="Q10" s="428"/>
      <c r="R10" s="166"/>
    </row>
    <row r="11" spans="2:18" x14ac:dyDescent="0.2">
      <c r="B11" s="429" t="s">
        <v>259</v>
      </c>
      <c r="C11" s="430">
        <f>+'Rent Summary (8609)'!H101</f>
        <v>0</v>
      </c>
      <c r="D11" s="431">
        <f t="shared" ref="D11:Q11" si="0">+C11*(1+$F$5)</f>
        <v>0</v>
      </c>
      <c r="E11" s="431">
        <f t="shared" si="0"/>
        <v>0</v>
      </c>
      <c r="F11" s="431">
        <f t="shared" si="0"/>
        <v>0</v>
      </c>
      <c r="G11" s="431">
        <f t="shared" si="0"/>
        <v>0</v>
      </c>
      <c r="H11" s="431">
        <f t="shared" si="0"/>
        <v>0</v>
      </c>
      <c r="I11" s="431">
        <f t="shared" si="0"/>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x14ac:dyDescent="0.2">
      <c r="B12" s="429" t="s">
        <v>440</v>
      </c>
      <c r="C12" s="430">
        <f>+'Operating Exps (8609)'!G7+'Operating Exps (8609)'!G8+'Operating Exps (8609)'!G9</f>
        <v>0</v>
      </c>
      <c r="D12" s="431">
        <f t="shared" ref="D12:Q12" si="1">+C12*(1+$F$5)</f>
        <v>0</v>
      </c>
      <c r="E12" s="431">
        <f t="shared" si="1"/>
        <v>0</v>
      </c>
      <c r="F12" s="431">
        <f t="shared" si="1"/>
        <v>0</v>
      </c>
      <c r="G12" s="431">
        <f t="shared" si="1"/>
        <v>0</v>
      </c>
      <c r="H12" s="431">
        <f t="shared" si="1"/>
        <v>0</v>
      </c>
      <c r="I12" s="431">
        <f t="shared" si="1"/>
        <v>0</v>
      </c>
      <c r="J12" s="431">
        <f t="shared" si="1"/>
        <v>0</v>
      </c>
      <c r="K12" s="431">
        <f t="shared" si="1"/>
        <v>0</v>
      </c>
      <c r="L12" s="431">
        <f t="shared" si="1"/>
        <v>0</v>
      </c>
      <c r="M12" s="431">
        <f t="shared" si="1"/>
        <v>0</v>
      </c>
      <c r="N12" s="431">
        <f t="shared" si="1"/>
        <v>0</v>
      </c>
      <c r="O12" s="431">
        <f t="shared" si="1"/>
        <v>0</v>
      </c>
      <c r="P12" s="431">
        <f t="shared" si="1"/>
        <v>0</v>
      </c>
      <c r="Q12" s="726">
        <f t="shared" si="1"/>
        <v>0</v>
      </c>
      <c r="R12" s="166"/>
    </row>
    <row r="13" spans="2:18" x14ac:dyDescent="0.2">
      <c r="B13" s="432" t="s">
        <v>260</v>
      </c>
      <c r="C13" s="151">
        <f t="shared" ref="C13:Q13" si="2">-(C11+C12)*$J$5</f>
        <v>0</v>
      </c>
      <c r="D13" s="151">
        <f t="shared" si="2"/>
        <v>0</v>
      </c>
      <c r="E13" s="151">
        <f t="shared" si="2"/>
        <v>0</v>
      </c>
      <c r="F13" s="151">
        <f t="shared" si="2"/>
        <v>0</v>
      </c>
      <c r="G13" s="151">
        <f t="shared" si="2"/>
        <v>0</v>
      </c>
      <c r="H13" s="151">
        <f t="shared" si="2"/>
        <v>0</v>
      </c>
      <c r="I13" s="151">
        <f t="shared" si="2"/>
        <v>0</v>
      </c>
      <c r="J13" s="151">
        <f t="shared" si="2"/>
        <v>0</v>
      </c>
      <c r="K13" s="151">
        <f t="shared" si="2"/>
        <v>0</v>
      </c>
      <c r="L13" s="151">
        <f t="shared" si="2"/>
        <v>0</v>
      </c>
      <c r="M13" s="151">
        <f t="shared" si="2"/>
        <v>0</v>
      </c>
      <c r="N13" s="151">
        <f t="shared" si="2"/>
        <v>0</v>
      </c>
      <c r="O13" s="151">
        <f t="shared" si="2"/>
        <v>0</v>
      </c>
      <c r="P13" s="151">
        <f t="shared" si="2"/>
        <v>0</v>
      </c>
      <c r="Q13" s="727">
        <f t="shared" si="2"/>
        <v>0</v>
      </c>
      <c r="R13" s="166"/>
    </row>
    <row r="14" spans="2:18" x14ac:dyDescent="0.2">
      <c r="B14" s="432" t="s">
        <v>140</v>
      </c>
      <c r="C14" s="151">
        <f>+'Operating Exps (8609)'!G12</f>
        <v>0</v>
      </c>
      <c r="D14" s="433">
        <f>+C14*(1+$F$5)</f>
        <v>0</v>
      </c>
      <c r="E14" s="433">
        <f t="shared" ref="E14:Q14" si="3">+D14*(1+$F$5)</f>
        <v>0</v>
      </c>
      <c r="F14" s="433">
        <f>+E14*(1+$F$5)</f>
        <v>0</v>
      </c>
      <c r="G14" s="433">
        <f t="shared" si="3"/>
        <v>0</v>
      </c>
      <c r="H14" s="433">
        <f t="shared" si="3"/>
        <v>0</v>
      </c>
      <c r="I14" s="433">
        <f t="shared" si="3"/>
        <v>0</v>
      </c>
      <c r="J14" s="433">
        <f t="shared" si="3"/>
        <v>0</v>
      </c>
      <c r="K14" s="433">
        <f t="shared" si="3"/>
        <v>0</v>
      </c>
      <c r="L14" s="433">
        <f t="shared" si="3"/>
        <v>0</v>
      </c>
      <c r="M14" s="433">
        <f t="shared" si="3"/>
        <v>0</v>
      </c>
      <c r="N14" s="433">
        <f t="shared" si="3"/>
        <v>0</v>
      </c>
      <c r="O14" s="433">
        <f t="shared" si="3"/>
        <v>0</v>
      </c>
      <c r="P14" s="433">
        <f t="shared" si="3"/>
        <v>0</v>
      </c>
      <c r="Q14" s="440">
        <f t="shared" si="3"/>
        <v>0</v>
      </c>
      <c r="R14" s="166"/>
    </row>
    <row r="15" spans="2:18" x14ac:dyDescent="0.2">
      <c r="B15" s="432" t="s">
        <v>261</v>
      </c>
      <c r="C15" s="151">
        <f>-(C14*$J$6)</f>
        <v>0</v>
      </c>
      <c r="D15" s="151">
        <f t="shared" ref="D15:O15" si="4">-(D14*$J$6)</f>
        <v>0</v>
      </c>
      <c r="E15" s="151">
        <f t="shared" si="4"/>
        <v>0</v>
      </c>
      <c r="F15" s="151">
        <f>-(F14*$J$6)</f>
        <v>0</v>
      </c>
      <c r="G15" s="151">
        <f>-(G14*$J$6)</f>
        <v>0</v>
      </c>
      <c r="H15" s="151">
        <f t="shared" si="4"/>
        <v>0</v>
      </c>
      <c r="I15" s="151">
        <f>-(I14*$J$6)</f>
        <v>0</v>
      </c>
      <c r="J15" s="151">
        <f t="shared" si="4"/>
        <v>0</v>
      </c>
      <c r="K15" s="151">
        <f t="shared" si="4"/>
        <v>0</v>
      </c>
      <c r="L15" s="151">
        <f t="shared" si="4"/>
        <v>0</v>
      </c>
      <c r="M15" s="151">
        <f t="shared" si="4"/>
        <v>0</v>
      </c>
      <c r="N15" s="151">
        <f t="shared" si="4"/>
        <v>0</v>
      </c>
      <c r="O15" s="151">
        <f t="shared" si="4"/>
        <v>0</v>
      </c>
      <c r="P15" s="151">
        <f>-(P14*$J$6)</f>
        <v>0</v>
      </c>
      <c r="Q15" s="727">
        <f>-(Q14*$J$6)</f>
        <v>0</v>
      </c>
      <c r="R15" s="166"/>
    </row>
    <row r="16" spans="2:18" x14ac:dyDescent="0.2">
      <c r="B16" s="434" t="s">
        <v>262</v>
      </c>
      <c r="C16" s="435">
        <f>+SUM(C11:C15)</f>
        <v>0</v>
      </c>
      <c r="D16" s="435">
        <f t="shared" ref="D16:Q16" si="5">+SUM(D11:D15)</f>
        <v>0</v>
      </c>
      <c r="E16" s="435">
        <f t="shared" si="5"/>
        <v>0</v>
      </c>
      <c r="F16" s="435">
        <f t="shared" si="5"/>
        <v>0</v>
      </c>
      <c r="G16" s="435">
        <f t="shared" si="5"/>
        <v>0</v>
      </c>
      <c r="H16" s="435">
        <f t="shared" si="5"/>
        <v>0</v>
      </c>
      <c r="I16" s="435">
        <f t="shared" si="5"/>
        <v>0</v>
      </c>
      <c r="J16" s="435">
        <f t="shared" si="5"/>
        <v>0</v>
      </c>
      <c r="K16" s="435">
        <f t="shared" si="5"/>
        <v>0</v>
      </c>
      <c r="L16" s="435">
        <f t="shared" si="5"/>
        <v>0</v>
      </c>
      <c r="M16" s="435">
        <f t="shared" si="5"/>
        <v>0</v>
      </c>
      <c r="N16" s="435">
        <f t="shared" si="5"/>
        <v>0</v>
      </c>
      <c r="O16" s="435">
        <f t="shared" si="5"/>
        <v>0</v>
      </c>
      <c r="P16" s="435">
        <f t="shared" si="5"/>
        <v>0</v>
      </c>
      <c r="Q16" s="728">
        <f t="shared" si="5"/>
        <v>0</v>
      </c>
      <c r="R16" s="166"/>
    </row>
    <row r="17" spans="2:18" ht="13.5" thickBot="1" x14ac:dyDescent="0.25">
      <c r="B17" s="436"/>
      <c r="C17" s="437"/>
      <c r="D17" s="437"/>
      <c r="E17" s="437"/>
      <c r="F17" s="437"/>
      <c r="G17" s="437"/>
      <c r="H17" s="437"/>
      <c r="I17" s="437"/>
      <c r="J17" s="437"/>
      <c r="K17" s="437"/>
      <c r="L17" s="437"/>
      <c r="M17" s="437"/>
      <c r="N17" s="437"/>
      <c r="O17" s="437"/>
      <c r="P17" s="437"/>
      <c r="Q17" s="438"/>
      <c r="R17" s="166"/>
    </row>
    <row r="18" spans="2:18" ht="13.5" thickBot="1" x14ac:dyDescent="0.25">
      <c r="B18" s="426" t="s">
        <v>263</v>
      </c>
      <c r="C18" s="427"/>
      <c r="D18" s="427"/>
      <c r="E18" s="427"/>
      <c r="F18" s="427"/>
      <c r="G18" s="427"/>
      <c r="H18" s="427"/>
      <c r="I18" s="427"/>
      <c r="J18" s="427"/>
      <c r="K18" s="427"/>
      <c r="L18" s="427"/>
      <c r="M18" s="427"/>
      <c r="N18" s="427"/>
      <c r="O18" s="427"/>
      <c r="P18" s="427"/>
      <c r="Q18" s="428"/>
      <c r="R18" s="165"/>
    </row>
    <row r="19" spans="2:18" x14ac:dyDescent="0.2">
      <c r="B19" s="429" t="s">
        <v>264</v>
      </c>
      <c r="C19" s="430" t="e">
        <f>+'Operating Exps (8609)'!G53-'Operating Exps (8609)'!G19-'Operating Exps (8609)'!G20+'Operating Exps (8609)'!G61</f>
        <v>#REF!</v>
      </c>
      <c r="D19" s="431" t="e">
        <f>+C19*(1+$F$6)</f>
        <v>#REF!</v>
      </c>
      <c r="E19" s="431" t="e">
        <f t="shared" ref="E19:Q19" si="6">+D19*(1+$F$6)</f>
        <v>#REF!</v>
      </c>
      <c r="F19" s="431" t="e">
        <f>+E19*(1+$F$6)</f>
        <v>#REF!</v>
      </c>
      <c r="G19" s="431" t="e">
        <f t="shared" si="6"/>
        <v>#REF!</v>
      </c>
      <c r="H19" s="431" t="e">
        <f t="shared" si="6"/>
        <v>#REF!</v>
      </c>
      <c r="I19" s="431" t="e">
        <f>+H19*(1+$F$6)</f>
        <v>#REF!</v>
      </c>
      <c r="J19" s="431" t="e">
        <f t="shared" si="6"/>
        <v>#REF!</v>
      </c>
      <c r="K19" s="431" t="e">
        <f>+J19*(1+$F$6)</f>
        <v>#REF!</v>
      </c>
      <c r="L19" s="431" t="e">
        <f t="shared" si="6"/>
        <v>#REF!</v>
      </c>
      <c r="M19" s="431" t="e">
        <f>+L19*(1+$F$6)</f>
        <v>#REF!</v>
      </c>
      <c r="N19" s="431" t="e">
        <f t="shared" si="6"/>
        <v>#REF!</v>
      </c>
      <c r="O19" s="431" t="e">
        <f t="shared" si="6"/>
        <v>#REF!</v>
      </c>
      <c r="P19" s="431" t="e">
        <f>+O19*(1+$F$6)</f>
        <v>#REF!</v>
      </c>
      <c r="Q19" s="726" t="e">
        <f t="shared" si="6"/>
        <v>#REF!</v>
      </c>
      <c r="R19" s="165"/>
    </row>
    <row r="20" spans="2:18" x14ac:dyDescent="0.2">
      <c r="B20" s="432" t="s">
        <v>265</v>
      </c>
      <c r="C20" s="151" t="e">
        <f>+'Operating Exps (8609)'!G19+'Operating Exps (8609)'!G20</f>
        <v>#REF!</v>
      </c>
      <c r="D20" s="433" t="e">
        <f>+C20*(1+$F$5)</f>
        <v>#REF!</v>
      </c>
      <c r="E20" s="433" t="e">
        <f>+D20*(1+$F$5)</f>
        <v>#REF!</v>
      </c>
      <c r="F20" s="433" t="e">
        <f>+E20*(1+$F$5)</f>
        <v>#REF!</v>
      </c>
      <c r="G20" s="433" t="e">
        <f t="shared" ref="G20:P20" si="7">+F20*(1+$F$5)</f>
        <v>#REF!</v>
      </c>
      <c r="H20" s="433" t="e">
        <f>+G20*(1+$F$5)</f>
        <v>#REF!</v>
      </c>
      <c r="I20" s="433" t="e">
        <f t="shared" si="7"/>
        <v>#REF!</v>
      </c>
      <c r="J20" s="433" t="e">
        <f t="shared" si="7"/>
        <v>#REF!</v>
      </c>
      <c r="K20" s="433" t="e">
        <f t="shared" si="7"/>
        <v>#REF!</v>
      </c>
      <c r="L20" s="433" t="e">
        <f>+K20*(1+$F$5)</f>
        <v>#REF!</v>
      </c>
      <c r="M20" s="433" t="e">
        <f t="shared" si="7"/>
        <v>#REF!</v>
      </c>
      <c r="N20" s="433" t="e">
        <f t="shared" si="7"/>
        <v>#REF!</v>
      </c>
      <c r="O20" s="433" t="e">
        <f>+N20*(1+$F$5)</f>
        <v>#REF!</v>
      </c>
      <c r="P20" s="433" t="e">
        <f t="shared" si="7"/>
        <v>#REF!</v>
      </c>
      <c r="Q20" s="440" t="e">
        <f>+P20*(1+$F$5)</f>
        <v>#REF!</v>
      </c>
      <c r="R20" s="165"/>
    </row>
    <row r="21" spans="2:18" x14ac:dyDescent="0.2">
      <c r="B21" s="432" t="s">
        <v>266</v>
      </c>
      <c r="C21" s="151" t="e">
        <f>+'Operating Exps (8609)'!G60</f>
        <v>#REF!</v>
      </c>
      <c r="D21" s="433" t="e">
        <f>+C21*(1+$F$7)</f>
        <v>#REF!</v>
      </c>
      <c r="E21" s="433" t="e">
        <f t="shared" ref="E21:Q21" si="8">+D21*(1+$F$7)</f>
        <v>#REF!</v>
      </c>
      <c r="F21" s="433" t="e">
        <f>+E21*(1+$F$7)</f>
        <v>#REF!</v>
      </c>
      <c r="G21" s="433" t="e">
        <f t="shared" si="8"/>
        <v>#REF!</v>
      </c>
      <c r="H21" s="433" t="e">
        <f t="shared" si="8"/>
        <v>#REF!</v>
      </c>
      <c r="I21" s="433" t="e">
        <f>+H21*(1+$F$7)</f>
        <v>#REF!</v>
      </c>
      <c r="J21" s="433" t="e">
        <f t="shared" si="8"/>
        <v>#REF!</v>
      </c>
      <c r="K21" s="433" t="e">
        <f t="shared" si="8"/>
        <v>#REF!</v>
      </c>
      <c r="L21" s="433" t="e">
        <f t="shared" si="8"/>
        <v>#REF!</v>
      </c>
      <c r="M21" s="433" t="e">
        <f>+L21*(1+$F$7)</f>
        <v>#REF!</v>
      </c>
      <c r="N21" s="433" t="e">
        <f t="shared" si="8"/>
        <v>#REF!</v>
      </c>
      <c r="O21" s="433" t="e">
        <f t="shared" si="8"/>
        <v>#REF!</v>
      </c>
      <c r="P21" s="433" t="e">
        <f>+O21*(1+$F$7)</f>
        <v>#REF!</v>
      </c>
      <c r="Q21" s="440" t="e">
        <f t="shared" si="8"/>
        <v>#REF!</v>
      </c>
      <c r="R21" s="166"/>
    </row>
    <row r="22" spans="2:18" x14ac:dyDescent="0.2">
      <c r="B22" s="434" t="s">
        <v>267</v>
      </c>
      <c r="C22" s="435" t="e">
        <f>+SUM(C19:C21)</f>
        <v>#REF!</v>
      </c>
      <c r="D22" s="435" t="e">
        <f t="shared" ref="D22:Q22" si="9">+SUM(D19:D21)</f>
        <v>#REF!</v>
      </c>
      <c r="E22" s="435" t="e">
        <f t="shared" si="9"/>
        <v>#REF!</v>
      </c>
      <c r="F22" s="435" t="e">
        <f t="shared" si="9"/>
        <v>#REF!</v>
      </c>
      <c r="G22" s="435" t="e">
        <f t="shared" si="9"/>
        <v>#REF!</v>
      </c>
      <c r="H22" s="435" t="e">
        <f t="shared" si="9"/>
        <v>#REF!</v>
      </c>
      <c r="I22" s="435" t="e">
        <f t="shared" si="9"/>
        <v>#REF!</v>
      </c>
      <c r="J22" s="435" t="e">
        <f t="shared" si="9"/>
        <v>#REF!</v>
      </c>
      <c r="K22" s="435" t="e">
        <f t="shared" si="9"/>
        <v>#REF!</v>
      </c>
      <c r="L22" s="435" t="e">
        <f t="shared" si="9"/>
        <v>#REF!</v>
      </c>
      <c r="M22" s="435" t="e">
        <f t="shared" si="9"/>
        <v>#REF!</v>
      </c>
      <c r="N22" s="435" t="e">
        <f t="shared" si="9"/>
        <v>#REF!</v>
      </c>
      <c r="O22" s="435" t="e">
        <f t="shared" si="9"/>
        <v>#REF!</v>
      </c>
      <c r="P22" s="435" t="e">
        <f t="shared" si="9"/>
        <v>#REF!</v>
      </c>
      <c r="Q22" s="728" t="e">
        <f t="shared" si="9"/>
        <v>#REF!</v>
      </c>
      <c r="R22" s="166"/>
    </row>
    <row r="23" spans="2:18" x14ac:dyDescent="0.2">
      <c r="B23" s="439"/>
      <c r="C23" s="151"/>
      <c r="D23" s="433"/>
      <c r="E23" s="433"/>
      <c r="F23" s="433"/>
      <c r="G23" s="433"/>
      <c r="H23" s="433"/>
      <c r="I23" s="433"/>
      <c r="J23" s="433"/>
      <c r="K23" s="433"/>
      <c r="L23" s="433"/>
      <c r="M23" s="433"/>
      <c r="N23" s="433"/>
      <c r="O23" s="433"/>
      <c r="P23" s="433"/>
      <c r="Q23" s="440"/>
      <c r="R23" s="166"/>
    </row>
    <row r="24" spans="2:18" x14ac:dyDescent="0.2">
      <c r="B24" s="434" t="s">
        <v>268</v>
      </c>
      <c r="C24" s="435" t="e">
        <f>+C16-C22</f>
        <v>#REF!</v>
      </c>
      <c r="D24" s="435" t="e">
        <f t="shared" ref="D24:Q24" si="10">+D16-D22</f>
        <v>#REF!</v>
      </c>
      <c r="E24" s="435" t="e">
        <f t="shared" si="10"/>
        <v>#REF!</v>
      </c>
      <c r="F24" s="435" t="e">
        <f t="shared" si="10"/>
        <v>#REF!</v>
      </c>
      <c r="G24" s="435" t="e">
        <f t="shared" si="10"/>
        <v>#REF!</v>
      </c>
      <c r="H24" s="435" t="e">
        <f t="shared" si="10"/>
        <v>#REF!</v>
      </c>
      <c r="I24" s="435" t="e">
        <f t="shared" si="10"/>
        <v>#REF!</v>
      </c>
      <c r="J24" s="435" t="e">
        <f t="shared" si="10"/>
        <v>#REF!</v>
      </c>
      <c r="K24" s="435" t="e">
        <f t="shared" si="10"/>
        <v>#REF!</v>
      </c>
      <c r="L24" s="435" t="e">
        <f t="shared" si="10"/>
        <v>#REF!</v>
      </c>
      <c r="M24" s="435" t="e">
        <f t="shared" si="10"/>
        <v>#REF!</v>
      </c>
      <c r="N24" s="435" t="e">
        <f t="shared" si="10"/>
        <v>#REF!</v>
      </c>
      <c r="O24" s="435" t="e">
        <f t="shared" si="10"/>
        <v>#REF!</v>
      </c>
      <c r="P24" s="435" t="e">
        <f t="shared" si="10"/>
        <v>#REF!</v>
      </c>
      <c r="Q24" s="728" t="e">
        <f t="shared" si="10"/>
        <v>#REF!</v>
      </c>
      <c r="R24" s="166"/>
    </row>
    <row r="25" spans="2:18" ht="13.5" thickBot="1" x14ac:dyDescent="0.25">
      <c r="B25" s="436"/>
      <c r="C25" s="437"/>
      <c r="D25" s="437"/>
      <c r="E25" s="437"/>
      <c r="F25" s="437"/>
      <c r="G25" s="437"/>
      <c r="H25" s="437"/>
      <c r="I25" s="437"/>
      <c r="J25" s="437"/>
      <c r="K25" s="437"/>
      <c r="L25" s="437"/>
      <c r="M25" s="437"/>
      <c r="N25" s="437"/>
      <c r="O25" s="437"/>
      <c r="P25" s="437"/>
      <c r="Q25" s="438"/>
      <c r="R25" s="166"/>
    </row>
    <row r="26" spans="2:18" ht="13.5" thickBot="1" x14ac:dyDescent="0.25">
      <c r="B26" s="426" t="s">
        <v>269</v>
      </c>
      <c r="C26" s="427"/>
      <c r="D26" s="427"/>
      <c r="E26" s="427"/>
      <c r="F26" s="427"/>
      <c r="G26" s="427"/>
      <c r="H26" s="427"/>
      <c r="I26" s="427"/>
      <c r="J26" s="427"/>
      <c r="K26" s="427"/>
      <c r="L26" s="427"/>
      <c r="M26" s="427"/>
      <c r="N26" s="427"/>
      <c r="O26" s="427"/>
      <c r="P26" s="427"/>
      <c r="Q26" s="428"/>
      <c r="R26" s="165"/>
    </row>
    <row r="27" spans="2:18" x14ac:dyDescent="0.2">
      <c r="B27" s="429" t="s">
        <v>14</v>
      </c>
      <c r="C27" s="430" t="str">
        <f>+'Sources (8609)'!H6</f>
        <v/>
      </c>
      <c r="D27" s="431" t="str">
        <f>+C27</f>
        <v/>
      </c>
      <c r="E27" s="431" t="str">
        <f t="shared" ref="E27:Q30" si="11">+D27</f>
        <v/>
      </c>
      <c r="F27" s="431" t="str">
        <f t="shared" si="11"/>
        <v/>
      </c>
      <c r="G27" s="431" t="str">
        <f t="shared" si="11"/>
        <v/>
      </c>
      <c r="H27" s="431" t="str">
        <f t="shared" si="11"/>
        <v/>
      </c>
      <c r="I27" s="431" t="str">
        <f t="shared" si="11"/>
        <v/>
      </c>
      <c r="J27" s="431" t="str">
        <f t="shared" si="11"/>
        <v/>
      </c>
      <c r="K27" s="431" t="str">
        <f t="shared" si="11"/>
        <v/>
      </c>
      <c r="L27" s="431" t="str">
        <f t="shared" si="11"/>
        <v/>
      </c>
      <c r="M27" s="431" t="str">
        <f t="shared" si="11"/>
        <v/>
      </c>
      <c r="N27" s="431" t="str">
        <f t="shared" si="11"/>
        <v/>
      </c>
      <c r="O27" s="431" t="str">
        <f t="shared" si="11"/>
        <v/>
      </c>
      <c r="P27" s="431" t="str">
        <f t="shared" si="11"/>
        <v/>
      </c>
      <c r="Q27" s="726" t="str">
        <f t="shared" si="11"/>
        <v/>
      </c>
      <c r="R27" s="166"/>
    </row>
    <row r="28" spans="2:18" x14ac:dyDescent="0.2">
      <c r="B28" s="432" t="s">
        <v>15</v>
      </c>
      <c r="C28" s="151">
        <f>+'Sources (8609)'!H7</f>
        <v>0</v>
      </c>
      <c r="D28" s="433">
        <f>+C28</f>
        <v>0</v>
      </c>
      <c r="E28" s="433">
        <f t="shared" si="11"/>
        <v>0</v>
      </c>
      <c r="F28" s="433">
        <f t="shared" si="11"/>
        <v>0</v>
      </c>
      <c r="G28" s="433">
        <f t="shared" si="11"/>
        <v>0</v>
      </c>
      <c r="H28" s="433">
        <f t="shared" si="11"/>
        <v>0</v>
      </c>
      <c r="I28" s="433">
        <f t="shared" si="11"/>
        <v>0</v>
      </c>
      <c r="J28" s="433">
        <f t="shared" si="11"/>
        <v>0</v>
      </c>
      <c r="K28" s="433">
        <f t="shared" si="11"/>
        <v>0</v>
      </c>
      <c r="L28" s="433">
        <f t="shared" si="11"/>
        <v>0</v>
      </c>
      <c r="M28" s="433">
        <f t="shared" si="11"/>
        <v>0</v>
      </c>
      <c r="N28" s="433">
        <f t="shared" si="11"/>
        <v>0</v>
      </c>
      <c r="O28" s="433">
        <f t="shared" si="11"/>
        <v>0</v>
      </c>
      <c r="P28" s="433">
        <f t="shared" si="11"/>
        <v>0</v>
      </c>
      <c r="Q28" s="440">
        <f t="shared" si="11"/>
        <v>0</v>
      </c>
      <c r="R28" s="166"/>
    </row>
    <row r="29" spans="2:18" x14ac:dyDescent="0.2">
      <c r="B29" s="432" t="s">
        <v>16</v>
      </c>
      <c r="C29" s="151">
        <f>+'Sources (8609)'!H8</f>
        <v>0</v>
      </c>
      <c r="D29" s="433">
        <f>+C29</f>
        <v>0</v>
      </c>
      <c r="E29" s="433">
        <f t="shared" si="11"/>
        <v>0</v>
      </c>
      <c r="F29" s="433">
        <f t="shared" si="11"/>
        <v>0</v>
      </c>
      <c r="G29" s="433">
        <f t="shared" si="11"/>
        <v>0</v>
      </c>
      <c r="H29" s="433">
        <f t="shared" si="11"/>
        <v>0</v>
      </c>
      <c r="I29" s="433">
        <f t="shared" si="11"/>
        <v>0</v>
      </c>
      <c r="J29" s="433">
        <f t="shared" si="11"/>
        <v>0</v>
      </c>
      <c r="K29" s="433">
        <f t="shared" si="11"/>
        <v>0</v>
      </c>
      <c r="L29" s="433">
        <f t="shared" si="11"/>
        <v>0</v>
      </c>
      <c r="M29" s="433">
        <f t="shared" si="11"/>
        <v>0</v>
      </c>
      <c r="N29" s="433">
        <f t="shared" si="11"/>
        <v>0</v>
      </c>
      <c r="O29" s="433">
        <f t="shared" si="11"/>
        <v>0</v>
      </c>
      <c r="P29" s="433">
        <f t="shared" si="11"/>
        <v>0</v>
      </c>
      <c r="Q29" s="440">
        <f t="shared" si="11"/>
        <v>0</v>
      </c>
      <c r="R29" s="166"/>
    </row>
    <row r="30" spans="2:18" x14ac:dyDescent="0.2">
      <c r="B30" s="432" t="s">
        <v>46</v>
      </c>
      <c r="C30" s="151">
        <f>+SUM('Sources (8609)'!H9:H12)</f>
        <v>0</v>
      </c>
      <c r="D30" s="433">
        <f>+C30</f>
        <v>0</v>
      </c>
      <c r="E30" s="433">
        <f t="shared" si="11"/>
        <v>0</v>
      </c>
      <c r="F30" s="433">
        <f t="shared" si="11"/>
        <v>0</v>
      </c>
      <c r="G30" s="433">
        <f t="shared" si="11"/>
        <v>0</v>
      </c>
      <c r="H30" s="433">
        <f t="shared" si="11"/>
        <v>0</v>
      </c>
      <c r="I30" s="433">
        <f t="shared" si="11"/>
        <v>0</v>
      </c>
      <c r="J30" s="433">
        <f t="shared" si="11"/>
        <v>0</v>
      </c>
      <c r="K30" s="433">
        <f t="shared" si="11"/>
        <v>0</v>
      </c>
      <c r="L30" s="433">
        <f t="shared" si="11"/>
        <v>0</v>
      </c>
      <c r="M30" s="433">
        <f t="shared" si="11"/>
        <v>0</v>
      </c>
      <c r="N30" s="433">
        <f t="shared" si="11"/>
        <v>0</v>
      </c>
      <c r="O30" s="433">
        <f t="shared" si="11"/>
        <v>0</v>
      </c>
      <c r="P30" s="433">
        <f t="shared" si="11"/>
        <v>0</v>
      </c>
      <c r="Q30" s="440">
        <f t="shared" si="11"/>
        <v>0</v>
      </c>
      <c r="R30" s="165"/>
    </row>
    <row r="31" spans="2:18" x14ac:dyDescent="0.2">
      <c r="B31" s="434" t="s">
        <v>270</v>
      </c>
      <c r="C31" s="435">
        <f>+SUM(C27:C30)</f>
        <v>0</v>
      </c>
      <c r="D31" s="435">
        <f t="shared" ref="D31:Q31" si="12">+SUM(D27:D30)</f>
        <v>0</v>
      </c>
      <c r="E31" s="435">
        <f t="shared" si="12"/>
        <v>0</v>
      </c>
      <c r="F31" s="435">
        <f t="shared" si="12"/>
        <v>0</v>
      </c>
      <c r="G31" s="435">
        <f t="shared" si="12"/>
        <v>0</v>
      </c>
      <c r="H31" s="435">
        <f t="shared" si="12"/>
        <v>0</v>
      </c>
      <c r="I31" s="435">
        <f t="shared" si="12"/>
        <v>0</v>
      </c>
      <c r="J31" s="435">
        <f t="shared" si="12"/>
        <v>0</v>
      </c>
      <c r="K31" s="435">
        <f t="shared" si="12"/>
        <v>0</v>
      </c>
      <c r="L31" s="435">
        <f t="shared" si="12"/>
        <v>0</v>
      </c>
      <c r="M31" s="435">
        <f t="shared" si="12"/>
        <v>0</v>
      </c>
      <c r="N31" s="435">
        <f t="shared" si="12"/>
        <v>0</v>
      </c>
      <c r="O31" s="435">
        <f t="shared" si="12"/>
        <v>0</v>
      </c>
      <c r="P31" s="435">
        <f t="shared" si="12"/>
        <v>0</v>
      </c>
      <c r="Q31" s="728">
        <f t="shared" si="12"/>
        <v>0</v>
      </c>
      <c r="R31" s="165"/>
    </row>
    <row r="32" spans="2:18" x14ac:dyDescent="0.2">
      <c r="B32" s="441"/>
      <c r="C32" s="442"/>
      <c r="D32" s="442"/>
      <c r="E32" s="442"/>
      <c r="F32" s="442"/>
      <c r="G32" s="442"/>
      <c r="H32" s="442"/>
      <c r="I32" s="442"/>
      <c r="J32" s="442"/>
      <c r="K32" s="442"/>
      <c r="L32" s="442"/>
      <c r="M32" s="442"/>
      <c r="N32" s="442"/>
      <c r="O32" s="442"/>
      <c r="P32" s="442"/>
      <c r="Q32" s="443"/>
    </row>
    <row r="33" spans="2:18" x14ac:dyDescent="0.2">
      <c r="B33" s="434" t="s">
        <v>271</v>
      </c>
      <c r="C33" s="435" t="e">
        <f>+C24-C31</f>
        <v>#REF!</v>
      </c>
      <c r="D33" s="435" t="e">
        <f t="shared" ref="D33:Q33" si="13">+D24-D31</f>
        <v>#REF!</v>
      </c>
      <c r="E33" s="435" t="e">
        <f t="shared" si="13"/>
        <v>#REF!</v>
      </c>
      <c r="F33" s="435" t="e">
        <f t="shared" si="13"/>
        <v>#REF!</v>
      </c>
      <c r="G33" s="435" t="e">
        <f t="shared" si="13"/>
        <v>#REF!</v>
      </c>
      <c r="H33" s="435" t="e">
        <f t="shared" si="13"/>
        <v>#REF!</v>
      </c>
      <c r="I33" s="435" t="e">
        <f t="shared" si="13"/>
        <v>#REF!</v>
      </c>
      <c r="J33" s="435" t="e">
        <f t="shared" si="13"/>
        <v>#REF!</v>
      </c>
      <c r="K33" s="435" t="e">
        <f t="shared" si="13"/>
        <v>#REF!</v>
      </c>
      <c r="L33" s="435" t="e">
        <f t="shared" si="13"/>
        <v>#REF!</v>
      </c>
      <c r="M33" s="435" t="e">
        <f t="shared" si="13"/>
        <v>#REF!</v>
      </c>
      <c r="N33" s="435" t="e">
        <f t="shared" si="13"/>
        <v>#REF!</v>
      </c>
      <c r="O33" s="435" t="e">
        <f t="shared" si="13"/>
        <v>#REF!</v>
      </c>
      <c r="P33" s="435" t="e">
        <f t="shared" si="13"/>
        <v>#REF!</v>
      </c>
      <c r="Q33" s="728" t="e">
        <f t="shared" si="13"/>
        <v>#REF!</v>
      </c>
      <c r="R33" s="165"/>
    </row>
    <row r="34" spans="2:18" x14ac:dyDescent="0.2">
      <c r="B34" s="439"/>
      <c r="C34" s="151"/>
      <c r="D34" s="433"/>
      <c r="E34" s="433"/>
      <c r="F34" s="433"/>
      <c r="G34" s="433"/>
      <c r="H34" s="433"/>
      <c r="I34" s="433"/>
      <c r="J34" s="433"/>
      <c r="K34" s="433"/>
      <c r="L34" s="433"/>
      <c r="M34" s="433"/>
      <c r="N34" s="433"/>
      <c r="O34" s="433"/>
      <c r="P34" s="433"/>
      <c r="Q34" s="440"/>
    </row>
    <row r="35" spans="2:18" x14ac:dyDescent="0.2">
      <c r="B35" s="444" t="s">
        <v>275</v>
      </c>
      <c r="C35" s="641" t="e">
        <f>+C24/C27</f>
        <v>#REF!</v>
      </c>
      <c r="D35" s="641" t="e">
        <f t="shared" ref="D35:P35" si="14">+D24/D27</f>
        <v>#REF!</v>
      </c>
      <c r="E35" s="641" t="e">
        <f t="shared" si="14"/>
        <v>#REF!</v>
      </c>
      <c r="F35" s="641" t="e">
        <f t="shared" si="14"/>
        <v>#REF!</v>
      </c>
      <c r="G35" s="641" t="e">
        <f t="shared" si="14"/>
        <v>#REF!</v>
      </c>
      <c r="H35" s="641" t="e">
        <f t="shared" si="14"/>
        <v>#REF!</v>
      </c>
      <c r="I35" s="641" t="e">
        <f t="shared" si="14"/>
        <v>#REF!</v>
      </c>
      <c r="J35" s="641" t="e">
        <f t="shared" si="14"/>
        <v>#REF!</v>
      </c>
      <c r="K35" s="641" t="e">
        <f t="shared" si="14"/>
        <v>#REF!</v>
      </c>
      <c r="L35" s="641" t="e">
        <f t="shared" si="14"/>
        <v>#REF!</v>
      </c>
      <c r="M35" s="641" t="e">
        <f t="shared" si="14"/>
        <v>#REF!</v>
      </c>
      <c r="N35" s="641" t="e">
        <f t="shared" si="14"/>
        <v>#REF!</v>
      </c>
      <c r="O35" s="641" t="e">
        <f t="shared" si="14"/>
        <v>#REF!</v>
      </c>
      <c r="P35" s="641" t="e">
        <f t="shared" si="14"/>
        <v>#REF!</v>
      </c>
      <c r="Q35" s="729" t="e">
        <f>+Q24/Q27</f>
        <v>#REF!</v>
      </c>
    </row>
    <row r="36" spans="2:18" ht="13.5" thickBot="1" x14ac:dyDescent="0.25">
      <c r="B36" s="445" t="s">
        <v>272</v>
      </c>
      <c r="C36" s="642" t="e">
        <f>+C24/C31</f>
        <v>#REF!</v>
      </c>
      <c r="D36" s="642" t="e">
        <f t="shared" ref="D36:P36" si="15">+D24/D31</f>
        <v>#REF!</v>
      </c>
      <c r="E36" s="642" t="e">
        <f t="shared" si="15"/>
        <v>#REF!</v>
      </c>
      <c r="F36" s="642" t="e">
        <f t="shared" si="15"/>
        <v>#REF!</v>
      </c>
      <c r="G36" s="642" t="e">
        <f t="shared" si="15"/>
        <v>#REF!</v>
      </c>
      <c r="H36" s="642" t="e">
        <f t="shared" si="15"/>
        <v>#REF!</v>
      </c>
      <c r="I36" s="642" t="e">
        <f t="shared" si="15"/>
        <v>#REF!</v>
      </c>
      <c r="J36" s="642" t="e">
        <f t="shared" si="15"/>
        <v>#REF!</v>
      </c>
      <c r="K36" s="642" t="e">
        <f t="shared" si="15"/>
        <v>#REF!</v>
      </c>
      <c r="L36" s="642" t="e">
        <f t="shared" si="15"/>
        <v>#REF!</v>
      </c>
      <c r="M36" s="642" t="e">
        <f t="shared" si="15"/>
        <v>#REF!</v>
      </c>
      <c r="N36" s="642" t="e">
        <f t="shared" si="15"/>
        <v>#REF!</v>
      </c>
      <c r="O36" s="642" t="e">
        <f t="shared" si="15"/>
        <v>#REF!</v>
      </c>
      <c r="P36" s="642" t="e">
        <f t="shared" si="15"/>
        <v>#REF!</v>
      </c>
      <c r="Q36" s="730" t="e">
        <f>+Q24/Q31</f>
        <v>#REF!</v>
      </c>
    </row>
    <row r="37" spans="2:18" ht="13.5" thickBot="1" x14ac:dyDescent="0.25">
      <c r="B37" s="418"/>
      <c r="C37" s="418"/>
      <c r="D37" s="418"/>
      <c r="E37" s="418"/>
      <c r="F37" s="418"/>
      <c r="G37" s="418"/>
      <c r="H37" s="418"/>
      <c r="I37" s="418"/>
      <c r="J37" s="418"/>
      <c r="K37" s="418"/>
      <c r="L37" s="418"/>
      <c r="M37" s="418"/>
      <c r="N37" s="418"/>
      <c r="O37" s="418"/>
    </row>
    <row r="38" spans="2:18" ht="13.5" thickBot="1" x14ac:dyDescent="0.25">
      <c r="B38" s="734" t="s">
        <v>18</v>
      </c>
      <c r="C38" s="732" t="e">
        <f>+'Comparative Summary (8609)'!C7-'Cash Flow (8609)'!C33</f>
        <v>#REF!</v>
      </c>
      <c r="D38" s="732" t="e">
        <f>+C38-D33</f>
        <v>#REF!</v>
      </c>
      <c r="E38" s="732" t="e">
        <f t="shared" ref="E38:Q38" si="16">+D38-E33</f>
        <v>#REF!</v>
      </c>
      <c r="F38" s="732" t="e">
        <f t="shared" si="16"/>
        <v>#REF!</v>
      </c>
      <c r="G38" s="732" t="e">
        <f t="shared" si="16"/>
        <v>#REF!</v>
      </c>
      <c r="H38" s="732" t="e">
        <f t="shared" si="16"/>
        <v>#REF!</v>
      </c>
      <c r="I38" s="732" t="e">
        <f t="shared" si="16"/>
        <v>#REF!</v>
      </c>
      <c r="J38" s="732" t="e">
        <f t="shared" si="16"/>
        <v>#REF!</v>
      </c>
      <c r="K38" s="732" t="e">
        <f t="shared" si="16"/>
        <v>#REF!</v>
      </c>
      <c r="L38" s="732" t="e">
        <f t="shared" si="16"/>
        <v>#REF!</v>
      </c>
      <c r="M38" s="732" t="e">
        <f t="shared" si="16"/>
        <v>#REF!</v>
      </c>
      <c r="N38" s="732" t="e">
        <f>+M38-N33</f>
        <v>#REF!</v>
      </c>
      <c r="O38" s="732" t="e">
        <f t="shared" si="16"/>
        <v>#REF!</v>
      </c>
      <c r="P38" s="732" t="e">
        <f>+O38-P33</f>
        <v>#REF!</v>
      </c>
      <c r="Q38" s="733" t="e">
        <f t="shared" si="16"/>
        <v>#REF!</v>
      </c>
    </row>
    <row r="39" spans="2:18" x14ac:dyDescent="0.2">
      <c r="C39" s="166"/>
      <c r="D39" s="167"/>
      <c r="E39" s="167"/>
      <c r="F39" s="167"/>
      <c r="G39" s="167"/>
      <c r="H39" s="167"/>
      <c r="I39" s="167"/>
      <c r="J39" s="167"/>
      <c r="K39" s="167"/>
      <c r="L39" s="165"/>
      <c r="M39" s="165"/>
      <c r="N39" s="165"/>
      <c r="O39" s="165"/>
      <c r="P39" s="418"/>
      <c r="Q39" s="417" t="e">
        <f>+#REF!</f>
        <v>#REF!</v>
      </c>
    </row>
    <row r="40" spans="2:18" x14ac:dyDescent="0.2">
      <c r="B40" s="167"/>
      <c r="C40" s="166"/>
      <c r="D40" s="167"/>
      <c r="E40" s="167"/>
      <c r="F40" s="167"/>
      <c r="G40" s="167"/>
      <c r="H40" s="167"/>
      <c r="I40" s="167"/>
      <c r="J40" s="167"/>
      <c r="K40" s="167"/>
      <c r="L40" s="165"/>
      <c r="M40" s="165"/>
      <c r="N40" s="165"/>
      <c r="O40" s="165"/>
      <c r="P40" s="738">
        <v>8609</v>
      </c>
      <c r="Q40" s="447">
        <f ca="1">TODAY()</f>
        <v>45330</v>
      </c>
    </row>
    <row r="41" spans="2:18" x14ac:dyDescent="0.2">
      <c r="B41" s="167"/>
      <c r="C41" s="166"/>
      <c r="D41" s="167"/>
      <c r="E41" s="167" t="s">
        <v>44</v>
      </c>
      <c r="F41" s="167" t="s">
        <v>44</v>
      </c>
      <c r="G41" s="167"/>
      <c r="H41" s="167"/>
      <c r="I41" s="167"/>
      <c r="J41" s="167" t="s">
        <v>44</v>
      </c>
      <c r="K41" s="167"/>
      <c r="L41" s="165"/>
      <c r="M41" s="165"/>
      <c r="N41" s="165"/>
      <c r="O41" s="165"/>
      <c r="P41" s="165"/>
      <c r="Q41" s="165"/>
    </row>
    <row r="42" spans="2:18" x14ac:dyDescent="0.2">
      <c r="B42" s="167"/>
      <c r="C42" s="166"/>
      <c r="D42" s="167"/>
      <c r="E42" s="167" t="s">
        <v>44</v>
      </c>
      <c r="F42" s="167" t="s">
        <v>44</v>
      </c>
      <c r="G42" s="167"/>
      <c r="H42" s="167" t="s">
        <v>44</v>
      </c>
      <c r="I42" s="167"/>
      <c r="J42" s="167" t="s">
        <v>44</v>
      </c>
      <c r="K42" s="167"/>
      <c r="L42" s="165"/>
      <c r="M42" s="165"/>
      <c r="N42" s="165"/>
      <c r="O42" s="165"/>
      <c r="P42" s="165"/>
      <c r="Q42" s="165"/>
    </row>
    <row r="43" spans="2:18" x14ac:dyDescent="0.2">
      <c r="B43" s="167"/>
      <c r="C43" s="166"/>
      <c r="D43" s="167"/>
      <c r="E43" s="167" t="s">
        <v>44</v>
      </c>
      <c r="F43" s="167" t="s">
        <v>44</v>
      </c>
      <c r="G43" s="167"/>
      <c r="H43" s="167"/>
      <c r="I43" s="167"/>
      <c r="J43" s="167"/>
      <c r="K43" s="167"/>
      <c r="L43" s="165"/>
      <c r="M43" s="165"/>
      <c r="N43" s="165"/>
      <c r="O43" s="165"/>
      <c r="P43" s="165"/>
      <c r="Q43" s="165"/>
    </row>
    <row r="53" spans="2:11" x14ac:dyDescent="0.2">
      <c r="B53" s="167"/>
      <c r="C53" s="167"/>
      <c r="D53" s="167"/>
      <c r="E53" s="167"/>
      <c r="F53" s="167"/>
      <c r="G53" s="167"/>
      <c r="H53" s="167"/>
      <c r="I53" s="167"/>
      <c r="J53" s="167"/>
      <c r="K53" s="167"/>
    </row>
  </sheetData>
  <sheetProtection algorithmName="SHA-512" hashValue="03W62Q1Nsc7x+Dt05P+DNM+0O17Fg58YWshFQTBqFqR6o+EyONbXqzoa29QsdOwQcTGtzb+CH82k+NCCAxXoBw==" saltValue="J5dZ4+pcP1bmhAi+5I24kA==" spinCount="100000" sheet="1" objects="1" scenarios="1"/>
  <mergeCells count="4">
    <mergeCell ref="B1:Q1"/>
    <mergeCell ref="B2:Q2"/>
    <mergeCell ref="C4:J4"/>
    <mergeCell ref="G8:J8"/>
  </mergeCells>
  <pageMargins left="0.7" right="0.7" top="0.75" bottom="0.75" header="0.3" footer="0.3"/>
  <pageSetup paperSize="5" scale="6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4">
    <tabColor rgb="FFCC99FF"/>
    <pageSetUpPr fitToPage="1"/>
  </sheetPr>
  <dimension ref="B1:AB58"/>
  <sheetViews>
    <sheetView showGridLines="0" zoomScale="70" zoomScaleNormal="70" workbookViewId="0">
      <selection activeCell="J18" sqref="J18"/>
    </sheetView>
  </sheetViews>
  <sheetFormatPr defaultColWidth="9.140625" defaultRowHeight="12.75" x14ac:dyDescent="0.2"/>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1" width="9.140625" style="21"/>
    <col min="12" max="12" width="11" style="21" customWidth="1"/>
    <col min="13" max="13" width="18.5703125" style="21" customWidth="1"/>
    <col min="14" max="16384" width="9.140625" style="21"/>
  </cols>
  <sheetData>
    <row r="1" spans="2:28" ht="13.5" customHeight="1" thickBot="1" x14ac:dyDescent="0.25">
      <c r="B1" s="1758" t="e">
        <f>#REF!</f>
        <v>#REF!</v>
      </c>
      <c r="C1" s="1759"/>
      <c r="D1" s="1759"/>
      <c r="E1" s="1759"/>
      <c r="F1" s="1760"/>
      <c r="H1" s="1816" t="s">
        <v>462</v>
      </c>
      <c r="I1" s="1817"/>
      <c r="J1" s="1817"/>
      <c r="K1" s="1817"/>
      <c r="L1" s="1817"/>
      <c r="M1" s="1818"/>
    </row>
    <row r="2" spans="2:28" ht="14.25" customHeight="1" thickBot="1" x14ac:dyDescent="0.25">
      <c r="B2" s="1925" t="s">
        <v>437</v>
      </c>
      <c r="C2" s="1926"/>
      <c r="D2" s="1926"/>
      <c r="E2" s="1926"/>
      <c r="F2" s="1927"/>
      <c r="H2" s="1819"/>
      <c r="I2" s="1820"/>
      <c r="J2" s="1820"/>
      <c r="K2" s="1820"/>
      <c r="L2" s="1820"/>
      <c r="M2" s="1821"/>
      <c r="R2" s="448"/>
      <c r="S2" s="448"/>
      <c r="T2" s="448"/>
      <c r="U2" s="448"/>
      <c r="V2" s="448"/>
      <c r="W2" s="448"/>
      <c r="X2" s="448"/>
      <c r="Y2" s="448"/>
      <c r="Z2" s="448"/>
      <c r="AA2" s="448"/>
      <c r="AB2" s="448"/>
    </row>
    <row r="3" spans="2:28" ht="14.25" customHeight="1" thickBot="1" x14ac:dyDescent="0.25">
      <c r="B3" s="1928"/>
      <c r="C3" s="1929"/>
      <c r="D3" s="1929"/>
      <c r="E3" s="1929"/>
      <c r="F3" s="1930"/>
      <c r="H3" s="723"/>
      <c r="I3" s="724"/>
      <c r="J3" s="724"/>
      <c r="K3" s="921" t="s">
        <v>464</v>
      </c>
      <c r="L3" s="921"/>
      <c r="M3" s="907" t="s">
        <v>465</v>
      </c>
      <c r="R3" s="448"/>
      <c r="S3" s="448"/>
      <c r="T3" s="448"/>
      <c r="U3" s="448"/>
      <c r="V3" s="448"/>
      <c r="W3" s="448"/>
      <c r="X3" s="448"/>
      <c r="Y3" s="448"/>
      <c r="Z3" s="448"/>
      <c r="AA3" s="448"/>
      <c r="AB3" s="448"/>
    </row>
    <row r="4" spans="2:28" ht="13.5" thickBot="1" x14ac:dyDescent="0.25">
      <c r="B4" s="478"/>
      <c r="C4" s="479"/>
      <c r="D4" s="479"/>
      <c r="E4" s="479"/>
      <c r="F4" s="481"/>
      <c r="H4" s="922" t="s">
        <v>463</v>
      </c>
      <c r="I4" s="923"/>
      <c r="J4" s="923"/>
      <c r="K4" s="1828">
        <f>+C17</f>
        <v>0</v>
      </c>
      <c r="L4" s="1828"/>
      <c r="M4" s="940">
        <f>+F17</f>
        <v>0</v>
      </c>
      <c r="R4" s="448"/>
      <c r="S4" s="448"/>
      <c r="T4" s="448"/>
      <c r="U4" s="448"/>
      <c r="V4" s="448"/>
      <c r="W4" s="448"/>
      <c r="X4" s="448"/>
      <c r="Y4" s="448"/>
      <c r="Z4" s="448"/>
      <c r="AA4" s="448"/>
      <c r="AB4" s="448"/>
    </row>
    <row r="5" spans="2:28" ht="13.5" thickBot="1" x14ac:dyDescent="0.25">
      <c r="B5" s="1851" t="s">
        <v>278</v>
      </c>
      <c r="C5" s="1852"/>
      <c r="D5" s="1"/>
      <c r="E5" s="1851" t="s">
        <v>280</v>
      </c>
      <c r="F5" s="1852"/>
      <c r="H5" s="922" t="s">
        <v>351</v>
      </c>
      <c r="I5" s="923"/>
      <c r="J5" s="923"/>
      <c r="K5" s="1829" t="e">
        <f>+MIN(K29,M29)</f>
        <v>#DIV/0!</v>
      </c>
      <c r="L5" s="1829"/>
      <c r="M5" s="941" t="e">
        <f>+MIN(K29,M29)</f>
        <v>#DIV/0!</v>
      </c>
      <c r="R5" s="448"/>
      <c r="S5" s="448"/>
      <c r="T5" s="448"/>
      <c r="U5" s="448"/>
      <c r="V5" s="448"/>
      <c r="W5" s="448"/>
      <c r="X5" s="448"/>
      <c r="Y5" s="448"/>
      <c r="Z5" s="448"/>
      <c r="AA5" s="448"/>
      <c r="AB5" s="448"/>
    </row>
    <row r="6" spans="2:28" x14ac:dyDescent="0.2">
      <c r="B6" s="482" t="s">
        <v>303</v>
      </c>
      <c r="C6" s="486" t="e">
        <f>+'Cost Cert. (8609)'!D90</f>
        <v>#REF!</v>
      </c>
      <c r="D6" s="1"/>
      <c r="E6" s="482" t="s">
        <v>279</v>
      </c>
      <c r="F6" s="486" t="e">
        <f>+C8</f>
        <v>#REF!</v>
      </c>
      <c r="H6" s="922" t="s">
        <v>290</v>
      </c>
      <c r="I6" s="923"/>
      <c r="J6" s="923"/>
      <c r="K6" s="1828" t="e">
        <f>+K4*K5</f>
        <v>#DIV/0!</v>
      </c>
      <c r="L6" s="1828"/>
      <c r="M6" s="940" t="e">
        <f>+M4*M5</f>
        <v>#DIV/0!</v>
      </c>
      <c r="R6" s="186"/>
      <c r="S6" s="186"/>
      <c r="T6" s="186"/>
      <c r="U6" s="186"/>
      <c r="V6" s="448"/>
      <c r="W6" s="448"/>
      <c r="X6" s="448"/>
      <c r="Y6" s="448"/>
      <c r="Z6" s="448"/>
      <c r="AA6" s="448"/>
      <c r="AB6" s="448"/>
    </row>
    <row r="7" spans="2:28" ht="13.5" thickBot="1" x14ac:dyDescent="0.25">
      <c r="B7" s="487" t="s">
        <v>304</v>
      </c>
      <c r="C7" s="898">
        <f>+'Sources (8609)'!F14</f>
        <v>0</v>
      </c>
      <c r="E7" s="464" t="s">
        <v>281</v>
      </c>
      <c r="F7" s="452"/>
      <c r="H7" s="922" t="s">
        <v>375</v>
      </c>
      <c r="I7" s="923"/>
      <c r="J7" s="923"/>
      <c r="K7" s="1829">
        <f>+C22</f>
        <v>0</v>
      </c>
      <c r="L7" s="1829"/>
      <c r="M7" s="941">
        <f>+F22</f>
        <v>0</v>
      </c>
      <c r="R7" s="453"/>
      <c r="S7" s="453"/>
      <c r="T7" s="453"/>
      <c r="U7" s="186"/>
      <c r="V7" s="448"/>
      <c r="W7" s="448"/>
      <c r="X7" s="448"/>
      <c r="Y7" s="448"/>
      <c r="Z7" s="448"/>
      <c r="AA7" s="448"/>
      <c r="AB7" s="448"/>
    </row>
    <row r="8" spans="2:28" ht="15.75" customHeight="1" thickBot="1" x14ac:dyDescent="0.25">
      <c r="B8" s="899" t="s">
        <v>279</v>
      </c>
      <c r="C8" s="900" t="e">
        <f>+C6-C7</f>
        <v>#REF!</v>
      </c>
      <c r="E8" s="899" t="s">
        <v>282</v>
      </c>
      <c r="F8" s="900" t="e">
        <f>+F6/F7</f>
        <v>#REF!</v>
      </c>
      <c r="H8" s="922" t="s">
        <v>283</v>
      </c>
      <c r="I8" s="923"/>
      <c r="J8" s="923"/>
      <c r="K8" s="1830" t="e">
        <f>+K6*K7</f>
        <v>#DIV/0!</v>
      </c>
      <c r="L8" s="1830"/>
      <c r="M8" s="942" t="e">
        <f>+M6*M7</f>
        <v>#DIV/0!</v>
      </c>
      <c r="R8" s="186"/>
      <c r="S8" s="186"/>
      <c r="T8" s="186"/>
      <c r="U8" s="186"/>
      <c r="V8" s="448"/>
      <c r="W8" s="448"/>
      <c r="X8" s="448"/>
      <c r="Y8" s="448"/>
      <c r="Z8" s="448"/>
      <c r="AA8" s="448"/>
      <c r="AB8" s="448"/>
    </row>
    <row r="9" spans="2:28" ht="13.5" customHeight="1" thickBot="1" x14ac:dyDescent="0.25">
      <c r="B9" s="18"/>
      <c r="F9" s="17"/>
      <c r="H9" s="1831" t="s">
        <v>357</v>
      </c>
      <c r="I9" s="1832"/>
      <c r="J9" s="1832"/>
      <c r="K9" s="1833"/>
      <c r="L9" s="1833"/>
      <c r="M9" s="625" t="e">
        <f>+M8+K8</f>
        <v>#DIV/0!</v>
      </c>
      <c r="R9" s="186"/>
      <c r="S9" s="186"/>
      <c r="T9" s="186"/>
      <c r="U9" s="186"/>
      <c r="V9" s="448"/>
      <c r="W9" s="448"/>
      <c r="X9" s="448"/>
      <c r="Y9" s="448"/>
      <c r="Z9" s="448"/>
      <c r="AA9" s="448"/>
      <c r="AB9" s="448"/>
    </row>
    <row r="10" spans="2:28" ht="13.5" customHeight="1" thickBot="1" x14ac:dyDescent="0.25">
      <c r="B10" s="18"/>
      <c r="C10" s="1843" t="s">
        <v>301</v>
      </c>
      <c r="D10" s="1844"/>
      <c r="E10" s="492" t="e">
        <f>+(F8/10)/0.9999</f>
        <v>#REF!</v>
      </c>
      <c r="F10" s="17"/>
      <c r="R10" s="186"/>
      <c r="S10" s="186"/>
      <c r="T10" s="186"/>
      <c r="U10" s="186"/>
      <c r="V10" s="186"/>
      <c r="W10" s="448"/>
      <c r="X10" s="448"/>
      <c r="Y10" s="448"/>
      <c r="Z10" s="455"/>
      <c r="AA10" s="455"/>
      <c r="AB10" s="455"/>
    </row>
    <row r="11" spans="2:28" ht="15.75" customHeight="1" thickBot="1" x14ac:dyDescent="0.25">
      <c r="B11" s="32"/>
      <c r="C11" s="33"/>
      <c r="D11" s="33"/>
      <c r="E11" s="33"/>
      <c r="F11" s="180"/>
      <c r="H11" s="1834" t="s">
        <v>306</v>
      </c>
      <c r="I11" s="1835"/>
      <c r="J11" s="1835"/>
      <c r="K11" s="1835"/>
      <c r="L11" s="1835"/>
      <c r="M11" s="1836"/>
      <c r="R11" s="186"/>
      <c r="S11" s="186"/>
      <c r="T11" s="186"/>
      <c r="U11" s="186"/>
      <c r="V11" s="453"/>
      <c r="W11" s="448"/>
      <c r="X11" s="448"/>
      <c r="Y11" s="448"/>
      <c r="Z11" s="448"/>
      <c r="AA11" s="448"/>
      <c r="AB11" s="448"/>
    </row>
    <row r="12" spans="2:28" ht="6" customHeight="1" thickBot="1" x14ac:dyDescent="0.25">
      <c r="B12" s="456"/>
      <c r="C12" s="457"/>
      <c r="D12" s="457"/>
      <c r="E12" s="457"/>
      <c r="F12" s="458"/>
      <c r="H12" s="1840"/>
      <c r="I12" s="1841"/>
      <c r="J12" s="1841"/>
      <c r="K12" s="1841"/>
      <c r="L12" s="1841"/>
      <c r="M12" s="1842"/>
      <c r="R12" s="459"/>
      <c r="S12" s="455"/>
      <c r="T12" s="186"/>
      <c r="U12" s="186"/>
      <c r="V12" s="448"/>
      <c r="W12" s="448"/>
      <c r="X12" s="448"/>
      <c r="Y12" s="448"/>
      <c r="Z12" s="448"/>
      <c r="AA12" s="448"/>
      <c r="AB12" s="448"/>
    </row>
    <row r="13" spans="2:28" ht="13.5" customHeight="1" thickBot="1" x14ac:dyDescent="0.25">
      <c r="B13" s="460"/>
      <c r="C13" s="461"/>
      <c r="E13" s="461"/>
      <c r="F13" s="462"/>
      <c r="H13" s="470" t="s">
        <v>307</v>
      </c>
      <c r="I13" s="290"/>
      <c r="J13" s="290"/>
      <c r="K13" s="290"/>
      <c r="L13" s="290"/>
      <c r="M13" s="906"/>
      <c r="R13" s="459"/>
      <c r="S13" s="455"/>
      <c r="T13" s="186"/>
      <c r="U13" s="186"/>
      <c r="V13" s="448"/>
      <c r="W13" s="448"/>
      <c r="X13" s="448"/>
      <c r="Y13" s="448"/>
      <c r="Z13" s="448"/>
      <c r="AA13" s="448"/>
      <c r="AB13" s="448"/>
    </row>
    <row r="14" spans="2:28" ht="13.5" customHeight="1" thickBot="1" x14ac:dyDescent="0.25">
      <c r="B14" s="1845" t="s">
        <v>284</v>
      </c>
      <c r="C14" s="1846"/>
      <c r="E14" s="1847" t="s">
        <v>285</v>
      </c>
      <c r="F14" s="1848"/>
      <c r="H14" s="18" t="s">
        <v>487</v>
      </c>
      <c r="M14" s="797"/>
      <c r="R14" s="448"/>
      <c r="S14" s="448"/>
      <c r="T14" s="448"/>
      <c r="U14" s="448"/>
      <c r="V14" s="448"/>
      <c r="W14" s="448"/>
      <c r="X14" s="448"/>
      <c r="Y14" s="448"/>
      <c r="Z14" s="448"/>
      <c r="AA14" s="448"/>
      <c r="AB14" s="448"/>
    </row>
    <row r="15" spans="2:28" ht="13.5" customHeight="1" x14ac:dyDescent="0.2">
      <c r="B15" s="482" t="s">
        <v>286</v>
      </c>
      <c r="C15" s="486">
        <f>+'Cost Cert. (8609)'!G90</f>
        <v>0</v>
      </c>
      <c r="E15" s="482" t="s">
        <v>286</v>
      </c>
      <c r="F15" s="486">
        <f>+'Cost Cert. (8609)'!H90</f>
        <v>0</v>
      </c>
      <c r="H15" s="309" t="s">
        <v>310</v>
      </c>
      <c r="I15" s="310"/>
      <c r="J15" s="310"/>
      <c r="K15" s="310"/>
      <c r="L15" s="310"/>
      <c r="M15" s="235">
        <f>+M13-M14</f>
        <v>0</v>
      </c>
      <c r="R15" s="448"/>
      <c r="S15" s="448"/>
      <c r="T15" s="448"/>
      <c r="U15" s="448"/>
      <c r="V15" s="448"/>
    </row>
    <row r="16" spans="2:28" ht="13.5" customHeight="1" thickBot="1" x14ac:dyDescent="0.25">
      <c r="B16" s="464" t="s">
        <v>305</v>
      </c>
      <c r="C16" s="467"/>
      <c r="E16" s="464" t="s">
        <v>305</v>
      </c>
      <c r="F16" s="467"/>
      <c r="H16" s="309" t="s">
        <v>311</v>
      </c>
      <c r="I16" s="310"/>
      <c r="J16" s="310"/>
      <c r="K16" s="310"/>
      <c r="L16" s="310"/>
      <c r="M16" s="798">
        <f>+F22</f>
        <v>0</v>
      </c>
      <c r="R16" s="448"/>
      <c r="S16" s="448"/>
      <c r="T16" s="448"/>
      <c r="U16" s="448"/>
      <c r="V16" s="448"/>
    </row>
    <row r="17" spans="2:22" ht="13.5" customHeight="1" x14ac:dyDescent="0.2">
      <c r="B17" s="487" t="s">
        <v>286</v>
      </c>
      <c r="C17" s="506">
        <f>+C15-C16</f>
        <v>0</v>
      </c>
      <c r="E17" s="487" t="s">
        <v>286</v>
      </c>
      <c r="F17" s="506">
        <f>+F15-F16</f>
        <v>0</v>
      </c>
      <c r="H17" s="309" t="s">
        <v>475</v>
      </c>
      <c r="I17" s="310"/>
      <c r="J17" s="310"/>
      <c r="K17" s="310"/>
      <c r="L17" s="310"/>
      <c r="M17" s="799" t="e">
        <f>+M15/M16</f>
        <v>#DIV/0!</v>
      </c>
      <c r="R17" s="448"/>
      <c r="S17" s="448"/>
      <c r="T17" s="448"/>
      <c r="U17" s="448"/>
      <c r="V17" s="448"/>
    </row>
    <row r="18" spans="2:22" ht="13.5" customHeight="1" thickBot="1" x14ac:dyDescent="0.25">
      <c r="B18" s="487" t="s">
        <v>287</v>
      </c>
      <c r="C18" s="901">
        <v>1</v>
      </c>
      <c r="E18" s="908" t="s">
        <v>287</v>
      </c>
      <c r="F18" s="911"/>
      <c r="H18" s="928" t="s">
        <v>351</v>
      </c>
      <c r="I18" s="310"/>
      <c r="J18" s="310"/>
      <c r="K18" s="310"/>
      <c r="L18" s="310"/>
      <c r="M18" s="994" t="e">
        <f>+MIN(K29,M29)</f>
        <v>#DIV/0!</v>
      </c>
      <c r="R18" s="186"/>
      <c r="S18" s="186"/>
      <c r="T18" s="186"/>
      <c r="U18" s="186"/>
      <c r="V18" s="186"/>
    </row>
    <row r="19" spans="2:22" ht="13.5" customHeight="1" x14ac:dyDescent="0.2">
      <c r="B19" s="487" t="s">
        <v>288</v>
      </c>
      <c r="C19" s="506">
        <f>+C17*C18</f>
        <v>0</v>
      </c>
      <c r="E19" s="487" t="s">
        <v>288</v>
      </c>
      <c r="F19" s="506">
        <f>+F17*F18</f>
        <v>0</v>
      </c>
      <c r="H19" s="929" t="s">
        <v>312</v>
      </c>
      <c r="I19" s="927"/>
      <c r="J19" s="927"/>
      <c r="K19" s="927"/>
      <c r="L19" s="927"/>
      <c r="M19" s="935" t="e">
        <f>+M17/M18</f>
        <v>#DIV/0!</v>
      </c>
      <c r="R19" s="448"/>
      <c r="S19" s="448"/>
      <c r="T19" s="448"/>
      <c r="U19" s="448"/>
      <c r="V19" s="448"/>
    </row>
    <row r="20" spans="2:22" ht="13.5" customHeight="1" thickBot="1" x14ac:dyDescent="0.25">
      <c r="B20" s="487" t="s">
        <v>289</v>
      </c>
      <c r="C20" s="1029" t="e">
        <f>MIN(K29,M29)</f>
        <v>#DIV/0!</v>
      </c>
      <c r="E20" s="487" t="s">
        <v>289</v>
      </c>
      <c r="F20" s="1029" t="e">
        <f>MIN(K29,M29)</f>
        <v>#DIV/0!</v>
      </c>
      <c r="H20" s="309" t="s">
        <v>309</v>
      </c>
      <c r="I20" s="310"/>
      <c r="J20" s="310"/>
      <c r="K20" s="310"/>
      <c r="L20" s="310"/>
      <c r="M20" s="626">
        <f>+F17</f>
        <v>0</v>
      </c>
      <c r="R20" s="448"/>
      <c r="S20" s="448"/>
      <c r="T20" s="448"/>
      <c r="U20" s="448"/>
      <c r="V20" s="448"/>
    </row>
    <row r="21" spans="2:22" ht="13.5" customHeight="1" thickBot="1" x14ac:dyDescent="0.25">
      <c r="B21" s="487" t="s">
        <v>290</v>
      </c>
      <c r="C21" s="506" t="e">
        <f>+C19*C20</f>
        <v>#DIV/0!</v>
      </c>
      <c r="E21" s="487" t="s">
        <v>290</v>
      </c>
      <c r="F21" s="506" t="e">
        <f>+F19*F20</f>
        <v>#DIV/0!</v>
      </c>
      <c r="H21" s="634" t="s">
        <v>308</v>
      </c>
      <c r="I21" s="635"/>
      <c r="J21" s="635"/>
      <c r="K21" s="635"/>
      <c r="L21" s="635"/>
      <c r="M21" s="934" t="e">
        <f>+M19/M20</f>
        <v>#DIV/0!</v>
      </c>
      <c r="R21" s="448"/>
      <c r="S21" s="448"/>
      <c r="T21" s="448"/>
      <c r="U21" s="448"/>
      <c r="V21" s="448"/>
    </row>
    <row r="22" spans="2:22" ht="13.5" customHeight="1" thickBot="1" x14ac:dyDescent="0.25">
      <c r="B22" s="464" t="s">
        <v>291</v>
      </c>
      <c r="C22" s="469">
        <v>0</v>
      </c>
      <c r="E22" s="464" t="s">
        <v>291</v>
      </c>
      <c r="F22" s="469">
        <v>0</v>
      </c>
      <c r="R22" s="448"/>
      <c r="S22" s="448"/>
      <c r="T22" s="448"/>
      <c r="U22" s="448"/>
      <c r="V22" s="448"/>
    </row>
    <row r="23" spans="2:22" ht="13.5" customHeight="1" x14ac:dyDescent="0.2">
      <c r="B23" s="496" t="s">
        <v>283</v>
      </c>
      <c r="C23" s="502" t="e">
        <f>+ROUND(C21*C22,0)</f>
        <v>#DIV/0!</v>
      </c>
      <c r="E23" s="496" t="s">
        <v>283</v>
      </c>
      <c r="F23" s="502" t="e">
        <f>+ROUND(F21*F22,0)</f>
        <v>#DIV/0!</v>
      </c>
      <c r="H23" s="1816" t="s">
        <v>351</v>
      </c>
      <c r="I23" s="1817"/>
      <c r="J23" s="1817"/>
      <c r="K23" s="1817"/>
      <c r="L23" s="1817"/>
      <c r="M23" s="1818"/>
      <c r="R23" s="448"/>
      <c r="S23" s="448"/>
      <c r="T23" s="448"/>
      <c r="U23" s="448"/>
      <c r="V23" s="448"/>
    </row>
    <row r="24" spans="2:22" ht="13.5" customHeight="1" thickBot="1" x14ac:dyDescent="0.3">
      <c r="B24" s="18"/>
      <c r="C24" s="17"/>
      <c r="E24" s="2001"/>
      <c r="F24" s="1850"/>
      <c r="G24" s="185"/>
      <c r="H24" s="2002"/>
      <c r="I24" s="2003"/>
      <c r="J24" s="2003"/>
      <c r="K24" s="2003"/>
      <c r="L24" s="2003"/>
      <c r="M24" s="2004"/>
      <c r="N24" s="185"/>
      <c r="O24" s="185"/>
      <c r="R24" s="448"/>
      <c r="S24" s="448"/>
      <c r="T24" s="448"/>
      <c r="U24" s="448"/>
      <c r="V24" s="448"/>
    </row>
    <row r="25" spans="2:22" ht="13.5" customHeight="1" x14ac:dyDescent="0.25">
      <c r="B25" s="498" t="s">
        <v>283</v>
      </c>
      <c r="C25" s="504" t="e">
        <f>+C23</f>
        <v>#DIV/0!</v>
      </c>
      <c r="E25" s="498" t="s">
        <v>283</v>
      </c>
      <c r="F25" s="504" t="e">
        <f>+F23</f>
        <v>#DIV/0!</v>
      </c>
      <c r="G25" s="185"/>
      <c r="H25" s="470"/>
      <c r="I25" s="290"/>
      <c r="J25" s="290"/>
      <c r="K25" s="2006" t="s">
        <v>354</v>
      </c>
      <c r="L25" s="2006"/>
      <c r="M25" s="471" t="s">
        <v>355</v>
      </c>
      <c r="N25" s="185"/>
      <c r="O25" s="185"/>
      <c r="R25" s="448"/>
      <c r="S25" s="448"/>
      <c r="T25" s="448"/>
      <c r="U25" s="448"/>
      <c r="V25" s="448"/>
    </row>
    <row r="26" spans="2:22" ht="13.5" customHeight="1" x14ac:dyDescent="0.25">
      <c r="B26" s="500" t="s">
        <v>292</v>
      </c>
      <c r="C26" s="506" t="e">
        <f>+C25*10</f>
        <v>#DIV/0!</v>
      </c>
      <c r="E26" s="500" t="s">
        <v>292</v>
      </c>
      <c r="F26" s="506" t="e">
        <f>+F25*10</f>
        <v>#DIV/0!</v>
      </c>
      <c r="G26" s="185"/>
      <c r="H26" s="309" t="s">
        <v>438</v>
      </c>
      <c r="I26" s="310"/>
      <c r="J26" s="310"/>
      <c r="K26" s="2005">
        <f>+'Rent Summary (8609)'!H97</f>
        <v>0</v>
      </c>
      <c r="L26" s="2005"/>
      <c r="M26" s="510">
        <f>+'Rent Summary (8609)'!H96</f>
        <v>0</v>
      </c>
      <c r="N26" s="185"/>
      <c r="O26" s="185"/>
      <c r="R26" s="448"/>
      <c r="S26" s="448"/>
      <c r="T26" s="448"/>
      <c r="U26" s="448"/>
      <c r="V26" s="448"/>
    </row>
    <row r="27" spans="2:22" ht="13.5" customHeight="1" x14ac:dyDescent="0.25">
      <c r="B27" s="500" t="s">
        <v>293</v>
      </c>
      <c r="C27" s="644" t="e">
        <f>+#REF!</f>
        <v>#REF!</v>
      </c>
      <c r="E27" s="500" t="s">
        <v>293</v>
      </c>
      <c r="F27" s="644" t="e">
        <f>+#REF!</f>
        <v>#REF!</v>
      </c>
      <c r="G27" s="185"/>
      <c r="H27" s="309" t="s">
        <v>352</v>
      </c>
      <c r="I27" s="310"/>
      <c r="J27" s="262"/>
      <c r="K27" s="2005">
        <f>+'Rent Summary (8609)'!H42+'Rent Summary (8609)'!H53+'Rent Summary (8609)'!H64+'Rent Summary (8609)'!H75+'Rent Summary (8609)'!H20+'Rent Summary (8609)'!H9+'Rent Summary (8609)'!H31</f>
        <v>0</v>
      </c>
      <c r="L27" s="2005"/>
      <c r="M27" s="510">
        <f>+'Rent Summary (8609)'!H41+'Rent Summary (8609)'!H52+'Rent Summary (8609)'!H63+'Rent Summary (8609)'!H74+'Rent Summary (8609)'!H8+'Rent Summary (8609)'!H19+'Rent Summary (8609)'!H30</f>
        <v>0</v>
      </c>
      <c r="N27" s="185"/>
      <c r="O27" s="185"/>
      <c r="R27" s="448"/>
      <c r="S27" s="448"/>
      <c r="T27" s="448"/>
      <c r="U27" s="448"/>
      <c r="V27" s="448"/>
    </row>
    <row r="28" spans="2:22" ht="13.5" customHeight="1" thickBot="1" x14ac:dyDescent="0.3">
      <c r="B28" s="464" t="s">
        <v>294</v>
      </c>
      <c r="C28" s="646"/>
      <c r="E28" s="464" t="s">
        <v>294</v>
      </c>
      <c r="F28" s="646"/>
      <c r="G28" s="185"/>
      <c r="H28" s="309" t="s">
        <v>353</v>
      </c>
      <c r="I28" s="310"/>
      <c r="J28" s="262"/>
      <c r="K28" s="2008">
        <f>+'Rent Summary (8609)'!H86</f>
        <v>0</v>
      </c>
      <c r="L28" s="2008"/>
      <c r="M28" s="897">
        <f>+'Rent Summary (8609)'!H85</f>
        <v>0</v>
      </c>
      <c r="N28" s="185"/>
      <c r="O28" s="185"/>
      <c r="R28" s="448"/>
      <c r="S28" s="448"/>
      <c r="T28" s="448"/>
      <c r="U28" s="448"/>
      <c r="V28" s="448"/>
    </row>
    <row r="29" spans="2:22" ht="13.5" customHeight="1" thickBot="1" x14ac:dyDescent="0.3">
      <c r="B29" s="899" t="s">
        <v>295</v>
      </c>
      <c r="C29" s="902" t="e">
        <f>+C27*C28*C26</f>
        <v>#REF!</v>
      </c>
      <c r="E29" s="899" t="s">
        <v>295</v>
      </c>
      <c r="F29" s="902" t="e">
        <f>+F27*F28*F26</f>
        <v>#REF!</v>
      </c>
      <c r="G29" s="185"/>
      <c r="H29" s="634" t="s">
        <v>351</v>
      </c>
      <c r="I29" s="635"/>
      <c r="J29" s="635"/>
      <c r="K29" s="2007" t="e">
        <f>+K27/K26</f>
        <v>#DIV/0!</v>
      </c>
      <c r="L29" s="2007"/>
      <c r="M29" s="975" t="e">
        <f>+M27/M26</f>
        <v>#DIV/0!</v>
      </c>
      <c r="N29" s="185"/>
      <c r="O29" s="185"/>
      <c r="R29" s="448"/>
      <c r="S29" s="448"/>
      <c r="T29" s="448"/>
      <c r="U29" s="448"/>
      <c r="V29" s="448"/>
    </row>
    <row r="30" spans="2:22" ht="13.5" customHeight="1" thickBot="1" x14ac:dyDescent="0.3">
      <c r="B30" s="449"/>
      <c r="C30" s="472"/>
      <c r="D30" s="472"/>
      <c r="E30" s="186"/>
      <c r="F30" s="450"/>
      <c r="G30" s="185"/>
      <c r="H30" s="185"/>
      <c r="I30" s="185"/>
      <c r="J30" s="185"/>
      <c r="K30" s="185"/>
      <c r="L30" s="185"/>
      <c r="M30" s="185"/>
      <c r="N30" s="185"/>
      <c r="O30" s="185"/>
      <c r="R30" s="448"/>
      <c r="S30" s="448"/>
      <c r="T30" s="448"/>
      <c r="U30" s="448"/>
      <c r="V30" s="448"/>
    </row>
    <row r="31" spans="2:22" ht="13.5" customHeight="1" thickBot="1" x14ac:dyDescent="0.3">
      <c r="B31" s="449"/>
      <c r="C31" s="1854" t="s">
        <v>296</v>
      </c>
      <c r="D31" s="1855"/>
      <c r="E31" s="509" t="e">
        <f>+C21+F21</f>
        <v>#DIV/0!</v>
      </c>
      <c r="F31" s="473"/>
      <c r="G31" s="185"/>
      <c r="H31" s="1996" t="s">
        <v>461</v>
      </c>
      <c r="I31" s="1997"/>
      <c r="J31" s="1997"/>
      <c r="K31" s="1997"/>
      <c r="L31" s="1997"/>
      <c r="M31" s="1998"/>
      <c r="N31" s="185"/>
      <c r="O31" s="185"/>
    </row>
    <row r="32" spans="2:22" ht="13.5" customHeight="1" thickBot="1" x14ac:dyDescent="0.3">
      <c r="B32" s="449"/>
      <c r="C32" s="1854" t="s">
        <v>313</v>
      </c>
      <c r="D32" s="1855"/>
      <c r="E32" s="509" t="e">
        <f>+C26+F26</f>
        <v>#DIV/0!</v>
      </c>
      <c r="F32" s="474"/>
      <c r="G32" s="185"/>
      <c r="H32" s="1999" t="s">
        <v>458</v>
      </c>
      <c r="I32" s="2000"/>
      <c r="J32" s="2000"/>
      <c r="K32" s="2000"/>
      <c r="L32" s="893">
        <f>+'Tax Credit Eligibility (CO)'!L32</f>
        <v>0</v>
      </c>
      <c r="M32" s="894"/>
      <c r="N32" s="185"/>
      <c r="O32" s="185"/>
    </row>
    <row r="33" spans="2:16" ht="13.5" customHeight="1" thickBot="1" x14ac:dyDescent="0.3">
      <c r="B33" s="475"/>
      <c r="C33" s="1854" t="s">
        <v>297</v>
      </c>
      <c r="D33" s="1855"/>
      <c r="E33" s="509" t="e">
        <f>+ROUND(C29+F29,0)</f>
        <v>#REF!</v>
      </c>
      <c r="F33" s="476"/>
      <c r="G33" s="185"/>
      <c r="H33" s="895" t="s">
        <v>459</v>
      </c>
      <c r="I33" s="800">
        <f>+'Tax Credit Eligibility (CO)'!I33</f>
        <v>0</v>
      </c>
      <c r="J33" s="413"/>
      <c r="K33" s="413" t="s">
        <v>460</v>
      </c>
      <c r="L33" s="800">
        <v>0.09</v>
      </c>
      <c r="M33" s="896"/>
      <c r="N33" s="185"/>
      <c r="O33" s="185"/>
    </row>
    <row r="34" spans="2:16" ht="15" x14ac:dyDescent="0.25">
      <c r="B34" s="448"/>
      <c r="C34" s="448"/>
      <c r="D34" s="448"/>
      <c r="E34" s="1"/>
      <c r="F34" s="511" t="e">
        <f>+#REF!</f>
        <v>#REF!</v>
      </c>
      <c r="G34" s="185"/>
      <c r="H34" s="185"/>
      <c r="I34" s="185"/>
      <c r="J34" s="185"/>
      <c r="K34" s="185"/>
      <c r="L34" s="185"/>
      <c r="M34" s="185"/>
      <c r="N34" s="185"/>
      <c r="O34" s="185"/>
      <c r="P34" s="448"/>
    </row>
    <row r="35" spans="2:16" ht="15" x14ac:dyDescent="0.25">
      <c r="B35" s="477" t="s">
        <v>302</v>
      </c>
      <c r="C35" s="477"/>
      <c r="D35" s="477"/>
      <c r="E35" s="511">
        <v>8609</v>
      </c>
      <c r="F35" s="512">
        <f ca="1">TODAY()</f>
        <v>45330</v>
      </c>
      <c r="G35" s="185"/>
      <c r="H35" s="185"/>
      <c r="I35" s="185"/>
      <c r="J35" s="185"/>
      <c r="K35" s="185"/>
      <c r="L35" s="185"/>
      <c r="M35" s="185"/>
      <c r="N35" s="185"/>
      <c r="O35" s="185"/>
      <c r="P35" s="448"/>
    </row>
    <row r="36" spans="2:16" ht="15" x14ac:dyDescent="0.25">
      <c r="B36" s="448" t="s">
        <v>298</v>
      </c>
      <c r="C36" s="448"/>
      <c r="D36" s="448"/>
      <c r="E36" s="479"/>
      <c r="F36" s="479"/>
      <c r="G36" s="185"/>
      <c r="H36" s="185"/>
      <c r="I36" s="185"/>
      <c r="J36" s="185"/>
      <c r="K36" s="185"/>
      <c r="L36" s="185"/>
      <c r="M36" s="185"/>
      <c r="N36" s="185"/>
      <c r="O36" s="185"/>
      <c r="P36" s="448"/>
    </row>
    <row r="37" spans="2:16" ht="15" x14ac:dyDescent="0.25">
      <c r="B37" s="1853" t="s">
        <v>299</v>
      </c>
      <c r="C37" s="1853"/>
      <c r="D37" s="1853"/>
      <c r="E37" s="1853"/>
      <c r="F37" s="1853"/>
      <c r="G37" s="185"/>
      <c r="H37" s="185"/>
      <c r="I37" s="185"/>
      <c r="J37" s="185"/>
      <c r="K37" s="185"/>
      <c r="L37" s="185"/>
      <c r="M37" s="185"/>
      <c r="N37" s="185"/>
      <c r="O37" s="185"/>
      <c r="P37" s="448"/>
    </row>
    <row r="38" spans="2:16" ht="15" x14ac:dyDescent="0.25">
      <c r="B38" s="1853" t="s">
        <v>300</v>
      </c>
      <c r="C38" s="1853"/>
      <c r="D38" s="1853"/>
      <c r="E38" s="1853"/>
      <c r="F38" s="1853"/>
      <c r="G38" s="185"/>
      <c r="H38" s="448"/>
      <c r="I38" s="448"/>
      <c r="J38" s="448"/>
      <c r="K38" s="448"/>
      <c r="L38" s="448"/>
      <c r="M38" s="448"/>
      <c r="N38" s="185"/>
      <c r="O38" s="185"/>
      <c r="P38" s="448"/>
    </row>
    <row r="39" spans="2:16" x14ac:dyDescent="0.2">
      <c r="B39" s="448" t="s">
        <v>439</v>
      </c>
      <c r="C39" s="448"/>
      <c r="D39" s="448"/>
      <c r="E39" s="448"/>
      <c r="F39" s="448"/>
      <c r="G39" s="448"/>
      <c r="N39" s="448"/>
      <c r="O39" s="448"/>
      <c r="P39" s="448"/>
    </row>
    <row r="54" spans="6:8" x14ac:dyDescent="0.2">
      <c r="H54" s="186"/>
    </row>
    <row r="55" spans="6:8" x14ac:dyDescent="0.2">
      <c r="F55" s="186"/>
      <c r="G55" s="448"/>
      <c r="H55" s="186"/>
    </row>
    <row r="56" spans="6:8" x14ac:dyDescent="0.2">
      <c r="F56" s="448"/>
      <c r="G56" s="448"/>
    </row>
    <row r="57" spans="6:8" x14ac:dyDescent="0.2">
      <c r="H57" s="186"/>
    </row>
    <row r="58" spans="6:8" x14ac:dyDescent="0.2">
      <c r="F58" s="186"/>
      <c r="G58" s="448"/>
    </row>
  </sheetData>
  <sheetProtection algorithmName="SHA-512" hashValue="/KXDr3tnCcVhgV4DRC2HmqQkFcipKicc95S7RP0vr8s4pytjyN4TopHO2QBtjCEluCYfTcyB2uFm/DoN67MfDw==" saltValue="tW3CQqOiEwFEdV9pFdhB6g==" spinCount="100000" sheet="1" objects="1" scenarios="1"/>
  <mergeCells count="30">
    <mergeCell ref="K8:L8"/>
    <mergeCell ref="K7:L7"/>
    <mergeCell ref="K6:L6"/>
    <mergeCell ref="K5:L5"/>
    <mergeCell ref="K4:L4"/>
    <mergeCell ref="K26:L26"/>
    <mergeCell ref="K25:L25"/>
    <mergeCell ref="H9:J9"/>
    <mergeCell ref="C33:D33"/>
    <mergeCell ref="B37:F37"/>
    <mergeCell ref="K9:L9"/>
    <mergeCell ref="K29:L29"/>
    <mergeCell ref="K28:L28"/>
    <mergeCell ref="K27:L27"/>
    <mergeCell ref="B38:F38"/>
    <mergeCell ref="B1:F1"/>
    <mergeCell ref="B5:C5"/>
    <mergeCell ref="E5:F5"/>
    <mergeCell ref="H1:M2"/>
    <mergeCell ref="B2:F3"/>
    <mergeCell ref="H11:M12"/>
    <mergeCell ref="H31:M31"/>
    <mergeCell ref="H32:K32"/>
    <mergeCell ref="C10:D10"/>
    <mergeCell ref="E24:F24"/>
    <mergeCell ref="B14:C14"/>
    <mergeCell ref="E14:F14"/>
    <mergeCell ref="C31:D31"/>
    <mergeCell ref="C32:D32"/>
    <mergeCell ref="H23:M24"/>
  </mergeCells>
  <pageMargins left="0.7" right="0.7" top="0.75" bottom="0.75" header="0.3" footer="0.3"/>
  <pageSetup scale="66" fitToHeight="0" orientation="landscap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5">
    <tabColor rgb="FFCC99FF"/>
    <pageSetUpPr fitToPage="1"/>
  </sheetPr>
  <dimension ref="A1:W125"/>
  <sheetViews>
    <sheetView showGridLines="0" zoomScale="70" zoomScaleNormal="70" workbookViewId="0">
      <selection activeCell="J18" sqref="J18"/>
    </sheetView>
  </sheetViews>
  <sheetFormatPr defaultColWidth="9.140625" defaultRowHeight="15" x14ac:dyDescent="0.25"/>
  <cols>
    <col min="1" max="1" width="2.85546875" style="514" customWidth="1"/>
    <col min="2" max="4" width="18.140625" style="514" customWidth="1"/>
    <col min="5" max="5" width="22.140625" style="514" customWidth="1"/>
    <col min="6" max="6" width="9.140625" style="514"/>
    <col min="7" max="7" width="10.5703125" style="514"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x14ac:dyDescent="0.3">
      <c r="A1" s="186"/>
      <c r="B1" s="1758" t="e">
        <f>#REF!</f>
        <v>#REF!</v>
      </c>
      <c r="C1" s="1759"/>
      <c r="D1" s="1759"/>
      <c r="E1" s="1759"/>
      <c r="F1" s="1759"/>
      <c r="G1" s="1759"/>
      <c r="H1" s="1759"/>
      <c r="I1" s="1759"/>
      <c r="J1" s="1759"/>
      <c r="K1" s="1759"/>
      <c r="L1" s="1759"/>
      <c r="M1" s="1759"/>
      <c r="N1" s="1759"/>
      <c r="O1" s="1760"/>
      <c r="P1" s="186"/>
      <c r="Q1" s="186"/>
      <c r="R1" s="186"/>
      <c r="S1" s="186"/>
      <c r="T1" s="186"/>
      <c r="U1" s="513"/>
      <c r="V1" s="513"/>
      <c r="W1" s="513"/>
    </row>
    <row r="2" spans="1:23" ht="34.5" customHeight="1" thickBot="1" x14ac:dyDescent="0.3">
      <c r="A2" s="186"/>
      <c r="B2" s="1761" t="s">
        <v>334</v>
      </c>
      <c r="C2" s="1762"/>
      <c r="D2" s="1762"/>
      <c r="E2" s="1762"/>
      <c r="F2" s="1762"/>
      <c r="G2" s="1762"/>
      <c r="H2" s="1762"/>
      <c r="I2" s="1762"/>
      <c r="J2" s="1762"/>
      <c r="K2" s="1762"/>
      <c r="L2" s="1762"/>
      <c r="M2" s="1762"/>
      <c r="N2" s="1762"/>
      <c r="O2" s="1763"/>
      <c r="P2" s="186"/>
      <c r="Q2" s="186"/>
      <c r="R2" s="186"/>
      <c r="S2" s="186"/>
      <c r="T2" s="186"/>
      <c r="U2" s="513"/>
      <c r="V2" s="513"/>
      <c r="W2" s="513"/>
    </row>
    <row r="3" spans="1:23" ht="13.5" customHeight="1" thickBot="1" x14ac:dyDescent="0.3">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x14ac:dyDescent="0.3">
      <c r="A4" s="186"/>
      <c r="B4" s="1880" t="s">
        <v>36</v>
      </c>
      <c r="C4" s="1881"/>
      <c r="D4" s="1881"/>
      <c r="E4" s="1882"/>
      <c r="F4" s="575"/>
      <c r="G4" s="1749" t="s">
        <v>471</v>
      </c>
      <c r="H4" s="1750"/>
      <c r="I4" s="1751"/>
      <c r="J4" s="226"/>
      <c r="K4" s="1866" t="s">
        <v>338</v>
      </c>
      <c r="L4" s="1867"/>
      <c r="M4" s="1867"/>
      <c r="N4" s="1868"/>
      <c r="O4" s="266"/>
      <c r="P4" s="185"/>
      <c r="Q4" s="513"/>
      <c r="R4" s="513"/>
      <c r="S4" s="186"/>
      <c r="T4" s="186"/>
      <c r="U4" s="513"/>
      <c r="V4" s="513">
        <f>IF(N21&lt;31,22500,"")</f>
        <v>22500</v>
      </c>
      <c r="W4" s="513"/>
    </row>
    <row r="5" spans="1:23" ht="13.5" customHeight="1" thickBot="1" x14ac:dyDescent="0.3">
      <c r="A5" s="197"/>
      <c r="B5" s="616" t="s">
        <v>315</v>
      </c>
      <c r="C5" s="616" t="s">
        <v>335</v>
      </c>
      <c r="D5" s="616" t="s">
        <v>316</v>
      </c>
      <c r="E5" s="616" t="s">
        <v>317</v>
      </c>
      <c r="F5" s="515"/>
      <c r="G5" s="1813" t="e">
        <f>+ROUND(C26,0)-ROUND(C9,0)</f>
        <v>#REF!</v>
      </c>
      <c r="H5" s="1871"/>
      <c r="I5" s="1872"/>
      <c r="J5" s="459"/>
      <c r="K5" s="592" t="s">
        <v>339</v>
      </c>
      <c r="L5" s="587"/>
      <c r="M5" s="588"/>
      <c r="N5" s="589">
        <f>+'Cost Cert. (8609)'!H22</f>
        <v>0</v>
      </c>
      <c r="O5" s="269"/>
      <c r="P5" s="185"/>
      <c r="Q5" s="513"/>
      <c r="R5" s="513">
        <v>31</v>
      </c>
      <c r="S5" s="186"/>
      <c r="T5" s="186" t="str">
        <f>IF($N$21=R5,1,"")</f>
        <v/>
      </c>
      <c r="U5" s="513"/>
      <c r="V5" s="513" t="str">
        <f>IF(SUM(T5:T34)=1,21000,"")</f>
        <v/>
      </c>
      <c r="W5" s="513"/>
    </row>
    <row r="6" spans="1:23" ht="13.5" customHeight="1" thickBot="1" x14ac:dyDescent="0.3">
      <c r="A6" s="197"/>
      <c r="B6" s="516"/>
      <c r="C6" s="576">
        <f>+'Sources (8609)'!F14+'Sources (8609)'!F16+'Sources (8609)'!F17-'Sources (8609)'!F13</f>
        <v>0</v>
      </c>
      <c r="D6" s="576">
        <f>+C6-B6</f>
        <v>0</v>
      </c>
      <c r="E6" s="677" t="s">
        <v>318</v>
      </c>
      <c r="F6" s="517"/>
      <c r="G6"/>
      <c r="H6"/>
      <c r="I6"/>
      <c r="J6" s="185"/>
      <c r="K6" s="753" t="s">
        <v>235</v>
      </c>
      <c r="L6" s="754"/>
      <c r="M6" s="755"/>
      <c r="N6" s="590">
        <f>+'Construction Costs (8609)'!E45</f>
        <v>0</v>
      </c>
      <c r="O6" s="269"/>
      <c r="P6" s="185"/>
      <c r="Q6" s="513"/>
      <c r="R6" s="513">
        <v>32</v>
      </c>
      <c r="S6" s="186"/>
      <c r="T6" s="186" t="str">
        <f t="shared" ref="T6:T33" si="0">IF($N$21=R6,1,"")</f>
        <v/>
      </c>
      <c r="U6" s="513"/>
      <c r="V6" s="513" t="str">
        <f>IF(SUM(T36:T76)=2,19500,"")</f>
        <v/>
      </c>
      <c r="W6" s="513"/>
    </row>
    <row r="7" spans="1:23" ht="13.5" customHeight="1" thickBot="1" x14ac:dyDescent="0.3">
      <c r="A7" s="197"/>
      <c r="B7" s="673"/>
      <c r="C7" s="694"/>
      <c r="D7" s="803">
        <f>+C7-B7</f>
        <v>0</v>
      </c>
      <c r="E7" s="678" t="s">
        <v>18</v>
      </c>
      <c r="F7" s="517"/>
      <c r="G7" s="1866" t="s">
        <v>268</v>
      </c>
      <c r="H7" s="1883"/>
      <c r="I7" s="1884"/>
      <c r="J7" s="767"/>
      <c r="K7" s="750" t="s">
        <v>345</v>
      </c>
      <c r="L7" s="597"/>
      <c r="M7" s="268"/>
      <c r="N7" s="591" t="e">
        <f>+N5/N6</f>
        <v>#DIV/0!</v>
      </c>
      <c r="O7" s="269"/>
      <c r="P7" s="185"/>
      <c r="Q7" s="513"/>
      <c r="R7" s="513">
        <v>33</v>
      </c>
      <c r="S7" s="186"/>
      <c r="T7" s="186" t="str">
        <f t="shared" si="0"/>
        <v/>
      </c>
      <c r="U7" s="513"/>
      <c r="V7" s="513" t="str">
        <f>IF(N21&gt;100,15000,"")</f>
        <v/>
      </c>
      <c r="W7" s="513"/>
    </row>
    <row r="8" spans="1:23" ht="13.5" customHeight="1" thickBot="1" x14ac:dyDescent="0.3">
      <c r="A8" s="197"/>
      <c r="B8" s="518"/>
      <c r="C8" s="577" t="e">
        <f>+'Sources (8609)'!D30</f>
        <v>#DIV/0!</v>
      </c>
      <c r="D8" s="578" t="e">
        <f>ROUND(C8-B8,0)</f>
        <v>#DIV/0!</v>
      </c>
      <c r="E8" s="751" t="s">
        <v>21</v>
      </c>
      <c r="F8" s="517"/>
      <c r="G8" s="1813" t="e">
        <f>+'Operating Exps (8609)'!G63</f>
        <v>#REF!</v>
      </c>
      <c r="H8" s="1871"/>
      <c r="I8" s="1872"/>
      <c r="J8" s="186"/>
      <c r="K8" s="593"/>
      <c r="L8" s="593"/>
      <c r="M8" s="593"/>
      <c r="N8" s="594" t="e">
        <f>IF(N7&gt;0.06,"VALUE!","")</f>
        <v>#DIV/0!</v>
      </c>
      <c r="O8" s="269"/>
      <c r="P8" s="185"/>
      <c r="Q8" s="513"/>
      <c r="R8" s="513">
        <v>34</v>
      </c>
      <c r="S8" s="186"/>
      <c r="T8" s="186" t="str">
        <f t="shared" si="0"/>
        <v/>
      </c>
      <c r="U8" s="513"/>
      <c r="V8" s="513"/>
      <c r="W8" s="513"/>
    </row>
    <row r="9" spans="1:23" ht="13.5" customHeight="1" thickBot="1" x14ac:dyDescent="0.3">
      <c r="A9" s="186"/>
      <c r="B9" s="617">
        <f>SUM(B6:B8)</f>
        <v>0</v>
      </c>
      <c r="C9" s="579" t="e">
        <f>+C6+C8+C7</f>
        <v>#DIV/0!</v>
      </c>
      <c r="D9" s="579" t="e">
        <f>ROUND(C9,0)-ROUND(B9,0)</f>
        <v>#DIV/0!</v>
      </c>
      <c r="E9" s="747" t="s">
        <v>27</v>
      </c>
      <c r="F9" s="185"/>
      <c r="G9"/>
      <c r="H9"/>
      <c r="I9"/>
      <c r="J9" s="185"/>
      <c r="K9" s="744" t="s">
        <v>340</v>
      </c>
      <c r="L9" s="745"/>
      <c r="M9" s="595"/>
      <c r="N9" s="596">
        <f>+'Cost Cert. (8609)'!H21</f>
        <v>0</v>
      </c>
      <c r="O9" s="269"/>
      <c r="P9" s="185"/>
      <c r="Q9" s="513"/>
      <c r="R9" s="513">
        <v>35</v>
      </c>
      <c r="S9" s="186"/>
      <c r="T9" s="186" t="str">
        <f t="shared" si="0"/>
        <v/>
      </c>
      <c r="U9" s="513"/>
      <c r="V9" s="513"/>
      <c r="W9" s="513"/>
    </row>
    <row r="10" spans="1:23" ht="13.5" customHeight="1" thickBot="1" x14ac:dyDescent="0.3">
      <c r="A10" s="197"/>
      <c r="B10" s="519"/>
      <c r="C10" s="580">
        <f>+'Cash Flow (8609)'!C31</f>
        <v>0</v>
      </c>
      <c r="D10" s="580">
        <f>C10-B10</f>
        <v>0</v>
      </c>
      <c r="E10" s="680" t="s">
        <v>270</v>
      </c>
      <c r="F10" s="185"/>
      <c r="G10" s="1749" t="s">
        <v>330</v>
      </c>
      <c r="H10" s="1750"/>
      <c r="I10" s="1751"/>
      <c r="J10" s="185"/>
      <c r="K10" s="753" t="s">
        <v>235</v>
      </c>
      <c r="L10" s="754"/>
      <c r="M10" s="756"/>
      <c r="N10" s="590">
        <f>+'Construction Costs (8609)'!E45</f>
        <v>0</v>
      </c>
      <c r="O10" s="269"/>
      <c r="P10" s="185"/>
      <c r="Q10" s="513"/>
      <c r="R10" s="513">
        <v>36</v>
      </c>
      <c r="S10" s="186"/>
      <c r="T10" s="186" t="str">
        <f t="shared" si="0"/>
        <v/>
      </c>
      <c r="U10" s="513"/>
      <c r="V10" s="513"/>
      <c r="W10" s="513"/>
    </row>
    <row r="11" spans="1:23" ht="13.5" customHeight="1" thickBot="1" x14ac:dyDescent="0.3">
      <c r="A11" s="197"/>
      <c r="B11" s="697"/>
      <c r="C11" s="698"/>
      <c r="D11" s="699"/>
      <c r="E11" s="698"/>
      <c r="F11" s="185"/>
      <c r="G11" s="1813">
        <f>+('Operating Exps (8609)'!G7+'Operating Exps (8609)'!G8+'Operating Exps (8609)'!G9)*0.93</f>
        <v>0</v>
      </c>
      <c r="H11" s="1871"/>
      <c r="I11" s="1872"/>
      <c r="J11" s="768"/>
      <c r="K11" s="750" t="s">
        <v>346</v>
      </c>
      <c r="L11" s="597"/>
      <c r="M11" s="268"/>
      <c r="N11" s="650" t="e">
        <f>+N9/N10</f>
        <v>#DIV/0!</v>
      </c>
      <c r="O11" s="269"/>
      <c r="P11" s="185"/>
      <c r="Q11" s="513"/>
      <c r="R11" s="513">
        <v>37</v>
      </c>
      <c r="S11" s="186"/>
      <c r="T11" s="186" t="str">
        <f t="shared" si="0"/>
        <v/>
      </c>
      <c r="U11" s="513"/>
      <c r="V11" s="513"/>
      <c r="W11" s="513"/>
    </row>
    <row r="12" spans="1:23" ht="13.5" customHeight="1" thickBot="1" x14ac:dyDescent="0.3">
      <c r="A12" s="197"/>
      <c r="B12" s="1993" t="s">
        <v>44</v>
      </c>
      <c r="C12" s="1858"/>
      <c r="D12" s="1858"/>
      <c r="E12" s="1858"/>
      <c r="F12" s="185"/>
      <c r="G12"/>
      <c r="H12"/>
      <c r="I12"/>
      <c r="J12" s="185"/>
      <c r="K12" s="226"/>
      <c r="L12" s="226"/>
      <c r="M12" s="598"/>
      <c r="N12" s="594" t="e">
        <f>IF(N11&gt;0.02,"VALUE!","")</f>
        <v>#DIV/0!</v>
      </c>
      <c r="O12" s="269"/>
      <c r="P12" s="185"/>
      <c r="Q12" s="513"/>
      <c r="R12" s="513">
        <v>38</v>
      </c>
      <c r="S12" s="186"/>
      <c r="T12" s="186" t="str">
        <f t="shared" si="0"/>
        <v/>
      </c>
      <c r="U12" s="513"/>
      <c r="V12" s="513"/>
      <c r="W12" s="513"/>
    </row>
    <row r="13" spans="1:23" ht="13.5" customHeight="1" thickBot="1" x14ac:dyDescent="0.3">
      <c r="A13" s="197"/>
      <c r="B13" s="1875" t="s">
        <v>319</v>
      </c>
      <c r="C13" s="1876"/>
      <c r="D13" s="1876"/>
      <c r="E13" s="1877"/>
      <c r="F13" s="185"/>
      <c r="G13" s="1749" t="s">
        <v>331</v>
      </c>
      <c r="H13" s="1750"/>
      <c r="I13" s="1751"/>
      <c r="J13" s="185"/>
      <c r="K13" s="744" t="s">
        <v>341</v>
      </c>
      <c r="L13" s="745"/>
      <c r="M13" s="595"/>
      <c r="N13" s="589">
        <f>+'Cost Cert. (8609)'!H23</f>
        <v>0</v>
      </c>
      <c r="O13" s="269"/>
      <c r="P13" s="185"/>
      <c r="Q13" s="513"/>
      <c r="R13" s="513">
        <v>39</v>
      </c>
      <c r="S13" s="186"/>
      <c r="T13" s="186" t="str">
        <f t="shared" si="0"/>
        <v/>
      </c>
      <c r="U13" s="513"/>
      <c r="V13" s="513"/>
      <c r="W13" s="513"/>
    </row>
    <row r="14" spans="1:23" ht="13.5" customHeight="1" thickBot="1" x14ac:dyDescent="0.3">
      <c r="A14" s="197"/>
      <c r="B14" s="581" t="s">
        <v>315</v>
      </c>
      <c r="C14" s="581" t="s">
        <v>335</v>
      </c>
      <c r="D14" s="581" t="s">
        <v>316</v>
      </c>
      <c r="E14" s="581" t="s">
        <v>317</v>
      </c>
      <c r="F14" s="185"/>
      <c r="G14" s="640" t="e">
        <f>+'Operating Exps (8609)'!H62</f>
        <v>#REF!</v>
      </c>
      <c r="H14" s="1873" t="s">
        <v>332</v>
      </c>
      <c r="I14" s="1874"/>
      <c r="J14" s="185"/>
      <c r="K14" s="753" t="s">
        <v>344</v>
      </c>
      <c r="L14" s="754"/>
      <c r="M14" s="756"/>
      <c r="N14" s="590">
        <f>+'Construction Costs (8609)'!E45</f>
        <v>0</v>
      </c>
      <c r="O14" s="269"/>
      <c r="P14" s="185"/>
      <c r="Q14" s="513"/>
      <c r="R14" s="513">
        <v>40</v>
      </c>
      <c r="S14" s="186"/>
      <c r="T14" s="186" t="str">
        <f t="shared" si="0"/>
        <v/>
      </c>
      <c r="U14" s="513"/>
      <c r="V14" s="513"/>
      <c r="W14" s="513"/>
    </row>
    <row r="15" spans="1:23" ht="13.5" customHeight="1" thickBot="1" x14ac:dyDescent="0.3">
      <c r="A15" s="197"/>
      <c r="B15" s="520"/>
      <c r="C15" s="582">
        <f>+'Cost Cert. (8609)'!D8</f>
        <v>0</v>
      </c>
      <c r="D15" s="582">
        <f t="shared" ref="D15:D26" si="1">+C15-B15</f>
        <v>0</v>
      </c>
      <c r="E15" s="681" t="s">
        <v>320</v>
      </c>
      <c r="F15" s="185"/>
      <c r="G15" s="689" t="e">
        <f>IF(#REF!="New Construction",IF(#REF!="Yes",-250,-300),-300)</f>
        <v>#REF!</v>
      </c>
      <c r="H15" s="1856" t="s">
        <v>454</v>
      </c>
      <c r="I15" s="1857"/>
      <c r="J15" s="185"/>
      <c r="K15" s="750" t="s">
        <v>347</v>
      </c>
      <c r="L15" s="597"/>
      <c r="M15" s="268"/>
      <c r="N15" s="650" t="e">
        <f>+N13/N14</f>
        <v>#DIV/0!</v>
      </c>
      <c r="O15" s="269"/>
      <c r="P15" s="185"/>
      <c r="Q15" s="513"/>
      <c r="R15" s="513">
        <v>41</v>
      </c>
      <c r="S15" s="186"/>
      <c r="T15" s="186" t="str">
        <f t="shared" si="0"/>
        <v/>
      </c>
      <c r="U15" s="513"/>
      <c r="V15" s="513"/>
      <c r="W15" s="513"/>
    </row>
    <row r="16" spans="1:23" ht="13.5" customHeight="1" thickBot="1" x14ac:dyDescent="0.3">
      <c r="A16" s="197"/>
      <c r="B16" s="521"/>
      <c r="C16" s="583">
        <f>+'Cost Cert. (8609)'!D9</f>
        <v>0</v>
      </c>
      <c r="D16" s="584">
        <f t="shared" si="1"/>
        <v>0</v>
      </c>
      <c r="E16" s="682" t="s">
        <v>321</v>
      </c>
      <c r="F16" s="517"/>
      <c r="G16" s="686" t="e">
        <f>-SUM('Operating Exps (8609)'!H56:H59)</f>
        <v>#DIV/0!</v>
      </c>
      <c r="H16" s="1856" t="s">
        <v>455</v>
      </c>
      <c r="I16" s="1857"/>
      <c r="J16" s="185"/>
      <c r="K16" s="226"/>
      <c r="L16" s="226"/>
      <c r="M16" s="226"/>
      <c r="N16" s="594" t="e">
        <f>IF(N15&gt;0.06,"VALUE!","")</f>
        <v>#DIV/0!</v>
      </c>
      <c r="O16" s="269"/>
      <c r="P16" s="185"/>
      <c r="Q16" s="513"/>
      <c r="R16" s="513">
        <v>42</v>
      </c>
      <c r="S16" s="186"/>
      <c r="T16" s="186" t="str">
        <f t="shared" si="0"/>
        <v/>
      </c>
      <c r="U16" s="513"/>
      <c r="V16" s="513"/>
      <c r="W16" s="513"/>
    </row>
    <row r="17" spans="1:23" ht="13.5" customHeight="1" thickBot="1" x14ac:dyDescent="0.3">
      <c r="A17" s="197"/>
      <c r="B17" s="521"/>
      <c r="C17" s="583">
        <f>+'Cost Cert. (8609)'!D10</f>
        <v>0</v>
      </c>
      <c r="D17" s="584">
        <f>+C17-B17</f>
        <v>0</v>
      </c>
      <c r="E17" s="682" t="s">
        <v>596</v>
      </c>
      <c r="F17" s="186"/>
      <c r="G17" s="771" t="e">
        <f>+(-'Operating Exps (8609)'!H61)</f>
        <v>#DIV/0!</v>
      </c>
      <c r="H17" s="1885" t="s">
        <v>456</v>
      </c>
      <c r="I17" s="1886"/>
      <c r="J17" s="185"/>
      <c r="K17" s="1869" t="s">
        <v>342</v>
      </c>
      <c r="L17" s="1870"/>
      <c r="M17" s="588"/>
      <c r="N17" s="599">
        <f>+'Cost Cert. (8609)'!D89</f>
        <v>0</v>
      </c>
      <c r="O17" s="269"/>
      <c r="P17" s="185"/>
      <c r="Q17" s="513"/>
      <c r="R17" s="513">
        <v>43</v>
      </c>
      <c r="S17" s="186"/>
      <c r="T17" s="186" t="str">
        <f>IF($N$21=R17,1,"")</f>
        <v/>
      </c>
      <c r="U17" s="513"/>
      <c r="V17" s="513"/>
      <c r="W17" s="513"/>
    </row>
    <row r="18" spans="1:23" ht="13.5" customHeight="1" thickBot="1" x14ac:dyDescent="0.3">
      <c r="A18" s="197"/>
      <c r="B18" s="521"/>
      <c r="C18" s="583">
        <f>+'Cost Cert. (8609)'!D19+'Cost Cert. (8609)'!D29</f>
        <v>0</v>
      </c>
      <c r="D18" s="584">
        <f t="shared" si="1"/>
        <v>0</v>
      </c>
      <c r="E18" s="683" t="s">
        <v>322</v>
      </c>
      <c r="F18" s="186"/>
      <c r="G18" s="618" t="e">
        <f>+SUM(G14:G17)</f>
        <v>#REF!</v>
      </c>
      <c r="H18" s="1864" t="s">
        <v>333</v>
      </c>
      <c r="I18" s="1865"/>
      <c r="J18" s="185"/>
      <c r="K18" s="1887" t="s">
        <v>608</v>
      </c>
      <c r="L18" s="1885"/>
      <c r="M18" s="1885"/>
      <c r="N18" s="600">
        <f>+'Cost Cert. (8609)'!D77</f>
        <v>0</v>
      </c>
      <c r="O18" s="269"/>
      <c r="P18" s="185"/>
      <c r="Q18" s="513"/>
      <c r="R18" s="513">
        <v>44</v>
      </c>
      <c r="S18" s="186"/>
      <c r="T18" s="186" t="str">
        <f t="shared" si="0"/>
        <v/>
      </c>
      <c r="U18" s="513"/>
      <c r="V18" s="513"/>
      <c r="W18" s="513"/>
    </row>
    <row r="19" spans="1:23" ht="13.5" customHeight="1" thickBot="1" x14ac:dyDescent="0.3">
      <c r="A19" s="197"/>
      <c r="B19" s="521"/>
      <c r="C19" s="583">
        <f>+'Cost Cert. (8609)'!D36</f>
        <v>0</v>
      </c>
      <c r="D19" s="584">
        <f t="shared" si="1"/>
        <v>0</v>
      </c>
      <c r="E19" s="683" t="s">
        <v>323</v>
      </c>
      <c r="F19" s="186"/>
      <c r="G19" s="1888" t="s">
        <v>441</v>
      </c>
      <c r="H19" s="1889"/>
      <c r="I19" s="1890"/>
      <c r="J19" s="185"/>
      <c r="K19" s="203" t="s">
        <v>348</v>
      </c>
      <c r="L19" s="601"/>
      <c r="M19" s="268"/>
      <c r="N19" s="651" t="e">
        <f>+N17/N18</f>
        <v>#DIV/0!</v>
      </c>
      <c r="O19" s="269"/>
      <c r="P19" s="185"/>
      <c r="Q19" s="513"/>
      <c r="R19" s="513">
        <v>45</v>
      </c>
      <c r="S19" s="186"/>
      <c r="T19" s="186" t="str">
        <f t="shared" si="0"/>
        <v/>
      </c>
      <c r="U19" s="513"/>
      <c r="V19" s="513"/>
      <c r="W19" s="513"/>
    </row>
    <row r="20" spans="1:23" ht="13.5" customHeight="1" thickBot="1" x14ac:dyDescent="0.3">
      <c r="A20" s="197"/>
      <c r="B20" s="521"/>
      <c r="C20" s="583">
        <f>+'Cost Cert. (8609)'!D49</f>
        <v>0</v>
      </c>
      <c r="D20" s="584">
        <f t="shared" si="1"/>
        <v>0</v>
      </c>
      <c r="E20" s="679" t="s">
        <v>324</v>
      </c>
      <c r="F20" s="186"/>
      <c r="G20" s="1891"/>
      <c r="H20" s="1892"/>
      <c r="I20" s="1893"/>
      <c r="J20" s="769"/>
      <c r="K20" s="602"/>
      <c r="L20" s="602"/>
      <c r="M20" s="602"/>
      <c r="N20" s="603" t="e">
        <f>IF(N19&gt;0.1400001,"VALUE!","")</f>
        <v>#DIV/0!</v>
      </c>
      <c r="O20" s="269"/>
      <c r="P20" s="185"/>
      <c r="Q20" s="513"/>
      <c r="R20" s="513">
        <v>46</v>
      </c>
      <c r="S20" s="186"/>
      <c r="T20" s="186" t="str">
        <f t="shared" si="0"/>
        <v/>
      </c>
      <c r="U20" s="513"/>
      <c r="V20" s="513"/>
      <c r="W20" s="513"/>
    </row>
    <row r="21" spans="1:23" ht="13.5" customHeight="1" x14ac:dyDescent="0.25">
      <c r="A21" s="197"/>
      <c r="B21" s="521"/>
      <c r="C21" s="583">
        <f>+'Cost Cert. (8609)'!D61</f>
        <v>0</v>
      </c>
      <c r="D21" s="584">
        <f t="shared" si="1"/>
        <v>0</v>
      </c>
      <c r="E21" s="683" t="s">
        <v>325</v>
      </c>
      <c r="F21" s="186"/>
      <c r="G21" s="240" t="e">
        <f>IF(G18&lt;3300,"VALUE!",IF(G18&gt;4800,"VALUE!",""))</f>
        <v>#REF!</v>
      </c>
      <c r="H21" s="690"/>
      <c r="I21" s="690"/>
      <c r="J21" s="522"/>
      <c r="K21" s="604" t="s">
        <v>473</v>
      </c>
      <c r="L21" s="605"/>
      <c r="M21" s="605"/>
      <c r="N21" s="606">
        <f>+'Rent Summary (8609)'!H42+'Rent Summary (8609)'!H53+'Rent Summary (8609)'!H64+'Rent Summary (8609)'!H75+'Rent Summary (8609)'!H9+'Rent Summary (8609)'!H20+'Rent Summary (8609)'!H31</f>
        <v>0</v>
      </c>
      <c r="O21" s="269"/>
      <c r="P21" s="185"/>
      <c r="Q21" s="513"/>
      <c r="R21" s="513">
        <v>47</v>
      </c>
      <c r="S21" s="186"/>
      <c r="T21" s="186" t="str">
        <f t="shared" si="0"/>
        <v/>
      </c>
      <c r="U21" s="513"/>
      <c r="V21" s="513"/>
      <c r="W21" s="513"/>
    </row>
    <row r="22" spans="1:23" ht="13.5" customHeight="1" thickBot="1" x14ac:dyDescent="0.3">
      <c r="A22" s="197"/>
      <c r="B22" s="521"/>
      <c r="C22" s="583">
        <f>+'Cost Cert. (8609)'!D70</f>
        <v>0</v>
      </c>
      <c r="D22" s="584">
        <f t="shared" si="1"/>
        <v>0</v>
      </c>
      <c r="E22" s="682" t="s">
        <v>448</v>
      </c>
      <c r="F22" s="186"/>
      <c r="J22" s="770"/>
      <c r="K22" s="757" t="s">
        <v>349</v>
      </c>
      <c r="L22" s="758"/>
      <c r="M22" s="758"/>
      <c r="N22" s="607">
        <f>IF(V4=22500,22500, IF(V5=21000,21000, IF(V6=19500,19500, IF(V7=15000,15000,""))))</f>
        <v>22500</v>
      </c>
      <c r="O22" s="269"/>
      <c r="P22" s="185"/>
      <c r="Q22" s="513"/>
      <c r="R22" s="513">
        <v>48</v>
      </c>
      <c r="S22" s="186"/>
      <c r="T22" s="186" t="str">
        <f t="shared" si="0"/>
        <v/>
      </c>
      <c r="U22" s="513"/>
      <c r="V22" s="513"/>
      <c r="W22" s="513"/>
    </row>
    <row r="23" spans="1:23" ht="13.5" customHeight="1" thickBot="1" x14ac:dyDescent="0.3">
      <c r="A23" s="524"/>
      <c r="B23" s="521"/>
      <c r="C23" s="583">
        <f>+'Cost Cert. (8609)'!D76</f>
        <v>0</v>
      </c>
      <c r="D23" s="584">
        <f t="shared" si="1"/>
        <v>0</v>
      </c>
      <c r="E23" s="714" t="s">
        <v>447</v>
      </c>
      <c r="F23" s="191"/>
      <c r="J23" s="522"/>
      <c r="K23" s="267" t="s">
        <v>350</v>
      </c>
      <c r="L23" s="268"/>
      <c r="M23" s="268"/>
      <c r="N23" s="608">
        <f>+N22*N21</f>
        <v>0</v>
      </c>
      <c r="O23" s="525"/>
      <c r="P23" s="526"/>
      <c r="Q23" s="191"/>
      <c r="R23" s="513">
        <v>49</v>
      </c>
      <c r="S23" s="191"/>
      <c r="T23" s="186" t="str">
        <f t="shared" si="0"/>
        <v/>
      </c>
      <c r="U23" s="513"/>
      <c r="V23" s="513"/>
      <c r="W23" s="513"/>
    </row>
    <row r="24" spans="1:23" ht="13.5" customHeight="1" thickBot="1" x14ac:dyDescent="0.3">
      <c r="A24" s="524"/>
      <c r="B24" s="804"/>
      <c r="C24" s="773" t="e">
        <f>+'Cost Cert. (8609)'!D84</f>
        <v>#REF!</v>
      </c>
      <c r="D24" s="138" t="e">
        <f t="shared" si="1"/>
        <v>#REF!</v>
      </c>
      <c r="E24" s="805" t="s">
        <v>266</v>
      </c>
      <c r="F24" s="191"/>
      <c r="J24" s="522"/>
      <c r="K24"/>
      <c r="L24"/>
      <c r="M24"/>
      <c r="N24" s="696"/>
      <c r="O24" s="525"/>
      <c r="P24" s="527"/>
      <c r="Q24" s="191"/>
      <c r="R24" s="513">
        <v>50</v>
      </c>
      <c r="S24" s="191"/>
      <c r="T24" s="186" t="str">
        <f t="shared" si="0"/>
        <v/>
      </c>
      <c r="U24" s="513"/>
      <c r="V24" s="513"/>
      <c r="W24" s="513"/>
    </row>
    <row r="25" spans="1:23" ht="13.5" customHeight="1" thickBot="1" x14ac:dyDescent="0.3">
      <c r="A25" s="524"/>
      <c r="B25" s="523"/>
      <c r="C25" s="585">
        <f>+'Cost Cert. (8609)'!D89</f>
        <v>0</v>
      </c>
      <c r="D25" s="585">
        <f t="shared" si="1"/>
        <v>0</v>
      </c>
      <c r="E25" s="806" t="s">
        <v>97</v>
      </c>
      <c r="F25" s="185"/>
      <c r="G25" s="185"/>
      <c r="H25" s="185"/>
      <c r="I25" s="185"/>
      <c r="J25" s="185"/>
      <c r="K25" s="1028" t="s">
        <v>609</v>
      </c>
      <c r="L25" s="1022"/>
      <c r="M25" s="1022"/>
      <c r="N25" s="1023">
        <f>+'Cost Cert. (8609)'!H31+'Cost Cert. (8609)'!H32+'Cost Cert. (8609)'!H34</f>
        <v>0</v>
      </c>
      <c r="O25" s="525"/>
      <c r="P25" s="527"/>
      <c r="Q25" s="191"/>
      <c r="R25" s="513">
        <v>51</v>
      </c>
      <c r="S25" s="191"/>
      <c r="T25" s="186" t="str">
        <f t="shared" si="0"/>
        <v/>
      </c>
      <c r="U25" s="513"/>
      <c r="V25" s="513"/>
      <c r="W25" s="513"/>
    </row>
    <row r="26" spans="1:23" ht="13.5" customHeight="1" thickBot="1" x14ac:dyDescent="0.3">
      <c r="A26" s="524"/>
      <c r="B26" s="618">
        <f>SUM(B15:B25)</f>
        <v>0</v>
      </c>
      <c r="C26" s="586" t="e">
        <f>SUM(C15:C25)</f>
        <v>#REF!</v>
      </c>
      <c r="D26" s="586" t="e">
        <f t="shared" si="1"/>
        <v>#REF!</v>
      </c>
      <c r="E26" s="748" t="s">
        <v>27</v>
      </c>
      <c r="F26" s="185"/>
      <c r="G26" s="185"/>
      <c r="H26" s="185"/>
      <c r="I26" s="185"/>
      <c r="J26" s="185"/>
      <c r="K26" s="1031" t="s">
        <v>614</v>
      </c>
      <c r="L26" s="1032"/>
      <c r="M26" s="1032"/>
      <c r="N26" s="1033"/>
      <c r="O26" s="525"/>
      <c r="P26" s="527"/>
      <c r="Q26" s="191"/>
      <c r="R26" s="513">
        <v>52</v>
      </c>
      <c r="S26" s="191"/>
      <c r="T26" s="186" t="str">
        <f t="shared" si="0"/>
        <v/>
      </c>
      <c r="U26" s="513"/>
      <c r="V26" s="513"/>
      <c r="W26" s="513"/>
    </row>
    <row r="27" spans="1:23" ht="13.5" customHeight="1" thickBot="1" x14ac:dyDescent="0.3">
      <c r="A27" s="524"/>
      <c r="B27" s="759">
        <f>ROUND(B9,0)-ROUND(B26,0)</f>
        <v>0</v>
      </c>
      <c r="C27" s="706" t="e">
        <f>ROUND(C9,0)-ROUND(C26,0)</f>
        <v>#DIV/0!</v>
      </c>
      <c r="D27" s="706" t="e">
        <f>ROUND(D9,0)-ROUND(D26,0)</f>
        <v>#DIV/0!</v>
      </c>
      <c r="E27" s="707"/>
      <c r="F27" s="185"/>
      <c r="J27" s="185"/>
      <c r="K27" s="1024" t="s">
        <v>612</v>
      </c>
      <c r="L27" s="1025"/>
      <c r="M27" s="1025"/>
      <c r="N27" s="1026">
        <v>3.3000000000000002E-2</v>
      </c>
      <c r="O27" s="528"/>
      <c r="P27" s="191"/>
      <c r="Q27" s="191"/>
      <c r="R27" s="513">
        <v>53</v>
      </c>
      <c r="S27" s="459"/>
      <c r="T27" s="186" t="str">
        <f t="shared" si="0"/>
        <v/>
      </c>
      <c r="U27" s="513"/>
      <c r="V27" s="513"/>
      <c r="W27" s="513"/>
    </row>
    <row r="28" spans="1:23" ht="13.5" customHeight="1" thickBot="1" x14ac:dyDescent="0.3">
      <c r="A28" s="524"/>
      <c r="B28" s="1859"/>
      <c r="C28" s="1860"/>
      <c r="D28" s="1860"/>
      <c r="E28" s="1860"/>
      <c r="F28" s="191"/>
      <c r="G28" s="185"/>
      <c r="H28" s="185"/>
      <c r="I28" s="185"/>
      <c r="J28" s="185"/>
      <c r="K28" s="203" t="s">
        <v>611</v>
      </c>
      <c r="L28" s="1027"/>
      <c r="M28" s="1027"/>
      <c r="N28" s="608">
        <f>+(N27*N26)</f>
        <v>0</v>
      </c>
      <c r="O28" s="529"/>
      <c r="P28" s="191"/>
      <c r="Q28" s="191"/>
      <c r="R28" s="513">
        <v>54</v>
      </c>
      <c r="S28" s="194"/>
      <c r="T28" s="186" t="str">
        <f t="shared" si="0"/>
        <v/>
      </c>
      <c r="U28" s="513"/>
      <c r="V28" s="513"/>
      <c r="W28" s="513"/>
    </row>
    <row r="29" spans="1:23" ht="13.5" customHeight="1" thickBot="1" x14ac:dyDescent="0.3">
      <c r="A29" s="524"/>
      <c r="B29" s="1861" t="s">
        <v>326</v>
      </c>
      <c r="C29" s="1862"/>
      <c r="D29" s="1862"/>
      <c r="E29" s="1863"/>
      <c r="F29" s="191"/>
      <c r="K29" s="218"/>
      <c r="L29" s="218"/>
      <c r="M29" s="690"/>
      <c r="N29" s="219" t="str">
        <f>IF(N25&gt;N28,"VALUE!","")</f>
        <v/>
      </c>
      <c r="O29" s="529"/>
      <c r="P29" s="530"/>
      <c r="Q29" s="531"/>
      <c r="R29" s="532">
        <v>55</v>
      </c>
      <c r="S29" s="531"/>
      <c r="T29" s="533" t="str">
        <f t="shared" si="0"/>
        <v/>
      </c>
      <c r="U29" s="532"/>
      <c r="V29" s="532"/>
      <c r="W29" s="532"/>
    </row>
    <row r="30" spans="1:23" ht="13.5" customHeight="1" thickBot="1" x14ac:dyDescent="0.3">
      <c r="A30" s="524"/>
      <c r="B30" s="581" t="s">
        <v>315</v>
      </c>
      <c r="C30" s="581" t="s">
        <v>335</v>
      </c>
      <c r="D30" s="581" t="s">
        <v>316</v>
      </c>
      <c r="E30" s="581" t="s">
        <v>317</v>
      </c>
      <c r="F30" s="191"/>
      <c r="G30" s="185"/>
      <c r="H30" s="185"/>
      <c r="I30" s="185"/>
      <c r="J30" s="185"/>
      <c r="K30" s="530"/>
      <c r="L30" s="530"/>
      <c r="N30" s="530"/>
      <c r="O30" s="534"/>
      <c r="P30" s="669"/>
      <c r="Q30" s="531"/>
      <c r="R30" s="532">
        <v>56</v>
      </c>
      <c r="S30" s="531"/>
      <c r="T30" s="533" t="str">
        <f t="shared" si="0"/>
        <v/>
      </c>
      <c r="U30" s="532"/>
      <c r="V30" s="532"/>
      <c r="W30" s="532"/>
    </row>
    <row r="31" spans="1:23" ht="13.5" customHeight="1" x14ac:dyDescent="0.25">
      <c r="A31" s="524"/>
      <c r="B31" s="520"/>
      <c r="C31" s="582">
        <f>+'Rent Summary (8609)'!H101</f>
        <v>0</v>
      </c>
      <c r="D31" s="582">
        <f t="shared" ref="D31:D37" si="2">+C31-B31</f>
        <v>0</v>
      </c>
      <c r="E31" s="684" t="s">
        <v>327</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x14ac:dyDescent="0.25">
      <c r="A32" s="524"/>
      <c r="B32" s="521"/>
      <c r="C32" s="583">
        <f>+'Operating Exps (8609)'!G7+'Operating Exps (8609)'!G8+'Operating Exps (8609)'!G9</f>
        <v>0</v>
      </c>
      <c r="D32" s="583">
        <f t="shared" si="2"/>
        <v>0</v>
      </c>
      <c r="E32" s="685" t="s">
        <v>328</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x14ac:dyDescent="0.25">
      <c r="A33" s="524"/>
      <c r="B33" s="686">
        <f>+B31+B32</f>
        <v>0</v>
      </c>
      <c r="C33" s="583">
        <f>+C31+C32</f>
        <v>0</v>
      </c>
      <c r="D33" s="583">
        <f t="shared" si="2"/>
        <v>0</v>
      </c>
      <c r="E33" s="685" t="s">
        <v>336</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x14ac:dyDescent="0.25">
      <c r="A34" s="524"/>
      <c r="B34" s="686">
        <f>+B33*0.07</f>
        <v>0</v>
      </c>
      <c r="C34" s="583">
        <f>+C33*'Operating Exps (8609)'!F11</f>
        <v>0</v>
      </c>
      <c r="D34" s="584">
        <f t="shared" si="2"/>
        <v>0</v>
      </c>
      <c r="E34" s="685" t="s">
        <v>329</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x14ac:dyDescent="0.25">
      <c r="A35" s="524"/>
      <c r="B35" s="521"/>
      <c r="C35" s="583">
        <f>+'Operating Exps (8609)'!G12</f>
        <v>0</v>
      </c>
      <c r="D35" s="584">
        <f t="shared" si="2"/>
        <v>0</v>
      </c>
      <c r="E35" s="685" t="s">
        <v>140</v>
      </c>
      <c r="F35" s="185"/>
      <c r="G35" s="185"/>
      <c r="H35" s="185"/>
      <c r="I35" s="185"/>
      <c r="J35" s="185"/>
      <c r="K35" s="536"/>
      <c r="L35" s="536"/>
      <c r="M35" s="536"/>
      <c r="N35" s="536"/>
      <c r="O35" s="525"/>
      <c r="P35" s="191"/>
      <c r="Q35" s="531"/>
      <c r="R35" s="531"/>
      <c r="S35" s="531"/>
      <c r="T35" s="531"/>
      <c r="U35" s="532"/>
      <c r="V35" s="532"/>
      <c r="W35" s="532"/>
    </row>
    <row r="36" spans="1:23" ht="13.5" customHeight="1" thickBot="1" x14ac:dyDescent="0.3">
      <c r="A36" s="524"/>
      <c r="B36" s="523"/>
      <c r="C36" s="585">
        <f>+C35*'Operating Exps (8609)'!F13</f>
        <v>0</v>
      </c>
      <c r="D36" s="585">
        <f t="shared" si="2"/>
        <v>0</v>
      </c>
      <c r="E36" s="752" t="s">
        <v>329</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x14ac:dyDescent="0.3">
      <c r="A37" s="524"/>
      <c r="B37" s="618">
        <f>+(B33-B34)+(B35-B36)</f>
        <v>0</v>
      </c>
      <c r="C37" s="586">
        <f>(+C33-C34)+(C35-C36)</f>
        <v>0</v>
      </c>
      <c r="D37" s="586">
        <f t="shared" si="2"/>
        <v>0</v>
      </c>
      <c r="E37" s="749" t="s">
        <v>337</v>
      </c>
      <c r="F37" s="185"/>
      <c r="G37" s="185"/>
      <c r="H37" s="185"/>
      <c r="I37" s="185"/>
      <c r="J37" s="185"/>
      <c r="K37" s="536"/>
      <c r="L37" s="536"/>
      <c r="M37" s="536"/>
      <c r="N37" s="536"/>
      <c r="O37" s="525"/>
      <c r="P37" s="191"/>
      <c r="Q37" s="543"/>
      <c r="R37" s="531"/>
      <c r="S37" s="531"/>
      <c r="T37" s="531"/>
      <c r="U37" s="532"/>
      <c r="V37" s="532"/>
      <c r="W37" s="532"/>
    </row>
    <row r="38" spans="1:23" ht="13.5" customHeight="1" x14ac:dyDescent="0.25">
      <c r="A38" s="524"/>
      <c r="B38" s="192"/>
      <c r="C38" s="191"/>
      <c r="D38" s="191"/>
      <c r="E38" s="191"/>
      <c r="F38" s="191"/>
      <c r="G38" s="185"/>
      <c r="H38" s="185"/>
      <c r="I38" s="185"/>
      <c r="J38" s="185"/>
      <c r="K38" s="527"/>
      <c r="L38" s="527"/>
      <c r="M38" s="527"/>
      <c r="N38" s="527"/>
      <c r="O38" s="525"/>
      <c r="P38" s="191"/>
      <c r="Q38" s="545"/>
      <c r="R38" s="531">
        <v>62</v>
      </c>
      <c r="S38" s="531"/>
      <c r="T38" s="531" t="str">
        <f t="shared" ref="T38:T75" si="3">IF($N$21=R38,2,"")</f>
        <v/>
      </c>
      <c r="U38" s="532"/>
      <c r="V38" s="532"/>
      <c r="W38" s="532"/>
    </row>
    <row r="39" spans="1:23" ht="15.75" thickBot="1" x14ac:dyDescent="0.3">
      <c r="A39" s="524"/>
      <c r="B39" s="538"/>
      <c r="C39" s="539"/>
      <c r="D39" s="539"/>
      <c r="E39" s="539"/>
      <c r="F39" s="1011"/>
      <c r="G39" s="540"/>
      <c r="H39" s="540"/>
      <c r="I39" s="540"/>
      <c r="J39" s="540"/>
      <c r="K39" s="195"/>
      <c r="L39" s="195"/>
      <c r="M39" s="1013"/>
      <c r="N39" s="1013"/>
      <c r="O39" s="1012"/>
      <c r="P39" s="191"/>
      <c r="Q39" s="531"/>
      <c r="R39" s="531">
        <v>63</v>
      </c>
      <c r="S39" s="531"/>
      <c r="T39" s="531" t="str">
        <f t="shared" si="3"/>
        <v/>
      </c>
      <c r="U39" s="532"/>
      <c r="V39" s="532"/>
      <c r="W39" s="532"/>
    </row>
    <row r="40" spans="1:23" x14ac:dyDescent="0.25">
      <c r="A40" s="524"/>
      <c r="B40" s="527"/>
      <c r="C40" s="669"/>
      <c r="D40" s="669"/>
      <c r="E40" s="669"/>
      <c r="F40" s="191"/>
      <c r="G40" s="185"/>
      <c r="H40" s="185"/>
      <c r="I40" s="185"/>
      <c r="J40" s="185"/>
      <c r="K40" s="191"/>
      <c r="L40" s="191"/>
      <c r="M40" s="218"/>
      <c r="N40" s="1014" t="e">
        <f>+#REF!</f>
        <v>#REF!</v>
      </c>
      <c r="O40" s="191"/>
      <c r="P40" s="530"/>
      <c r="Q40" s="531"/>
      <c r="R40" s="531">
        <v>64</v>
      </c>
      <c r="S40" s="531"/>
      <c r="T40" s="531" t="str">
        <f t="shared" si="3"/>
        <v/>
      </c>
      <c r="U40" s="532"/>
      <c r="V40" s="532"/>
      <c r="W40" s="532"/>
    </row>
    <row r="41" spans="1:23" x14ac:dyDescent="0.25">
      <c r="A41" s="524"/>
      <c r="B41" s="527"/>
      <c r="C41" s="527"/>
      <c r="D41" s="527"/>
      <c r="E41" s="546"/>
      <c r="F41" s="191"/>
      <c r="G41" s="185"/>
      <c r="H41" s="185"/>
      <c r="I41" s="185"/>
      <c r="J41" s="185"/>
      <c r="K41" s="530"/>
      <c r="L41" s="530"/>
      <c r="M41" s="609">
        <v>8609</v>
      </c>
      <c r="N41" s="610">
        <f ca="1">TODAY()</f>
        <v>45330</v>
      </c>
      <c r="O41" s="530"/>
      <c r="P41" s="669"/>
      <c r="Q41" s="531"/>
      <c r="R41" s="531">
        <v>65</v>
      </c>
      <c r="S41" s="531"/>
      <c r="T41" s="531" t="str">
        <f t="shared" si="3"/>
        <v/>
      </c>
      <c r="U41" s="532"/>
      <c r="V41" s="532"/>
      <c r="W41" s="532"/>
    </row>
    <row r="42" spans="1:23" x14ac:dyDescent="0.25">
      <c r="A42" s="191"/>
      <c r="B42" s="536"/>
      <c r="C42" s="536"/>
      <c r="D42" s="527"/>
      <c r="E42" s="668"/>
      <c r="F42" s="191"/>
      <c r="G42" s="185"/>
      <c r="H42" s="185"/>
      <c r="I42" s="185"/>
      <c r="J42" s="185"/>
      <c r="K42" s="669"/>
      <c r="L42" s="669"/>
      <c r="M42" s="669"/>
      <c r="N42" s="669"/>
      <c r="O42" s="669"/>
      <c r="P42" s="191"/>
      <c r="Q42" s="548"/>
      <c r="R42" s="531">
        <v>66</v>
      </c>
      <c r="S42" s="549"/>
      <c r="T42" s="531" t="str">
        <f t="shared" si="3"/>
        <v/>
      </c>
      <c r="U42" s="532"/>
      <c r="V42" s="532"/>
      <c r="W42" s="532"/>
    </row>
    <row r="43" spans="1:23" x14ac:dyDescent="0.25">
      <c r="A43" s="191"/>
      <c r="B43" s="527"/>
      <c r="C43" s="527"/>
      <c r="D43" s="527"/>
      <c r="E43" s="649"/>
      <c r="F43" s="669"/>
      <c r="G43" s="185"/>
      <c r="H43" s="185"/>
      <c r="I43" s="185"/>
      <c r="J43" s="185"/>
      <c r="K43" s="522"/>
      <c r="L43" s="527"/>
      <c r="M43" s="527"/>
      <c r="N43" s="527"/>
      <c r="O43" s="527"/>
      <c r="P43" s="191"/>
      <c r="Q43" s="551"/>
      <c r="R43" s="531">
        <v>67</v>
      </c>
      <c r="S43" s="552"/>
      <c r="T43" s="531" t="str">
        <f t="shared" si="3"/>
        <v/>
      </c>
      <c r="U43" s="532"/>
      <c r="V43" s="532"/>
      <c r="W43" s="532"/>
    </row>
    <row r="44" spans="1:23" x14ac:dyDescent="0.25">
      <c r="A44" s="524"/>
      <c r="B44" s="527"/>
      <c r="C44" s="527"/>
      <c r="D44" s="527"/>
      <c r="E44" s="191"/>
      <c r="F44" s="527"/>
      <c r="G44" s="186"/>
      <c r="H44" s="186"/>
      <c r="I44" s="186"/>
      <c r="J44" s="522"/>
      <c r="K44" s="536"/>
      <c r="L44" s="536"/>
      <c r="M44" s="536"/>
      <c r="N44" s="536"/>
      <c r="O44" s="527"/>
      <c r="P44" s="191"/>
      <c r="Q44" s="551"/>
      <c r="R44" s="531">
        <v>68</v>
      </c>
      <c r="S44" s="552"/>
      <c r="T44" s="531" t="str">
        <f t="shared" si="3"/>
        <v/>
      </c>
      <c r="U44" s="532"/>
      <c r="V44" s="532"/>
      <c r="W44" s="532"/>
    </row>
    <row r="45" spans="1:23" x14ac:dyDescent="0.25">
      <c r="A45" s="524"/>
      <c r="B45" s="536"/>
      <c r="C45" s="536"/>
      <c r="D45" s="527"/>
      <c r="E45" s="550"/>
      <c r="F45" s="527"/>
      <c r="G45" s="186"/>
      <c r="H45" s="186"/>
      <c r="I45" s="186"/>
      <c r="J45" s="522"/>
      <c r="K45" s="527"/>
      <c r="L45" s="527"/>
      <c r="M45" s="527"/>
      <c r="N45" s="527"/>
      <c r="O45" s="527"/>
      <c r="P45" s="191"/>
      <c r="Q45" s="531"/>
      <c r="R45" s="531">
        <v>69</v>
      </c>
      <c r="S45" s="531"/>
      <c r="T45" s="531" t="str">
        <f t="shared" si="3"/>
        <v/>
      </c>
      <c r="U45" s="532"/>
      <c r="V45" s="532"/>
      <c r="W45" s="532"/>
    </row>
    <row r="46" spans="1:23" x14ac:dyDescent="0.25">
      <c r="A46" s="197"/>
      <c r="B46" s="536"/>
      <c r="C46" s="536"/>
      <c r="D46" s="527"/>
      <c r="E46" s="191"/>
      <c r="F46" s="191"/>
      <c r="G46" s="186"/>
      <c r="H46" s="553"/>
      <c r="I46" s="553"/>
      <c r="J46" s="522"/>
      <c r="K46" s="527"/>
      <c r="L46" s="527"/>
      <c r="M46" s="527"/>
      <c r="N46" s="527"/>
      <c r="O46" s="527"/>
      <c r="P46" s="186"/>
      <c r="Q46" s="531"/>
      <c r="R46" s="531">
        <v>70</v>
      </c>
      <c r="S46" s="552"/>
      <c r="T46" s="531" t="str">
        <f t="shared" si="3"/>
        <v/>
      </c>
      <c r="U46" s="532"/>
      <c r="V46" s="532"/>
      <c r="W46" s="532"/>
    </row>
    <row r="47" spans="1:23" ht="16.5" x14ac:dyDescent="0.35">
      <c r="A47" s="197"/>
      <c r="B47" s="527"/>
      <c r="C47" s="527"/>
      <c r="D47" s="527"/>
      <c r="E47" s="547"/>
      <c r="F47" s="191"/>
      <c r="G47" s="186"/>
      <c r="H47" s="196"/>
      <c r="I47" s="196"/>
      <c r="J47" s="522"/>
      <c r="K47" s="555"/>
      <c r="L47" s="555"/>
      <c r="M47" s="555"/>
      <c r="N47" s="555"/>
      <c r="O47" s="517"/>
      <c r="P47" s="186"/>
      <c r="Q47" s="533"/>
      <c r="R47" s="531">
        <v>71</v>
      </c>
      <c r="S47" s="556"/>
      <c r="T47" s="531" t="str">
        <f t="shared" si="3"/>
        <v/>
      </c>
      <c r="U47" s="532"/>
      <c r="V47" s="532"/>
      <c r="W47" s="532"/>
    </row>
    <row r="48" spans="1:23" ht="16.5" x14ac:dyDescent="0.35">
      <c r="A48" s="197"/>
      <c r="B48" s="554"/>
      <c r="C48" s="554"/>
      <c r="D48" s="527"/>
      <c r="E48" s="191"/>
      <c r="F48" s="186"/>
      <c r="G48" s="186"/>
      <c r="H48" s="186"/>
      <c r="I48" s="186"/>
      <c r="J48" s="186"/>
      <c r="K48" s="555"/>
      <c r="L48" s="555"/>
      <c r="M48" s="517"/>
      <c r="N48" s="186"/>
      <c r="O48" s="186"/>
      <c r="P48" s="186"/>
      <c r="Q48" s="556"/>
      <c r="R48" s="531">
        <v>72</v>
      </c>
      <c r="S48" s="533"/>
      <c r="T48" s="531" t="str">
        <f t="shared" si="3"/>
        <v/>
      </c>
      <c r="U48" s="532"/>
      <c r="V48" s="532"/>
      <c r="W48" s="532"/>
    </row>
    <row r="49" spans="1:23" x14ac:dyDescent="0.25">
      <c r="A49" s="197"/>
      <c r="B49" s="194"/>
      <c r="C49" s="194"/>
      <c r="D49" s="527"/>
      <c r="E49" s="547"/>
      <c r="F49" s="186"/>
      <c r="G49" s="186"/>
      <c r="H49" s="186"/>
      <c r="I49" s="186"/>
      <c r="J49" s="186"/>
      <c r="K49" s="517"/>
      <c r="L49" s="517"/>
      <c r="M49" s="517"/>
      <c r="N49" s="186"/>
      <c r="O49" s="186"/>
      <c r="P49" s="186"/>
      <c r="Q49" s="556"/>
      <c r="R49" s="531">
        <v>73</v>
      </c>
      <c r="S49" s="533"/>
      <c r="T49" s="531" t="str">
        <f t="shared" si="3"/>
        <v/>
      </c>
      <c r="U49" s="532"/>
      <c r="V49" s="532"/>
      <c r="W49" s="532"/>
    </row>
    <row r="50" spans="1:23" x14ac:dyDescent="0.25">
      <c r="B50" s="557"/>
      <c r="C50" s="557"/>
      <c r="D50" s="527"/>
      <c r="E50" s="558"/>
      <c r="F50" s="186"/>
      <c r="G50" s="186"/>
      <c r="H50" s="186"/>
      <c r="I50" s="186"/>
      <c r="J50" s="186"/>
      <c r="K50" s="517"/>
      <c r="L50" s="517"/>
      <c r="M50" s="517"/>
      <c r="N50" s="186"/>
      <c r="O50" s="186"/>
      <c r="P50" s="186"/>
      <c r="Q50" s="556"/>
      <c r="R50" s="531">
        <v>74</v>
      </c>
      <c r="S50" s="533"/>
      <c r="T50" s="531" t="str">
        <f t="shared" si="3"/>
        <v/>
      </c>
      <c r="U50" s="532"/>
      <c r="V50" s="532"/>
      <c r="W50" s="532"/>
    </row>
    <row r="51" spans="1:23" x14ac:dyDescent="0.25">
      <c r="B51" s="553"/>
      <c r="C51" s="186"/>
      <c r="D51" s="186"/>
      <c r="E51" s="186"/>
      <c r="F51" s="186"/>
      <c r="G51" s="186"/>
      <c r="H51" s="186"/>
      <c r="I51" s="186"/>
      <c r="J51" s="186"/>
      <c r="K51" s="517"/>
      <c r="L51" s="186"/>
      <c r="M51" s="186"/>
      <c r="N51" s="186"/>
      <c r="O51" s="186"/>
      <c r="P51" s="186"/>
      <c r="Q51" s="532"/>
      <c r="R51" s="531">
        <v>75</v>
      </c>
      <c r="S51" s="532"/>
      <c r="T51" s="531" t="str">
        <f t="shared" si="3"/>
        <v/>
      </c>
      <c r="U51" s="532"/>
      <c r="V51" s="532"/>
      <c r="W51" s="532"/>
    </row>
    <row r="52" spans="1:23" x14ac:dyDescent="0.25">
      <c r="B52" s="186"/>
      <c r="C52" s="186"/>
      <c r="D52" s="186"/>
      <c r="E52" s="559"/>
      <c r="F52" s="186"/>
      <c r="G52" s="186"/>
      <c r="H52" s="186"/>
      <c r="I52" s="186"/>
      <c r="J52" s="553"/>
      <c r="K52" s="517"/>
      <c r="L52" s="560"/>
      <c r="M52" s="186"/>
      <c r="N52" s="186"/>
      <c r="O52" s="186"/>
      <c r="P52" s="186"/>
      <c r="Q52" s="532"/>
      <c r="R52" s="531">
        <v>76</v>
      </c>
      <c r="S52" s="532"/>
      <c r="T52" s="531" t="str">
        <f t="shared" si="3"/>
        <v/>
      </c>
      <c r="U52" s="532"/>
      <c r="V52" s="532"/>
      <c r="W52" s="532"/>
    </row>
    <row r="53" spans="1:23" x14ac:dyDescent="0.25">
      <c r="B53" s="668"/>
      <c r="C53" s="668"/>
      <c r="D53" s="186"/>
      <c r="E53" s="559"/>
      <c r="F53" s="186"/>
      <c r="G53" s="186"/>
      <c r="H53" s="186"/>
      <c r="I53" s="186"/>
      <c r="J53" s="196"/>
      <c r="K53" s="186"/>
      <c r="L53" s="186"/>
      <c r="M53" s="186"/>
      <c r="N53" s="186"/>
      <c r="O53" s="186"/>
      <c r="P53" s="186"/>
      <c r="Q53" s="532"/>
      <c r="R53" s="531">
        <v>77</v>
      </c>
      <c r="S53" s="532"/>
      <c r="T53" s="531" t="str">
        <f t="shared" si="3"/>
        <v/>
      </c>
      <c r="U53" s="532"/>
      <c r="V53" s="532"/>
      <c r="W53" s="532"/>
    </row>
    <row r="54" spans="1:23" x14ac:dyDescent="0.25">
      <c r="B54" s="668"/>
      <c r="C54" s="668"/>
      <c r="D54" s="186"/>
      <c r="E54" s="196"/>
      <c r="F54" s="186"/>
      <c r="G54" s="186"/>
      <c r="H54" s="186"/>
      <c r="I54" s="186"/>
      <c r="J54" s="186"/>
      <c r="K54" s="186"/>
      <c r="L54" s="186"/>
      <c r="M54" s="186"/>
      <c r="N54" s="186"/>
      <c r="O54" s="186"/>
      <c r="P54" s="186"/>
      <c r="Q54" s="532"/>
      <c r="R54" s="531">
        <v>78</v>
      </c>
      <c r="S54" s="532"/>
      <c r="T54" s="531" t="str">
        <f t="shared" si="3"/>
        <v/>
      </c>
      <c r="U54" s="532"/>
      <c r="V54" s="532"/>
      <c r="W54" s="532"/>
    </row>
    <row r="55" spans="1:23" x14ac:dyDescent="0.25">
      <c r="B55" s="459"/>
      <c r="C55" s="459"/>
      <c r="D55" s="186"/>
      <c r="E55" s="553"/>
      <c r="F55" s="186"/>
      <c r="G55" s="186"/>
      <c r="H55" s="186"/>
      <c r="I55" s="186"/>
      <c r="J55" s="186"/>
      <c r="K55" s="186"/>
      <c r="L55" s="186"/>
      <c r="M55" s="186"/>
      <c r="N55" s="186"/>
      <c r="O55" s="186"/>
      <c r="P55" s="186"/>
      <c r="Q55" s="532"/>
      <c r="R55" s="531">
        <v>79</v>
      </c>
      <c r="S55" s="532"/>
      <c r="T55" s="531" t="str">
        <f t="shared" si="3"/>
        <v/>
      </c>
      <c r="U55" s="532"/>
      <c r="V55" s="532"/>
      <c r="W55" s="532"/>
    </row>
    <row r="56" spans="1:23" x14ac:dyDescent="0.25">
      <c r="B56" s="667"/>
      <c r="C56" s="667"/>
      <c r="D56" s="186"/>
      <c r="E56" s="553"/>
      <c r="F56" s="186"/>
      <c r="G56" s="186"/>
      <c r="H56" s="186"/>
      <c r="I56" s="186"/>
      <c r="J56" s="186"/>
      <c r="K56" s="186"/>
      <c r="L56" s="186"/>
      <c r="M56" s="186"/>
      <c r="N56" s="186"/>
      <c r="O56" s="186"/>
      <c r="P56" s="186"/>
      <c r="Q56" s="532"/>
      <c r="R56" s="531">
        <v>80</v>
      </c>
      <c r="S56" s="532"/>
      <c r="T56" s="531" t="str">
        <f t="shared" si="3"/>
        <v/>
      </c>
      <c r="U56" s="532"/>
      <c r="V56" s="532"/>
      <c r="W56" s="532"/>
    </row>
    <row r="57" spans="1:23" x14ac:dyDescent="0.25">
      <c r="B57" s="668"/>
      <c r="C57" s="668"/>
      <c r="D57" s="186"/>
      <c r="E57" s="553"/>
      <c r="F57" s="186"/>
      <c r="G57" s="186"/>
      <c r="H57" s="186"/>
      <c r="I57" s="186"/>
      <c r="J57" s="186"/>
      <c r="K57" s="186"/>
      <c r="L57" s="186"/>
      <c r="M57" s="186"/>
      <c r="N57" s="186"/>
      <c r="O57" s="186"/>
      <c r="P57" s="186"/>
      <c r="Q57" s="532"/>
      <c r="R57" s="531">
        <v>81</v>
      </c>
      <c r="S57" s="532"/>
      <c r="T57" s="531" t="str">
        <f t="shared" si="3"/>
        <v/>
      </c>
      <c r="U57" s="532"/>
      <c r="V57" s="532"/>
      <c r="W57" s="532"/>
    </row>
    <row r="58" spans="1:23" x14ac:dyDescent="0.25">
      <c r="B58" s="668"/>
      <c r="C58" s="668"/>
      <c r="D58" s="186"/>
      <c r="E58" s="553"/>
      <c r="F58" s="186"/>
      <c r="G58" s="186"/>
      <c r="H58" s="186"/>
      <c r="I58" s="186"/>
      <c r="J58" s="186"/>
      <c r="K58" s="186"/>
      <c r="L58" s="186"/>
      <c r="M58" s="186"/>
      <c r="N58" s="186"/>
      <c r="O58" s="186"/>
      <c r="P58" s="186"/>
      <c r="Q58" s="532"/>
      <c r="R58" s="531">
        <v>82</v>
      </c>
      <c r="S58" s="532"/>
      <c r="T58" s="531" t="str">
        <f t="shared" si="3"/>
        <v/>
      </c>
      <c r="U58" s="532"/>
      <c r="V58" s="532"/>
      <c r="W58" s="532"/>
    </row>
    <row r="59" spans="1:23" x14ac:dyDescent="0.25">
      <c r="B59" s="459"/>
      <c r="C59" s="459"/>
      <c r="D59" s="186"/>
      <c r="E59" s="186"/>
      <c r="F59" s="186"/>
      <c r="G59" s="186"/>
      <c r="H59" s="186"/>
      <c r="I59" s="186"/>
      <c r="J59" s="186"/>
      <c r="K59" s="186"/>
      <c r="L59" s="186"/>
      <c r="M59" s="186"/>
      <c r="N59" s="186"/>
      <c r="O59" s="186"/>
      <c r="P59" s="186"/>
      <c r="Q59" s="532"/>
      <c r="R59" s="531">
        <v>83</v>
      </c>
      <c r="S59" s="532"/>
      <c r="T59" s="531" t="str">
        <f t="shared" si="3"/>
        <v/>
      </c>
      <c r="U59" s="532"/>
      <c r="V59" s="532"/>
      <c r="W59" s="532"/>
    </row>
    <row r="60" spans="1:23" x14ac:dyDescent="0.25">
      <c r="B60" s="186"/>
      <c r="C60" s="186"/>
      <c r="D60" s="186"/>
      <c r="E60" s="186"/>
      <c r="F60" s="186"/>
      <c r="G60" s="186"/>
      <c r="H60" s="186"/>
      <c r="I60" s="186"/>
      <c r="J60" s="186"/>
      <c r="K60" s="186"/>
      <c r="L60" s="186"/>
      <c r="M60" s="186"/>
      <c r="N60" s="186"/>
      <c r="O60" s="186"/>
      <c r="P60" s="186"/>
      <c r="Q60" s="532"/>
      <c r="R60" s="531">
        <v>84</v>
      </c>
      <c r="S60" s="532"/>
      <c r="T60" s="531" t="str">
        <f t="shared" si="3"/>
        <v/>
      </c>
      <c r="U60" s="532"/>
      <c r="V60" s="532"/>
      <c r="W60" s="532"/>
    </row>
    <row r="61" spans="1:23" x14ac:dyDescent="0.25">
      <c r="B61" s="668"/>
      <c r="C61" s="668"/>
      <c r="D61" s="186"/>
      <c r="E61" s="186"/>
      <c r="F61" s="186"/>
      <c r="G61" s="186"/>
      <c r="H61" s="186"/>
      <c r="I61" s="186"/>
      <c r="J61" s="186"/>
      <c r="K61" s="186"/>
      <c r="L61" s="186"/>
      <c r="M61" s="186"/>
      <c r="N61" s="186"/>
      <c r="O61" s="186"/>
      <c r="P61" s="186"/>
      <c r="Q61" s="532"/>
      <c r="R61" s="531">
        <v>85</v>
      </c>
      <c r="S61" s="532"/>
      <c r="T61" s="531" t="str">
        <f t="shared" si="3"/>
        <v/>
      </c>
      <c r="U61" s="532"/>
      <c r="V61" s="532"/>
      <c r="W61" s="532"/>
    </row>
    <row r="62" spans="1:23" x14ac:dyDescent="0.25">
      <c r="B62" s="668"/>
      <c r="C62" s="668"/>
      <c r="D62" s="186"/>
      <c r="E62" s="186"/>
      <c r="F62" s="186"/>
      <c r="G62" s="186"/>
      <c r="H62" s="186"/>
      <c r="I62" s="186"/>
      <c r="J62" s="186"/>
      <c r="K62" s="186"/>
      <c r="L62" s="186"/>
      <c r="M62" s="186"/>
      <c r="N62" s="186"/>
      <c r="O62" s="186"/>
      <c r="P62" s="186"/>
      <c r="Q62" s="532"/>
      <c r="R62" s="531">
        <v>86</v>
      </c>
      <c r="S62" s="532"/>
      <c r="T62" s="531" t="str">
        <f t="shared" si="3"/>
        <v/>
      </c>
      <c r="U62" s="532"/>
      <c r="V62" s="532"/>
      <c r="W62" s="532"/>
    </row>
    <row r="63" spans="1:23" x14ac:dyDescent="0.25">
      <c r="B63" s="459"/>
      <c r="C63" s="459"/>
      <c r="D63" s="186"/>
      <c r="E63" s="186"/>
      <c r="F63" s="186"/>
      <c r="G63" s="186"/>
      <c r="H63" s="186"/>
      <c r="I63" s="186"/>
      <c r="J63" s="186"/>
      <c r="K63" s="186"/>
      <c r="L63" s="186"/>
      <c r="M63" s="186"/>
      <c r="N63" s="186"/>
      <c r="O63" s="186"/>
      <c r="P63" s="186"/>
      <c r="Q63" s="532"/>
      <c r="R63" s="531">
        <v>87</v>
      </c>
      <c r="S63" s="532"/>
      <c r="T63" s="531" t="str">
        <f t="shared" si="3"/>
        <v/>
      </c>
      <c r="U63" s="532"/>
      <c r="V63" s="532"/>
      <c r="W63" s="532"/>
    </row>
    <row r="64" spans="1:23" x14ac:dyDescent="0.25">
      <c r="B64" s="186"/>
      <c r="C64" s="186"/>
      <c r="D64" s="186"/>
      <c r="E64" s="186"/>
      <c r="F64" s="186"/>
      <c r="G64" s="186"/>
      <c r="H64" s="186"/>
      <c r="I64" s="186"/>
      <c r="J64" s="186"/>
      <c r="K64" s="186"/>
      <c r="L64" s="186"/>
      <c r="M64" s="186"/>
      <c r="N64" s="186"/>
      <c r="O64" s="186"/>
      <c r="P64" s="186"/>
      <c r="Q64" s="532"/>
      <c r="R64" s="531">
        <v>88</v>
      </c>
      <c r="S64" s="532"/>
      <c r="T64" s="531" t="str">
        <f t="shared" si="3"/>
        <v/>
      </c>
      <c r="U64" s="532"/>
      <c r="V64" s="532"/>
      <c r="W64" s="532"/>
    </row>
    <row r="65" spans="2:23" x14ac:dyDescent="0.25">
      <c r="B65" s="1895"/>
      <c r="C65" s="1895"/>
      <c r="D65" s="186"/>
      <c r="E65" s="186"/>
      <c r="F65" s="186"/>
      <c r="G65" s="186"/>
      <c r="H65" s="186"/>
      <c r="I65" s="186"/>
      <c r="J65" s="186"/>
      <c r="K65" s="186"/>
      <c r="L65" s="186"/>
      <c r="M65" s="186"/>
      <c r="N65" s="186"/>
      <c r="O65" s="186"/>
      <c r="P65" s="186"/>
      <c r="Q65" s="532"/>
      <c r="R65" s="531">
        <v>89</v>
      </c>
      <c r="S65" s="532"/>
      <c r="T65" s="531" t="str">
        <f t="shared" si="3"/>
        <v/>
      </c>
      <c r="U65" s="532"/>
      <c r="V65" s="532"/>
      <c r="W65" s="532"/>
    </row>
    <row r="66" spans="2:23" x14ac:dyDescent="0.25">
      <c r="B66" s="1896"/>
      <c r="C66" s="1896"/>
      <c r="D66" s="186"/>
      <c r="E66" s="186"/>
      <c r="F66" s="186"/>
      <c r="G66" s="517"/>
      <c r="H66" s="186"/>
      <c r="I66" s="186"/>
      <c r="J66" s="186"/>
      <c r="K66" s="186"/>
      <c r="L66" s="186"/>
      <c r="M66" s="186"/>
      <c r="N66" s="186"/>
      <c r="O66" s="186"/>
      <c r="P66" s="186"/>
      <c r="Q66" s="532"/>
      <c r="R66" s="531">
        <v>90</v>
      </c>
      <c r="S66" s="532"/>
      <c r="T66" s="531" t="str">
        <f t="shared" si="3"/>
        <v/>
      </c>
      <c r="U66" s="532"/>
      <c r="V66" s="532"/>
      <c r="W66" s="532"/>
    </row>
    <row r="67" spans="2:23" x14ac:dyDescent="0.25">
      <c r="B67" s="1897"/>
      <c r="C67" s="1897"/>
      <c r="D67" s="186"/>
      <c r="E67" s="186"/>
      <c r="F67" s="186"/>
      <c r="G67" s="186"/>
      <c r="H67" s="186"/>
      <c r="I67" s="186"/>
      <c r="J67" s="186"/>
      <c r="K67" s="186"/>
      <c r="L67" s="186"/>
      <c r="M67" s="186"/>
      <c r="N67" s="186"/>
      <c r="O67" s="186"/>
      <c r="Q67" s="532"/>
      <c r="R67" s="531">
        <v>91</v>
      </c>
      <c r="S67" s="532"/>
      <c r="T67" s="531" t="str">
        <f t="shared" si="3"/>
        <v/>
      </c>
      <c r="U67" s="532"/>
      <c r="V67" s="532"/>
      <c r="W67" s="532"/>
    </row>
    <row r="68" spans="2:23" x14ac:dyDescent="0.25">
      <c r="B68" s="186"/>
      <c r="C68" s="186"/>
      <c r="D68" s="186"/>
      <c r="E68" s="186"/>
      <c r="F68" s="186"/>
      <c r="G68" s="1858"/>
      <c r="H68" s="1858"/>
      <c r="I68" s="1858"/>
      <c r="J68" s="186"/>
      <c r="Q68" s="532"/>
      <c r="R68" s="531">
        <v>92</v>
      </c>
      <c r="S68" s="532"/>
      <c r="T68" s="531" t="str">
        <f t="shared" si="3"/>
        <v/>
      </c>
      <c r="U68" s="532"/>
      <c r="V68" s="532"/>
      <c r="W68" s="532"/>
    </row>
    <row r="69" spans="2:23" x14ac:dyDescent="0.25">
      <c r="B69" s="186"/>
      <c r="C69" s="186"/>
      <c r="D69" s="186"/>
      <c r="E69" s="186"/>
      <c r="F69" s="186"/>
      <c r="G69" s="667"/>
      <c r="H69" s="667"/>
      <c r="I69" s="667"/>
      <c r="J69" s="186"/>
      <c r="Q69" s="532"/>
      <c r="R69" s="531">
        <v>93</v>
      </c>
      <c r="S69" s="532"/>
      <c r="T69" s="531" t="str">
        <f t="shared" si="3"/>
        <v/>
      </c>
      <c r="U69" s="532"/>
      <c r="V69" s="532"/>
      <c r="W69" s="532"/>
    </row>
    <row r="70" spans="2:23" x14ac:dyDescent="0.25">
      <c r="B70" s="186"/>
      <c r="C70" s="186"/>
      <c r="D70" s="186"/>
      <c r="E70" s="186"/>
      <c r="F70" s="186"/>
      <c r="G70" s="553"/>
      <c r="H70" s="553"/>
      <c r="I70" s="553"/>
      <c r="J70" s="186"/>
      <c r="Q70" s="532"/>
      <c r="R70" s="531">
        <v>94</v>
      </c>
      <c r="S70" s="532"/>
      <c r="T70" s="531" t="str">
        <f t="shared" si="3"/>
        <v/>
      </c>
      <c r="U70" s="532"/>
      <c r="V70" s="532"/>
      <c r="W70" s="532"/>
    </row>
    <row r="71" spans="2:23" x14ac:dyDescent="0.25">
      <c r="B71" s="517"/>
      <c r="C71" s="517"/>
      <c r="D71" s="517"/>
      <c r="E71" s="517"/>
      <c r="F71" s="186"/>
      <c r="G71" s="186"/>
      <c r="H71" s="186"/>
      <c r="I71" s="186"/>
      <c r="J71" s="186"/>
      <c r="Q71" s="532"/>
      <c r="R71" s="531">
        <v>95</v>
      </c>
      <c r="S71" s="532"/>
      <c r="T71" s="531" t="str">
        <f t="shared" si="3"/>
        <v/>
      </c>
      <c r="U71" s="532"/>
      <c r="V71" s="532"/>
      <c r="W71" s="532"/>
    </row>
    <row r="72" spans="2:23" x14ac:dyDescent="0.25">
      <c r="B72" s="517"/>
      <c r="C72" s="517"/>
      <c r="D72" s="517"/>
      <c r="E72" s="517"/>
      <c r="F72" s="186"/>
      <c r="G72" s="1858"/>
      <c r="H72" s="1858"/>
      <c r="I72" s="1858"/>
      <c r="J72" s="186"/>
      <c r="Q72" s="532"/>
      <c r="R72" s="531">
        <v>96</v>
      </c>
      <c r="S72" s="532"/>
      <c r="T72" s="531" t="str">
        <f t="shared" si="3"/>
        <v/>
      </c>
      <c r="U72" s="532"/>
      <c r="V72" s="532"/>
      <c r="W72" s="532"/>
    </row>
    <row r="73" spans="2:23" x14ac:dyDescent="0.25">
      <c r="B73" s="517"/>
      <c r="C73" s="517"/>
      <c r="D73" s="517"/>
      <c r="E73" s="517"/>
      <c r="F73" s="186"/>
      <c r="G73" s="667"/>
      <c r="H73" s="667"/>
      <c r="I73" s="667"/>
      <c r="J73" s="186"/>
      <c r="Q73" s="532"/>
      <c r="R73" s="531">
        <v>97</v>
      </c>
      <c r="S73" s="532"/>
      <c r="T73" s="531" t="str">
        <f t="shared" si="3"/>
        <v/>
      </c>
      <c r="U73" s="532"/>
      <c r="V73" s="532"/>
      <c r="W73" s="532"/>
    </row>
    <row r="74" spans="2:23" x14ac:dyDescent="0.25">
      <c r="B74" s="517"/>
      <c r="C74" s="517"/>
      <c r="D74" s="517"/>
      <c r="E74" s="561"/>
      <c r="F74" s="186"/>
      <c r="G74" s="196"/>
      <c r="H74" s="196"/>
      <c r="I74" s="196"/>
      <c r="J74" s="667"/>
      <c r="Q74" s="532"/>
      <c r="R74" s="531">
        <v>98</v>
      </c>
      <c r="S74" s="532"/>
      <c r="T74" s="531" t="str">
        <f>IF($N$21=R74,2,"")</f>
        <v/>
      </c>
      <c r="U74" s="532"/>
      <c r="V74" s="532"/>
      <c r="W74" s="532"/>
    </row>
    <row r="75" spans="2:23" x14ac:dyDescent="0.25">
      <c r="B75" s="517"/>
      <c r="C75" s="517"/>
      <c r="D75" s="517"/>
      <c r="E75" s="517"/>
      <c r="F75" s="186"/>
      <c r="G75" s="186"/>
      <c r="H75" s="186"/>
      <c r="I75" s="186"/>
      <c r="J75" s="667"/>
      <c r="Q75" s="532"/>
      <c r="R75" s="531">
        <v>99</v>
      </c>
      <c r="S75" s="532"/>
      <c r="T75" s="531" t="str">
        <f t="shared" si="3"/>
        <v/>
      </c>
      <c r="U75" s="532"/>
      <c r="V75" s="532"/>
      <c r="W75" s="532"/>
    </row>
    <row r="76" spans="2:23" ht="16.5" x14ac:dyDescent="0.35">
      <c r="B76" s="555"/>
      <c r="C76" s="562"/>
      <c r="D76" s="517"/>
      <c r="E76" s="517"/>
      <c r="F76" s="186"/>
      <c r="G76" s="186"/>
      <c r="H76" s="186"/>
      <c r="I76" s="186"/>
      <c r="J76" s="553"/>
      <c r="Q76" s="532"/>
      <c r="R76" s="531">
        <v>100</v>
      </c>
      <c r="S76" s="532"/>
      <c r="T76" s="531" t="str">
        <f>IF($N$21=R76,2,"")</f>
        <v/>
      </c>
      <c r="U76" s="532"/>
      <c r="V76" s="532"/>
      <c r="W76" s="532"/>
    </row>
    <row r="77" spans="2:23" x14ac:dyDescent="0.25">
      <c r="B77" s="517"/>
      <c r="C77" s="517"/>
      <c r="D77" s="517"/>
      <c r="E77" s="517"/>
      <c r="F77" s="186"/>
      <c r="G77" s="186"/>
      <c r="H77" s="186"/>
      <c r="I77" s="186"/>
      <c r="J77" s="186"/>
    </row>
    <row r="78" spans="2:23" x14ac:dyDescent="0.25">
      <c r="B78" s="517"/>
      <c r="C78" s="186"/>
      <c r="D78" s="186"/>
      <c r="E78" s="186"/>
      <c r="F78" s="186"/>
      <c r="G78" s="186"/>
      <c r="H78" s="186"/>
      <c r="I78" s="186"/>
      <c r="J78" s="667"/>
    </row>
    <row r="79" spans="2:23" x14ac:dyDescent="0.25">
      <c r="B79" s="517"/>
      <c r="C79" s="186"/>
      <c r="D79" s="186"/>
      <c r="E79" s="186"/>
      <c r="F79" s="186"/>
      <c r="G79" s="186"/>
      <c r="H79" s="186"/>
      <c r="I79" s="186"/>
      <c r="J79" s="667"/>
    </row>
    <row r="80" spans="2:23" x14ac:dyDescent="0.25">
      <c r="B80" s="1894"/>
      <c r="C80" s="1894"/>
      <c r="D80" s="1894"/>
      <c r="E80" s="1894"/>
      <c r="F80" s="186"/>
      <c r="G80" s="186"/>
      <c r="H80" s="186"/>
      <c r="I80" s="186"/>
      <c r="J80" s="196"/>
    </row>
    <row r="81" spans="2:10" x14ac:dyDescent="0.25">
      <c r="B81" s="517"/>
      <c r="C81" s="563"/>
      <c r="D81" s="563"/>
      <c r="E81" s="563"/>
      <c r="F81" s="186"/>
      <c r="G81" s="564"/>
      <c r="H81" s="186"/>
      <c r="I81" s="186"/>
      <c r="J81" s="186"/>
    </row>
    <row r="82" spans="2:10" x14ac:dyDescent="0.25">
      <c r="B82" s="517"/>
      <c r="C82" s="517"/>
      <c r="D82" s="517"/>
      <c r="E82" s="186"/>
      <c r="F82" s="186"/>
      <c r="G82" s="563"/>
      <c r="H82" s="563"/>
      <c r="I82" s="186"/>
      <c r="J82" s="186"/>
    </row>
    <row r="83" spans="2:10" ht="16.5" x14ac:dyDescent="0.35">
      <c r="B83" s="555"/>
      <c r="C83" s="555"/>
      <c r="D83" s="517"/>
      <c r="E83" s="186"/>
      <c r="F83" s="186"/>
      <c r="G83" s="559"/>
      <c r="H83" s="553"/>
      <c r="I83" s="186"/>
      <c r="J83" s="186"/>
    </row>
    <row r="84" spans="2:10" x14ac:dyDescent="0.25">
      <c r="B84" s="517"/>
      <c r="C84" s="517"/>
      <c r="D84" s="517"/>
      <c r="E84" s="186"/>
      <c r="F84" s="186"/>
      <c r="G84" s="559"/>
      <c r="H84" s="553"/>
      <c r="I84" s="186"/>
      <c r="J84" s="186"/>
    </row>
    <row r="85" spans="2:10" ht="16.5" x14ac:dyDescent="0.35">
      <c r="B85" s="555"/>
      <c r="C85" s="555"/>
      <c r="D85" s="517"/>
      <c r="E85" s="186"/>
      <c r="F85" s="186"/>
      <c r="G85" s="553"/>
      <c r="H85" s="186"/>
      <c r="I85" s="186"/>
      <c r="J85" s="186"/>
    </row>
    <row r="86" spans="2:10" x14ac:dyDescent="0.25">
      <c r="B86" s="517"/>
      <c r="C86" s="517"/>
      <c r="D86" s="517"/>
      <c r="E86" s="186"/>
      <c r="F86" s="186"/>
      <c r="G86" s="553"/>
      <c r="H86" s="553"/>
      <c r="I86" s="186"/>
      <c r="J86" s="186"/>
    </row>
    <row r="87" spans="2:10" x14ac:dyDescent="0.25">
      <c r="B87" s="186"/>
      <c r="C87" s="186"/>
      <c r="D87" s="186"/>
      <c r="E87" s="186"/>
      <c r="F87" s="186"/>
      <c r="G87" s="186"/>
      <c r="H87" s="553"/>
      <c r="I87" s="186"/>
      <c r="J87" s="186"/>
    </row>
    <row r="88" spans="2:10" x14ac:dyDescent="0.25">
      <c r="B88" s="186"/>
      <c r="C88" s="186"/>
      <c r="D88" s="186"/>
      <c r="E88" s="186"/>
      <c r="F88" s="565"/>
      <c r="G88" s="186"/>
      <c r="H88" s="553"/>
      <c r="I88" s="186"/>
      <c r="J88" s="186"/>
    </row>
    <row r="89" spans="2:10" x14ac:dyDescent="0.25">
      <c r="B89" s="1894"/>
      <c r="C89" s="1894"/>
      <c r="D89" s="1894"/>
      <c r="E89" s="1894"/>
      <c r="F89" s="566"/>
      <c r="G89" s="186"/>
      <c r="H89" s="553"/>
      <c r="I89" s="186"/>
      <c r="J89" s="186"/>
    </row>
    <row r="90" spans="2:10" x14ac:dyDescent="0.25">
      <c r="B90" s="517"/>
      <c r="C90" s="563"/>
      <c r="D90" s="563"/>
      <c r="E90" s="563"/>
      <c r="F90" s="186"/>
      <c r="G90" s="186"/>
      <c r="H90" s="553"/>
      <c r="I90" s="186"/>
      <c r="J90" s="186"/>
    </row>
    <row r="91" spans="2:10" x14ac:dyDescent="0.25">
      <c r="B91" s="517"/>
      <c r="C91" s="517"/>
      <c r="D91" s="517"/>
      <c r="E91" s="186"/>
      <c r="F91" s="186"/>
      <c r="G91" s="186"/>
      <c r="H91" s="186"/>
      <c r="I91" s="186"/>
      <c r="J91" s="186"/>
    </row>
    <row r="92" spans="2:10" ht="16.5" x14ac:dyDescent="0.35">
      <c r="B92" s="555"/>
      <c r="C92" s="555"/>
      <c r="D92" s="517"/>
      <c r="E92" s="186"/>
      <c r="F92" s="186"/>
      <c r="G92" s="186"/>
      <c r="H92" s="186"/>
      <c r="I92" s="186"/>
      <c r="J92" s="186"/>
    </row>
    <row r="93" spans="2:10" x14ac:dyDescent="0.25">
      <c r="B93" s="517"/>
      <c r="C93" s="517"/>
      <c r="D93" s="517"/>
      <c r="E93" s="186"/>
      <c r="F93" s="567"/>
      <c r="G93" s="186"/>
      <c r="H93" s="186"/>
      <c r="I93" s="186"/>
      <c r="J93" s="186"/>
    </row>
    <row r="94" spans="2:10" x14ac:dyDescent="0.25">
      <c r="B94" s="517"/>
      <c r="C94" s="517"/>
      <c r="D94" s="517"/>
      <c r="E94" s="186"/>
      <c r="F94" s="517"/>
      <c r="G94" s="186"/>
      <c r="H94" s="186"/>
      <c r="I94" s="186"/>
      <c r="J94" s="186"/>
    </row>
    <row r="95" spans="2:10" ht="16.5" x14ac:dyDescent="0.35">
      <c r="B95" s="555"/>
      <c r="C95" s="555"/>
      <c r="D95" s="517"/>
      <c r="E95" s="186"/>
      <c r="F95" s="517"/>
      <c r="G95" s="186"/>
      <c r="H95" s="186"/>
      <c r="I95" s="186"/>
      <c r="J95" s="186"/>
    </row>
    <row r="96" spans="2:10" ht="16.5" x14ac:dyDescent="0.35">
      <c r="B96" s="555"/>
      <c r="C96" s="555"/>
      <c r="D96" s="517"/>
      <c r="E96" s="186"/>
      <c r="F96" s="186"/>
      <c r="G96" s="186"/>
      <c r="H96" s="186"/>
      <c r="I96" s="186"/>
      <c r="J96" s="186"/>
    </row>
    <row r="97" spans="2:10" x14ac:dyDescent="0.25">
      <c r="B97" s="553"/>
      <c r="C97" s="517"/>
      <c r="D97" s="517"/>
      <c r="E97" s="186"/>
      <c r="F97" s="186"/>
      <c r="G97" s="186"/>
      <c r="H97" s="186"/>
      <c r="I97" s="186"/>
      <c r="J97" s="186"/>
    </row>
    <row r="98" spans="2:10" ht="16.5" x14ac:dyDescent="0.35">
      <c r="B98" s="568"/>
      <c r="C98" s="568"/>
      <c r="D98" s="517"/>
      <c r="E98" s="186"/>
      <c r="F98" s="186"/>
      <c r="G98" s="186"/>
      <c r="H98" s="186"/>
      <c r="I98" s="186"/>
      <c r="J98" s="186"/>
    </row>
    <row r="99" spans="2:10" x14ac:dyDescent="0.25">
      <c r="B99" s="553"/>
      <c r="C99" s="553"/>
      <c r="D99" s="517"/>
      <c r="E99" s="186"/>
      <c r="F99" s="186"/>
      <c r="G99" s="186"/>
      <c r="H99" s="186"/>
      <c r="I99" s="186"/>
      <c r="J99" s="186"/>
    </row>
    <row r="100" spans="2:10" x14ac:dyDescent="0.25">
      <c r="B100" s="196"/>
      <c r="C100" s="196"/>
      <c r="D100" s="517"/>
      <c r="E100" s="560"/>
      <c r="F100" s="186"/>
    </row>
    <row r="101" spans="2:10" x14ac:dyDescent="0.25">
      <c r="F101" s="186"/>
    </row>
    <row r="102" spans="2:10" x14ac:dyDescent="0.25">
      <c r="F102" s="186"/>
    </row>
    <row r="103" spans="2:10" x14ac:dyDescent="0.25">
      <c r="F103" s="186"/>
    </row>
    <row r="125" spans="1:1" x14ac:dyDescent="0.25">
      <c r="A125" s="569"/>
    </row>
  </sheetData>
  <sheetProtection algorithmName="SHA-512" hashValue="vrBfmEX++w79HN3z98GO5saZK5zazyNr3jylmt8X2ATa6KCscoxAgh9WJlVBjr9EQykj90dW/aKbLmmsAb0Xkg==" saltValue="CknZ8C0zFWpuczRkfkp7XA==" spinCount="100000" sheet="1" objects="1" scenarios="1"/>
  <mergeCells count="30">
    <mergeCell ref="K17:L17"/>
    <mergeCell ref="G19:I20"/>
    <mergeCell ref="K18:M18"/>
    <mergeCell ref="B28:E28"/>
    <mergeCell ref="B89:E89"/>
    <mergeCell ref="B65:C65"/>
    <mergeCell ref="B66:C66"/>
    <mergeCell ref="B67:C67"/>
    <mergeCell ref="G68:I68"/>
    <mergeCell ref="G72:I72"/>
    <mergeCell ref="B80:E80"/>
    <mergeCell ref="B29:E29"/>
    <mergeCell ref="H18:I18"/>
    <mergeCell ref="B13:E13"/>
    <mergeCell ref="G13:I13"/>
    <mergeCell ref="H14:I14"/>
    <mergeCell ref="H15:I15"/>
    <mergeCell ref="H17:I17"/>
    <mergeCell ref="H16:I16"/>
    <mergeCell ref="G7:I7"/>
    <mergeCell ref="G8:I8"/>
    <mergeCell ref="G10:I10"/>
    <mergeCell ref="B12:E12"/>
    <mergeCell ref="G11:I11"/>
    <mergeCell ref="G5:I5"/>
    <mergeCell ref="B1:O1"/>
    <mergeCell ref="B2:O2"/>
    <mergeCell ref="B4:E4"/>
    <mergeCell ref="G4:I4"/>
    <mergeCell ref="K4:N4"/>
  </mergeCells>
  <pageMargins left="0.7" right="0.7" top="0.75" bottom="0.75" header="0.3" footer="0.3"/>
  <pageSetup scale="6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185E-CE10-4EF0-B232-803DEE1F3A6C}">
  <sheetPr codeName="Sheet4">
    <pageSetUpPr fitToPage="1"/>
  </sheetPr>
  <dimension ref="A1:K45"/>
  <sheetViews>
    <sheetView zoomScale="95" zoomScaleNormal="95" workbookViewId="0">
      <selection activeCell="B16" sqref="B16:B17"/>
    </sheetView>
  </sheetViews>
  <sheetFormatPr defaultColWidth="11.42578125" defaultRowHeight="14.25" x14ac:dyDescent="0.2"/>
  <cols>
    <col min="1" max="1" width="32.5703125" style="1102" customWidth="1"/>
    <col min="2" max="2" width="33.42578125" style="1102" bestFit="1" customWidth="1"/>
    <col min="3" max="3" width="30.28515625" style="1102" customWidth="1"/>
    <col min="4" max="4" width="16.85546875" style="1102" customWidth="1"/>
    <col min="5" max="5" width="17.42578125" style="1102" customWidth="1"/>
    <col min="6" max="6" width="11.42578125" style="1102" customWidth="1"/>
    <col min="7" max="8" width="12.85546875" style="1102" customWidth="1"/>
    <col min="9" max="9" width="12.5703125" style="1102" customWidth="1"/>
    <col min="10" max="10" width="12.7109375" style="1102" customWidth="1"/>
    <col min="11" max="11" width="11.42578125" style="1102"/>
    <col min="12" max="12" width="11.42578125" style="1102" customWidth="1"/>
    <col min="13" max="16384" width="11.42578125" style="1102"/>
  </cols>
  <sheetData>
    <row r="1" spans="1:11" ht="15" x14ac:dyDescent="0.25">
      <c r="A1" s="1696" t="s">
        <v>863</v>
      </c>
      <c r="B1" s="1696"/>
      <c r="C1" s="1696"/>
      <c r="D1" s="1696"/>
      <c r="E1" s="1696"/>
      <c r="F1" s="1696"/>
      <c r="G1" s="1696"/>
      <c r="H1" s="1696"/>
      <c r="I1" s="1696"/>
      <c r="J1" s="1696"/>
    </row>
    <row r="2" spans="1:11" ht="15" x14ac:dyDescent="0.25">
      <c r="A2" s="1696" t="s">
        <v>633</v>
      </c>
      <c r="B2" s="1696"/>
      <c r="C2" s="1696"/>
      <c r="D2" s="1696"/>
      <c r="E2" s="1696"/>
      <c r="F2" s="1696"/>
      <c r="G2" s="1696"/>
      <c r="H2" s="1696"/>
      <c r="I2" s="1696"/>
      <c r="J2" s="1696"/>
    </row>
    <row r="3" spans="1:11" ht="21" customHeight="1" thickBot="1" x14ac:dyDescent="0.25">
      <c r="A3" s="1700" t="s">
        <v>852</v>
      </c>
      <c r="B3" s="1700"/>
      <c r="C3" s="1700"/>
      <c r="D3" s="1700"/>
      <c r="E3" s="1700"/>
      <c r="F3" s="1700"/>
      <c r="G3" s="1700"/>
      <c r="H3" s="1700"/>
      <c r="I3" s="1700"/>
      <c r="J3" s="1700"/>
    </row>
    <row r="4" spans="1:11" ht="15.75" customHeight="1" thickBot="1" x14ac:dyDescent="0.25">
      <c r="A4" s="1113" t="s">
        <v>0</v>
      </c>
      <c r="B4" s="1399">
        <f>'3a - Dev Cost Budget (A)'!C4</f>
        <v>0</v>
      </c>
      <c r="C4" s="1240"/>
      <c r="E4" s="1113" t="s">
        <v>814</v>
      </c>
      <c r="F4" s="1515"/>
      <c r="H4" s="1113" t="s">
        <v>629</v>
      </c>
      <c r="I4" s="1092">
        <f>'3a - Dev Cost Budget (A)'!G4</f>
        <v>0</v>
      </c>
    </row>
    <row r="5" spans="1:11" ht="9.75" customHeight="1" x14ac:dyDescent="0.25">
      <c r="B5" s="1239"/>
      <c r="C5" s="1239"/>
      <c r="D5" s="1239"/>
      <c r="E5" s="1239"/>
      <c r="F5" s="1239"/>
      <c r="G5" s="1239"/>
      <c r="H5" s="1239"/>
      <c r="I5" s="1239"/>
      <c r="J5" s="1239"/>
      <c r="K5" s="1239"/>
    </row>
    <row r="6" spans="1:11" ht="15" customHeight="1" x14ac:dyDescent="0.25">
      <c r="A6" s="1241"/>
      <c r="B6" s="1242"/>
      <c r="C6" s="1242"/>
      <c r="D6" s="1242" t="s">
        <v>631</v>
      </c>
      <c r="E6" s="1242" t="s">
        <v>632</v>
      </c>
      <c r="F6" s="1242" t="s">
        <v>5</v>
      </c>
      <c r="G6" s="1697" t="s">
        <v>6</v>
      </c>
      <c r="H6" s="1698"/>
      <c r="I6" s="1697" t="s">
        <v>7</v>
      </c>
      <c r="J6" s="1698"/>
      <c r="K6" s="1239"/>
    </row>
    <row r="7" spans="1:11" ht="15" customHeight="1" x14ac:dyDescent="0.25">
      <c r="A7" s="1243" t="s">
        <v>8</v>
      </c>
      <c r="B7" s="1244" t="s">
        <v>829</v>
      </c>
      <c r="C7" s="1244" t="s">
        <v>828</v>
      </c>
      <c r="D7" s="1244" t="s">
        <v>10</v>
      </c>
      <c r="E7" s="1244" t="s">
        <v>10</v>
      </c>
      <c r="F7" s="1244" t="s">
        <v>672</v>
      </c>
      <c r="G7" s="1245" t="s">
        <v>10</v>
      </c>
      <c r="H7" s="1246" t="s">
        <v>11</v>
      </c>
      <c r="I7" s="1245" t="s">
        <v>12</v>
      </c>
      <c r="J7" s="1246" t="s">
        <v>13</v>
      </c>
      <c r="K7" s="1239"/>
    </row>
    <row r="8" spans="1:11" ht="18" customHeight="1" x14ac:dyDescent="0.2">
      <c r="A8" s="1699" t="s">
        <v>719</v>
      </c>
      <c r="B8" s="1669"/>
      <c r="C8" s="1690"/>
      <c r="D8" s="1669"/>
      <c r="E8" s="1667"/>
      <c r="F8" s="1688"/>
      <c r="G8" s="1694" t="str">
        <f>IF((F8&gt;0),((PMT((F8/12),(I8*12),E8,0,0)*12)*-1),"")</f>
        <v/>
      </c>
      <c r="H8" s="1667" t="s">
        <v>778</v>
      </c>
      <c r="I8" s="1667"/>
      <c r="J8" s="1667"/>
    </row>
    <row r="9" spans="1:11" ht="18" customHeight="1" x14ac:dyDescent="0.2">
      <c r="A9" s="1687"/>
      <c r="B9" s="1670"/>
      <c r="C9" s="1691"/>
      <c r="D9" s="1670"/>
      <c r="E9" s="1668"/>
      <c r="F9" s="1689"/>
      <c r="G9" s="1695"/>
      <c r="H9" s="1668"/>
      <c r="I9" s="1668"/>
      <c r="J9" s="1668"/>
    </row>
    <row r="10" spans="1:11" s="1103" customFormat="1" ht="18" customHeight="1" x14ac:dyDescent="0.25">
      <c r="A10" s="1665" t="s">
        <v>842</v>
      </c>
      <c r="B10" s="1669"/>
      <c r="C10" s="1690"/>
      <c r="D10" s="1669"/>
      <c r="E10" s="1667"/>
      <c r="F10" s="1688"/>
      <c r="G10" s="1694" t="str">
        <f>IF((F10&gt;0),((PMT((F10/12),(I10*12),E10,0,0)*12)*-1),"")</f>
        <v/>
      </c>
      <c r="H10" s="1667" t="s">
        <v>778</v>
      </c>
      <c r="I10" s="1667"/>
      <c r="J10" s="1667"/>
    </row>
    <row r="11" spans="1:11" s="1103" customFormat="1" ht="18" customHeight="1" x14ac:dyDescent="0.25">
      <c r="A11" s="1666"/>
      <c r="B11" s="1670"/>
      <c r="C11" s="1691"/>
      <c r="D11" s="1670"/>
      <c r="E11" s="1668"/>
      <c r="F11" s="1689"/>
      <c r="G11" s="1695"/>
      <c r="H11" s="1668"/>
      <c r="I11" s="1668"/>
      <c r="J11" s="1668"/>
    </row>
    <row r="12" spans="1:11" s="1103" customFormat="1" ht="18" customHeight="1" x14ac:dyDescent="0.25">
      <c r="A12" s="1665" t="s">
        <v>842</v>
      </c>
      <c r="B12" s="1669"/>
      <c r="C12" s="1690"/>
      <c r="D12" s="1669"/>
      <c r="E12" s="1667"/>
      <c r="F12" s="1688"/>
      <c r="G12" s="1694" t="str">
        <f>IF((F12&gt;0),((PMT((F12/12),(I12*12),E12,0,0)*12)*-1),"")</f>
        <v/>
      </c>
      <c r="H12" s="1667" t="s">
        <v>778</v>
      </c>
      <c r="I12" s="1667"/>
      <c r="J12" s="1667"/>
    </row>
    <row r="13" spans="1:11" s="1103" customFormat="1" ht="18" customHeight="1" x14ac:dyDescent="0.25">
      <c r="A13" s="1666"/>
      <c r="B13" s="1670"/>
      <c r="C13" s="1691"/>
      <c r="D13" s="1670"/>
      <c r="E13" s="1668"/>
      <c r="F13" s="1689"/>
      <c r="G13" s="1695"/>
      <c r="H13" s="1668"/>
      <c r="I13" s="1668"/>
      <c r="J13" s="1668"/>
    </row>
    <row r="14" spans="1:11" s="1103" customFormat="1" ht="18" customHeight="1" x14ac:dyDescent="0.25">
      <c r="A14" s="1686" t="s">
        <v>628</v>
      </c>
      <c r="B14" s="1669"/>
      <c r="C14" s="1690"/>
      <c r="D14" s="1669"/>
      <c r="E14" s="1667"/>
      <c r="F14" s="1688"/>
      <c r="G14" s="1667"/>
      <c r="H14" s="1667"/>
      <c r="I14" s="1667"/>
      <c r="J14" s="1667"/>
    </row>
    <row r="15" spans="1:11" s="1103" customFormat="1" ht="18" customHeight="1" x14ac:dyDescent="0.25">
      <c r="A15" s="1687"/>
      <c r="B15" s="1670"/>
      <c r="C15" s="1691"/>
      <c r="D15" s="1670"/>
      <c r="E15" s="1668"/>
      <c r="F15" s="1689"/>
      <c r="G15" s="1668"/>
      <c r="H15" s="1668"/>
      <c r="I15" s="1668"/>
      <c r="J15" s="1668"/>
    </row>
    <row r="16" spans="1:11" s="1103" customFormat="1" ht="18" customHeight="1" x14ac:dyDescent="0.25">
      <c r="A16" s="1665" t="s">
        <v>842</v>
      </c>
      <c r="B16" s="1669"/>
      <c r="C16" s="1690"/>
      <c r="D16" s="1669"/>
      <c r="E16" s="1667"/>
      <c r="F16" s="1688"/>
      <c r="G16" s="1667"/>
      <c r="H16" s="1667"/>
      <c r="I16" s="1667"/>
      <c r="J16" s="1667"/>
    </row>
    <row r="17" spans="1:11" s="1103" customFormat="1" ht="18" customHeight="1" x14ac:dyDescent="0.25">
      <c r="A17" s="1666"/>
      <c r="B17" s="1670"/>
      <c r="C17" s="1691"/>
      <c r="D17" s="1670"/>
      <c r="E17" s="1668"/>
      <c r="F17" s="1689"/>
      <c r="G17" s="1668"/>
      <c r="H17" s="1668"/>
      <c r="I17" s="1668"/>
      <c r="J17" s="1668"/>
    </row>
    <row r="18" spans="1:11" s="1103" customFormat="1" ht="18" customHeight="1" x14ac:dyDescent="0.25">
      <c r="A18" s="1665" t="s">
        <v>842</v>
      </c>
      <c r="B18" s="1669"/>
      <c r="C18" s="1690"/>
      <c r="D18" s="1669"/>
      <c r="E18" s="1667"/>
      <c r="F18" s="1688"/>
      <c r="G18" s="1667"/>
      <c r="H18" s="1667"/>
      <c r="I18" s="1667"/>
      <c r="J18" s="1667"/>
    </row>
    <row r="19" spans="1:11" s="1103" customFormat="1" ht="18" customHeight="1" x14ac:dyDescent="0.25">
      <c r="A19" s="1666"/>
      <c r="B19" s="1670"/>
      <c r="C19" s="1691"/>
      <c r="D19" s="1670"/>
      <c r="E19" s="1668"/>
      <c r="F19" s="1689"/>
      <c r="G19" s="1668"/>
      <c r="H19" s="1668"/>
      <c r="I19" s="1668"/>
      <c r="J19" s="1668"/>
    </row>
    <row r="20" spans="1:11" s="1103" customFormat="1" ht="18" customHeight="1" x14ac:dyDescent="0.25">
      <c r="A20" s="1692" t="s">
        <v>46</v>
      </c>
      <c r="B20" s="1669"/>
      <c r="C20" s="1690"/>
      <c r="D20" s="1669"/>
      <c r="E20" s="1667"/>
      <c r="F20" s="1688"/>
      <c r="G20" s="1667"/>
      <c r="H20" s="1667"/>
      <c r="I20" s="1667"/>
      <c r="J20" s="1667"/>
    </row>
    <row r="21" spans="1:11" s="1103" customFormat="1" ht="18" customHeight="1" x14ac:dyDescent="0.25">
      <c r="A21" s="1693"/>
      <c r="B21" s="1670"/>
      <c r="C21" s="1691"/>
      <c r="D21" s="1670"/>
      <c r="E21" s="1668"/>
      <c r="F21" s="1689"/>
      <c r="G21" s="1668"/>
      <c r="H21" s="1668"/>
      <c r="I21" s="1668"/>
      <c r="J21" s="1668"/>
    </row>
    <row r="22" spans="1:11" s="1103" customFormat="1" ht="24.95" customHeight="1" x14ac:dyDescent="0.25">
      <c r="A22" s="1093" t="s">
        <v>18</v>
      </c>
      <c r="B22" s="1565"/>
      <c r="C22" s="1223"/>
      <c r="D22" s="1566"/>
      <c r="E22" s="1094"/>
      <c r="F22" s="1095"/>
      <c r="G22" s="1094"/>
      <c r="H22" s="1094"/>
      <c r="I22" s="1094"/>
      <c r="J22" s="1094"/>
    </row>
    <row r="23" spans="1:11" ht="24.75" customHeight="1" x14ac:dyDescent="0.25">
      <c r="A23" s="1097"/>
      <c r="B23" s="1516"/>
      <c r="C23" s="1247" t="s">
        <v>19</v>
      </c>
      <c r="D23" s="1567">
        <f>SUM(D8:D22)</f>
        <v>0</v>
      </c>
      <c r="E23" s="1416">
        <f>SUM(E8:E22)</f>
        <v>0</v>
      </c>
      <c r="F23" s="1097"/>
      <c r="G23" s="1097"/>
      <c r="H23" s="1097"/>
      <c r="I23" s="1097"/>
      <c r="J23" s="1097"/>
    </row>
    <row r="24" spans="1:11" ht="24.75" customHeight="1" x14ac:dyDescent="0.2">
      <c r="A24" s="1097"/>
      <c r="B24" s="1516"/>
      <c r="C24" s="1097"/>
      <c r="D24" s="1097"/>
      <c r="E24" s="1097"/>
      <c r="F24" s="1097"/>
      <c r="G24" s="1097"/>
      <c r="H24" s="1097"/>
      <c r="I24" s="1097"/>
      <c r="J24" s="1097"/>
    </row>
    <row r="25" spans="1:11" ht="18" customHeight="1" x14ac:dyDescent="0.2">
      <c r="A25" s="1665" t="s">
        <v>756</v>
      </c>
      <c r="B25" s="1667"/>
      <c r="C25" s="1667"/>
      <c r="D25" s="1669"/>
      <c r="E25" s="1667"/>
      <c r="F25" s="1667"/>
      <c r="G25" s="1667"/>
      <c r="H25" s="1667"/>
      <c r="I25" s="1667"/>
      <c r="J25" s="1667"/>
      <c r="K25" s="1248"/>
    </row>
    <row r="26" spans="1:11" ht="18" customHeight="1" x14ac:dyDescent="0.2">
      <c r="A26" s="1666"/>
      <c r="B26" s="1668"/>
      <c r="C26" s="1668"/>
      <c r="D26" s="1670"/>
      <c r="E26" s="1668"/>
      <c r="F26" s="1668"/>
      <c r="G26" s="1668"/>
      <c r="H26" s="1668"/>
      <c r="I26" s="1668"/>
      <c r="J26" s="1668"/>
    </row>
    <row r="27" spans="1:11" ht="18" customHeight="1" x14ac:dyDescent="0.2">
      <c r="A27" s="1665" t="s">
        <v>757</v>
      </c>
      <c r="B27" s="1667"/>
      <c r="C27" s="1667"/>
      <c r="D27" s="1669"/>
      <c r="E27" s="1667"/>
      <c r="F27" s="1667"/>
      <c r="G27" s="1667"/>
      <c r="H27" s="1667"/>
      <c r="I27" s="1667"/>
      <c r="J27" s="1667"/>
    </row>
    <row r="28" spans="1:11" ht="18" customHeight="1" x14ac:dyDescent="0.2">
      <c r="A28" s="1666"/>
      <c r="B28" s="1668"/>
      <c r="C28" s="1668"/>
      <c r="D28" s="1670"/>
      <c r="E28" s="1668"/>
      <c r="F28" s="1668"/>
      <c r="G28" s="1668"/>
      <c r="H28" s="1668"/>
      <c r="I28" s="1668"/>
      <c r="J28" s="1668"/>
    </row>
    <row r="29" spans="1:11" ht="18" customHeight="1" x14ac:dyDescent="0.2">
      <c r="A29" s="1665" t="s">
        <v>21</v>
      </c>
      <c r="B29" s="1667"/>
      <c r="C29" s="1667"/>
      <c r="D29" s="1669"/>
      <c r="E29" s="1667"/>
      <c r="F29" s="1667"/>
      <c r="G29" s="1667"/>
      <c r="H29" s="1667"/>
      <c r="I29" s="1667"/>
      <c r="J29" s="1667"/>
    </row>
    <row r="30" spans="1:11" ht="18" customHeight="1" x14ac:dyDescent="0.2">
      <c r="A30" s="1666"/>
      <c r="B30" s="1668"/>
      <c r="C30" s="1668"/>
      <c r="D30" s="1670"/>
      <c r="E30" s="1668"/>
      <c r="F30" s="1668"/>
      <c r="G30" s="1668"/>
      <c r="H30" s="1668"/>
      <c r="I30" s="1668"/>
      <c r="J30" s="1668"/>
    </row>
    <row r="31" spans="1:11" ht="24.75" customHeight="1" x14ac:dyDescent="0.25">
      <c r="A31" s="1097"/>
      <c r="B31" s="1247"/>
      <c r="C31" s="1247" t="s">
        <v>22</v>
      </c>
      <c r="D31" s="1567">
        <f>+D23+D25+D27+D29</f>
        <v>0</v>
      </c>
      <c r="E31" s="1254">
        <f>+E23+E25+E27+E29</f>
        <v>0</v>
      </c>
      <c r="F31" s="1097"/>
      <c r="G31" s="1097"/>
      <c r="H31" s="1097"/>
      <c r="I31" s="1097"/>
      <c r="J31" s="1097"/>
    </row>
    <row r="32" spans="1:11" ht="15" x14ac:dyDescent="0.25">
      <c r="A32" s="1664" t="s">
        <v>830</v>
      </c>
      <c r="B32" s="1664"/>
      <c r="C32" s="1664"/>
      <c r="H32" s="1685" t="s">
        <v>23</v>
      </c>
      <c r="I32" s="1685"/>
      <c r="J32" s="1685"/>
    </row>
    <row r="33" spans="1:10" x14ac:dyDescent="0.2">
      <c r="A33" s="1113"/>
      <c r="C33" s="1248" t="str">
        <f>IF(E31='3a - Dev Cost Budget (A)'!C98,"","Check Schedule A TDC - it must equal total permanent sources")</f>
        <v/>
      </c>
      <c r="E33" s="1248"/>
      <c r="F33" s="1517"/>
      <c r="G33" s="1249"/>
      <c r="H33" s="1250"/>
      <c r="I33" s="1251" t="s">
        <v>636</v>
      </c>
      <c r="J33" s="1252" t="s">
        <v>10</v>
      </c>
    </row>
    <row r="34" spans="1:10" ht="15" thickBot="1" x14ac:dyDescent="0.25">
      <c r="G34" s="1673" t="s">
        <v>673</v>
      </c>
      <c r="H34" s="1674"/>
      <c r="I34" s="1255"/>
      <c r="J34" s="1140"/>
    </row>
    <row r="35" spans="1:10" ht="15" thickBot="1" x14ac:dyDescent="0.25">
      <c r="A35" s="1675" t="s">
        <v>674</v>
      </c>
      <c r="B35" s="1675"/>
      <c r="C35" s="1675"/>
      <c r="D35" s="1676"/>
      <c r="E35" s="1099"/>
      <c r="G35" s="1673" t="s">
        <v>24</v>
      </c>
      <c r="H35" s="1674"/>
      <c r="I35" s="1255"/>
      <c r="J35" s="1140"/>
    </row>
    <row r="36" spans="1:10" ht="15" thickBot="1" x14ac:dyDescent="0.25">
      <c r="G36" s="1673" t="s">
        <v>433</v>
      </c>
      <c r="H36" s="1674"/>
      <c r="I36" s="1255"/>
      <c r="J36" s="1140"/>
    </row>
    <row r="37" spans="1:10" ht="15" thickBot="1" x14ac:dyDescent="0.25">
      <c r="A37" s="1675" t="s">
        <v>675</v>
      </c>
      <c r="B37" s="1676"/>
      <c r="C37" s="1100"/>
      <c r="D37" s="1102" t="s">
        <v>676</v>
      </c>
      <c r="G37" s="1673" t="s">
        <v>25</v>
      </c>
      <c r="H37" s="1674"/>
      <c r="I37" s="1255"/>
      <c r="J37" s="1140"/>
    </row>
    <row r="38" spans="1:10" ht="15" thickBot="1" x14ac:dyDescent="0.25">
      <c r="C38" s="1101"/>
      <c r="D38" s="1102" t="s">
        <v>677</v>
      </c>
      <c r="G38" s="1677" t="s">
        <v>26</v>
      </c>
      <c r="H38" s="1678"/>
      <c r="I38" s="1255"/>
      <c r="J38" s="1256"/>
    </row>
    <row r="39" spans="1:10" ht="15.75" customHeight="1" thickBot="1" x14ac:dyDescent="0.25">
      <c r="D39" s="1253"/>
      <c r="I39" s="1257" t="s">
        <v>27</v>
      </c>
      <c r="J39" s="1225">
        <f>SUM(J34:J38)</f>
        <v>0</v>
      </c>
    </row>
    <row r="40" spans="1:10" ht="15" thickBot="1" x14ac:dyDescent="0.25"/>
    <row r="41" spans="1:10" ht="15" thickBot="1" x14ac:dyDescent="0.25">
      <c r="F41" s="1113" t="s">
        <v>678</v>
      </c>
      <c r="G41" s="1679"/>
      <c r="H41" s="1680"/>
    </row>
    <row r="42" spans="1:10" ht="15" thickBot="1" x14ac:dyDescent="0.25">
      <c r="F42" s="1113" t="s">
        <v>679</v>
      </c>
      <c r="G42" s="1681"/>
      <c r="H42" s="1682"/>
    </row>
    <row r="43" spans="1:10" ht="15" thickBot="1" x14ac:dyDescent="0.25">
      <c r="F43" s="1113" t="s">
        <v>28</v>
      </c>
      <c r="G43" s="1671">
        <f>G41*G42</f>
        <v>0</v>
      </c>
      <c r="H43" s="1672"/>
    </row>
    <row r="44" spans="1:10" ht="15" thickBot="1" x14ac:dyDescent="0.25">
      <c r="F44" s="1113" t="s">
        <v>29</v>
      </c>
      <c r="G44" s="1683" t="s">
        <v>44</v>
      </c>
      <c r="H44" s="1684"/>
    </row>
    <row r="45" spans="1:10" ht="15" thickBot="1" x14ac:dyDescent="0.25">
      <c r="F45" s="1113" t="s">
        <v>30</v>
      </c>
      <c r="G45" s="1671" t="e">
        <f>G43*G44</f>
        <v>#VALUE!</v>
      </c>
      <c r="H45" s="1672"/>
    </row>
  </sheetData>
  <sheetProtection formatCells="0" selectLockedCells="1"/>
  <mergeCells count="119">
    <mergeCell ref="A1:J1"/>
    <mergeCell ref="A2:J2"/>
    <mergeCell ref="G6:H6"/>
    <mergeCell ref="I6:J6"/>
    <mergeCell ref="A8:A9"/>
    <mergeCell ref="B8:B9"/>
    <mergeCell ref="D8:D9"/>
    <mergeCell ref="E8:E9"/>
    <mergeCell ref="F8:F9"/>
    <mergeCell ref="G8:G9"/>
    <mergeCell ref="H8:H9"/>
    <mergeCell ref="I8:I9"/>
    <mergeCell ref="J8:J9"/>
    <mergeCell ref="C8:C9"/>
    <mergeCell ref="A3:J3"/>
    <mergeCell ref="E10:E11"/>
    <mergeCell ref="F10:F11"/>
    <mergeCell ref="G10:G11"/>
    <mergeCell ref="A12:A13"/>
    <mergeCell ref="B12:B13"/>
    <mergeCell ref="D12:D13"/>
    <mergeCell ref="E12:E13"/>
    <mergeCell ref="F12:F13"/>
    <mergeCell ref="G12:G13"/>
    <mergeCell ref="A10:A11"/>
    <mergeCell ref="C18:C19"/>
    <mergeCell ref="C20:C21"/>
    <mergeCell ref="C25:C26"/>
    <mergeCell ref="C27:C28"/>
    <mergeCell ref="C29:C30"/>
    <mergeCell ref="A20:A21"/>
    <mergeCell ref="H10:H11"/>
    <mergeCell ref="I10:I11"/>
    <mergeCell ref="J10:J11"/>
    <mergeCell ref="C10:C11"/>
    <mergeCell ref="C12:C13"/>
    <mergeCell ref="J14:J15"/>
    <mergeCell ref="G16:G17"/>
    <mergeCell ref="H16:H17"/>
    <mergeCell ref="I16:I17"/>
    <mergeCell ref="J16:J17"/>
    <mergeCell ref="G14:G15"/>
    <mergeCell ref="H14:H15"/>
    <mergeCell ref="I14:I15"/>
    <mergeCell ref="H12:H13"/>
    <mergeCell ref="I12:I13"/>
    <mergeCell ref="J12:J13"/>
    <mergeCell ref="B10:B11"/>
    <mergeCell ref="D10:D11"/>
    <mergeCell ref="B14:B15"/>
    <mergeCell ref="D14:D15"/>
    <mergeCell ref="E14:E15"/>
    <mergeCell ref="F14:F15"/>
    <mergeCell ref="A16:A17"/>
    <mergeCell ref="B16:B17"/>
    <mergeCell ref="D16:D17"/>
    <mergeCell ref="E16:E17"/>
    <mergeCell ref="F16:F17"/>
    <mergeCell ref="C14:C15"/>
    <mergeCell ref="C16:C17"/>
    <mergeCell ref="I29:I30"/>
    <mergeCell ref="J29:J30"/>
    <mergeCell ref="G18:G19"/>
    <mergeCell ref="H32:J32"/>
    <mergeCell ref="H18:H19"/>
    <mergeCell ref="I18:I19"/>
    <mergeCell ref="J18:J19"/>
    <mergeCell ref="A14:A15"/>
    <mergeCell ref="B20:B21"/>
    <mergeCell ref="D20:D21"/>
    <mergeCell ref="E20:E21"/>
    <mergeCell ref="F20:F21"/>
    <mergeCell ref="G20:G21"/>
    <mergeCell ref="H20:H21"/>
    <mergeCell ref="A18:A19"/>
    <mergeCell ref="B18:B19"/>
    <mergeCell ref="D18:D19"/>
    <mergeCell ref="E18:E19"/>
    <mergeCell ref="F18:F19"/>
    <mergeCell ref="I20:I21"/>
    <mergeCell ref="J20:J21"/>
    <mergeCell ref="B25:B26"/>
    <mergeCell ref="B27:B28"/>
    <mergeCell ref="B29:B30"/>
    <mergeCell ref="I25:I26"/>
    <mergeCell ref="J25:J26"/>
    <mergeCell ref="D27:D28"/>
    <mergeCell ref="E27:E28"/>
    <mergeCell ref="F27:F28"/>
    <mergeCell ref="G27:G28"/>
    <mergeCell ref="H27:H28"/>
    <mergeCell ref="I27:I28"/>
    <mergeCell ref="J27:J28"/>
    <mergeCell ref="D25:D26"/>
    <mergeCell ref="E25:E26"/>
    <mergeCell ref="G45:H45"/>
    <mergeCell ref="G34:H34"/>
    <mergeCell ref="A35:D35"/>
    <mergeCell ref="G35:H35"/>
    <mergeCell ref="G36:H36"/>
    <mergeCell ref="A37:B37"/>
    <mergeCell ref="G37:H37"/>
    <mergeCell ref="G38:H38"/>
    <mergeCell ref="G41:H41"/>
    <mergeCell ref="G42:H42"/>
    <mergeCell ref="G43:H43"/>
    <mergeCell ref="G44:H44"/>
    <mergeCell ref="A32:C32"/>
    <mergeCell ref="A29:A30"/>
    <mergeCell ref="F25:F26"/>
    <mergeCell ref="G25:G26"/>
    <mergeCell ref="H25:H26"/>
    <mergeCell ref="A25:A26"/>
    <mergeCell ref="A27:A28"/>
    <mergeCell ref="D29:D30"/>
    <mergeCell ref="E29:E30"/>
    <mergeCell ref="F29:F30"/>
    <mergeCell ref="G29:G30"/>
    <mergeCell ref="H29:H30"/>
  </mergeCells>
  <dataValidations count="2">
    <dataValidation type="list" allowBlank="1" showInputMessage="1" showErrorMessage="1" sqref="E35" xr:uid="{45882EE5-6193-4370-BCCD-554AF31BFBCF}">
      <formula1>"Yes, No"</formula1>
    </dataValidation>
    <dataValidation type="list" allowBlank="1" showInputMessage="1" showErrorMessage="1" sqref="F4" xr:uid="{8E871E1E-9B98-4A5D-974F-A7BD2DA3D299}">
      <formula1>"LOI,LOI+50bps"</formula1>
    </dataValidation>
  </dataValidations>
  <pageMargins left="0.25" right="0.25" top="0.5" bottom="0.75" header="0.5" footer="0.5"/>
  <pageSetup scale="69" orientation="landscape" r:id="rId1"/>
  <headerFooter alignWithMargins="0">
    <oddFooter>&amp;R&amp;8Revised October 20, 2021</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031F-78C5-4E60-AEE6-7E099AC06FD2}">
  <sheetPr syncVertical="1" syncRef="A1" transitionEvaluation="1" codeName="Sheet5">
    <pageSetUpPr fitToPage="1"/>
  </sheetPr>
  <dimension ref="A1:U114"/>
  <sheetViews>
    <sheetView zoomScaleNormal="100" workbookViewId="0">
      <selection activeCell="M17" sqref="M17"/>
    </sheetView>
  </sheetViews>
  <sheetFormatPr defaultColWidth="10.5703125" defaultRowHeight="14.25" x14ac:dyDescent="0.25"/>
  <cols>
    <col min="1" max="1" width="34.7109375" style="1260" customWidth="1"/>
    <col min="2" max="3" width="10.5703125" style="1260" customWidth="1"/>
    <col min="4" max="6" width="10.28515625" style="1260" customWidth="1"/>
    <col min="7" max="7" width="10.140625" style="1260" customWidth="1"/>
    <col min="8" max="8" width="11.5703125" style="1260" customWidth="1"/>
    <col min="9" max="9" width="10.5703125" style="1260" customWidth="1"/>
    <col min="10" max="10" width="9.140625" style="1260" customWidth="1"/>
    <col min="11" max="11" width="9.42578125" style="1260" customWidth="1"/>
    <col min="12" max="12" width="11" style="1260" customWidth="1"/>
    <col min="13" max="13" width="9.140625" style="1260" customWidth="1"/>
    <col min="14" max="14" width="10.5703125" style="1260"/>
    <col min="15" max="15" width="4.85546875" style="1260" customWidth="1"/>
    <col min="16" max="16" width="12.42578125" style="1260" customWidth="1"/>
    <col min="17" max="17" width="22.5703125" style="1260" customWidth="1"/>
    <col min="18" max="18" width="1.85546875" style="1260" customWidth="1"/>
    <col min="19" max="19" width="7.28515625" style="1260" customWidth="1"/>
    <col min="20" max="20" width="9" style="1260" customWidth="1"/>
    <col min="21" max="16384" width="10.5703125" style="1260"/>
  </cols>
  <sheetData>
    <row r="1" spans="1:20" ht="15" x14ac:dyDescent="0.2">
      <c r="A1" s="1258" t="s">
        <v>863</v>
      </c>
      <c r="B1" s="1259"/>
      <c r="C1" s="1259"/>
      <c r="D1" s="1117"/>
      <c r="E1" s="1117"/>
      <c r="F1" s="1117"/>
      <c r="G1" s="1114"/>
      <c r="H1" s="1114"/>
      <c r="I1" s="1114"/>
      <c r="J1" s="1114"/>
      <c r="K1" s="1114"/>
      <c r="M1" s="1102"/>
      <c r="N1" s="1102"/>
      <c r="O1" s="1102"/>
      <c r="P1" s="1102"/>
      <c r="Q1" s="1102"/>
      <c r="R1" s="1102"/>
      <c r="S1" s="1102"/>
    </row>
    <row r="2" spans="1:20" ht="15" x14ac:dyDescent="0.2">
      <c r="A2" s="1258" t="s">
        <v>634</v>
      </c>
      <c r="B2" s="1114"/>
      <c r="C2" s="1114"/>
      <c r="D2" s="1114"/>
      <c r="E2" s="1114"/>
      <c r="F2" s="1114"/>
      <c r="G2" s="1114"/>
      <c r="H2" s="1114"/>
      <c r="I2" s="1114"/>
      <c r="J2" s="1114"/>
      <c r="K2" s="1114"/>
      <c r="L2" s="1102"/>
      <c r="M2" s="1102"/>
      <c r="N2" s="1102"/>
      <c r="O2" s="1102"/>
      <c r="P2" s="1102"/>
      <c r="Q2" s="1102"/>
      <c r="R2" s="1102"/>
      <c r="S2" s="1102"/>
    </row>
    <row r="3" spans="1:20" ht="15" thickBot="1" x14ac:dyDescent="0.25">
      <c r="A3" s="1701" t="s">
        <v>857</v>
      </c>
      <c r="B3" s="1701"/>
      <c r="C3" s="1701"/>
      <c r="D3" s="1701"/>
      <c r="E3" s="1701"/>
      <c r="F3" s="1701"/>
      <c r="G3" s="1701"/>
      <c r="H3" s="1701"/>
      <c r="I3" s="1114"/>
      <c r="J3" s="1114"/>
      <c r="K3" s="1114"/>
      <c r="L3" s="1102"/>
      <c r="M3" s="1102"/>
      <c r="N3" s="1102"/>
      <c r="O3" s="1102"/>
      <c r="P3" s="1102"/>
      <c r="Q3" s="1102"/>
      <c r="R3" s="1102"/>
      <c r="S3" s="1102"/>
    </row>
    <row r="4" spans="1:20" ht="25.5" customHeight="1" thickBot="1" x14ac:dyDescent="0.25">
      <c r="A4" s="1115" t="s">
        <v>0</v>
      </c>
      <c r="B4" s="1702">
        <f>'3a - Dev Cost Budget (A)'!$C$4</f>
        <v>0</v>
      </c>
      <c r="C4" s="1703"/>
      <c r="D4" s="1703"/>
      <c r="E4" s="1704"/>
      <c r="F4" s="1261"/>
      <c r="G4" s="1115" t="s">
        <v>629</v>
      </c>
      <c r="H4" s="1535">
        <f>'3a - Dev Cost Budget (A)'!$G$4</f>
        <v>0</v>
      </c>
      <c r="I4" s="1114"/>
      <c r="J4" s="1114"/>
      <c r="K4" s="1114"/>
      <c r="L4" s="1102"/>
      <c r="M4" s="1102"/>
      <c r="N4" s="1102"/>
      <c r="O4" s="1102"/>
      <c r="P4" s="1102"/>
      <c r="Q4" s="1102"/>
      <c r="R4" s="1102"/>
      <c r="S4" s="1102"/>
    </row>
    <row r="5" spans="1:20" ht="7.5" customHeight="1" thickBot="1" x14ac:dyDescent="0.25">
      <c r="A5" s="1115"/>
      <c r="B5" s="1262"/>
      <c r="C5" s="1261"/>
      <c r="D5" s="1261"/>
      <c r="E5" s="1261"/>
      <c r="F5" s="1261"/>
      <c r="G5" s="1115"/>
      <c r="H5" s="1263"/>
      <c r="I5" s="1114"/>
      <c r="J5" s="1114"/>
      <c r="K5" s="1114"/>
      <c r="L5" s="1102"/>
      <c r="M5" s="1102"/>
      <c r="N5" s="1102"/>
      <c r="O5" s="1102"/>
      <c r="P5" s="1102"/>
      <c r="Q5" s="1102"/>
      <c r="R5" s="1102"/>
      <c r="S5" s="1102"/>
    </row>
    <row r="6" spans="1:20" ht="24" customHeight="1" thickBot="1" x14ac:dyDescent="0.25">
      <c r="A6" s="1115" t="s">
        <v>688</v>
      </c>
      <c r="B6" s="1116"/>
      <c r="C6" s="1261"/>
      <c r="D6" s="1261"/>
      <c r="E6" s="1261"/>
      <c r="F6" s="1261"/>
      <c r="G6" s="1115"/>
      <c r="H6" s="1263"/>
      <c r="I6" s="1114"/>
      <c r="J6" s="1114"/>
      <c r="K6" s="1114"/>
      <c r="L6" s="1102"/>
      <c r="M6" s="1102"/>
      <c r="N6" s="1102"/>
      <c r="O6" s="1102"/>
      <c r="P6" s="1102"/>
      <c r="Q6" s="1102"/>
      <c r="R6" s="1102"/>
      <c r="S6" s="1102"/>
    </row>
    <row r="7" spans="1:20" ht="12" customHeight="1" thickBot="1" x14ac:dyDescent="0.25">
      <c r="A7" s="1102"/>
    </row>
    <row r="8" spans="1:20" ht="16.5" thickTop="1" thickBot="1" x14ac:dyDescent="0.25">
      <c r="A8" s="1226" t="s">
        <v>759</v>
      </c>
      <c r="B8" s="1264"/>
      <c r="C8" s="1706" t="s">
        <v>687</v>
      </c>
      <c r="D8" s="1707"/>
      <c r="E8" s="1112"/>
      <c r="F8" s="1708" t="s">
        <v>685</v>
      </c>
      <c r="G8" s="1709"/>
      <c r="H8" s="1710"/>
      <c r="I8" s="1265"/>
      <c r="J8" s="1102"/>
      <c r="K8" s="1102"/>
      <c r="L8" s="1102"/>
      <c r="M8" s="1102"/>
      <c r="N8" s="1102"/>
      <c r="O8" s="1102"/>
      <c r="P8" s="1102"/>
      <c r="Q8" s="1102"/>
      <c r="R8" s="1102"/>
      <c r="S8" s="1266"/>
    </row>
    <row r="9" spans="1:20" ht="17.25" thickBot="1" x14ac:dyDescent="0.25">
      <c r="A9" s="1267" t="s">
        <v>684</v>
      </c>
      <c r="B9" s="1509"/>
      <c r="C9" s="1509"/>
      <c r="D9" s="1509"/>
      <c r="E9" s="1510"/>
      <c r="F9" s="1509"/>
      <c r="G9" s="1509"/>
      <c r="H9" s="1268" t="s">
        <v>109</v>
      </c>
      <c r="I9" s="1265"/>
      <c r="J9" s="1102"/>
      <c r="K9" s="1102"/>
      <c r="L9" s="1102"/>
      <c r="M9" s="1102"/>
      <c r="N9" s="1102"/>
      <c r="O9" s="1102"/>
      <c r="P9" s="1102"/>
      <c r="Q9" s="1102"/>
      <c r="R9" s="1102"/>
      <c r="S9" s="1266"/>
      <c r="T9" s="1102"/>
    </row>
    <row r="10" spans="1:20" ht="15" thickTop="1" x14ac:dyDescent="0.2">
      <c r="A10" s="1269" t="s">
        <v>683</v>
      </c>
      <c r="B10" s="1111"/>
      <c r="C10" s="1110"/>
      <c r="D10" s="1110" t="s">
        <v>44</v>
      </c>
      <c r="E10" s="1110"/>
      <c r="F10" s="1110"/>
      <c r="G10" s="1110"/>
      <c r="H10" s="1270">
        <f>+(B10*B11)+(C10*C11)+(D10*D11)+(E10*E11)+(G10*G11)</f>
        <v>0</v>
      </c>
      <c r="I10" s="1265"/>
      <c r="J10" s="1102"/>
      <c r="K10" s="1102"/>
      <c r="L10" s="1102"/>
      <c r="M10" s="1102"/>
      <c r="N10" s="1102"/>
      <c r="O10" s="1102"/>
      <c r="P10" s="1102"/>
      <c r="Q10" s="1102"/>
      <c r="R10" s="1102"/>
      <c r="S10" s="1102"/>
      <c r="T10" s="1102"/>
    </row>
    <row r="11" spans="1:20" x14ac:dyDescent="0.2">
      <c r="A11" s="1271" t="s">
        <v>110</v>
      </c>
      <c r="B11" s="1109"/>
      <c r="C11" s="1108"/>
      <c r="D11" s="1108" t="s">
        <v>44</v>
      </c>
      <c r="E11" s="1108"/>
      <c r="F11" s="1108"/>
      <c r="G11" s="1108"/>
      <c r="H11" s="1272">
        <f>SUM(B11:G11)</f>
        <v>0</v>
      </c>
      <c r="I11" s="1265"/>
      <c r="J11" s="1102"/>
      <c r="K11" s="1102"/>
      <c r="L11" s="1102"/>
      <c r="M11" s="1102"/>
      <c r="N11" s="1102"/>
      <c r="O11" s="1102"/>
      <c r="P11" s="1102"/>
      <c r="Q11" s="1102"/>
      <c r="R11" s="1102"/>
      <c r="S11" s="1102"/>
      <c r="T11" s="1102"/>
    </row>
    <row r="12" spans="1:20" ht="16.5" x14ac:dyDescent="0.2">
      <c r="A12" s="1273" t="s">
        <v>682</v>
      </c>
      <c r="B12" s="1109"/>
      <c r="C12" s="1108"/>
      <c r="D12" s="1108" t="s">
        <v>44</v>
      </c>
      <c r="E12" s="1108"/>
      <c r="F12" s="1108"/>
      <c r="G12" s="1108"/>
      <c r="H12" s="1274" t="s">
        <v>44</v>
      </c>
      <c r="I12" s="1265"/>
      <c r="J12" s="1102"/>
      <c r="K12" s="1102"/>
      <c r="L12" s="1102"/>
      <c r="M12" s="1102"/>
      <c r="N12" s="1102"/>
      <c r="O12" s="1102"/>
      <c r="P12" s="1102"/>
      <c r="Q12" s="1102"/>
      <c r="R12" s="1102"/>
      <c r="S12" s="1102"/>
      <c r="T12" s="1102"/>
    </row>
    <row r="13" spans="1:20" x14ac:dyDescent="0.2">
      <c r="A13" s="1275" t="s">
        <v>111</v>
      </c>
      <c r="B13" s="1107"/>
      <c r="C13" s="1106"/>
      <c r="D13" s="1106"/>
      <c r="E13" s="1106"/>
      <c r="F13" s="1106"/>
      <c r="G13" s="1106"/>
      <c r="H13" s="1274" t="s">
        <v>44</v>
      </c>
      <c r="I13" s="1265"/>
      <c r="J13" s="1102"/>
      <c r="K13" s="1102"/>
      <c r="L13" s="1102"/>
      <c r="M13" s="1102"/>
      <c r="N13" s="1102"/>
      <c r="O13" s="1102"/>
      <c r="P13" s="1102"/>
      <c r="Q13" s="1102"/>
      <c r="R13" s="1102"/>
      <c r="S13" s="1102"/>
      <c r="T13" s="1102"/>
    </row>
    <row r="14" spans="1:20" x14ac:dyDescent="0.2">
      <c r="A14" s="1276" t="s">
        <v>112</v>
      </c>
      <c r="B14" s="1277">
        <f t="shared" ref="B14:G14" si="0">B12-B13</f>
        <v>0</v>
      </c>
      <c r="C14" s="1277">
        <f t="shared" si="0"/>
        <v>0</v>
      </c>
      <c r="D14" s="1277">
        <f t="shared" si="0"/>
        <v>0</v>
      </c>
      <c r="E14" s="1277">
        <f t="shared" si="0"/>
        <v>0</v>
      </c>
      <c r="F14" s="1277">
        <f t="shared" si="0"/>
        <v>0</v>
      </c>
      <c r="G14" s="1277">
        <f t="shared" si="0"/>
        <v>0</v>
      </c>
      <c r="H14" s="1274" t="s">
        <v>44</v>
      </c>
      <c r="I14" s="1265"/>
      <c r="J14" s="1102"/>
      <c r="K14" s="1102"/>
      <c r="L14" s="1102"/>
      <c r="M14" s="1102"/>
      <c r="N14" s="1102"/>
      <c r="O14" s="1102"/>
      <c r="P14" s="1102"/>
      <c r="Q14" s="1102"/>
      <c r="R14" s="1102"/>
      <c r="S14" s="1102"/>
      <c r="T14" s="1102"/>
    </row>
    <row r="15" spans="1:20" ht="15" thickBot="1" x14ac:dyDescent="0.25">
      <c r="A15" s="1267" t="s">
        <v>113</v>
      </c>
      <c r="B15" s="1278">
        <f t="shared" ref="B15:G15" si="1">(B11*B14)*12</f>
        <v>0</v>
      </c>
      <c r="C15" s="1278">
        <f t="shared" si="1"/>
        <v>0</v>
      </c>
      <c r="D15" s="1278">
        <f t="shared" si="1"/>
        <v>0</v>
      </c>
      <c r="E15" s="1278">
        <f t="shared" si="1"/>
        <v>0</v>
      </c>
      <c r="F15" s="1278">
        <f t="shared" si="1"/>
        <v>0</v>
      </c>
      <c r="G15" s="1278">
        <f t="shared" si="1"/>
        <v>0</v>
      </c>
      <c r="H15" s="1279">
        <f>SUM(B15:G15)</f>
        <v>0</v>
      </c>
      <c r="I15" s="1265"/>
      <c r="J15" s="1102"/>
      <c r="K15" s="1102"/>
      <c r="L15" s="1102"/>
      <c r="M15" s="1102"/>
      <c r="N15" s="1102"/>
      <c r="O15" s="1102"/>
      <c r="P15" s="1102"/>
      <c r="Q15" s="1102"/>
      <c r="R15" s="1102"/>
      <c r="S15" s="1102"/>
      <c r="T15" s="1102"/>
    </row>
    <row r="16" spans="1:20" ht="12" customHeight="1" thickTop="1" thickBot="1" x14ac:dyDescent="0.25">
      <c r="A16" s="1280" t="s">
        <v>44</v>
      </c>
      <c r="B16" s="1281"/>
      <c r="C16" s="1105"/>
      <c r="D16" s="1102"/>
      <c r="E16" s="1102"/>
      <c r="F16" s="1102"/>
      <c r="G16" s="1102"/>
      <c r="H16" s="1534"/>
      <c r="I16" s="1280"/>
      <c r="J16" s="1102"/>
      <c r="K16" s="1102"/>
      <c r="L16" s="1102"/>
      <c r="M16" s="1102"/>
      <c r="N16" s="1102"/>
      <c r="O16" s="1102"/>
      <c r="P16" s="1102"/>
      <c r="Q16" s="1102"/>
      <c r="R16" s="1102"/>
      <c r="S16" s="1102"/>
      <c r="T16" s="1102"/>
    </row>
    <row r="17" spans="1:20" ht="16.5" thickTop="1" thickBot="1" x14ac:dyDescent="0.25">
      <c r="A17" s="1226" t="s">
        <v>758</v>
      </c>
      <c r="B17" s="1264"/>
      <c r="C17" s="1706" t="s">
        <v>687</v>
      </c>
      <c r="D17" s="1707"/>
      <c r="E17" s="1112"/>
      <c r="F17" s="1708" t="s">
        <v>685</v>
      </c>
      <c r="G17" s="1709"/>
      <c r="H17" s="1710"/>
      <c r="I17" s="1265"/>
      <c r="J17" s="1102"/>
      <c r="K17" s="1102"/>
      <c r="L17" s="1102"/>
      <c r="M17" s="1102"/>
      <c r="N17" s="1102"/>
      <c r="O17" s="1102"/>
      <c r="P17" s="1102"/>
      <c r="Q17" s="1102"/>
      <c r="R17" s="1102"/>
      <c r="S17" s="1102"/>
    </row>
    <row r="18" spans="1:20" ht="17.25" thickBot="1" x14ac:dyDescent="0.25">
      <c r="A18" s="1267" t="s">
        <v>684</v>
      </c>
      <c r="B18" s="1509"/>
      <c r="C18" s="1509"/>
      <c r="D18" s="1509"/>
      <c r="E18" s="1510"/>
      <c r="F18" s="1509"/>
      <c r="G18" s="1509"/>
      <c r="H18" s="1268" t="s">
        <v>109</v>
      </c>
      <c r="I18" s="1265"/>
      <c r="J18" s="1102"/>
      <c r="K18" s="1102"/>
      <c r="L18" s="1102"/>
      <c r="M18" s="1102"/>
      <c r="N18" s="1102"/>
      <c r="O18" s="1102"/>
      <c r="P18" s="1102"/>
      <c r="Q18" s="1102"/>
      <c r="R18" s="1102"/>
      <c r="S18" s="1102"/>
      <c r="T18" s="1102"/>
    </row>
    <row r="19" spans="1:20" ht="15" thickTop="1" x14ac:dyDescent="0.2">
      <c r="A19" s="1269" t="s">
        <v>683</v>
      </c>
      <c r="B19" s="1111"/>
      <c r="C19" s="1110"/>
      <c r="D19" s="1110" t="s">
        <v>44</v>
      </c>
      <c r="E19" s="1110"/>
      <c r="F19" s="1110"/>
      <c r="G19" s="1110"/>
      <c r="H19" s="1270">
        <f>+(B19*B20)+(C19*C20)+(D19*D20)+(E19*E20)+(G19*G20)</f>
        <v>0</v>
      </c>
      <c r="I19" s="1265"/>
      <c r="J19" s="1102"/>
      <c r="K19" s="1102"/>
      <c r="L19" s="1102"/>
      <c r="M19" s="1102"/>
      <c r="N19" s="1102"/>
      <c r="O19" s="1102"/>
      <c r="P19" s="1102"/>
      <c r="Q19" s="1102"/>
      <c r="R19" s="1102"/>
      <c r="S19" s="1102"/>
      <c r="T19" s="1102"/>
    </row>
    <row r="20" spans="1:20" x14ac:dyDescent="0.2">
      <c r="A20" s="1271" t="s">
        <v>110</v>
      </c>
      <c r="B20" s="1109"/>
      <c r="C20" s="1108"/>
      <c r="D20" s="1108" t="s">
        <v>44</v>
      </c>
      <c r="E20" s="1108"/>
      <c r="F20" s="1108"/>
      <c r="G20" s="1108"/>
      <c r="H20" s="1272">
        <f>SUM(B20:G20)</f>
        <v>0</v>
      </c>
      <c r="I20" s="1265"/>
      <c r="J20" s="1102"/>
      <c r="K20" s="1102"/>
      <c r="L20" s="1102"/>
      <c r="M20" s="1102"/>
      <c r="N20" s="1102"/>
      <c r="O20" s="1102"/>
      <c r="P20" s="1102"/>
      <c r="Q20" s="1102"/>
      <c r="R20" s="1102"/>
      <c r="S20" s="1102"/>
      <c r="T20" s="1102"/>
    </row>
    <row r="21" spans="1:20" ht="16.5" x14ac:dyDescent="0.2">
      <c r="A21" s="1273" t="s">
        <v>682</v>
      </c>
      <c r="B21" s="1109"/>
      <c r="C21" s="1108"/>
      <c r="D21" s="1108" t="s">
        <v>44</v>
      </c>
      <c r="E21" s="1108"/>
      <c r="F21" s="1108"/>
      <c r="G21" s="1108"/>
      <c r="H21" s="1274" t="s">
        <v>44</v>
      </c>
      <c r="I21" s="1265"/>
      <c r="J21" s="1102"/>
      <c r="K21" s="1102"/>
      <c r="L21" s="1102"/>
      <c r="M21" s="1102"/>
      <c r="N21" s="1102"/>
      <c r="O21" s="1102"/>
      <c r="P21" s="1102"/>
      <c r="Q21" s="1102"/>
      <c r="R21" s="1102"/>
      <c r="S21" s="1102"/>
      <c r="T21" s="1102"/>
    </row>
    <row r="22" spans="1:20" x14ac:dyDescent="0.2">
      <c r="A22" s="1275" t="s">
        <v>111</v>
      </c>
      <c r="B22" s="1107"/>
      <c r="C22" s="1106"/>
      <c r="D22" s="1106" t="s">
        <v>44</v>
      </c>
      <c r="E22" s="1106"/>
      <c r="F22" s="1106"/>
      <c r="G22" s="1106"/>
      <c r="H22" s="1274" t="s">
        <v>44</v>
      </c>
      <c r="I22" s="1265"/>
      <c r="J22" s="1102"/>
      <c r="K22" s="1102"/>
      <c r="L22" s="1102"/>
      <c r="M22" s="1102"/>
      <c r="N22" s="1102"/>
      <c r="O22" s="1102"/>
      <c r="P22" s="1102"/>
      <c r="Q22" s="1102"/>
      <c r="R22" s="1102"/>
      <c r="S22" s="1102"/>
      <c r="T22" s="1102"/>
    </row>
    <row r="23" spans="1:20" x14ac:dyDescent="0.2">
      <c r="A23" s="1276" t="s">
        <v>112</v>
      </c>
      <c r="B23" s="1277">
        <f t="shared" ref="B23:G23" si="2">B21-B22</f>
        <v>0</v>
      </c>
      <c r="C23" s="1277">
        <f t="shared" si="2"/>
        <v>0</v>
      </c>
      <c r="D23" s="1277">
        <f t="shared" si="2"/>
        <v>0</v>
      </c>
      <c r="E23" s="1277">
        <f t="shared" si="2"/>
        <v>0</v>
      </c>
      <c r="F23" s="1277">
        <f t="shared" si="2"/>
        <v>0</v>
      </c>
      <c r="G23" s="1277">
        <f t="shared" si="2"/>
        <v>0</v>
      </c>
      <c r="H23" s="1274" t="s">
        <v>44</v>
      </c>
      <c r="I23" s="1265"/>
      <c r="J23" s="1102"/>
      <c r="K23" s="1102"/>
      <c r="L23" s="1102"/>
      <c r="M23" s="1102"/>
      <c r="N23" s="1102"/>
      <c r="O23" s="1102"/>
      <c r="P23" s="1102"/>
      <c r="Q23" s="1102"/>
      <c r="R23" s="1102"/>
      <c r="S23" s="1102"/>
      <c r="T23" s="1102"/>
    </row>
    <row r="24" spans="1:20" ht="15" thickBot="1" x14ac:dyDescent="0.25">
      <c r="A24" s="1267" t="s">
        <v>113</v>
      </c>
      <c r="B24" s="1278">
        <f t="shared" ref="B24:G24" si="3">(B20*B23)*12</f>
        <v>0</v>
      </c>
      <c r="C24" s="1278">
        <f t="shared" si="3"/>
        <v>0</v>
      </c>
      <c r="D24" s="1278">
        <f t="shared" si="3"/>
        <v>0</v>
      </c>
      <c r="E24" s="1278">
        <f t="shared" si="3"/>
        <v>0</v>
      </c>
      <c r="F24" s="1278">
        <f t="shared" si="3"/>
        <v>0</v>
      </c>
      <c r="G24" s="1278">
        <f t="shared" si="3"/>
        <v>0</v>
      </c>
      <c r="H24" s="1279">
        <f>SUM(B24:G24)</f>
        <v>0</v>
      </c>
      <c r="I24" s="1265"/>
      <c r="J24" s="1102"/>
      <c r="K24" s="1102"/>
      <c r="L24" s="1102"/>
      <c r="M24" s="1102"/>
      <c r="N24" s="1102"/>
      <c r="O24" s="1102"/>
      <c r="P24" s="1102"/>
      <c r="Q24" s="1102"/>
      <c r="R24" s="1102"/>
      <c r="S24" s="1102"/>
      <c r="T24" s="1102"/>
    </row>
    <row r="25" spans="1:20" ht="12" customHeight="1" thickTop="1" thickBot="1" x14ac:dyDescent="0.25">
      <c r="A25" s="1280" t="s">
        <v>44</v>
      </c>
      <c r="B25" s="1281"/>
      <c r="C25" s="1105"/>
      <c r="D25" s="1102"/>
      <c r="E25" s="1102"/>
      <c r="F25" s="1102"/>
      <c r="G25" s="1102"/>
      <c r="H25" s="1534"/>
      <c r="I25" s="1280"/>
      <c r="J25" s="1102"/>
      <c r="K25" s="1102"/>
      <c r="L25" s="1102"/>
      <c r="M25" s="1102"/>
      <c r="N25" s="1102"/>
      <c r="O25" s="1102"/>
      <c r="P25" s="1102"/>
      <c r="Q25" s="1102"/>
      <c r="R25" s="1102"/>
      <c r="S25" s="1102"/>
      <c r="T25" s="1102"/>
    </row>
    <row r="26" spans="1:20" ht="16.5" thickTop="1" thickBot="1" x14ac:dyDescent="0.25">
      <c r="A26" s="1226" t="s">
        <v>760</v>
      </c>
      <c r="B26" s="1264"/>
      <c r="C26" s="1706" t="s">
        <v>687</v>
      </c>
      <c r="D26" s="1707"/>
      <c r="E26" s="1112"/>
      <c r="F26" s="1708" t="s">
        <v>685</v>
      </c>
      <c r="G26" s="1709"/>
      <c r="H26" s="1710"/>
      <c r="I26" s="1265"/>
      <c r="J26" s="1102"/>
      <c r="K26" s="1102"/>
      <c r="L26" s="1102"/>
      <c r="M26" s="1102"/>
      <c r="N26" s="1102"/>
      <c r="O26" s="1102"/>
      <c r="P26" s="1102"/>
      <c r="Q26" s="1102"/>
      <c r="R26" s="1102"/>
      <c r="S26" s="1102"/>
    </row>
    <row r="27" spans="1:20" ht="17.25" thickBot="1" x14ac:dyDescent="0.25">
      <c r="A27" s="1267" t="s">
        <v>684</v>
      </c>
      <c r="B27" s="1509"/>
      <c r="C27" s="1509"/>
      <c r="D27" s="1509"/>
      <c r="E27" s="1510"/>
      <c r="F27" s="1509"/>
      <c r="G27" s="1509"/>
      <c r="H27" s="1268" t="s">
        <v>109</v>
      </c>
      <c r="I27" s="1265"/>
      <c r="J27" s="1102"/>
      <c r="K27" s="1102"/>
      <c r="L27" s="1102"/>
      <c r="M27" s="1102"/>
      <c r="N27" s="1102"/>
      <c r="O27" s="1102"/>
      <c r="P27" s="1102"/>
      <c r="Q27" s="1102"/>
      <c r="R27" s="1102"/>
      <c r="S27" s="1102"/>
      <c r="T27" s="1102"/>
    </row>
    <row r="28" spans="1:20" ht="15" thickTop="1" x14ac:dyDescent="0.2">
      <c r="A28" s="1269" t="s">
        <v>683</v>
      </c>
      <c r="B28" s="1111"/>
      <c r="C28" s="1110"/>
      <c r="D28" s="1110" t="s">
        <v>44</v>
      </c>
      <c r="E28" s="1110"/>
      <c r="F28" s="1110"/>
      <c r="G28" s="1110"/>
      <c r="H28" s="1270">
        <f>+(B28*B29)+(C28*C29)+(D28*D29)+(E28*E29)+(G28*G29)</f>
        <v>0</v>
      </c>
      <c r="I28" s="1265"/>
      <c r="J28" s="1102"/>
      <c r="K28" s="1102"/>
      <c r="L28" s="1102"/>
      <c r="M28" s="1102"/>
      <c r="N28" s="1102"/>
      <c r="O28" s="1102"/>
      <c r="P28" s="1102"/>
      <c r="Q28" s="1102"/>
      <c r="R28" s="1102"/>
      <c r="S28" s="1102"/>
      <c r="T28" s="1102"/>
    </row>
    <row r="29" spans="1:20" x14ac:dyDescent="0.2">
      <c r="A29" s="1271" t="s">
        <v>110</v>
      </c>
      <c r="B29" s="1109"/>
      <c r="C29" s="1108"/>
      <c r="D29" s="1108" t="s">
        <v>44</v>
      </c>
      <c r="E29" s="1108"/>
      <c r="F29" s="1108"/>
      <c r="G29" s="1108"/>
      <c r="H29" s="1272">
        <f>SUM(B29:G29)</f>
        <v>0</v>
      </c>
      <c r="I29" s="1265"/>
      <c r="J29" s="1102"/>
      <c r="K29" s="1102"/>
      <c r="L29" s="1102"/>
      <c r="M29" s="1102"/>
      <c r="N29" s="1102"/>
      <c r="O29" s="1102"/>
      <c r="P29" s="1102"/>
      <c r="Q29" s="1102"/>
      <c r="R29" s="1102"/>
      <c r="S29" s="1102"/>
      <c r="T29" s="1102"/>
    </row>
    <row r="30" spans="1:20" ht="16.5" x14ac:dyDescent="0.2">
      <c r="A30" s="1273" t="s">
        <v>682</v>
      </c>
      <c r="B30" s="1109"/>
      <c r="C30" s="1108"/>
      <c r="D30" s="1108" t="s">
        <v>44</v>
      </c>
      <c r="E30" s="1108"/>
      <c r="F30" s="1108"/>
      <c r="G30" s="1108"/>
      <c r="H30" s="1274" t="s">
        <v>44</v>
      </c>
      <c r="I30" s="1265"/>
      <c r="J30" s="1102"/>
      <c r="K30" s="1102"/>
      <c r="L30" s="1102"/>
      <c r="M30" s="1102"/>
      <c r="N30" s="1102"/>
      <c r="O30" s="1102"/>
      <c r="P30" s="1102"/>
      <c r="Q30" s="1102"/>
      <c r="R30" s="1102"/>
      <c r="S30" s="1102"/>
      <c r="T30" s="1102"/>
    </row>
    <row r="31" spans="1:20" x14ac:dyDescent="0.2">
      <c r="A31" s="1275" t="s">
        <v>111</v>
      </c>
      <c r="B31" s="1107"/>
      <c r="C31" s="1106"/>
      <c r="D31" s="1106" t="s">
        <v>44</v>
      </c>
      <c r="E31" s="1106"/>
      <c r="F31" s="1106"/>
      <c r="G31" s="1106"/>
      <c r="H31" s="1274" t="s">
        <v>44</v>
      </c>
      <c r="I31" s="1265"/>
      <c r="J31" s="1102"/>
      <c r="K31" s="1102"/>
      <c r="L31" s="1102"/>
      <c r="M31" s="1102"/>
      <c r="N31" s="1102"/>
      <c r="O31" s="1102"/>
      <c r="P31" s="1102"/>
      <c r="Q31" s="1102"/>
      <c r="R31" s="1102"/>
      <c r="S31" s="1102"/>
      <c r="T31" s="1102"/>
    </row>
    <row r="32" spans="1:20" x14ac:dyDescent="0.2">
      <c r="A32" s="1276" t="s">
        <v>112</v>
      </c>
      <c r="B32" s="1277">
        <f t="shared" ref="B32:G32" si="4">B30-B31</f>
        <v>0</v>
      </c>
      <c r="C32" s="1277">
        <f t="shared" si="4"/>
        <v>0</v>
      </c>
      <c r="D32" s="1277">
        <f t="shared" si="4"/>
        <v>0</v>
      </c>
      <c r="E32" s="1277">
        <f t="shared" si="4"/>
        <v>0</v>
      </c>
      <c r="F32" s="1277">
        <f t="shared" si="4"/>
        <v>0</v>
      </c>
      <c r="G32" s="1277">
        <f t="shared" si="4"/>
        <v>0</v>
      </c>
      <c r="H32" s="1274" t="s">
        <v>44</v>
      </c>
      <c r="I32" s="1265"/>
      <c r="J32" s="1102"/>
      <c r="K32" s="1102"/>
      <c r="L32" s="1102"/>
      <c r="M32" s="1102"/>
      <c r="N32" s="1102"/>
      <c r="O32" s="1102"/>
      <c r="P32" s="1102"/>
      <c r="Q32" s="1102"/>
      <c r="R32" s="1102"/>
      <c r="S32" s="1102"/>
      <c r="T32" s="1102"/>
    </row>
    <row r="33" spans="1:21" ht="15" thickBot="1" x14ac:dyDescent="0.25">
      <c r="A33" s="1267" t="s">
        <v>113</v>
      </c>
      <c r="B33" s="1278">
        <f t="shared" ref="B33:G33" si="5">(B29*B32)*12</f>
        <v>0</v>
      </c>
      <c r="C33" s="1278">
        <f t="shared" si="5"/>
        <v>0</v>
      </c>
      <c r="D33" s="1278">
        <f t="shared" si="5"/>
        <v>0</v>
      </c>
      <c r="E33" s="1278">
        <f t="shared" si="5"/>
        <v>0</v>
      </c>
      <c r="F33" s="1278">
        <f t="shared" si="5"/>
        <v>0</v>
      </c>
      <c r="G33" s="1278">
        <f t="shared" si="5"/>
        <v>0</v>
      </c>
      <c r="H33" s="1279">
        <f>SUM(B33:G33)</f>
        <v>0</v>
      </c>
      <c r="I33" s="1265"/>
      <c r="J33" s="1102"/>
      <c r="K33" s="1102"/>
      <c r="L33" s="1102"/>
      <c r="M33" s="1102"/>
      <c r="N33" s="1102"/>
      <c r="O33" s="1102"/>
      <c r="P33" s="1102"/>
      <c r="Q33" s="1102"/>
      <c r="R33" s="1102"/>
      <c r="S33" s="1102"/>
      <c r="T33" s="1102"/>
    </row>
    <row r="34" spans="1:21" ht="12" customHeight="1" thickTop="1" thickBot="1" x14ac:dyDescent="0.25">
      <c r="A34" s="1280" t="s">
        <v>44</v>
      </c>
      <c r="B34" s="1281"/>
      <c r="C34" s="1105"/>
      <c r="D34" s="1102"/>
      <c r="E34" s="1102"/>
      <c r="F34" s="1102"/>
      <c r="G34" s="1102"/>
      <c r="H34" s="1534"/>
      <c r="I34" s="1280"/>
      <c r="J34" s="1102"/>
      <c r="K34" s="1102"/>
      <c r="L34" s="1102"/>
      <c r="M34" s="1102"/>
      <c r="N34" s="1102"/>
      <c r="O34" s="1102"/>
      <c r="P34" s="1102"/>
      <c r="Q34" s="1102"/>
      <c r="R34" s="1102"/>
      <c r="S34" s="1102"/>
      <c r="T34" s="1102"/>
    </row>
    <row r="35" spans="1:21" ht="16.5" thickTop="1" thickBot="1" x14ac:dyDescent="0.25">
      <c r="A35" s="1226" t="s">
        <v>761</v>
      </c>
      <c r="B35" s="1264"/>
      <c r="C35" s="1706" t="s">
        <v>686</v>
      </c>
      <c r="D35" s="1707"/>
      <c r="E35" s="1112"/>
      <c r="F35" s="1708" t="s">
        <v>685</v>
      </c>
      <c r="G35" s="1709"/>
      <c r="H35" s="1710"/>
      <c r="J35" s="1102"/>
      <c r="K35" s="1102"/>
      <c r="L35" s="1102"/>
      <c r="M35" s="1102"/>
      <c r="N35" s="1102"/>
      <c r="O35" s="1102"/>
      <c r="P35" s="1102"/>
      <c r="Q35" s="1102"/>
      <c r="R35" s="1102"/>
      <c r="S35" s="1102"/>
      <c r="T35" s="1102"/>
    </row>
    <row r="36" spans="1:21" ht="17.25" thickBot="1" x14ac:dyDescent="0.25">
      <c r="A36" s="1267" t="s">
        <v>684</v>
      </c>
      <c r="B36" s="1509"/>
      <c r="C36" s="1509"/>
      <c r="D36" s="1509"/>
      <c r="E36" s="1510"/>
      <c r="F36" s="1509"/>
      <c r="G36" s="1509"/>
      <c r="H36" s="1268" t="s">
        <v>109</v>
      </c>
      <c r="I36" s="1265"/>
      <c r="J36" s="1102"/>
      <c r="K36" s="1102"/>
      <c r="L36" s="1102"/>
      <c r="M36" s="1102"/>
      <c r="N36" s="1102"/>
      <c r="O36" s="1102"/>
      <c r="P36" s="1102"/>
      <c r="Q36" s="1102"/>
      <c r="R36" s="1102"/>
      <c r="S36" s="1102"/>
      <c r="T36" s="1102"/>
    </row>
    <row r="37" spans="1:21" ht="15" thickTop="1" x14ac:dyDescent="0.2">
      <c r="A37" s="1269" t="s">
        <v>683</v>
      </c>
      <c r="B37" s="1111">
        <v>0</v>
      </c>
      <c r="C37" s="1110">
        <v>0</v>
      </c>
      <c r="D37" s="1110" t="s">
        <v>44</v>
      </c>
      <c r="E37" s="1110"/>
      <c r="F37" s="1110"/>
      <c r="G37" s="1110">
        <v>0</v>
      </c>
      <c r="H37" s="1270">
        <f>+(B37*B38)+(C37*C38)+(D37*D38)+(E37*E38)+(G37*G38)</f>
        <v>0</v>
      </c>
      <c r="I37" s="1265"/>
      <c r="J37" s="1102"/>
      <c r="K37" s="1102"/>
      <c r="L37" s="1102"/>
      <c r="M37" s="1102"/>
      <c r="N37" s="1102"/>
      <c r="O37" s="1102"/>
      <c r="P37" s="1102"/>
      <c r="Q37" s="1102"/>
      <c r="R37" s="1102"/>
      <c r="S37" s="1102"/>
      <c r="T37" s="1102"/>
    </row>
    <row r="38" spans="1:21" x14ac:dyDescent="0.2">
      <c r="A38" s="1271" t="s">
        <v>110</v>
      </c>
      <c r="B38" s="1109">
        <v>0</v>
      </c>
      <c r="C38" s="1108">
        <v>0</v>
      </c>
      <c r="D38" s="1108" t="s">
        <v>44</v>
      </c>
      <c r="E38" s="1108"/>
      <c r="F38" s="1108"/>
      <c r="G38" s="1108">
        <v>0</v>
      </c>
      <c r="H38" s="1272">
        <f>SUM(B38:G38)</f>
        <v>0</v>
      </c>
      <c r="I38" s="1265"/>
      <c r="J38" s="1102"/>
      <c r="K38" s="1102"/>
      <c r="L38" s="1102"/>
      <c r="M38" s="1102"/>
      <c r="N38" s="1102"/>
      <c r="O38" s="1102"/>
      <c r="P38" s="1102"/>
      <c r="Q38" s="1102"/>
      <c r="R38" s="1102"/>
      <c r="S38" s="1102"/>
      <c r="T38" s="1102"/>
    </row>
    <row r="39" spans="1:21" ht="16.5" x14ac:dyDescent="0.2">
      <c r="A39" s="1273" t="s">
        <v>682</v>
      </c>
      <c r="B39" s="1109">
        <v>0</v>
      </c>
      <c r="C39" s="1108">
        <v>0</v>
      </c>
      <c r="D39" s="1108" t="s">
        <v>44</v>
      </c>
      <c r="E39" s="1108"/>
      <c r="F39" s="1108"/>
      <c r="G39" s="1108">
        <v>0</v>
      </c>
      <c r="H39" s="1274" t="s">
        <v>44</v>
      </c>
      <c r="I39" s="1265"/>
      <c r="J39" s="1102"/>
      <c r="K39" s="1102"/>
      <c r="L39" s="1102"/>
      <c r="M39" s="1102"/>
      <c r="N39" s="1102"/>
      <c r="O39" s="1102"/>
      <c r="P39" s="1102"/>
      <c r="Q39" s="1102"/>
      <c r="R39" s="1102"/>
      <c r="S39" s="1102"/>
      <c r="T39" s="1102"/>
    </row>
    <row r="40" spans="1:21" x14ac:dyDescent="0.2">
      <c r="A40" s="1275" t="s">
        <v>111</v>
      </c>
      <c r="B40" s="1107">
        <v>0</v>
      </c>
      <c r="C40" s="1106">
        <v>0</v>
      </c>
      <c r="D40" s="1106"/>
      <c r="E40" s="1106"/>
      <c r="F40" s="1106"/>
      <c r="G40" s="1106">
        <v>0</v>
      </c>
      <c r="H40" s="1274" t="s">
        <v>44</v>
      </c>
      <c r="I40" s="1265"/>
      <c r="J40" s="1102"/>
      <c r="K40" s="1102"/>
      <c r="L40" s="1102"/>
      <c r="M40" s="1102"/>
      <c r="N40" s="1102"/>
      <c r="O40" s="1102"/>
      <c r="P40" s="1102"/>
      <c r="Q40" s="1102"/>
      <c r="R40" s="1102"/>
      <c r="S40" s="1102"/>
      <c r="T40" s="1102"/>
    </row>
    <row r="41" spans="1:21" x14ac:dyDescent="0.2">
      <c r="A41" s="1276" t="s">
        <v>112</v>
      </c>
      <c r="B41" s="1277">
        <f t="shared" ref="B41:G41" si="6">B39-B40</f>
        <v>0</v>
      </c>
      <c r="C41" s="1277">
        <f t="shared" si="6"/>
        <v>0</v>
      </c>
      <c r="D41" s="1277">
        <f t="shared" si="6"/>
        <v>0</v>
      </c>
      <c r="E41" s="1277">
        <f t="shared" si="6"/>
        <v>0</v>
      </c>
      <c r="F41" s="1277">
        <f t="shared" si="6"/>
        <v>0</v>
      </c>
      <c r="G41" s="1277">
        <f t="shared" si="6"/>
        <v>0</v>
      </c>
      <c r="H41" s="1274" t="s">
        <v>44</v>
      </c>
      <c r="I41" s="1265"/>
      <c r="J41" s="1102"/>
      <c r="K41" s="1102"/>
      <c r="L41" s="1102"/>
      <c r="M41" s="1102"/>
      <c r="N41" s="1102"/>
      <c r="O41" s="1102"/>
      <c r="P41" s="1102"/>
      <c r="Q41" s="1102"/>
      <c r="R41" s="1102"/>
      <c r="S41" s="1102"/>
      <c r="T41" s="1102"/>
    </row>
    <row r="42" spans="1:21" ht="15" thickBot="1" x14ac:dyDescent="0.25">
      <c r="A42" s="1267" t="s">
        <v>113</v>
      </c>
      <c r="B42" s="1278">
        <f t="shared" ref="B42:G42" si="7">(B38*B41)*12</f>
        <v>0</v>
      </c>
      <c r="C42" s="1278">
        <f t="shared" si="7"/>
        <v>0</v>
      </c>
      <c r="D42" s="1278">
        <f t="shared" si="7"/>
        <v>0</v>
      </c>
      <c r="E42" s="1278">
        <f t="shared" si="7"/>
        <v>0</v>
      </c>
      <c r="F42" s="1278">
        <f t="shared" si="7"/>
        <v>0</v>
      </c>
      <c r="G42" s="1278">
        <f t="shared" si="7"/>
        <v>0</v>
      </c>
      <c r="H42" s="1279">
        <f>SUM(B42:G42)</f>
        <v>0</v>
      </c>
      <c r="I42" s="1265"/>
      <c r="J42" s="1102"/>
      <c r="K42" s="1102"/>
      <c r="L42" s="1102"/>
      <c r="M42" s="1102"/>
      <c r="N42" s="1102"/>
      <c r="O42" s="1102"/>
      <c r="P42" s="1102"/>
      <c r="Q42" s="1102"/>
      <c r="R42" s="1102"/>
      <c r="S42" s="1102"/>
      <c r="T42" s="1102"/>
    </row>
    <row r="43" spans="1:21" ht="12" customHeight="1" thickTop="1" thickBot="1" x14ac:dyDescent="0.25">
      <c r="A43" s="1282"/>
      <c r="B43" s="1283"/>
      <c r="C43" s="1284"/>
      <c r="D43" s="1285"/>
      <c r="E43" s="1285"/>
      <c r="F43" s="1285"/>
      <c r="G43" s="1285"/>
      <c r="H43" s="1285"/>
      <c r="I43" s="1280"/>
      <c r="J43" s="1102"/>
      <c r="K43" s="1102"/>
      <c r="L43" s="1102"/>
      <c r="M43" s="1102"/>
      <c r="N43" s="1102"/>
      <c r="O43" s="1102"/>
      <c r="P43" s="1102"/>
      <c r="Q43" s="1102"/>
      <c r="R43" s="1102"/>
      <c r="S43" s="1102"/>
      <c r="T43" s="1102"/>
      <c r="U43" s="1102"/>
    </row>
    <row r="44" spans="1:21" ht="16.5" thickTop="1" thickBot="1" x14ac:dyDescent="0.25">
      <c r="A44" s="1226" t="s">
        <v>762</v>
      </c>
      <c r="B44" s="1264"/>
      <c r="C44" s="1706" t="s">
        <v>686</v>
      </c>
      <c r="D44" s="1707"/>
      <c r="E44" s="1112"/>
      <c r="F44" s="1708" t="s">
        <v>685</v>
      </c>
      <c r="G44" s="1709"/>
      <c r="H44" s="1710"/>
      <c r="J44" s="1102"/>
      <c r="K44" s="1102"/>
      <c r="L44" s="1102"/>
      <c r="M44" s="1102"/>
      <c r="N44" s="1102"/>
      <c r="O44" s="1102"/>
      <c r="P44" s="1102"/>
      <c r="Q44" s="1102"/>
      <c r="R44" s="1102"/>
      <c r="S44" s="1102"/>
      <c r="T44" s="1102"/>
      <c r="U44" s="1102"/>
    </row>
    <row r="45" spans="1:21" ht="17.25" thickBot="1" x14ac:dyDescent="0.25">
      <c r="A45" s="1267" t="s">
        <v>684</v>
      </c>
      <c r="B45" s="1509"/>
      <c r="C45" s="1509"/>
      <c r="D45" s="1509"/>
      <c r="E45" s="1510"/>
      <c r="F45" s="1509"/>
      <c r="G45" s="1509"/>
      <c r="H45" s="1268" t="s">
        <v>109</v>
      </c>
      <c r="J45" s="1102"/>
      <c r="K45" s="1102"/>
      <c r="L45" s="1102"/>
      <c r="M45" s="1102"/>
      <c r="N45" s="1102"/>
      <c r="O45" s="1102"/>
      <c r="P45" s="1102"/>
      <c r="Q45" s="1102"/>
      <c r="R45" s="1102"/>
      <c r="S45" s="1102"/>
      <c r="T45" s="1102"/>
      <c r="U45" s="1102"/>
    </row>
    <row r="46" spans="1:21" ht="15" thickTop="1" x14ac:dyDescent="0.2">
      <c r="A46" s="1269" t="s">
        <v>683</v>
      </c>
      <c r="B46" s="1111">
        <v>0</v>
      </c>
      <c r="C46" s="1110">
        <v>0</v>
      </c>
      <c r="D46" s="1110">
        <v>0</v>
      </c>
      <c r="E46" s="1110"/>
      <c r="F46" s="1110"/>
      <c r="G46" s="1110">
        <v>0</v>
      </c>
      <c r="H46" s="1270">
        <f>+(B46*B47)+(C46*C47)+(D46*D47)+(E46*E47)+(G46*G47)</f>
        <v>0</v>
      </c>
      <c r="I46" s="1265"/>
      <c r="J46" s="1102"/>
      <c r="K46" s="1102"/>
      <c r="L46" s="1102"/>
      <c r="M46" s="1102"/>
      <c r="N46" s="1102"/>
      <c r="O46" s="1102"/>
      <c r="P46" s="1102"/>
      <c r="Q46" s="1102"/>
      <c r="R46" s="1102"/>
      <c r="S46" s="1102"/>
      <c r="T46" s="1102"/>
      <c r="U46" s="1102"/>
    </row>
    <row r="47" spans="1:21" x14ac:dyDescent="0.2">
      <c r="A47" s="1271" t="s">
        <v>110</v>
      </c>
      <c r="B47" s="1109">
        <v>0</v>
      </c>
      <c r="C47" s="1108">
        <v>0</v>
      </c>
      <c r="D47" s="1108">
        <v>0</v>
      </c>
      <c r="E47" s="1108"/>
      <c r="F47" s="1108"/>
      <c r="G47" s="1108">
        <v>0</v>
      </c>
      <c r="H47" s="1272">
        <f>SUM(B47:G47)</f>
        <v>0</v>
      </c>
      <c r="I47" s="1265"/>
      <c r="J47" s="1102"/>
      <c r="K47" s="1102"/>
      <c r="L47" s="1102"/>
      <c r="M47" s="1102"/>
      <c r="N47" s="1102"/>
      <c r="O47" s="1102"/>
      <c r="P47" s="1102"/>
      <c r="Q47" s="1102"/>
      <c r="R47" s="1102"/>
      <c r="S47" s="1102"/>
      <c r="T47" s="1102"/>
      <c r="U47" s="1102"/>
    </row>
    <row r="48" spans="1:21" ht="16.5" x14ac:dyDescent="0.2">
      <c r="A48" s="1273" t="s">
        <v>682</v>
      </c>
      <c r="B48" s="1109">
        <v>0</v>
      </c>
      <c r="C48" s="1108">
        <v>0</v>
      </c>
      <c r="D48" s="1108">
        <v>0</v>
      </c>
      <c r="E48" s="1108"/>
      <c r="F48" s="1108"/>
      <c r="G48" s="1108">
        <v>0</v>
      </c>
      <c r="H48" s="1274" t="s">
        <v>44</v>
      </c>
      <c r="I48" s="1265"/>
      <c r="J48" s="1102"/>
      <c r="K48" s="1102"/>
      <c r="L48" s="1102"/>
      <c r="M48" s="1102"/>
      <c r="N48" s="1102"/>
      <c r="O48" s="1102"/>
      <c r="P48" s="1102"/>
      <c r="Q48" s="1102"/>
      <c r="R48" s="1102"/>
      <c r="S48" s="1102"/>
      <c r="T48" s="1102"/>
      <c r="U48" s="1102"/>
    </row>
    <row r="49" spans="1:21" x14ac:dyDescent="0.2">
      <c r="A49" s="1275" t="s">
        <v>111</v>
      </c>
      <c r="B49" s="1107">
        <v>0</v>
      </c>
      <c r="C49" s="1106">
        <v>0</v>
      </c>
      <c r="D49" s="1106">
        <v>0</v>
      </c>
      <c r="E49" s="1106"/>
      <c r="F49" s="1106"/>
      <c r="G49" s="1106">
        <v>0</v>
      </c>
      <c r="H49" s="1274" t="s">
        <v>44</v>
      </c>
      <c r="I49" s="1265"/>
      <c r="J49" s="1102"/>
      <c r="K49" s="1102"/>
      <c r="L49" s="1102"/>
      <c r="M49" s="1102"/>
      <c r="N49" s="1102"/>
      <c r="O49" s="1102"/>
      <c r="P49" s="1102"/>
      <c r="Q49" s="1102"/>
      <c r="R49" s="1102"/>
      <c r="S49" s="1102"/>
      <c r="T49" s="1102"/>
      <c r="U49" s="1102"/>
    </row>
    <row r="50" spans="1:21" x14ac:dyDescent="0.2">
      <c r="A50" s="1276" t="s">
        <v>112</v>
      </c>
      <c r="B50" s="1277">
        <f t="shared" ref="B50:G50" si="8">B48-B49</f>
        <v>0</v>
      </c>
      <c r="C50" s="1277">
        <f t="shared" si="8"/>
        <v>0</v>
      </c>
      <c r="D50" s="1277">
        <f t="shared" si="8"/>
        <v>0</v>
      </c>
      <c r="E50" s="1277">
        <f t="shared" si="8"/>
        <v>0</v>
      </c>
      <c r="F50" s="1277">
        <f t="shared" si="8"/>
        <v>0</v>
      </c>
      <c r="G50" s="1277">
        <f t="shared" si="8"/>
        <v>0</v>
      </c>
      <c r="H50" s="1274" t="s">
        <v>44</v>
      </c>
      <c r="I50" s="1265"/>
      <c r="J50" s="1102"/>
      <c r="K50" s="1102"/>
      <c r="L50" s="1102"/>
      <c r="M50" s="1102"/>
      <c r="N50" s="1102"/>
      <c r="O50" s="1102"/>
      <c r="P50" s="1102"/>
      <c r="Q50" s="1102"/>
      <c r="R50" s="1102"/>
      <c r="S50" s="1102"/>
      <c r="T50" s="1102"/>
      <c r="U50" s="1102"/>
    </row>
    <row r="51" spans="1:21" ht="15" thickBot="1" x14ac:dyDescent="0.25">
      <c r="A51" s="1267" t="s">
        <v>113</v>
      </c>
      <c r="B51" s="1278">
        <f t="shared" ref="B51:G51" si="9">(B47*B50)*12</f>
        <v>0</v>
      </c>
      <c r="C51" s="1278">
        <f t="shared" si="9"/>
        <v>0</v>
      </c>
      <c r="D51" s="1278">
        <f t="shared" si="9"/>
        <v>0</v>
      </c>
      <c r="E51" s="1278">
        <f t="shared" si="9"/>
        <v>0</v>
      </c>
      <c r="F51" s="1278">
        <f t="shared" si="9"/>
        <v>0</v>
      </c>
      <c r="G51" s="1278">
        <f t="shared" si="9"/>
        <v>0</v>
      </c>
      <c r="H51" s="1279">
        <f>SUM(B51:G51)</f>
        <v>0</v>
      </c>
      <c r="I51" s="1265"/>
      <c r="J51" s="1102"/>
      <c r="K51" s="1102"/>
      <c r="L51" s="1102"/>
      <c r="M51" s="1102"/>
      <c r="N51" s="1102"/>
      <c r="O51" s="1102"/>
      <c r="P51" s="1102"/>
      <c r="Q51" s="1102"/>
      <c r="R51" s="1102"/>
      <c r="S51" s="1102"/>
      <c r="T51" s="1102"/>
      <c r="U51" s="1102"/>
    </row>
    <row r="52" spans="1:21" ht="12" customHeight="1" thickTop="1" thickBot="1" x14ac:dyDescent="0.25">
      <c r="A52" s="1286"/>
      <c r="B52" s="1287"/>
      <c r="C52" s="1288"/>
      <c r="D52" s="1113"/>
      <c r="E52" s="1113"/>
      <c r="F52" s="1113"/>
      <c r="G52" s="1113"/>
      <c r="H52" s="1113"/>
      <c r="I52" s="1280"/>
      <c r="J52" s="1102"/>
      <c r="K52" s="1102"/>
      <c r="L52" s="1102"/>
      <c r="M52" s="1102"/>
      <c r="N52" s="1102"/>
      <c r="O52" s="1102"/>
      <c r="P52" s="1102"/>
      <c r="Q52" s="1102"/>
      <c r="R52" s="1102"/>
      <c r="S52" s="1102"/>
      <c r="T52" s="1102"/>
      <c r="U52" s="1102"/>
    </row>
    <row r="53" spans="1:21" ht="16.5" thickTop="1" thickBot="1" x14ac:dyDescent="0.25">
      <c r="A53" s="1226" t="s">
        <v>763</v>
      </c>
      <c r="B53" s="1264"/>
      <c r="C53" s="1706" t="s">
        <v>686</v>
      </c>
      <c r="D53" s="1707"/>
      <c r="E53" s="1112"/>
      <c r="F53" s="1708" t="s">
        <v>685</v>
      </c>
      <c r="G53" s="1709"/>
      <c r="H53" s="1710"/>
      <c r="I53" s="1102"/>
      <c r="J53" s="1102"/>
      <c r="K53" s="1102"/>
      <c r="L53" s="1102"/>
      <c r="M53" s="1102"/>
      <c r="N53" s="1102"/>
      <c r="O53" s="1102"/>
      <c r="P53" s="1102"/>
      <c r="Q53" s="1102"/>
      <c r="R53" s="1102"/>
      <c r="S53" s="1102"/>
      <c r="T53" s="1102"/>
      <c r="U53" s="1102"/>
    </row>
    <row r="54" spans="1:21" ht="17.25" thickBot="1" x14ac:dyDescent="0.25">
      <c r="A54" s="1267" t="s">
        <v>684</v>
      </c>
      <c r="B54" s="1509"/>
      <c r="C54" s="1509"/>
      <c r="D54" s="1509"/>
      <c r="E54" s="1510"/>
      <c r="F54" s="1509"/>
      <c r="G54" s="1509"/>
      <c r="H54" s="1268" t="s">
        <v>109</v>
      </c>
      <c r="I54" s="1102"/>
      <c r="J54" s="1102"/>
      <c r="K54" s="1102"/>
      <c r="L54" s="1102"/>
      <c r="M54" s="1102"/>
      <c r="N54" s="1102"/>
      <c r="O54" s="1102"/>
      <c r="P54" s="1102"/>
      <c r="Q54" s="1102"/>
      <c r="R54" s="1102"/>
      <c r="S54" s="1102"/>
      <c r="T54" s="1102"/>
      <c r="U54" s="1102"/>
    </row>
    <row r="55" spans="1:21" ht="15" thickTop="1" x14ac:dyDescent="0.2">
      <c r="A55" s="1269" t="s">
        <v>683</v>
      </c>
      <c r="B55" s="1111">
        <v>0</v>
      </c>
      <c r="C55" s="1110">
        <v>0</v>
      </c>
      <c r="D55" s="1110">
        <v>0</v>
      </c>
      <c r="E55" s="1110">
        <v>0</v>
      </c>
      <c r="F55" s="1110">
        <v>0</v>
      </c>
      <c r="G55" s="1110">
        <v>0</v>
      </c>
      <c r="H55" s="1270">
        <f>+(B55*B56)+(C55*C56)+(D55*D56)+(E55*E56)+(G55*G56)</f>
        <v>0</v>
      </c>
      <c r="I55" s="1102"/>
      <c r="J55" s="1102"/>
      <c r="K55" s="1102"/>
      <c r="L55" s="1102"/>
      <c r="M55" s="1102"/>
      <c r="N55" s="1102"/>
      <c r="O55" s="1102"/>
      <c r="P55" s="1102"/>
      <c r="Q55" s="1102"/>
      <c r="R55" s="1102"/>
      <c r="S55" s="1102"/>
      <c r="T55" s="1102"/>
      <c r="U55" s="1102"/>
    </row>
    <row r="56" spans="1:21" x14ac:dyDescent="0.2">
      <c r="A56" s="1271" t="s">
        <v>110</v>
      </c>
      <c r="B56" s="1109">
        <v>0</v>
      </c>
      <c r="C56" s="1108">
        <v>0</v>
      </c>
      <c r="D56" s="1108">
        <v>0</v>
      </c>
      <c r="E56" s="1108">
        <v>0</v>
      </c>
      <c r="F56" s="1108">
        <v>0</v>
      </c>
      <c r="G56" s="1108">
        <v>0</v>
      </c>
      <c r="H56" s="1272">
        <f>SUM(B56:G56)</f>
        <v>0</v>
      </c>
      <c r="I56" s="1102"/>
      <c r="J56" s="1102"/>
      <c r="K56" s="1102"/>
      <c r="L56" s="1102"/>
      <c r="M56" s="1102"/>
      <c r="N56" s="1102"/>
      <c r="O56" s="1102"/>
      <c r="P56" s="1102"/>
      <c r="Q56" s="1102"/>
      <c r="R56" s="1102"/>
      <c r="S56" s="1102"/>
      <c r="T56" s="1102"/>
      <c r="U56" s="1102"/>
    </row>
    <row r="57" spans="1:21" ht="16.5" x14ac:dyDescent="0.2">
      <c r="A57" s="1273" t="s">
        <v>682</v>
      </c>
      <c r="B57" s="1109">
        <v>0</v>
      </c>
      <c r="C57" s="1108">
        <v>0</v>
      </c>
      <c r="D57" s="1108">
        <v>0</v>
      </c>
      <c r="E57" s="1108">
        <v>0</v>
      </c>
      <c r="F57" s="1108">
        <v>0</v>
      </c>
      <c r="G57" s="1108">
        <v>0</v>
      </c>
      <c r="H57" s="1274" t="s">
        <v>44</v>
      </c>
      <c r="I57" s="1102"/>
      <c r="J57" s="1102"/>
      <c r="K57" s="1102"/>
      <c r="L57" s="1102"/>
      <c r="M57" s="1102"/>
      <c r="N57" s="1102"/>
      <c r="O57" s="1102"/>
      <c r="P57" s="1102"/>
      <c r="Q57" s="1102"/>
      <c r="R57" s="1102"/>
      <c r="S57" s="1102"/>
      <c r="T57" s="1102"/>
      <c r="U57" s="1102"/>
    </row>
    <row r="58" spans="1:21" x14ac:dyDescent="0.2">
      <c r="A58" s="1275" t="s">
        <v>111</v>
      </c>
      <c r="B58" s="1107">
        <v>0</v>
      </c>
      <c r="C58" s="1106">
        <v>0</v>
      </c>
      <c r="D58" s="1106">
        <v>0</v>
      </c>
      <c r="E58" s="1106">
        <v>0</v>
      </c>
      <c r="F58" s="1106">
        <v>0</v>
      </c>
      <c r="G58" s="1106">
        <v>0</v>
      </c>
      <c r="H58" s="1274" t="s">
        <v>44</v>
      </c>
      <c r="I58" s="1102"/>
      <c r="J58" s="1102"/>
      <c r="K58" s="1102"/>
      <c r="L58" s="1102"/>
      <c r="M58" s="1102"/>
      <c r="N58" s="1102"/>
      <c r="O58" s="1102"/>
      <c r="P58" s="1102"/>
      <c r="Q58" s="1102"/>
      <c r="R58" s="1102"/>
      <c r="S58" s="1102"/>
      <c r="T58" s="1102"/>
      <c r="U58" s="1102"/>
    </row>
    <row r="59" spans="1:21" x14ac:dyDescent="0.2">
      <c r="A59" s="1276" t="s">
        <v>112</v>
      </c>
      <c r="B59" s="1277">
        <f t="shared" ref="B59:G59" si="10">B57-B58</f>
        <v>0</v>
      </c>
      <c r="C59" s="1277">
        <f t="shared" si="10"/>
        <v>0</v>
      </c>
      <c r="D59" s="1277">
        <f t="shared" si="10"/>
        <v>0</v>
      </c>
      <c r="E59" s="1277">
        <f t="shared" si="10"/>
        <v>0</v>
      </c>
      <c r="F59" s="1277">
        <f t="shared" si="10"/>
        <v>0</v>
      </c>
      <c r="G59" s="1277">
        <f t="shared" si="10"/>
        <v>0</v>
      </c>
      <c r="H59" s="1274" t="s">
        <v>44</v>
      </c>
      <c r="I59" s="1102"/>
      <c r="J59" s="1102"/>
      <c r="K59" s="1102"/>
      <c r="L59" s="1102"/>
      <c r="M59" s="1102"/>
      <c r="N59" s="1102"/>
      <c r="O59" s="1102"/>
      <c r="P59" s="1102"/>
      <c r="Q59" s="1102"/>
      <c r="R59" s="1102"/>
      <c r="S59" s="1102"/>
      <c r="T59" s="1102"/>
      <c r="U59" s="1102"/>
    </row>
    <row r="60" spans="1:21" ht="15" thickBot="1" x14ac:dyDescent="0.25">
      <c r="A60" s="1267" t="s">
        <v>113</v>
      </c>
      <c r="B60" s="1278">
        <f t="shared" ref="B60:G60" si="11">(B56*B59)*12</f>
        <v>0</v>
      </c>
      <c r="C60" s="1278">
        <f t="shared" si="11"/>
        <v>0</v>
      </c>
      <c r="D60" s="1278">
        <f t="shared" si="11"/>
        <v>0</v>
      </c>
      <c r="E60" s="1278">
        <f t="shared" si="11"/>
        <v>0</v>
      </c>
      <c r="F60" s="1278">
        <f t="shared" si="11"/>
        <v>0</v>
      </c>
      <c r="G60" s="1278">
        <f t="shared" si="11"/>
        <v>0</v>
      </c>
      <c r="H60" s="1279">
        <f>SUM(B60:G60)</f>
        <v>0</v>
      </c>
      <c r="I60" s="1102"/>
      <c r="J60" s="1102"/>
      <c r="K60" s="1102"/>
      <c r="L60" s="1102"/>
      <c r="M60" s="1102"/>
      <c r="N60" s="1102"/>
      <c r="O60" s="1102"/>
      <c r="P60" s="1102"/>
      <c r="Q60" s="1102"/>
      <c r="R60" s="1102"/>
      <c r="S60" s="1102"/>
      <c r="T60" s="1102"/>
      <c r="U60" s="1102"/>
    </row>
    <row r="61" spans="1:21" ht="12" customHeight="1" thickTop="1" thickBot="1" x14ac:dyDescent="0.25">
      <c r="A61" s="1286"/>
      <c r="B61" s="1287"/>
      <c r="C61" s="1288"/>
      <c r="D61" s="1113"/>
      <c r="E61" s="1113"/>
      <c r="F61" s="1113"/>
      <c r="G61" s="1113"/>
      <c r="H61" s="1113"/>
      <c r="I61" s="1102"/>
      <c r="J61" s="1102"/>
      <c r="K61" s="1102"/>
      <c r="L61" s="1102"/>
      <c r="M61" s="1102"/>
      <c r="N61" s="1102"/>
      <c r="O61" s="1102"/>
      <c r="P61" s="1102"/>
      <c r="Q61" s="1102"/>
      <c r="R61" s="1102"/>
      <c r="S61" s="1102"/>
      <c r="T61" s="1102"/>
      <c r="U61" s="1102"/>
    </row>
    <row r="62" spans="1:21" ht="16.5" thickTop="1" thickBot="1" x14ac:dyDescent="0.25">
      <c r="A62" s="1226" t="s">
        <v>764</v>
      </c>
      <c r="B62" s="1264"/>
      <c r="C62" s="1706" t="s">
        <v>686</v>
      </c>
      <c r="D62" s="1707"/>
      <c r="E62" s="1112"/>
      <c r="F62" s="1708" t="s">
        <v>685</v>
      </c>
      <c r="G62" s="1709"/>
      <c r="H62" s="1710"/>
      <c r="I62" s="1102"/>
      <c r="J62" s="1102"/>
      <c r="K62" s="1102"/>
      <c r="L62" s="1102"/>
      <c r="M62" s="1102"/>
      <c r="N62" s="1102"/>
      <c r="O62" s="1102"/>
      <c r="P62" s="1102"/>
      <c r="Q62" s="1102"/>
      <c r="R62" s="1102"/>
      <c r="S62" s="1102"/>
      <c r="T62" s="1102"/>
      <c r="U62" s="1102"/>
    </row>
    <row r="63" spans="1:21" ht="17.25" thickBot="1" x14ac:dyDescent="0.25">
      <c r="A63" s="1267" t="s">
        <v>684</v>
      </c>
      <c r="B63" s="1509"/>
      <c r="C63" s="1509"/>
      <c r="D63" s="1509"/>
      <c r="E63" s="1510"/>
      <c r="F63" s="1509"/>
      <c r="G63" s="1509"/>
      <c r="H63" s="1268" t="s">
        <v>109</v>
      </c>
      <c r="I63" s="1102"/>
      <c r="J63" s="1102"/>
      <c r="K63" s="1102"/>
      <c r="L63" s="1102"/>
      <c r="M63" s="1102"/>
      <c r="N63" s="1102"/>
      <c r="O63" s="1102"/>
      <c r="P63" s="1102"/>
      <c r="Q63" s="1102"/>
      <c r="R63" s="1102"/>
      <c r="S63" s="1102"/>
      <c r="T63" s="1102"/>
      <c r="U63" s="1102"/>
    </row>
    <row r="64" spans="1:21" ht="15" thickTop="1" x14ac:dyDescent="0.2">
      <c r="A64" s="1269" t="s">
        <v>683</v>
      </c>
      <c r="B64" s="1111">
        <v>0</v>
      </c>
      <c r="C64" s="1110">
        <v>0</v>
      </c>
      <c r="D64" s="1110">
        <v>0</v>
      </c>
      <c r="E64" s="1110">
        <v>0</v>
      </c>
      <c r="F64" s="1110">
        <v>0</v>
      </c>
      <c r="G64" s="1110">
        <v>0</v>
      </c>
      <c r="H64" s="1270">
        <f>+(B64*B65)+(C64*C65)+(D64*D65)+(E64*E65)+(G64*G65)</f>
        <v>0</v>
      </c>
      <c r="I64" s="1102"/>
      <c r="J64" s="1102"/>
      <c r="K64" s="1102"/>
      <c r="L64" s="1102"/>
      <c r="M64" s="1102"/>
      <c r="N64" s="1102"/>
      <c r="O64" s="1102"/>
      <c r="P64" s="1102"/>
      <c r="Q64" s="1102"/>
      <c r="R64" s="1102"/>
      <c r="S64" s="1102"/>
      <c r="T64" s="1102"/>
      <c r="U64" s="1102"/>
    </row>
    <row r="65" spans="1:21" x14ac:dyDescent="0.2">
      <c r="A65" s="1271" t="s">
        <v>110</v>
      </c>
      <c r="B65" s="1109">
        <v>0</v>
      </c>
      <c r="C65" s="1108">
        <v>0</v>
      </c>
      <c r="D65" s="1108">
        <v>0</v>
      </c>
      <c r="E65" s="1108">
        <v>0</v>
      </c>
      <c r="F65" s="1108">
        <v>0</v>
      </c>
      <c r="G65" s="1108">
        <v>0</v>
      </c>
      <c r="H65" s="1272">
        <f>SUM(B65:G65)</f>
        <v>0</v>
      </c>
      <c r="I65" s="1102"/>
      <c r="J65" s="1102"/>
      <c r="K65" s="1102"/>
      <c r="L65" s="1102"/>
      <c r="M65" s="1102"/>
      <c r="N65" s="1102"/>
      <c r="O65" s="1102"/>
      <c r="P65" s="1102"/>
      <c r="Q65" s="1102"/>
      <c r="R65" s="1102"/>
      <c r="S65" s="1102"/>
      <c r="T65" s="1102"/>
      <c r="U65" s="1102"/>
    </row>
    <row r="66" spans="1:21" ht="16.5" x14ac:dyDescent="0.2">
      <c r="A66" s="1273" t="s">
        <v>682</v>
      </c>
      <c r="B66" s="1109">
        <v>0</v>
      </c>
      <c r="C66" s="1108">
        <v>0</v>
      </c>
      <c r="D66" s="1108">
        <v>0</v>
      </c>
      <c r="E66" s="1108">
        <v>0</v>
      </c>
      <c r="F66" s="1108">
        <v>0</v>
      </c>
      <c r="G66" s="1108">
        <v>0</v>
      </c>
      <c r="H66" s="1274" t="s">
        <v>44</v>
      </c>
      <c r="I66" s="1102"/>
      <c r="J66" s="1102"/>
      <c r="K66" s="1102"/>
      <c r="L66" s="1102"/>
      <c r="M66" s="1102"/>
      <c r="N66" s="1102"/>
      <c r="O66" s="1102"/>
      <c r="P66" s="1102"/>
      <c r="Q66" s="1102"/>
      <c r="R66" s="1102"/>
      <c r="S66" s="1102"/>
      <c r="T66" s="1102"/>
      <c r="U66" s="1102"/>
    </row>
    <row r="67" spans="1:21" x14ac:dyDescent="0.2">
      <c r="A67" s="1275" t="s">
        <v>111</v>
      </c>
      <c r="B67" s="1107">
        <v>0</v>
      </c>
      <c r="C67" s="1106">
        <v>0</v>
      </c>
      <c r="D67" s="1106">
        <v>0</v>
      </c>
      <c r="E67" s="1106">
        <v>0</v>
      </c>
      <c r="F67" s="1106">
        <v>0</v>
      </c>
      <c r="G67" s="1106">
        <v>0</v>
      </c>
      <c r="H67" s="1274" t="s">
        <v>44</v>
      </c>
      <c r="I67" s="1102"/>
      <c r="J67" s="1102"/>
      <c r="K67" s="1102"/>
      <c r="L67" s="1102"/>
      <c r="M67" s="1102"/>
      <c r="N67" s="1102"/>
      <c r="O67" s="1102"/>
      <c r="P67" s="1102"/>
      <c r="Q67" s="1102"/>
      <c r="R67" s="1102"/>
      <c r="S67" s="1102"/>
      <c r="T67" s="1102"/>
      <c r="U67" s="1102"/>
    </row>
    <row r="68" spans="1:21" x14ac:dyDescent="0.2">
      <c r="A68" s="1276" t="s">
        <v>112</v>
      </c>
      <c r="B68" s="1277">
        <f t="shared" ref="B68:G68" si="12">B66-B67</f>
        <v>0</v>
      </c>
      <c r="C68" s="1277">
        <f t="shared" si="12"/>
        <v>0</v>
      </c>
      <c r="D68" s="1277">
        <f t="shared" si="12"/>
        <v>0</v>
      </c>
      <c r="E68" s="1277">
        <f t="shared" si="12"/>
        <v>0</v>
      </c>
      <c r="F68" s="1277">
        <f t="shared" si="12"/>
        <v>0</v>
      </c>
      <c r="G68" s="1277">
        <f t="shared" si="12"/>
        <v>0</v>
      </c>
      <c r="H68" s="1274" t="s">
        <v>44</v>
      </c>
      <c r="I68" s="1102"/>
      <c r="J68" s="1102"/>
      <c r="K68" s="1102"/>
      <c r="L68" s="1102"/>
      <c r="M68" s="1102"/>
      <c r="N68" s="1102"/>
      <c r="O68" s="1102"/>
      <c r="P68" s="1102"/>
      <c r="Q68" s="1102"/>
      <c r="R68" s="1102"/>
      <c r="S68" s="1102"/>
      <c r="T68" s="1102"/>
      <c r="U68" s="1102"/>
    </row>
    <row r="69" spans="1:21" ht="15" thickBot="1" x14ac:dyDescent="0.25">
      <c r="A69" s="1267" t="s">
        <v>113</v>
      </c>
      <c r="B69" s="1278">
        <f t="shared" ref="B69:G69" si="13">(B65*B68)*12</f>
        <v>0</v>
      </c>
      <c r="C69" s="1278">
        <f t="shared" si="13"/>
        <v>0</v>
      </c>
      <c r="D69" s="1278">
        <f t="shared" si="13"/>
        <v>0</v>
      </c>
      <c r="E69" s="1278">
        <f t="shared" si="13"/>
        <v>0</v>
      </c>
      <c r="F69" s="1278">
        <f t="shared" si="13"/>
        <v>0</v>
      </c>
      <c r="G69" s="1278">
        <f t="shared" si="13"/>
        <v>0</v>
      </c>
      <c r="H69" s="1279">
        <f>SUM(B69:G69)</f>
        <v>0</v>
      </c>
      <c r="I69" s="1102"/>
      <c r="J69" s="1102"/>
      <c r="K69" s="1102"/>
      <c r="L69" s="1102"/>
      <c r="M69" s="1102"/>
      <c r="N69" s="1102"/>
      <c r="O69" s="1102"/>
      <c r="P69" s="1102"/>
      <c r="Q69" s="1102"/>
      <c r="R69" s="1102"/>
      <c r="S69" s="1102"/>
      <c r="T69" s="1102"/>
      <c r="U69" s="1102"/>
    </row>
    <row r="70" spans="1:21" ht="12" customHeight="1" thickTop="1" thickBot="1" x14ac:dyDescent="0.25">
      <c r="A70" s="1286"/>
      <c r="B70" s="1289"/>
      <c r="C70" s="1290"/>
      <c r="D70" s="1291"/>
      <c r="E70" s="1291"/>
      <c r="F70" s="1291"/>
      <c r="G70" s="1291"/>
      <c r="H70" s="1291"/>
      <c r="I70" s="1102"/>
      <c r="J70" s="1102"/>
      <c r="K70" s="1102"/>
      <c r="L70" s="1102"/>
      <c r="M70" s="1102"/>
      <c r="N70" s="1102"/>
      <c r="O70" s="1102"/>
      <c r="P70" s="1102"/>
      <c r="Q70" s="1102"/>
      <c r="R70" s="1102"/>
      <c r="S70" s="1102"/>
      <c r="T70" s="1102"/>
      <c r="U70" s="1102"/>
    </row>
    <row r="71" spans="1:21" ht="16.5" thickTop="1" thickBot="1" x14ac:dyDescent="0.25">
      <c r="A71" s="1227" t="s">
        <v>765</v>
      </c>
      <c r="B71" s="1264"/>
      <c r="C71" s="1706" t="s">
        <v>686</v>
      </c>
      <c r="D71" s="1707"/>
      <c r="E71" s="1112"/>
      <c r="F71" s="1708" t="s">
        <v>685</v>
      </c>
      <c r="G71" s="1709"/>
      <c r="H71" s="1710"/>
      <c r="I71" s="1102"/>
      <c r="J71" s="1102"/>
      <c r="K71" s="1102"/>
      <c r="L71" s="1102"/>
      <c r="M71" s="1102"/>
      <c r="N71" s="1102"/>
      <c r="O71" s="1102"/>
      <c r="P71" s="1102"/>
      <c r="Q71" s="1102"/>
      <c r="R71" s="1102"/>
      <c r="S71" s="1102"/>
      <c r="T71" s="1102"/>
      <c r="U71" s="1102"/>
    </row>
    <row r="72" spans="1:21" ht="17.25" thickBot="1" x14ac:dyDescent="0.25">
      <c r="A72" s="1267" t="s">
        <v>684</v>
      </c>
      <c r="B72" s="1509"/>
      <c r="C72" s="1509"/>
      <c r="D72" s="1509"/>
      <c r="E72" s="1510"/>
      <c r="F72" s="1509"/>
      <c r="G72" s="1509"/>
      <c r="H72" s="1292" t="s">
        <v>109</v>
      </c>
      <c r="I72" s="1102"/>
      <c r="J72" s="1102"/>
      <c r="K72" s="1102"/>
      <c r="L72" s="1102"/>
      <c r="M72" s="1102"/>
      <c r="N72" s="1102"/>
      <c r="O72" s="1102"/>
      <c r="P72" s="1102"/>
      <c r="Q72" s="1102"/>
      <c r="R72" s="1102"/>
      <c r="S72" s="1102"/>
      <c r="T72" s="1102"/>
      <c r="U72" s="1102"/>
    </row>
    <row r="73" spans="1:21" ht="15" thickTop="1" x14ac:dyDescent="0.2">
      <c r="A73" s="1269" t="s">
        <v>683</v>
      </c>
      <c r="B73" s="1111"/>
      <c r="C73" s="1110">
        <v>0</v>
      </c>
      <c r="D73" s="1110">
        <v>0</v>
      </c>
      <c r="E73" s="1110"/>
      <c r="F73" s="1110"/>
      <c r="G73" s="1110">
        <v>0</v>
      </c>
      <c r="H73" s="1270">
        <f>+(B73*B74)+(C73*C74)+(D73*D74)+(E73*E74)+(G73*G74)</f>
        <v>0</v>
      </c>
      <c r="I73" s="1102"/>
      <c r="J73" s="1102"/>
      <c r="K73" s="1102"/>
      <c r="L73" s="1102"/>
      <c r="M73" s="1102"/>
      <c r="N73" s="1102"/>
      <c r="O73" s="1102"/>
      <c r="P73" s="1102"/>
      <c r="Q73" s="1102"/>
      <c r="R73" s="1102"/>
      <c r="S73" s="1102"/>
      <c r="T73" s="1102"/>
      <c r="U73" s="1102"/>
    </row>
    <row r="74" spans="1:21" ht="16.5" customHeight="1" x14ac:dyDescent="0.2">
      <c r="A74" s="1271" t="s">
        <v>110</v>
      </c>
      <c r="B74" s="1109"/>
      <c r="C74" s="1108">
        <v>0</v>
      </c>
      <c r="D74" s="1108">
        <v>0</v>
      </c>
      <c r="E74" s="1108"/>
      <c r="F74" s="1108"/>
      <c r="G74" s="1108">
        <v>0</v>
      </c>
      <c r="H74" s="1272">
        <f>SUM(B74:G74)</f>
        <v>0</v>
      </c>
      <c r="I74" s="1293"/>
      <c r="J74" s="1293"/>
      <c r="K74" s="1102"/>
      <c r="L74" s="1102"/>
      <c r="M74" s="1102"/>
      <c r="N74" s="1102"/>
      <c r="O74" s="1102"/>
      <c r="P74" s="1102"/>
      <c r="Q74" s="1102"/>
      <c r="R74" s="1102"/>
      <c r="S74" s="1102"/>
      <c r="T74" s="1102"/>
    </row>
    <row r="75" spans="1:21" ht="18" customHeight="1" x14ac:dyDescent="0.2">
      <c r="A75" s="1273" t="s">
        <v>682</v>
      </c>
      <c r="B75" s="1109"/>
      <c r="C75" s="1108">
        <v>0</v>
      </c>
      <c r="D75" s="1108">
        <v>0</v>
      </c>
      <c r="E75" s="1108"/>
      <c r="F75" s="1108"/>
      <c r="G75" s="1108">
        <v>0</v>
      </c>
      <c r="H75" s="1274" t="s">
        <v>44</v>
      </c>
      <c r="I75" s="1294"/>
      <c r="J75" s="1293"/>
      <c r="K75" s="1102"/>
      <c r="L75" s="1102"/>
      <c r="M75" s="1102"/>
      <c r="N75" s="1102"/>
      <c r="O75" s="1102"/>
      <c r="P75" s="1102"/>
      <c r="Q75" s="1102"/>
      <c r="R75" s="1102"/>
      <c r="S75" s="1102"/>
      <c r="T75" s="1102"/>
    </row>
    <row r="76" spans="1:21" x14ac:dyDescent="0.2">
      <c r="A76" s="1275" t="s">
        <v>111</v>
      </c>
      <c r="B76" s="1107"/>
      <c r="C76" s="1106">
        <v>0</v>
      </c>
      <c r="D76" s="1106">
        <v>0</v>
      </c>
      <c r="E76" s="1106"/>
      <c r="F76" s="1106"/>
      <c r="G76" s="1106">
        <v>0</v>
      </c>
      <c r="H76" s="1274" t="s">
        <v>44</v>
      </c>
      <c r="I76" s="1294"/>
      <c r="J76" s="1293"/>
      <c r="K76" s="1102"/>
      <c r="L76" s="1102"/>
      <c r="M76" s="1102"/>
      <c r="N76" s="1102"/>
      <c r="O76" s="1102"/>
      <c r="P76" s="1102"/>
      <c r="Q76" s="1102"/>
      <c r="R76" s="1102"/>
      <c r="S76" s="1102"/>
      <c r="T76" s="1102"/>
    </row>
    <row r="77" spans="1:21" x14ac:dyDescent="0.2">
      <c r="A77" s="1276" t="s">
        <v>112</v>
      </c>
      <c r="B77" s="1277">
        <f t="shared" ref="B77:G77" si="14">B75-B76</f>
        <v>0</v>
      </c>
      <c r="C77" s="1277">
        <f t="shared" si="14"/>
        <v>0</v>
      </c>
      <c r="D77" s="1277">
        <f t="shared" si="14"/>
        <v>0</v>
      </c>
      <c r="E77" s="1277">
        <f t="shared" si="14"/>
        <v>0</v>
      </c>
      <c r="F77" s="1277">
        <f t="shared" si="14"/>
        <v>0</v>
      </c>
      <c r="G77" s="1277">
        <f t="shared" si="14"/>
        <v>0</v>
      </c>
      <c r="H77" s="1274" t="s">
        <v>44</v>
      </c>
      <c r="I77" s="1294"/>
      <c r="J77" s="1293"/>
      <c r="K77" s="1102"/>
      <c r="L77" s="1102"/>
      <c r="M77" s="1102"/>
      <c r="N77" s="1102"/>
      <c r="O77" s="1102"/>
      <c r="P77" s="1102"/>
      <c r="Q77" s="1102"/>
      <c r="R77" s="1102"/>
      <c r="S77" s="1102"/>
      <c r="T77" s="1102"/>
    </row>
    <row r="78" spans="1:21" ht="15" thickBot="1" x14ac:dyDescent="0.25">
      <c r="A78" s="1267" t="s">
        <v>113</v>
      </c>
      <c r="B78" s="1278">
        <f t="shared" ref="B78:G78" si="15">(B74*B77)*12</f>
        <v>0</v>
      </c>
      <c r="C78" s="1278">
        <f t="shared" si="15"/>
        <v>0</v>
      </c>
      <c r="D78" s="1278">
        <f t="shared" si="15"/>
        <v>0</v>
      </c>
      <c r="E78" s="1278">
        <f t="shared" si="15"/>
        <v>0</v>
      </c>
      <c r="F78" s="1278">
        <f t="shared" si="15"/>
        <v>0</v>
      </c>
      <c r="G78" s="1278">
        <f t="shared" si="15"/>
        <v>0</v>
      </c>
      <c r="H78" s="1279">
        <f>SUM(B78:G78)</f>
        <v>0</v>
      </c>
      <c r="I78" s="1294"/>
      <c r="J78" s="1293"/>
      <c r="K78" s="1102"/>
      <c r="L78" s="1102"/>
      <c r="M78" s="1102"/>
      <c r="N78" s="1102"/>
      <c r="O78" s="1102"/>
      <c r="P78" s="1102"/>
      <c r="Q78" s="1102"/>
      <c r="R78" s="1102"/>
      <c r="S78" s="1102"/>
    </row>
    <row r="79" spans="1:21" ht="15.75" thickTop="1" thickBot="1" x14ac:dyDescent="0.25">
      <c r="A79" s="1295"/>
      <c r="B79" s="1281"/>
      <c r="C79" s="1105"/>
      <c r="D79" s="1102"/>
      <c r="E79" s="1102"/>
      <c r="F79" s="1102"/>
      <c r="G79" s="1102"/>
      <c r="H79" s="1534"/>
      <c r="I79" s="1296"/>
      <c r="J79" s="1296"/>
    </row>
    <row r="80" spans="1:21" ht="15.75" thickTop="1" x14ac:dyDescent="0.25">
      <c r="A80" s="1297" t="s">
        <v>766</v>
      </c>
      <c r="B80" s="1298" t="s">
        <v>768</v>
      </c>
      <c r="C80" s="1299"/>
      <c r="D80" s="1299"/>
      <c r="E80" s="1299"/>
      <c r="F80" s="1299"/>
      <c r="G80" s="1299"/>
      <c r="H80" s="1300"/>
    </row>
    <row r="81" spans="1:12" ht="15" thickBot="1" x14ac:dyDescent="0.25">
      <c r="A81" s="1267" t="s">
        <v>103</v>
      </c>
      <c r="B81" s="1511" t="s">
        <v>816</v>
      </c>
      <c r="C81" s="1509" t="s">
        <v>817</v>
      </c>
      <c r="D81" s="1509" t="s">
        <v>818</v>
      </c>
      <c r="E81" s="1512" t="s">
        <v>819</v>
      </c>
      <c r="F81" s="1509" t="s">
        <v>820</v>
      </c>
      <c r="G81" s="1509" t="s">
        <v>821</v>
      </c>
      <c r="H81" s="1268" t="s">
        <v>109</v>
      </c>
      <c r="J81" s="1102"/>
    </row>
    <row r="82" spans="1:12" ht="18.75" customHeight="1" thickTop="1" x14ac:dyDescent="0.2">
      <c r="A82" s="1269" t="s">
        <v>683</v>
      </c>
      <c r="B82" s="1301">
        <f>+(B73*B74)+(B55*B56)+(B46*B47)+(B37*B38)+(B64*B65)+(B28*B29)+(B19*B20)+(B10*B11)</f>
        <v>0</v>
      </c>
      <c r="C82" s="1301">
        <f t="shared" ref="C82:G82" si="16">+(C73*C74)+(C55*C56)+(C46*C47)+(C37*C38)+(C64*C65)+(C28*C29)+(C19*C20)+(C10*C11)</f>
        <v>0</v>
      </c>
      <c r="D82" s="1301">
        <f t="shared" si="16"/>
        <v>0</v>
      </c>
      <c r="E82" s="1417">
        <f t="shared" si="16"/>
        <v>0</v>
      </c>
      <c r="F82" s="1301">
        <f t="shared" si="16"/>
        <v>0</v>
      </c>
      <c r="G82" s="1301">
        <f t="shared" si="16"/>
        <v>0</v>
      </c>
      <c r="H82" s="1270">
        <f>SUM(B82:G82)</f>
        <v>0</v>
      </c>
      <c r="J82" s="1102"/>
    </row>
    <row r="83" spans="1:12" x14ac:dyDescent="0.2">
      <c r="A83" s="1271" t="s">
        <v>110</v>
      </c>
      <c r="B83" s="1302">
        <f>B65+B38+B47+B56+B74+B29+B20+B11</f>
        <v>0</v>
      </c>
      <c r="C83" s="1302">
        <f>C65+C38+C47+C56+C74+C29+C20+C11</f>
        <v>0</v>
      </c>
      <c r="D83" s="1302">
        <f t="shared" ref="D83:G83" si="17">D65+D38+D47+D56+D74+D29+D20+D11</f>
        <v>0</v>
      </c>
      <c r="E83" s="1302">
        <f t="shared" si="17"/>
        <v>0</v>
      </c>
      <c r="F83" s="1302">
        <f t="shared" si="17"/>
        <v>0</v>
      </c>
      <c r="G83" s="1302">
        <f t="shared" si="17"/>
        <v>0</v>
      </c>
      <c r="H83" s="1272">
        <f>SUM(B83:G83)</f>
        <v>0</v>
      </c>
      <c r="J83" s="1102"/>
    </row>
    <row r="84" spans="1:12" ht="16.5" customHeight="1" x14ac:dyDescent="0.2">
      <c r="A84" s="1273" t="s">
        <v>682</v>
      </c>
      <c r="B84" s="1303">
        <v>0</v>
      </c>
      <c r="C84" s="1304"/>
      <c r="D84" s="1304"/>
      <c r="E84" s="1304"/>
      <c r="F84" s="1304"/>
      <c r="G84" s="1304">
        <v>0</v>
      </c>
      <c r="H84" s="1274" t="s">
        <v>44</v>
      </c>
      <c r="I84" s="1102"/>
      <c r="J84" s="1102"/>
    </row>
    <row r="85" spans="1:12" x14ac:dyDescent="0.2">
      <c r="A85" s="1275" t="s">
        <v>111</v>
      </c>
      <c r="B85" s="1305">
        <v>0</v>
      </c>
      <c r="C85" s="1306">
        <v>0</v>
      </c>
      <c r="D85" s="1306">
        <v>0</v>
      </c>
      <c r="E85" s="1306"/>
      <c r="F85" s="1306"/>
      <c r="G85" s="1306">
        <v>0</v>
      </c>
      <c r="H85" s="1274" t="s">
        <v>44</v>
      </c>
      <c r="I85" s="1102"/>
      <c r="J85" s="1102"/>
      <c r="K85" s="1280"/>
    </row>
    <row r="86" spans="1:12" x14ac:dyDescent="0.2">
      <c r="A86" s="1276" t="s">
        <v>112</v>
      </c>
      <c r="B86" s="1307">
        <f t="shared" ref="B86:G86" si="18">B84-B85</f>
        <v>0</v>
      </c>
      <c r="C86" s="1307">
        <f t="shared" si="18"/>
        <v>0</v>
      </c>
      <c r="D86" s="1307">
        <f t="shared" si="18"/>
        <v>0</v>
      </c>
      <c r="E86" s="1307">
        <f t="shared" si="18"/>
        <v>0</v>
      </c>
      <c r="F86" s="1307">
        <f t="shared" si="18"/>
        <v>0</v>
      </c>
      <c r="G86" s="1307">
        <f t="shared" si="18"/>
        <v>0</v>
      </c>
      <c r="H86" s="1274" t="s">
        <v>44</v>
      </c>
      <c r="I86" s="1102"/>
      <c r="J86" s="1102"/>
      <c r="L86" s="1280"/>
    </row>
    <row r="87" spans="1:12" ht="25.5" customHeight="1" x14ac:dyDescent="0.2">
      <c r="A87" s="1276" t="s">
        <v>113</v>
      </c>
      <c r="B87" s="1277">
        <f>B69+B42+B51+B60+B78+B33+B24+B15</f>
        <v>0</v>
      </c>
      <c r="C87" s="1277">
        <f t="shared" ref="C87:G87" si="19">C69+C42+C51+C60+C78+C33+C24+C15</f>
        <v>0</v>
      </c>
      <c r="D87" s="1277">
        <f t="shared" si="19"/>
        <v>0</v>
      </c>
      <c r="E87" s="1277">
        <f t="shared" si="19"/>
        <v>0</v>
      </c>
      <c r="F87" s="1277">
        <f t="shared" si="19"/>
        <v>0</v>
      </c>
      <c r="G87" s="1277">
        <f t="shared" si="19"/>
        <v>0</v>
      </c>
      <c r="H87" s="1272">
        <f>SUM(B87:G87)</f>
        <v>0</v>
      </c>
      <c r="I87" s="1102"/>
      <c r="J87" s="1102"/>
      <c r="K87" s="1102"/>
    </row>
    <row r="88" spans="1:12" ht="15.95" customHeight="1" x14ac:dyDescent="0.2">
      <c r="A88" s="1308" t="s">
        <v>681</v>
      </c>
      <c r="B88" s="1713"/>
      <c r="C88" s="1713"/>
      <c r="D88" s="1713"/>
      <c r="E88" s="1713"/>
      <c r="F88" s="1713"/>
      <c r="G88" s="1713"/>
      <c r="H88" s="1711">
        <f>SUM(B88:G89)</f>
        <v>0</v>
      </c>
      <c r="I88" s="1102"/>
      <c r="J88" s="1102"/>
      <c r="K88" s="1102"/>
      <c r="L88" s="1102"/>
    </row>
    <row r="89" spans="1:12" ht="15.95" customHeight="1" thickBot="1" x14ac:dyDescent="0.25">
      <c r="A89" s="1309" t="s">
        <v>767</v>
      </c>
      <c r="B89" s="1714"/>
      <c r="C89" s="1714"/>
      <c r="D89" s="1714"/>
      <c r="E89" s="1714"/>
      <c r="F89" s="1714"/>
      <c r="G89" s="1714"/>
      <c r="H89" s="1712"/>
      <c r="I89" s="1102"/>
      <c r="J89" s="1102"/>
      <c r="K89" s="1102"/>
      <c r="L89" s="1102"/>
    </row>
    <row r="90" spans="1:12" ht="21" customHeight="1" thickTop="1" x14ac:dyDescent="0.2">
      <c r="A90" s="1310" t="s">
        <v>680</v>
      </c>
      <c r="B90" s="1104"/>
      <c r="C90" s="1104"/>
      <c r="D90" s="1104"/>
      <c r="E90" s="1104"/>
      <c r="F90" s="1104"/>
      <c r="G90" s="1104"/>
      <c r="H90" s="1104"/>
      <c r="I90" s="1102"/>
      <c r="J90" s="1102"/>
      <c r="K90" s="1102"/>
      <c r="L90" s="1102"/>
    </row>
    <row r="91" spans="1:12" ht="47.25" customHeight="1" x14ac:dyDescent="0.2">
      <c r="A91" s="1705" t="s">
        <v>861</v>
      </c>
      <c r="B91" s="1705"/>
      <c r="C91" s="1705"/>
      <c r="D91" s="1705"/>
      <c r="E91" s="1705"/>
      <c r="F91" s="1705"/>
      <c r="G91" s="1705"/>
      <c r="H91" s="1705"/>
      <c r="I91" s="1102"/>
      <c r="J91" s="1102"/>
      <c r="K91" s="1102"/>
      <c r="L91" s="1102"/>
    </row>
    <row r="92" spans="1:12" ht="62.25" customHeight="1" x14ac:dyDescent="0.2">
      <c r="A92" s="1705" t="s">
        <v>832</v>
      </c>
      <c r="B92" s="1705"/>
      <c r="C92" s="1705"/>
      <c r="D92" s="1705"/>
      <c r="E92" s="1705"/>
      <c r="F92" s="1705"/>
      <c r="G92" s="1705"/>
      <c r="H92" s="1705"/>
      <c r="I92" s="1102"/>
      <c r="J92" s="1102"/>
      <c r="K92" s="1102"/>
      <c r="L92" s="1102"/>
    </row>
    <row r="93" spans="1:12" ht="15" x14ac:dyDescent="0.2">
      <c r="A93" s="1063"/>
      <c r="B93" s="1311"/>
      <c r="C93" s="1280"/>
      <c r="D93" s="1280"/>
      <c r="E93" s="1280"/>
      <c r="F93" s="1280"/>
      <c r="H93" s="1102"/>
      <c r="I93" s="1102"/>
      <c r="J93" s="1102"/>
      <c r="K93" s="1102"/>
      <c r="L93" s="1102"/>
    </row>
    <row r="94" spans="1:12" ht="15" x14ac:dyDescent="0.2">
      <c r="A94" s="1312"/>
      <c r="B94" s="1311"/>
      <c r="C94" s="1311"/>
      <c r="D94" s="1311"/>
      <c r="H94" s="1102"/>
      <c r="I94" s="1102"/>
      <c r="J94" s="1102"/>
      <c r="K94" s="1102"/>
      <c r="L94" s="1102"/>
    </row>
    <row r="95" spans="1:12" x14ac:dyDescent="0.2">
      <c r="A95" s="1280"/>
      <c r="B95" s="1280"/>
      <c r="C95" s="1280"/>
      <c r="D95" s="1313"/>
      <c r="H95" s="1102"/>
      <c r="I95" s="1102"/>
      <c r="J95" s="1102"/>
      <c r="K95" s="1102"/>
      <c r="L95" s="1102"/>
    </row>
    <row r="96" spans="1:12" x14ac:dyDescent="0.2">
      <c r="A96" s="1280"/>
      <c r="B96" s="1280"/>
      <c r="C96" s="1280"/>
      <c r="D96" s="1313"/>
      <c r="E96" s="1280"/>
      <c r="F96" s="1280"/>
      <c r="G96" s="1103"/>
      <c r="H96" s="1102"/>
      <c r="I96" s="1102"/>
      <c r="J96" s="1102"/>
      <c r="K96" s="1102"/>
      <c r="L96" s="1102"/>
    </row>
    <row r="97" spans="1:17" x14ac:dyDescent="0.2">
      <c r="A97" s="1280"/>
      <c r="B97" s="1280"/>
      <c r="C97" s="1280"/>
      <c r="D97" s="1313"/>
      <c r="E97" s="1314"/>
      <c r="F97" s="1314"/>
      <c r="H97" s="1102"/>
      <c r="I97" s="1102"/>
      <c r="J97" s="1102"/>
      <c r="K97" s="1102"/>
      <c r="L97" s="1102"/>
    </row>
    <row r="98" spans="1:17" x14ac:dyDescent="0.2">
      <c r="A98" s="1280"/>
      <c r="B98" s="1280"/>
      <c r="C98" s="1280"/>
      <c r="D98" s="1313"/>
      <c r="E98" s="1314"/>
      <c r="F98" s="1314"/>
      <c r="H98" s="1102"/>
      <c r="I98" s="1102"/>
      <c r="J98" s="1102"/>
      <c r="K98" s="1102"/>
      <c r="L98" s="1102"/>
    </row>
    <row r="99" spans="1:17" x14ac:dyDescent="0.2">
      <c r="A99" s="1280"/>
      <c r="B99" s="1313"/>
      <c r="C99" s="1313"/>
      <c r="D99" s="1313"/>
      <c r="E99" s="1280"/>
      <c r="F99" s="1280"/>
      <c r="G99" s="1103"/>
      <c r="H99" s="1102"/>
      <c r="I99" s="1102"/>
      <c r="J99" s="1102"/>
      <c r="K99" s="1102"/>
      <c r="L99" s="1102"/>
    </row>
    <row r="100" spans="1:17" x14ac:dyDescent="0.2">
      <c r="G100" s="1103"/>
      <c r="H100" s="1102"/>
      <c r="I100" s="1102"/>
      <c r="J100" s="1102"/>
      <c r="K100" s="1102"/>
      <c r="L100" s="1102"/>
    </row>
    <row r="101" spans="1:17" x14ac:dyDescent="0.2">
      <c r="H101" s="1102"/>
      <c r="I101" s="1102"/>
      <c r="J101" s="1102"/>
      <c r="K101" s="1102"/>
      <c r="L101" s="1102"/>
      <c r="M101" s="1102"/>
      <c r="N101" s="1102"/>
      <c r="O101" s="1102"/>
      <c r="P101" s="1102"/>
      <c r="Q101" s="1102"/>
    </row>
    <row r="102" spans="1:17" x14ac:dyDescent="0.2">
      <c r="A102" s="1102"/>
      <c r="B102" s="1102"/>
      <c r="C102" s="1102"/>
      <c r="D102" s="1102"/>
      <c r="E102" s="1102"/>
      <c r="F102" s="1102"/>
      <c r="G102" s="1102"/>
      <c r="H102" s="1102"/>
      <c r="I102" s="1102"/>
      <c r="J102" s="1102"/>
      <c r="K102" s="1102"/>
      <c r="L102" s="1102"/>
      <c r="M102" s="1102"/>
      <c r="N102" s="1102"/>
      <c r="O102" s="1102"/>
      <c r="P102" s="1102"/>
      <c r="Q102" s="1102"/>
    </row>
    <row r="103" spans="1:17" x14ac:dyDescent="0.2">
      <c r="A103" s="1102"/>
      <c r="B103" s="1102"/>
      <c r="C103" s="1102"/>
      <c r="D103" s="1102"/>
      <c r="E103" s="1102"/>
      <c r="F103" s="1102"/>
      <c r="G103" s="1102"/>
      <c r="H103" s="1102"/>
      <c r="I103" s="1102"/>
      <c r="J103" s="1102"/>
      <c r="K103" s="1102"/>
      <c r="L103" s="1102"/>
      <c r="M103" s="1102"/>
      <c r="N103" s="1102"/>
      <c r="O103" s="1102"/>
      <c r="P103" s="1102"/>
      <c r="Q103" s="1102"/>
    </row>
    <row r="104" spans="1:17" x14ac:dyDescent="0.2">
      <c r="A104" s="1102"/>
      <c r="B104" s="1102"/>
      <c r="C104" s="1102"/>
      <c r="D104" s="1102"/>
      <c r="E104" s="1102"/>
      <c r="F104" s="1102"/>
      <c r="G104" s="1102"/>
      <c r="H104" s="1102"/>
      <c r="I104" s="1102"/>
      <c r="J104" s="1102"/>
      <c r="K104" s="1102"/>
      <c r="L104" s="1102"/>
      <c r="M104" s="1102"/>
      <c r="N104" s="1102"/>
      <c r="O104" s="1102"/>
      <c r="P104" s="1102"/>
      <c r="Q104" s="1102"/>
    </row>
    <row r="105" spans="1:17" x14ac:dyDescent="0.2">
      <c r="A105" s="1102"/>
      <c r="B105" s="1102"/>
      <c r="C105" s="1102"/>
      <c r="D105" s="1102"/>
      <c r="E105" s="1102"/>
      <c r="F105" s="1102"/>
      <c r="G105" s="1102"/>
      <c r="H105" s="1102"/>
      <c r="I105" s="1102"/>
      <c r="J105" s="1102"/>
      <c r="K105" s="1102"/>
      <c r="L105" s="1102"/>
      <c r="M105" s="1102"/>
      <c r="N105" s="1102"/>
      <c r="O105" s="1102"/>
      <c r="P105" s="1102"/>
      <c r="Q105" s="1102"/>
    </row>
    <row r="106" spans="1:17" x14ac:dyDescent="0.2">
      <c r="A106" s="1102"/>
      <c r="B106" s="1102"/>
      <c r="C106" s="1102"/>
      <c r="D106" s="1102"/>
      <c r="E106" s="1102"/>
      <c r="F106" s="1102"/>
      <c r="G106" s="1102"/>
      <c r="H106" s="1102"/>
    </row>
    <row r="107" spans="1:17" x14ac:dyDescent="0.2">
      <c r="A107" s="1102"/>
      <c r="B107" s="1102"/>
      <c r="C107" s="1102"/>
      <c r="D107" s="1102"/>
      <c r="E107" s="1102"/>
      <c r="F107" s="1102"/>
      <c r="G107" s="1102"/>
      <c r="H107" s="1102"/>
    </row>
    <row r="108" spans="1:17" x14ac:dyDescent="0.2">
      <c r="A108" s="1102"/>
      <c r="B108" s="1102"/>
      <c r="C108" s="1102"/>
      <c r="D108" s="1102"/>
      <c r="E108" s="1102"/>
      <c r="F108" s="1102"/>
      <c r="G108" s="1102"/>
    </row>
    <row r="109" spans="1:17" x14ac:dyDescent="0.2">
      <c r="A109" s="1102"/>
      <c r="B109" s="1102"/>
      <c r="C109" s="1102"/>
      <c r="D109" s="1102"/>
      <c r="E109" s="1102"/>
      <c r="F109" s="1102"/>
      <c r="G109" s="1102"/>
    </row>
    <row r="110" spans="1:17" x14ac:dyDescent="0.2">
      <c r="A110" s="1102"/>
      <c r="B110" s="1102"/>
      <c r="C110" s="1102"/>
      <c r="D110" s="1102"/>
      <c r="E110" s="1102"/>
      <c r="F110" s="1102"/>
      <c r="G110" s="1102"/>
    </row>
    <row r="111" spans="1:17" x14ac:dyDescent="0.2">
      <c r="A111" s="1102"/>
      <c r="B111" s="1102"/>
      <c r="C111" s="1102"/>
      <c r="D111" s="1102"/>
      <c r="E111" s="1102"/>
      <c r="F111" s="1102"/>
      <c r="G111" s="1102"/>
    </row>
    <row r="112" spans="1:17" x14ac:dyDescent="0.2">
      <c r="A112" s="1102"/>
      <c r="B112" s="1102"/>
      <c r="C112" s="1102"/>
      <c r="D112" s="1102"/>
      <c r="E112" s="1102"/>
      <c r="F112" s="1102"/>
      <c r="G112" s="1102"/>
    </row>
    <row r="113" spans="1:7" x14ac:dyDescent="0.2">
      <c r="A113" s="1102"/>
      <c r="B113" s="1102"/>
      <c r="C113" s="1102"/>
      <c r="D113" s="1102"/>
      <c r="E113" s="1102"/>
      <c r="F113" s="1102"/>
      <c r="G113" s="1102"/>
    </row>
    <row r="114" spans="1:7" x14ac:dyDescent="0.2">
      <c r="A114" s="1102"/>
      <c r="B114" s="1102"/>
      <c r="C114" s="1102"/>
      <c r="D114" s="1102"/>
      <c r="E114" s="1102"/>
      <c r="F114" s="1102"/>
    </row>
  </sheetData>
  <sheetProtection formatCells="0" formatColumns="0" insertColumns="0" selectLockedCells="1"/>
  <mergeCells count="27">
    <mergeCell ref="C8:D8"/>
    <mergeCell ref="F8:H8"/>
    <mergeCell ref="C17:D17"/>
    <mergeCell ref="F17:H17"/>
    <mergeCell ref="C26:D26"/>
    <mergeCell ref="F26:H26"/>
    <mergeCell ref="C88:C89"/>
    <mergeCell ref="D88:D89"/>
    <mergeCell ref="E88:E89"/>
    <mergeCell ref="G88:G89"/>
    <mergeCell ref="F35:H35"/>
    <mergeCell ref="A3:H3"/>
    <mergeCell ref="B4:E4"/>
    <mergeCell ref="A92:H92"/>
    <mergeCell ref="C44:D44"/>
    <mergeCell ref="F44:H44"/>
    <mergeCell ref="C53:D53"/>
    <mergeCell ref="F53:H53"/>
    <mergeCell ref="C62:D62"/>
    <mergeCell ref="F62:H62"/>
    <mergeCell ref="H88:H89"/>
    <mergeCell ref="C71:D71"/>
    <mergeCell ref="F71:H71"/>
    <mergeCell ref="F88:F89"/>
    <mergeCell ref="C35:D35"/>
    <mergeCell ref="A91:H91"/>
    <mergeCell ref="B88:B89"/>
  </mergeCells>
  <dataValidations count="12">
    <dataValidation type="list" allowBlank="1" showInputMessage="1" showErrorMessage="1" sqref="G9 G18 G27 G36 G45 G54 G63 G72" xr:uid="{69523429-99D3-498B-9110-2E388CC05A83}">
      <formula1>"5-BR, 5-BR Lo HOME, 5-BR Hi HOME, 5-BR RA, 5-BR NHTF"</formula1>
    </dataValidation>
    <dataValidation type="list" allowBlank="1" showInputMessage="1" showErrorMessage="1" sqref="F9 F18 F27 F36 F45 F54 F63 F72" xr:uid="{B3DCA5A9-CE01-499F-825D-7F03AD884599}">
      <formula1>"4-BR, 4-BR Lo HOME, 4-BR Hi HOME, 4-BR RA, 4-BR NHTF"</formula1>
    </dataValidation>
    <dataValidation type="list" allowBlank="1" showInputMessage="1" showErrorMessage="1" sqref="E9 E18 E27 E36 E45 E54 E63 E72" xr:uid="{6DCF3994-1F50-40C1-A203-8084373D0362}">
      <formula1>"3-BR, 3-BR Lo HOME, 3-BR Hi HOME, 3-BR RA, 3-BR NHTF"</formula1>
    </dataValidation>
    <dataValidation type="list" allowBlank="1" showInputMessage="1" showErrorMessage="1" sqref="D9 D18 D27 D36 D45 D54 D63 D72" xr:uid="{BC07204C-6B27-48CF-A007-C54031CC2A36}">
      <formula1>"2-BR, 2-BR Lo HOME, 2-BR Hi HOME, 2-BR RA, 2-BR NHTF"</formula1>
    </dataValidation>
    <dataValidation type="list" allowBlank="1" showInputMessage="1" showErrorMessage="1" sqref="C9 C18 C27 C36 C45 C54 C63 C72" xr:uid="{2C558A5D-9535-4A57-884F-FDB1A2CF10AA}">
      <formula1>"1-BR, 1-BR Lo HOME, 1-BR Hi HOME, 1-BR RA, 1-BR NHTF"</formula1>
    </dataValidation>
    <dataValidation type="list" allowBlank="1" showInputMessage="1" showErrorMessage="1" sqref="B9 B18 B27 B36 B45 B54 B72" xr:uid="{E14365C3-2BB8-4D5B-8E6F-4461EEA8422B}">
      <formula1>"0-BR, 0-BR Lo HOME, 0-BR Hi HOME, 0-BR RA, 0-BR NHTF"</formula1>
    </dataValidation>
    <dataValidation type="list" allowBlank="1" showInputMessage="1" showErrorMessage="1" sqref="B63" xr:uid="{FE0FD90C-FE3D-4451-9C44-F154176C53DC}">
      <formula1>"0-BR, 0-BR Lo HOME, 0-BR Hi HOME, 0-BR RA"</formula1>
    </dataValidation>
    <dataValidation type="list" allowBlank="1" showInputMessage="1" showErrorMessage="1" sqref="J10" xr:uid="{052D9A99-2835-4A53-AE0D-97CED182418C}">
      <formula1>" , 0-BR, 0-BR Lo Home, 0-BR Hi HOME, 0-BR Rental Asst"</formula1>
    </dataValidation>
    <dataValidation type="list" allowBlank="1" showInputMessage="1" showErrorMessage="1" sqref="B6 S9" xr:uid="{8D9DEF5A-C117-489B-8513-26F2D4AFE645}">
      <formula1>"5%, 7%"</formula1>
    </dataValidation>
    <dataValidation type="list" allowBlank="1" showErrorMessage="1" errorTitle="Choose from List" error="Choose from List_x000a_" sqref="E71 E17 E26 E62" xr:uid="{10A073FA-4DC9-4EC3-BD1D-0017C01BAA27}">
      <formula1>"20%, 30%, 40%, 50%, 60%, 70%, 80%,  Market"</formula1>
    </dataValidation>
    <dataValidation type="list" allowBlank="1" showErrorMessage="1" errorTitle="Choose from List" error="Choose from List_x000a_" sqref="E8" xr:uid="{18156773-439D-4B65-9793-3507B182D3B6}">
      <formula1>"20%, 30%, 40%, 50%, 60%, 70%, 80%, Market"</formula1>
    </dataValidation>
    <dataValidation type="list" allowBlank="1" showInputMessage="1" showErrorMessage="1" sqref="E35 E44 E53" xr:uid="{99A12DD0-2E52-407E-BFC8-954B94D9867F}">
      <formula1>"20%, 30%, 40%, 50%, 60%, 70%, 80%, Market"</formula1>
    </dataValidation>
  </dataValidations>
  <printOptions horizontalCentered="1" verticalCentered="1"/>
  <pageMargins left="0" right="0" top="0.5" bottom="0" header="0" footer="0"/>
  <pageSetup scale="51" orientation="portrait" horizontalDpi="4294967292" verticalDpi="300" r:id="rId1"/>
  <headerFooter alignWithMargins="0">
    <oddFooter>&amp;R&amp;8Revised October 20, 2021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359B-8557-4E5F-AE4E-61DE9F5BD35B}">
  <sheetPr syncVertical="1" syncRef="A1" transitionEvaluation="1" codeName="Sheet6">
    <tabColor rgb="FF0070C0"/>
    <pageSetUpPr fitToPage="1"/>
  </sheetPr>
  <dimension ref="A1:H621"/>
  <sheetViews>
    <sheetView zoomScaleNormal="100" workbookViewId="0">
      <selection activeCell="K17" sqref="K17"/>
    </sheetView>
  </sheetViews>
  <sheetFormatPr defaultColWidth="10.5703125" defaultRowHeight="14.25" x14ac:dyDescent="0.2"/>
  <cols>
    <col min="1" max="1" width="4.28515625" style="1102" customWidth="1"/>
    <col min="2" max="2" width="11.28515625" style="1102" customWidth="1"/>
    <col min="3" max="3" width="1.140625" style="1102" customWidth="1"/>
    <col min="4" max="4" width="4.140625" style="1102" customWidth="1"/>
    <col min="5" max="5" width="38.28515625" style="1102" customWidth="1"/>
    <col min="6" max="6" width="18.28515625" style="1102" customWidth="1"/>
    <col min="7" max="7" width="18.5703125" style="1363" customWidth="1"/>
    <col min="8" max="8" width="18.140625" style="1363" customWidth="1"/>
    <col min="9" max="9" width="3.7109375" style="1102" customWidth="1"/>
    <col min="10" max="10" width="10.5703125" style="1102"/>
    <col min="11" max="11" width="18.140625" style="1102" customWidth="1"/>
    <col min="12" max="14" width="10.5703125" style="1102"/>
    <col min="15" max="15" width="11.7109375" style="1102" customWidth="1"/>
    <col min="16" max="16" width="20.42578125" style="1102" customWidth="1"/>
    <col min="17" max="17" width="10.5703125" style="1102"/>
    <col min="18" max="18" width="13.85546875" style="1102" customWidth="1"/>
    <col min="19" max="19" width="1.85546875" style="1102" customWidth="1"/>
    <col min="20" max="20" width="10.5703125" style="1102"/>
    <col min="21" max="21" width="7.42578125" style="1102" customWidth="1"/>
    <col min="22" max="22" width="5.140625" style="1102" customWidth="1"/>
    <col min="23" max="26" width="10.5703125" style="1102"/>
    <col min="27" max="27" width="32.42578125" style="1102" customWidth="1"/>
    <col min="28" max="28" width="12.85546875" style="1102" customWidth="1"/>
    <col min="29" max="30" width="10.5703125" style="1102"/>
    <col min="31" max="31" width="13.85546875" style="1102" customWidth="1"/>
    <col min="32" max="32" width="6.28515625" style="1102" customWidth="1"/>
    <col min="33" max="16384" width="10.5703125" style="1102"/>
  </cols>
  <sheetData>
    <row r="1" spans="1:8" ht="15.6" customHeight="1" x14ac:dyDescent="0.2">
      <c r="B1" s="1715" t="s">
        <v>864</v>
      </c>
      <c r="C1" s="1715"/>
      <c r="D1" s="1715"/>
      <c r="E1" s="1715"/>
      <c r="F1" s="1715"/>
      <c r="G1" s="1715"/>
      <c r="H1" s="1715"/>
    </row>
    <row r="2" spans="1:8" ht="14.45" customHeight="1" x14ac:dyDescent="0.2">
      <c r="B2" s="1715" t="s">
        <v>689</v>
      </c>
      <c r="C2" s="1715"/>
      <c r="D2" s="1715"/>
      <c r="E2" s="1715"/>
      <c r="F2" s="1715"/>
      <c r="G2" s="1715"/>
      <c r="H2" s="1715"/>
    </row>
    <row r="3" spans="1:8" ht="20.100000000000001" customHeight="1" thickBot="1" x14ac:dyDescent="0.25">
      <c r="A3" s="1700" t="s">
        <v>858</v>
      </c>
      <c r="B3" s="1700"/>
      <c r="C3" s="1700"/>
      <c r="D3" s="1700"/>
      <c r="E3" s="1700"/>
      <c r="F3" s="1700"/>
      <c r="G3" s="1700"/>
      <c r="H3" s="1700"/>
    </row>
    <row r="4" spans="1:8" ht="20.100000000000001" customHeight="1" thickBot="1" x14ac:dyDescent="0.25">
      <c r="B4" s="1113" t="s">
        <v>0</v>
      </c>
      <c r="C4" s="1103"/>
      <c r="D4" s="1316">
        <f>'3a - Dev Cost Budget (A)'!C4</f>
        <v>0</v>
      </c>
      <c r="E4" s="1317"/>
      <c r="F4" s="1315"/>
      <c r="G4" s="1318" t="s">
        <v>629</v>
      </c>
      <c r="H4" s="1092">
        <f>'3b - Sources of Funds (A-1)'!I4</f>
        <v>0</v>
      </c>
    </row>
    <row r="5" spans="1:8" ht="20.100000000000001" customHeight="1" thickBot="1" x14ac:dyDescent="0.25">
      <c r="C5" s="1103"/>
      <c r="D5" s="1103"/>
      <c r="E5" s="1230" t="s">
        <v>130</v>
      </c>
      <c r="F5" s="1368">
        <f>'4a - Rent Summary (B)'!H83</f>
        <v>0</v>
      </c>
      <c r="G5" s="1320" t="s">
        <v>131</v>
      </c>
      <c r="H5" s="1369" t="s">
        <v>132</v>
      </c>
    </row>
    <row r="6" spans="1:8" ht="20.100000000000001" customHeight="1" x14ac:dyDescent="0.2">
      <c r="B6" s="1322" t="s">
        <v>133</v>
      </c>
      <c r="C6" s="1323"/>
      <c r="D6" s="1324"/>
      <c r="E6" s="1324"/>
      <c r="F6" s="1324"/>
      <c r="G6" s="1325"/>
      <c r="H6" s="1326"/>
    </row>
    <row r="7" spans="1:8" ht="20.100000000000001" customHeight="1" x14ac:dyDescent="0.2">
      <c r="B7" s="1327">
        <v>1</v>
      </c>
      <c r="C7" s="1328"/>
      <c r="D7" s="1329" t="s">
        <v>134</v>
      </c>
      <c r="E7" s="1329"/>
      <c r="F7" s="1330"/>
      <c r="G7" s="1370">
        <f>'4a - Rent Summary (B)'!H87</f>
        <v>0</v>
      </c>
      <c r="H7" s="1331" t="str">
        <f>IF($F$5=0,"",G7/$F$5)</f>
        <v/>
      </c>
    </row>
    <row r="8" spans="1:8" ht="20.100000000000001" customHeight="1" x14ac:dyDescent="0.2">
      <c r="B8" s="1327">
        <f>B7+1</f>
        <v>2</v>
      </c>
      <c r="C8" s="1328"/>
      <c r="D8" s="1329" t="s">
        <v>135</v>
      </c>
      <c r="E8" s="1329"/>
      <c r="F8" s="1329"/>
      <c r="G8" s="1118"/>
      <c r="H8" s="1331" t="str">
        <f>IF($F$5=0,"",G8/$F$5)</f>
        <v/>
      </c>
    </row>
    <row r="9" spans="1:8" ht="20.100000000000001" customHeight="1" x14ac:dyDescent="0.2">
      <c r="B9" s="1327">
        <f t="shared" ref="B9:B15" si="0">B8+1</f>
        <v>3</v>
      </c>
      <c r="C9" s="1328"/>
      <c r="D9" s="1329" t="s">
        <v>136</v>
      </c>
      <c r="E9" s="1329"/>
      <c r="F9" s="1329"/>
      <c r="G9" s="1118"/>
      <c r="H9" s="1331" t="str">
        <f>IF($F$5=0,"",G9/$F$5)</f>
        <v/>
      </c>
    </row>
    <row r="10" spans="1:8" ht="20.100000000000001" customHeight="1" x14ac:dyDescent="0.2">
      <c r="B10" s="1327">
        <f t="shared" si="0"/>
        <v>4</v>
      </c>
      <c r="C10" s="1328"/>
      <c r="D10" s="1720" t="s">
        <v>137</v>
      </c>
      <c r="E10" s="1720"/>
      <c r="F10" s="1721"/>
      <c r="G10" s="1118"/>
      <c r="H10" s="1331" t="str">
        <f>IF($F$5=0,"",G10/$F$5)</f>
        <v/>
      </c>
    </row>
    <row r="11" spans="1:8" ht="20.100000000000001" customHeight="1" x14ac:dyDescent="0.2">
      <c r="B11" s="1327"/>
      <c r="C11" s="1328"/>
      <c r="D11" s="1329"/>
      <c r="E11" s="1329" t="s">
        <v>138</v>
      </c>
      <c r="F11" s="1332"/>
      <c r="G11" s="1119">
        <f>SUM(G7:G10)</f>
        <v>0</v>
      </c>
      <c r="H11" s="1331"/>
    </row>
    <row r="12" spans="1:8" ht="20.100000000000001" customHeight="1" x14ac:dyDescent="0.2">
      <c r="B12" s="1327">
        <f>B10+1</f>
        <v>5</v>
      </c>
      <c r="C12" s="1328"/>
      <c r="D12" s="1329" t="s">
        <v>139</v>
      </c>
      <c r="E12" s="1329"/>
      <c r="F12" s="1333">
        <f>'4a - Rent Summary (B)'!B6</f>
        <v>0</v>
      </c>
      <c r="G12" s="1119">
        <f>ROUND(-F12*G11,0)</f>
        <v>0</v>
      </c>
      <c r="H12" s="1331"/>
    </row>
    <row r="13" spans="1:8" ht="20.100000000000001" customHeight="1" x14ac:dyDescent="0.2">
      <c r="B13" s="1327">
        <f t="shared" si="0"/>
        <v>6</v>
      </c>
      <c r="C13" s="1328"/>
      <c r="D13" s="1329" t="s">
        <v>140</v>
      </c>
      <c r="E13" s="1329"/>
      <c r="F13" s="1332"/>
      <c r="G13" s="1118"/>
      <c r="H13" s="1331"/>
    </row>
    <row r="14" spans="1:8" ht="20.100000000000001" customHeight="1" thickBot="1" x14ac:dyDescent="0.25">
      <c r="B14" s="1327">
        <f>B13+1</f>
        <v>7</v>
      </c>
      <c r="C14" s="1328"/>
      <c r="D14" s="1329" t="s">
        <v>139</v>
      </c>
      <c r="E14" s="1329"/>
      <c r="F14" s="1120">
        <v>0.05</v>
      </c>
      <c r="G14" s="1334">
        <f>-G13*F14</f>
        <v>0</v>
      </c>
      <c r="H14" s="1331" t="str">
        <f>IF($F$5=0,"",G14/$F$5)</f>
        <v/>
      </c>
    </row>
    <row r="15" spans="1:8" ht="20.100000000000001" customHeight="1" thickBot="1" x14ac:dyDescent="0.25">
      <c r="B15" s="1335">
        <f t="shared" si="0"/>
        <v>8</v>
      </c>
      <c r="C15" s="1336"/>
      <c r="D15" s="1337" t="s">
        <v>141</v>
      </c>
      <c r="E15" s="1337"/>
      <c r="F15" s="1337"/>
      <c r="G15" s="1338">
        <f>SUM(G11:G14)</f>
        <v>0</v>
      </c>
      <c r="H15" s="1339" t="str">
        <f>IF($F$5=0,"",G15/$F$5)</f>
        <v/>
      </c>
    </row>
    <row r="16" spans="1:8" ht="20.100000000000001" customHeight="1" x14ac:dyDescent="0.2">
      <c r="B16" s="1340" t="s">
        <v>142</v>
      </c>
      <c r="C16" s="1341"/>
      <c r="D16" s="1342" t="s">
        <v>143</v>
      </c>
      <c r="E16" s="1343"/>
      <c r="F16" s="1343"/>
      <c r="G16" s="1344"/>
      <c r="H16" s="1345"/>
    </row>
    <row r="17" spans="2:8" ht="20.100000000000001" customHeight="1" x14ac:dyDescent="0.2">
      <c r="B17" s="1327">
        <f>B15+1</f>
        <v>9</v>
      </c>
      <c r="C17" s="1328"/>
      <c r="D17" s="1346"/>
      <c r="E17" s="1329" t="s">
        <v>144</v>
      </c>
      <c r="F17" s="1329"/>
      <c r="G17" s="1121"/>
      <c r="H17" s="1331" t="str">
        <f t="shared" ref="H17:H27" si="1">IF($F$5=0,"",G17/$F$5)</f>
        <v/>
      </c>
    </row>
    <row r="18" spans="2:8" ht="20.100000000000001" customHeight="1" x14ac:dyDescent="0.2">
      <c r="B18" s="1327">
        <f>B17+1</f>
        <v>10</v>
      </c>
      <c r="C18" s="1328"/>
      <c r="D18" s="1346"/>
      <c r="E18" s="1329" t="s">
        <v>145</v>
      </c>
      <c r="F18" s="1329"/>
      <c r="G18" s="1121"/>
      <c r="H18" s="1331" t="str">
        <f t="shared" si="1"/>
        <v/>
      </c>
    </row>
    <row r="19" spans="2:8" ht="20.100000000000001" customHeight="1" x14ac:dyDescent="0.2">
      <c r="B19" s="1327">
        <f t="shared" ref="B19:B27" si="2">B18+1</f>
        <v>11</v>
      </c>
      <c r="C19" s="1328"/>
      <c r="D19" s="1346"/>
      <c r="E19" s="1329" t="s">
        <v>3</v>
      </c>
      <c r="F19" s="1329"/>
      <c r="G19" s="1121"/>
      <c r="H19" s="1331" t="str">
        <f t="shared" si="1"/>
        <v/>
      </c>
    </row>
    <row r="20" spans="2:8" ht="20.100000000000001" customHeight="1" x14ac:dyDescent="0.2">
      <c r="B20" s="1327">
        <f t="shared" si="2"/>
        <v>12</v>
      </c>
      <c r="C20" s="1328"/>
      <c r="D20" s="1329"/>
      <c r="E20" s="1329" t="s">
        <v>146</v>
      </c>
      <c r="F20" s="1401">
        <v>0.06</v>
      </c>
      <c r="G20" s="1334">
        <f>+F20*G15</f>
        <v>0</v>
      </c>
      <c r="H20" s="1331" t="str">
        <f t="shared" si="1"/>
        <v/>
      </c>
    </row>
    <row r="21" spans="2:8" ht="20.100000000000001" customHeight="1" x14ac:dyDescent="0.2">
      <c r="B21" s="1327">
        <f t="shared" si="2"/>
        <v>13</v>
      </c>
      <c r="C21" s="1328"/>
      <c r="D21" s="1329"/>
      <c r="E21" s="1329" t="s">
        <v>147</v>
      </c>
      <c r="F21" s="1347"/>
      <c r="G21" s="1118"/>
      <c r="H21" s="1331"/>
    </row>
    <row r="22" spans="2:8" ht="20.100000000000001" customHeight="1" x14ac:dyDescent="0.2">
      <c r="B22" s="1327">
        <f>B21+1</f>
        <v>14</v>
      </c>
      <c r="C22" s="1328"/>
      <c r="D22" s="1329"/>
      <c r="E22" s="1329" t="s">
        <v>148</v>
      </c>
      <c r="F22" s="1347"/>
      <c r="G22" s="1121"/>
      <c r="H22" s="1331" t="str">
        <f t="shared" si="1"/>
        <v/>
      </c>
    </row>
    <row r="23" spans="2:8" ht="20.100000000000001" customHeight="1" x14ac:dyDescent="0.2">
      <c r="B23" s="1327">
        <f t="shared" si="2"/>
        <v>15</v>
      </c>
      <c r="C23" s="1328"/>
      <c r="D23" s="1329"/>
      <c r="E23" s="1329" t="s">
        <v>149</v>
      </c>
      <c r="F23" s="1329"/>
      <c r="G23" s="1121"/>
      <c r="H23" s="1331" t="str">
        <f t="shared" si="1"/>
        <v/>
      </c>
    </row>
    <row r="24" spans="2:8" ht="20.100000000000001" customHeight="1" x14ac:dyDescent="0.2">
      <c r="B24" s="1327">
        <f t="shared" si="2"/>
        <v>16</v>
      </c>
      <c r="C24" s="1328"/>
      <c r="D24" s="1329"/>
      <c r="E24" s="1329" t="s">
        <v>150</v>
      </c>
      <c r="F24" s="1329"/>
      <c r="G24" s="1121"/>
      <c r="H24" s="1331" t="str">
        <f t="shared" si="1"/>
        <v/>
      </c>
    </row>
    <row r="25" spans="2:8" ht="20.100000000000001" customHeight="1" x14ac:dyDescent="0.2">
      <c r="B25" s="1327">
        <f>B24+1</f>
        <v>17</v>
      </c>
      <c r="C25" s="1328"/>
      <c r="D25" s="1329"/>
      <c r="E25" s="1329" t="s">
        <v>627</v>
      </c>
      <c r="F25" s="1329"/>
      <c r="G25" s="1121"/>
      <c r="H25" s="1331" t="str">
        <f t="shared" si="1"/>
        <v/>
      </c>
    </row>
    <row r="26" spans="2:8" ht="20.100000000000001" customHeight="1" thickBot="1" x14ac:dyDescent="0.25">
      <c r="B26" s="1327">
        <f>B25+1</f>
        <v>18</v>
      </c>
      <c r="C26" s="1328"/>
      <c r="D26" s="1329"/>
      <c r="E26" s="1722" t="s">
        <v>151</v>
      </c>
      <c r="F26" s="1723"/>
      <c r="G26" s="1121"/>
      <c r="H26" s="1331" t="str">
        <f t="shared" si="1"/>
        <v/>
      </c>
    </row>
    <row r="27" spans="2:8" ht="20.100000000000001" customHeight="1" thickBot="1" x14ac:dyDescent="0.25">
      <c r="B27" s="1335">
        <f t="shared" si="2"/>
        <v>19</v>
      </c>
      <c r="C27" s="1336"/>
      <c r="D27" s="1337" t="s">
        <v>152</v>
      </c>
      <c r="E27" s="1337"/>
      <c r="F27" s="1337"/>
      <c r="G27" s="1338">
        <f>SUM(G17:G26)</f>
        <v>0</v>
      </c>
      <c r="H27" s="1339" t="str">
        <f t="shared" si="1"/>
        <v/>
      </c>
    </row>
    <row r="28" spans="2:8" ht="20.100000000000001" customHeight="1" x14ac:dyDescent="0.2">
      <c r="B28" s="1340"/>
      <c r="C28" s="1341"/>
      <c r="D28" s="1342" t="s">
        <v>153</v>
      </c>
      <c r="E28" s="1343"/>
      <c r="F28" s="1343"/>
      <c r="G28" s="1344"/>
      <c r="H28" s="1345"/>
    </row>
    <row r="29" spans="2:8" ht="20.100000000000001" customHeight="1" x14ac:dyDescent="0.2">
      <c r="B29" s="1327">
        <f>B27+1</f>
        <v>20</v>
      </c>
      <c r="C29" s="1328"/>
      <c r="D29" s="1346"/>
      <c r="E29" s="1329" t="s">
        <v>154</v>
      </c>
      <c r="F29" s="1329"/>
      <c r="G29" s="1121"/>
      <c r="H29" s="1331" t="str">
        <f t="shared" ref="H29:H35" si="3">IF($F$5=0,"",G29/$F$5)</f>
        <v/>
      </c>
    </row>
    <row r="30" spans="2:8" ht="20.100000000000001" customHeight="1" x14ac:dyDescent="0.2">
      <c r="B30" s="1327">
        <f>B29+1</f>
        <v>21</v>
      </c>
      <c r="C30" s="1328"/>
      <c r="D30" s="1329"/>
      <c r="E30" s="1329" t="s">
        <v>155</v>
      </c>
      <c r="F30" s="1329"/>
      <c r="G30" s="1121"/>
      <c r="H30" s="1331" t="str">
        <f t="shared" si="3"/>
        <v/>
      </c>
    </row>
    <row r="31" spans="2:8" ht="20.100000000000001" customHeight="1" x14ac:dyDescent="0.2">
      <c r="B31" s="1327">
        <f>+B30+1</f>
        <v>22</v>
      </c>
      <c r="C31" s="1328"/>
      <c r="D31" s="1329"/>
      <c r="E31" s="1329" t="s">
        <v>156</v>
      </c>
      <c r="F31" s="1329"/>
      <c r="G31" s="1121"/>
      <c r="H31" s="1331" t="str">
        <f t="shared" si="3"/>
        <v/>
      </c>
    </row>
    <row r="32" spans="2:8" ht="20.100000000000001" customHeight="1" x14ac:dyDescent="0.2">
      <c r="B32" s="1327">
        <v>23</v>
      </c>
      <c r="C32" s="1328"/>
      <c r="D32" s="1329"/>
      <c r="E32" s="1329" t="s">
        <v>157</v>
      </c>
      <c r="F32" s="1329"/>
      <c r="G32" s="1121"/>
      <c r="H32" s="1331" t="str">
        <f t="shared" si="3"/>
        <v/>
      </c>
    </row>
    <row r="33" spans="2:8" ht="20.100000000000001" customHeight="1" x14ac:dyDescent="0.2">
      <c r="B33" s="1327">
        <v>24</v>
      </c>
      <c r="C33" s="1328"/>
      <c r="D33" s="1329"/>
      <c r="E33" s="1329" t="s">
        <v>158</v>
      </c>
      <c r="F33" s="1329"/>
      <c r="G33" s="1121"/>
      <c r="H33" s="1331" t="str">
        <f t="shared" si="3"/>
        <v/>
      </c>
    </row>
    <row r="34" spans="2:8" ht="20.100000000000001" customHeight="1" thickBot="1" x14ac:dyDescent="0.25">
      <c r="B34" s="1327">
        <v>25</v>
      </c>
      <c r="C34" s="1328"/>
      <c r="D34" s="1329"/>
      <c r="E34" s="1722" t="s">
        <v>151</v>
      </c>
      <c r="F34" s="1723"/>
      <c r="G34" s="1121"/>
      <c r="H34" s="1331" t="str">
        <f t="shared" si="3"/>
        <v/>
      </c>
    </row>
    <row r="35" spans="2:8" ht="20.100000000000001" customHeight="1" thickBot="1" x14ac:dyDescent="0.25">
      <c r="B35" s="1335">
        <v>26</v>
      </c>
      <c r="C35" s="1336"/>
      <c r="D35" s="1337" t="s">
        <v>159</v>
      </c>
      <c r="E35" s="1337"/>
      <c r="F35" s="1337"/>
      <c r="G35" s="1338">
        <f>SUM(G29:G34)</f>
        <v>0</v>
      </c>
      <c r="H35" s="1339" t="str">
        <f t="shared" si="3"/>
        <v/>
      </c>
    </row>
    <row r="36" spans="2:8" ht="20.100000000000001" customHeight="1" x14ac:dyDescent="0.2">
      <c r="B36" s="1340"/>
      <c r="C36" s="1341"/>
      <c r="D36" s="1342" t="s">
        <v>160</v>
      </c>
      <c r="E36" s="1343"/>
      <c r="F36" s="1343"/>
      <c r="G36" s="1344"/>
      <c r="H36" s="1345"/>
    </row>
    <row r="37" spans="2:8" ht="20.100000000000001" customHeight="1" x14ac:dyDescent="0.2">
      <c r="B37" s="1327">
        <f>B35+1</f>
        <v>27</v>
      </c>
      <c r="C37" s="1328"/>
      <c r="D37" s="1329"/>
      <c r="E37" s="1329" t="s">
        <v>161</v>
      </c>
      <c r="F37" s="1329"/>
      <c r="G37" s="1121"/>
      <c r="H37" s="1331" t="str">
        <f t="shared" ref="H37:H46" si="4">IF($F$5=0,"",G37/$F$5)</f>
        <v/>
      </c>
    </row>
    <row r="38" spans="2:8" ht="20.100000000000001" customHeight="1" x14ac:dyDescent="0.2">
      <c r="B38" s="1327">
        <f>B37+1</f>
        <v>28</v>
      </c>
      <c r="C38" s="1328"/>
      <c r="D38" s="1329"/>
      <c r="E38" s="1329" t="s">
        <v>162</v>
      </c>
      <c r="F38" s="1329"/>
      <c r="G38" s="1121"/>
      <c r="H38" s="1331" t="str">
        <f t="shared" si="4"/>
        <v/>
      </c>
    </row>
    <row r="39" spans="2:8" ht="20.100000000000001" customHeight="1" x14ac:dyDescent="0.2">
      <c r="B39" s="1327">
        <f t="shared" ref="B39:B46" si="5">B38+1</f>
        <v>29</v>
      </c>
      <c r="C39" s="1328"/>
      <c r="D39" s="1329"/>
      <c r="E39" s="1329" t="s">
        <v>163</v>
      </c>
      <c r="F39" s="1329"/>
      <c r="G39" s="1121"/>
      <c r="H39" s="1331" t="str">
        <f t="shared" si="4"/>
        <v/>
      </c>
    </row>
    <row r="40" spans="2:8" ht="20.100000000000001" customHeight="1" x14ac:dyDescent="0.2">
      <c r="B40" s="1327">
        <f t="shared" si="5"/>
        <v>30</v>
      </c>
      <c r="C40" s="1328"/>
      <c r="D40" s="1329"/>
      <c r="E40" s="1329" t="s">
        <v>164</v>
      </c>
      <c r="F40" s="1329"/>
      <c r="G40" s="1121"/>
      <c r="H40" s="1331" t="str">
        <f t="shared" si="4"/>
        <v/>
      </c>
    </row>
    <row r="41" spans="2:8" ht="20.100000000000001" customHeight="1" x14ac:dyDescent="0.2">
      <c r="B41" s="1327">
        <f t="shared" si="5"/>
        <v>31</v>
      </c>
      <c r="C41" s="1328"/>
      <c r="D41" s="1329"/>
      <c r="E41" s="1329" t="s">
        <v>165</v>
      </c>
      <c r="F41" s="1329"/>
      <c r="G41" s="1121"/>
      <c r="H41" s="1331" t="str">
        <f t="shared" si="4"/>
        <v/>
      </c>
    </row>
    <row r="42" spans="2:8" ht="20.100000000000001" customHeight="1" x14ac:dyDescent="0.2">
      <c r="B42" s="1327">
        <f t="shared" si="5"/>
        <v>32</v>
      </c>
      <c r="C42" s="1328"/>
      <c r="D42" s="1329"/>
      <c r="E42" s="1329" t="s">
        <v>166</v>
      </c>
      <c r="F42" s="1329"/>
      <c r="G42" s="1121"/>
      <c r="H42" s="1331" t="str">
        <f t="shared" si="4"/>
        <v/>
      </c>
    </row>
    <row r="43" spans="2:8" ht="20.100000000000001" customHeight="1" x14ac:dyDescent="0.2">
      <c r="B43" s="1327">
        <f t="shared" si="5"/>
        <v>33</v>
      </c>
      <c r="C43" s="1328"/>
      <c r="D43" s="1329"/>
      <c r="E43" s="1329" t="s">
        <v>167</v>
      </c>
      <c r="F43" s="1329"/>
      <c r="G43" s="1121"/>
      <c r="H43" s="1331" t="str">
        <f t="shared" si="4"/>
        <v/>
      </c>
    </row>
    <row r="44" spans="2:8" ht="20.100000000000001" customHeight="1" x14ac:dyDescent="0.2">
      <c r="B44" s="1327">
        <f t="shared" si="5"/>
        <v>34</v>
      </c>
      <c r="C44" s="1328"/>
      <c r="D44" s="1329"/>
      <c r="E44" s="1329" t="s">
        <v>168</v>
      </c>
      <c r="F44" s="1329"/>
      <c r="G44" s="1121"/>
      <c r="H44" s="1331" t="str">
        <f t="shared" si="4"/>
        <v/>
      </c>
    </row>
    <row r="45" spans="2:8" ht="20.100000000000001" customHeight="1" thickBot="1" x14ac:dyDescent="0.25">
      <c r="B45" s="1327">
        <f t="shared" si="5"/>
        <v>35</v>
      </c>
      <c r="C45" s="1328"/>
      <c r="D45" s="1329"/>
      <c r="E45" s="1329" t="s">
        <v>169</v>
      </c>
      <c r="F45" s="1329"/>
      <c r="G45" s="1121"/>
      <c r="H45" s="1331" t="str">
        <f t="shared" si="4"/>
        <v/>
      </c>
    </row>
    <row r="46" spans="2:8" ht="20.100000000000001" customHeight="1" thickBot="1" x14ac:dyDescent="0.25">
      <c r="B46" s="1335">
        <f t="shared" si="5"/>
        <v>36</v>
      </c>
      <c r="C46" s="1336"/>
      <c r="D46" s="1337" t="s">
        <v>170</v>
      </c>
      <c r="E46" s="1337"/>
      <c r="F46" s="1337"/>
      <c r="G46" s="1338">
        <f>SUM(G37:G45)</f>
        <v>0</v>
      </c>
      <c r="H46" s="1339" t="str">
        <f t="shared" si="4"/>
        <v/>
      </c>
    </row>
    <row r="47" spans="2:8" ht="20.100000000000001" customHeight="1" x14ac:dyDescent="0.2">
      <c r="B47" s="1340"/>
      <c r="C47" s="1341"/>
      <c r="D47" s="1342" t="s">
        <v>171</v>
      </c>
      <c r="E47" s="1343"/>
      <c r="F47" s="1343"/>
      <c r="G47" s="1344"/>
      <c r="H47" s="1345"/>
    </row>
    <row r="48" spans="2:8" ht="20.100000000000001" customHeight="1" x14ac:dyDescent="0.2">
      <c r="B48" s="1327">
        <f>B46+1</f>
        <v>37</v>
      </c>
      <c r="C48" s="1328"/>
      <c r="D48" s="1329"/>
      <c r="E48" s="1329" t="s">
        <v>172</v>
      </c>
      <c r="F48" s="1329"/>
      <c r="G48" s="1121"/>
      <c r="H48" s="1331" t="str">
        <f t="shared" ref="H48:H54" si="6">IF($F$5=0,"",G48/$F$5)</f>
        <v/>
      </c>
    </row>
    <row r="49" spans="2:8" ht="20.100000000000001" customHeight="1" x14ac:dyDescent="0.2">
      <c r="B49" s="1327">
        <f>B48+1</f>
        <v>38</v>
      </c>
      <c r="C49" s="1328"/>
      <c r="D49" s="1329"/>
      <c r="E49" s="1329" t="s">
        <v>173</v>
      </c>
      <c r="F49" s="1329"/>
      <c r="G49" s="1121"/>
      <c r="H49" s="1331" t="str">
        <f t="shared" si="6"/>
        <v/>
      </c>
    </row>
    <row r="50" spans="2:8" ht="20.100000000000001" customHeight="1" x14ac:dyDescent="0.2">
      <c r="B50" s="1327">
        <f>B49+1</f>
        <v>39</v>
      </c>
      <c r="C50" s="1328"/>
      <c r="D50" s="1329"/>
      <c r="E50" s="1329" t="s">
        <v>174</v>
      </c>
      <c r="F50" s="1329"/>
      <c r="G50" s="1121"/>
      <c r="H50" s="1331" t="str">
        <f t="shared" si="6"/>
        <v/>
      </c>
    </row>
    <row r="51" spans="2:8" ht="20.100000000000001" customHeight="1" x14ac:dyDescent="0.2">
      <c r="B51" s="1327">
        <f>B50+1</f>
        <v>40</v>
      </c>
      <c r="C51" s="1328"/>
      <c r="D51" s="1329"/>
      <c r="E51" s="1329" t="s">
        <v>175</v>
      </c>
      <c r="F51" s="1329"/>
      <c r="G51" s="1121"/>
      <c r="H51" s="1331" t="str">
        <f t="shared" si="6"/>
        <v/>
      </c>
    </row>
    <row r="52" spans="2:8" ht="20.100000000000001" customHeight="1" thickBot="1" x14ac:dyDescent="0.25">
      <c r="B52" s="1327">
        <f>B51+1</f>
        <v>41</v>
      </c>
      <c r="C52" s="1328"/>
      <c r="D52" s="1329"/>
      <c r="E52" s="1722" t="s">
        <v>151</v>
      </c>
      <c r="F52" s="1723"/>
      <c r="G52" s="1121"/>
      <c r="H52" s="1331" t="str">
        <f t="shared" si="6"/>
        <v/>
      </c>
    </row>
    <row r="53" spans="2:8" ht="20.100000000000001" customHeight="1" thickBot="1" x14ac:dyDescent="0.25">
      <c r="B53" s="1335">
        <f>B52+1</f>
        <v>42</v>
      </c>
      <c r="C53" s="1336"/>
      <c r="D53" s="1337" t="s">
        <v>176</v>
      </c>
      <c r="E53" s="1337"/>
      <c r="F53" s="1337"/>
      <c r="G53" s="1338">
        <f>SUM(G48:G52)</f>
        <v>0</v>
      </c>
      <c r="H53" s="1339" t="str">
        <f t="shared" si="6"/>
        <v/>
      </c>
    </row>
    <row r="54" spans="2:8" ht="20.100000000000001" customHeight="1" thickBot="1" x14ac:dyDescent="0.25">
      <c r="B54" s="1335"/>
      <c r="C54" s="1336"/>
      <c r="D54" s="1337" t="s">
        <v>177</v>
      </c>
      <c r="E54" s="1337"/>
      <c r="F54" s="1337"/>
      <c r="G54" s="1338">
        <f>G53+G46+G35+G27</f>
        <v>0</v>
      </c>
      <c r="H54" s="1339" t="str">
        <f t="shared" si="6"/>
        <v/>
      </c>
    </row>
    <row r="55" spans="2:8" ht="20.100000000000001" customHeight="1" x14ac:dyDescent="0.2">
      <c r="B55" s="1340"/>
      <c r="C55" s="1341"/>
      <c r="D55" s="1342" t="s">
        <v>178</v>
      </c>
      <c r="E55" s="1343"/>
      <c r="F55" s="1343"/>
      <c r="G55" s="1344"/>
      <c r="H55" s="1345"/>
    </row>
    <row r="56" spans="2:8" ht="20.100000000000001" customHeight="1" x14ac:dyDescent="0.2">
      <c r="B56" s="1327">
        <f>B53+1</f>
        <v>43</v>
      </c>
      <c r="C56" s="1328"/>
      <c r="D56" s="1329"/>
      <c r="E56" s="1329" t="s">
        <v>772</v>
      </c>
      <c r="F56" s="1348"/>
      <c r="G56" s="1121"/>
      <c r="H56" s="1331" t="str">
        <f t="shared" ref="H56:H62" si="7">IF($F$5=0,"",G56/$F$5)</f>
        <v/>
      </c>
    </row>
    <row r="57" spans="2:8" ht="20.100000000000001" customHeight="1" x14ac:dyDescent="0.2">
      <c r="B57" s="1327">
        <f t="shared" ref="B57:B62" si="8">B56+1</f>
        <v>44</v>
      </c>
      <c r="C57" s="1328"/>
      <c r="D57" s="1329"/>
      <c r="E57" s="1720" t="s">
        <v>180</v>
      </c>
      <c r="F57" s="1721"/>
      <c r="G57" s="1121"/>
      <c r="H57" s="1331" t="str">
        <f t="shared" si="7"/>
        <v/>
      </c>
    </row>
    <row r="58" spans="2:8" ht="20.100000000000001" customHeight="1" x14ac:dyDescent="0.2">
      <c r="B58" s="1327">
        <f t="shared" si="8"/>
        <v>45</v>
      </c>
      <c r="C58" s="1328"/>
      <c r="D58" s="1329"/>
      <c r="E58" s="1720" t="s">
        <v>151</v>
      </c>
      <c r="F58" s="1721"/>
      <c r="G58" s="1121"/>
      <c r="H58" s="1331" t="str">
        <f t="shared" si="7"/>
        <v/>
      </c>
    </row>
    <row r="59" spans="2:8" ht="20.100000000000001" customHeight="1" x14ac:dyDescent="0.2">
      <c r="B59" s="1327">
        <f t="shared" si="8"/>
        <v>46</v>
      </c>
      <c r="C59" s="1328"/>
      <c r="D59" s="1329"/>
      <c r="E59" s="1720" t="s">
        <v>151</v>
      </c>
      <c r="F59" s="1721"/>
      <c r="G59" s="1121"/>
      <c r="H59" s="1331" t="str">
        <f t="shared" si="7"/>
        <v/>
      </c>
    </row>
    <row r="60" spans="2:8" ht="20.100000000000001" customHeight="1" thickBot="1" x14ac:dyDescent="0.25">
      <c r="B60" s="1327">
        <f t="shared" si="8"/>
        <v>47</v>
      </c>
      <c r="C60" s="1328"/>
      <c r="D60" s="1329"/>
      <c r="E60" s="1722" t="s">
        <v>151</v>
      </c>
      <c r="F60" s="1723"/>
      <c r="G60" s="1121"/>
      <c r="H60" s="1331" t="str">
        <f t="shared" si="7"/>
        <v/>
      </c>
    </row>
    <row r="61" spans="2:8" ht="20.100000000000001" customHeight="1" thickBot="1" x14ac:dyDescent="0.25">
      <c r="B61" s="1335">
        <f t="shared" si="8"/>
        <v>48</v>
      </c>
      <c r="C61" s="1336"/>
      <c r="D61" s="1337" t="s">
        <v>181</v>
      </c>
      <c r="E61" s="1337"/>
      <c r="F61" s="1337"/>
      <c r="G61" s="1338">
        <f>SUM(G56:G60)</f>
        <v>0</v>
      </c>
      <c r="H61" s="1339" t="str">
        <f t="shared" si="7"/>
        <v/>
      </c>
    </row>
    <row r="62" spans="2:8" ht="20.100000000000001" customHeight="1" x14ac:dyDescent="0.2">
      <c r="B62" s="1349">
        <f t="shared" si="8"/>
        <v>49</v>
      </c>
      <c r="C62" s="1122"/>
      <c r="D62" s="1103" t="s">
        <v>182</v>
      </c>
      <c r="E62" s="1103"/>
      <c r="F62" s="1103"/>
      <c r="G62" s="1123"/>
      <c r="H62" s="1331" t="str">
        <f t="shared" si="7"/>
        <v/>
      </c>
    </row>
    <row r="63" spans="2:8" ht="20.100000000000001" customHeight="1" x14ac:dyDescent="0.2">
      <c r="B63" s="1350"/>
      <c r="C63" s="1328"/>
      <c r="D63" s="1329"/>
      <c r="E63" s="1329"/>
      <c r="F63" s="1329"/>
      <c r="G63" s="1351"/>
      <c r="H63" s="1352"/>
    </row>
    <row r="64" spans="2:8" ht="20.100000000000001" customHeight="1" x14ac:dyDescent="0.2">
      <c r="B64" s="1353">
        <v>50</v>
      </c>
      <c r="C64" s="1354"/>
      <c r="D64" s="1346" t="s">
        <v>183</v>
      </c>
      <c r="E64" s="1346"/>
      <c r="F64" s="1346"/>
      <c r="G64" s="1334">
        <f>G27+G35+G46+G53+G61+G62</f>
        <v>0</v>
      </c>
      <c r="H64" s="1331" t="str">
        <f>IF($F$5=0,"",G64/$F$5)</f>
        <v/>
      </c>
    </row>
    <row r="65" spans="1:8" ht="42.75" customHeight="1" thickBot="1" x14ac:dyDescent="0.25">
      <c r="B65" s="1355">
        <v>51</v>
      </c>
      <c r="C65" s="1356"/>
      <c r="D65" s="1716" t="s">
        <v>184</v>
      </c>
      <c r="E65" s="1716"/>
      <c r="F65" s="1717"/>
      <c r="G65" s="1357">
        <f>G15-G64</f>
        <v>0</v>
      </c>
      <c r="H65" s="1358" t="str">
        <f>IF($F$5=0,"",G65/$F$5)</f>
        <v/>
      </c>
    </row>
    <row r="66" spans="1:8" ht="20.100000000000001" customHeight="1" x14ac:dyDescent="0.25">
      <c r="B66" s="1102" t="s">
        <v>690</v>
      </c>
      <c r="C66" s="1103"/>
      <c r="D66" s="1103"/>
      <c r="E66" s="1103"/>
      <c r="F66" s="1103"/>
      <c r="G66" s="1359"/>
      <c r="H66" s="1359"/>
    </row>
    <row r="67" spans="1:8" ht="15" x14ac:dyDescent="0.25">
      <c r="B67" s="1360" t="s">
        <v>691</v>
      </c>
      <c r="C67" s="1103"/>
      <c r="D67" s="1103"/>
      <c r="E67" s="1103"/>
      <c r="F67" s="1103"/>
      <c r="G67" s="1359"/>
      <c r="H67" s="1359"/>
    </row>
    <row r="68" spans="1:8" ht="9" customHeight="1" x14ac:dyDescent="0.2">
      <c r="C68" s="1103"/>
      <c r="D68" s="1103"/>
      <c r="E68" s="1103"/>
      <c r="F68" s="1103"/>
      <c r="G68" s="1359"/>
      <c r="H68" s="1359"/>
    </row>
    <row r="69" spans="1:8" ht="19.5" customHeight="1" x14ac:dyDescent="0.2">
      <c r="B69" s="1361" t="s">
        <v>692</v>
      </c>
      <c r="C69" s="1103"/>
      <c r="D69" s="1103"/>
      <c r="E69" s="1103"/>
      <c r="F69" s="1103"/>
      <c r="G69" s="1359"/>
      <c r="H69" s="1359"/>
    </row>
    <row r="70" spans="1:8" x14ac:dyDescent="0.2">
      <c r="A70" s="1362"/>
      <c r="B70" s="1361" t="s">
        <v>693</v>
      </c>
    </row>
    <row r="71" spans="1:8" ht="20.100000000000001" customHeight="1" x14ac:dyDescent="0.2">
      <c r="B71" s="1103"/>
      <c r="C71" s="1103"/>
      <c r="D71" s="1103"/>
      <c r="E71" s="1103"/>
      <c r="F71" s="1103"/>
      <c r="H71" s="1359"/>
    </row>
    <row r="72" spans="1:8" ht="9" customHeight="1" x14ac:dyDescent="0.2">
      <c r="C72" s="1103"/>
      <c r="D72" s="1103"/>
      <c r="E72" s="1103"/>
      <c r="F72" s="1103"/>
      <c r="G72" s="1359"/>
      <c r="H72" s="1359"/>
    </row>
    <row r="73" spans="1:8" ht="19.5" customHeight="1" x14ac:dyDescent="0.2">
      <c r="B73" s="1361"/>
      <c r="C73" s="1103"/>
      <c r="D73" s="1103"/>
      <c r="E73" s="1230" t="s">
        <v>769</v>
      </c>
      <c r="F73" s="1718"/>
      <c r="G73" s="1718"/>
      <c r="H73" s="1718"/>
    </row>
    <row r="74" spans="1:8" x14ac:dyDescent="0.2">
      <c r="A74" s="1362"/>
      <c r="B74" s="1361"/>
      <c r="E74" s="1113"/>
    </row>
    <row r="75" spans="1:8" ht="20.100000000000001" customHeight="1" x14ac:dyDescent="0.2">
      <c r="B75" s="1103"/>
      <c r="C75" s="1103"/>
      <c r="D75" s="1103"/>
      <c r="E75" s="1230" t="s">
        <v>770</v>
      </c>
      <c r="F75" s="1718"/>
      <c r="G75" s="1718"/>
      <c r="H75" s="1718"/>
    </row>
    <row r="76" spans="1:8" ht="20.100000000000001" customHeight="1" x14ac:dyDescent="0.2">
      <c r="A76" s="1364"/>
      <c r="C76" s="1103"/>
      <c r="D76" s="1103"/>
      <c r="E76" s="1230"/>
      <c r="F76" s="1103"/>
      <c r="H76" s="1365"/>
    </row>
    <row r="77" spans="1:8" ht="20.100000000000001" customHeight="1" x14ac:dyDescent="0.2">
      <c r="B77" s="1103"/>
      <c r="C77" s="1103"/>
      <c r="D77" s="1103"/>
      <c r="E77" s="1230" t="s">
        <v>771</v>
      </c>
      <c r="F77" s="1718"/>
      <c r="G77" s="1718"/>
      <c r="H77" s="1718"/>
    </row>
    <row r="78" spans="1:8" ht="20.100000000000001" customHeight="1" x14ac:dyDescent="0.2">
      <c r="A78" s="1364"/>
      <c r="C78" s="1364"/>
      <c r="E78" s="1103"/>
      <c r="F78" s="1103"/>
      <c r="H78" s="1359"/>
    </row>
    <row r="79" spans="1:8" ht="20.100000000000001" customHeight="1" x14ac:dyDescent="0.2">
      <c r="C79" s="1103"/>
      <c r="D79" s="1103"/>
      <c r="E79" s="1230" t="s">
        <v>629</v>
      </c>
      <c r="F79" s="1719"/>
      <c r="G79" s="1719"/>
      <c r="H79" s="1719"/>
    </row>
    <row r="80" spans="1:8" ht="28.5" customHeight="1" x14ac:dyDescent="0.25">
      <c r="A80" s="1367"/>
      <c r="B80" s="1367"/>
      <c r="C80" s="1367"/>
      <c r="D80" s="1367"/>
      <c r="E80" s="1367"/>
      <c r="F80" s="1367"/>
      <c r="G80" s="1367"/>
      <c r="H80" s="1367"/>
    </row>
    <row r="81" ht="23.1" customHeight="1" x14ac:dyDescent="0.2"/>
    <row r="82" ht="23.1" customHeight="1" x14ac:dyDescent="0.2"/>
    <row r="83" ht="23.1" customHeight="1" x14ac:dyDescent="0.2"/>
    <row r="84" ht="23.1" customHeight="1" x14ac:dyDescent="0.2"/>
    <row r="85" ht="23.1" customHeight="1" x14ac:dyDescent="0.2"/>
    <row r="86" ht="23.1" customHeight="1" x14ac:dyDescent="0.2"/>
    <row r="87" ht="23.1" customHeight="1" x14ac:dyDescent="0.2"/>
    <row r="88" ht="23.1" customHeight="1" x14ac:dyDescent="0.2"/>
    <row r="89" ht="23.1" customHeight="1" x14ac:dyDescent="0.2"/>
    <row r="90" ht="23.1" customHeight="1" x14ac:dyDescent="0.2"/>
    <row r="91" ht="23.1" customHeight="1" x14ac:dyDescent="0.2"/>
    <row r="92" ht="23.1" customHeight="1" x14ac:dyDescent="0.2"/>
    <row r="93" ht="23.1" customHeight="1" x14ac:dyDescent="0.2"/>
    <row r="94" ht="23.1" customHeight="1" x14ac:dyDescent="0.2"/>
    <row r="95" ht="23.1" customHeight="1" x14ac:dyDescent="0.2"/>
    <row r="96" ht="23.1" customHeight="1" x14ac:dyDescent="0.2"/>
    <row r="97" ht="23.1" customHeight="1" x14ac:dyDescent="0.2"/>
    <row r="98" ht="23.1" customHeight="1" x14ac:dyDescent="0.2"/>
    <row r="99" ht="23.1" customHeight="1" x14ac:dyDescent="0.2"/>
    <row r="100" ht="23.1" customHeight="1" x14ac:dyDescent="0.2"/>
    <row r="101" ht="23.1" customHeight="1" x14ac:dyDescent="0.2"/>
    <row r="102" ht="23.1" customHeight="1" x14ac:dyDescent="0.2"/>
    <row r="103" ht="23.1" customHeight="1" x14ac:dyDescent="0.2"/>
    <row r="104" ht="23.1" customHeight="1" x14ac:dyDescent="0.2"/>
    <row r="105" ht="23.1" customHeight="1" x14ac:dyDescent="0.2"/>
    <row r="106" ht="23.1" customHeight="1" x14ac:dyDescent="0.2"/>
    <row r="107" ht="23.1" customHeight="1" x14ac:dyDescent="0.2"/>
    <row r="108" ht="23.1" customHeight="1" x14ac:dyDescent="0.2"/>
    <row r="109" ht="23.1" customHeight="1" x14ac:dyDescent="0.2"/>
    <row r="110" ht="23.1" customHeight="1" x14ac:dyDescent="0.2"/>
    <row r="111" ht="23.1" customHeight="1" x14ac:dyDescent="0.2"/>
    <row r="112" ht="23.1" customHeight="1" x14ac:dyDescent="0.2"/>
    <row r="113" ht="23.1" customHeight="1" x14ac:dyDescent="0.2"/>
    <row r="114" ht="23.1" customHeight="1" x14ac:dyDescent="0.2"/>
    <row r="115" ht="23.1" customHeight="1" x14ac:dyDescent="0.2"/>
    <row r="116" ht="23.1" customHeight="1" x14ac:dyDescent="0.2"/>
    <row r="117" ht="23.1" customHeight="1" x14ac:dyDescent="0.2"/>
    <row r="118" ht="23.1" customHeight="1" x14ac:dyDescent="0.2"/>
    <row r="119" ht="23.1" customHeight="1" x14ac:dyDescent="0.2"/>
    <row r="120" ht="23.1" customHeight="1" x14ac:dyDescent="0.2"/>
    <row r="121" ht="23.1" customHeight="1" x14ac:dyDescent="0.2"/>
    <row r="122" ht="23.1" customHeight="1" x14ac:dyDescent="0.2"/>
    <row r="123" ht="23.1" customHeight="1" x14ac:dyDescent="0.2"/>
    <row r="124" ht="23.1" customHeight="1" x14ac:dyDescent="0.2"/>
    <row r="125" ht="23.1" customHeight="1" x14ac:dyDescent="0.2"/>
    <row r="126" ht="23.1" customHeight="1" x14ac:dyDescent="0.2"/>
    <row r="127" ht="23.1" customHeight="1" x14ac:dyDescent="0.2"/>
    <row r="128" ht="23.1" customHeight="1" x14ac:dyDescent="0.2"/>
    <row r="129" ht="23.1" customHeight="1" x14ac:dyDescent="0.2"/>
    <row r="130" ht="23.1" customHeight="1" x14ac:dyDescent="0.2"/>
    <row r="131" ht="23.1" customHeight="1" x14ac:dyDescent="0.2"/>
    <row r="132" ht="23.1" customHeight="1" x14ac:dyDescent="0.2"/>
    <row r="133" ht="23.1" customHeight="1" x14ac:dyDescent="0.2"/>
    <row r="134" ht="23.1" customHeight="1" x14ac:dyDescent="0.2"/>
    <row r="135" ht="23.1" customHeight="1" x14ac:dyDescent="0.2"/>
    <row r="136" ht="23.1" customHeight="1" x14ac:dyDescent="0.2"/>
    <row r="137" ht="23.1" customHeight="1" x14ac:dyDescent="0.2"/>
    <row r="138" ht="23.1" customHeight="1" x14ac:dyDescent="0.2"/>
    <row r="139" ht="23.1" customHeight="1" x14ac:dyDescent="0.2"/>
    <row r="140" ht="23.1" customHeight="1" x14ac:dyDescent="0.2"/>
    <row r="141" ht="23.1" customHeight="1" x14ac:dyDescent="0.2"/>
    <row r="142" ht="23.1" customHeight="1" x14ac:dyDescent="0.2"/>
    <row r="143" ht="23.1" customHeight="1" x14ac:dyDescent="0.2"/>
    <row r="144" ht="23.1" customHeight="1" x14ac:dyDescent="0.2"/>
    <row r="145" ht="23.1" customHeight="1" x14ac:dyDescent="0.2"/>
    <row r="146" ht="23.1" customHeight="1" x14ac:dyDescent="0.2"/>
    <row r="147" ht="23.1" customHeight="1" x14ac:dyDescent="0.2"/>
    <row r="148" ht="23.1" customHeight="1" x14ac:dyDescent="0.2"/>
    <row r="149" ht="23.1" customHeight="1" x14ac:dyDescent="0.2"/>
    <row r="150" ht="23.1" customHeight="1" x14ac:dyDescent="0.2"/>
    <row r="151" ht="23.1" customHeight="1" x14ac:dyDescent="0.2"/>
    <row r="152" ht="23.1" customHeight="1" x14ac:dyDescent="0.2"/>
    <row r="153" ht="23.1" customHeight="1" x14ac:dyDescent="0.2"/>
    <row r="154" ht="23.1" customHeight="1" x14ac:dyDescent="0.2"/>
    <row r="155" ht="23.1" customHeight="1" x14ac:dyDescent="0.2"/>
    <row r="156" ht="23.1" customHeight="1" x14ac:dyDescent="0.2"/>
    <row r="157" ht="23.1" customHeight="1" x14ac:dyDescent="0.2"/>
    <row r="158" ht="23.1" customHeight="1" x14ac:dyDescent="0.2"/>
    <row r="159" ht="23.1" customHeight="1" x14ac:dyDescent="0.2"/>
    <row r="160" ht="23.1" customHeight="1" x14ac:dyDescent="0.2"/>
    <row r="161" ht="23.1" customHeight="1" x14ac:dyDescent="0.2"/>
    <row r="162" ht="23.1" customHeight="1" x14ac:dyDescent="0.2"/>
    <row r="163" ht="23.1" customHeight="1" x14ac:dyDescent="0.2"/>
    <row r="164" ht="23.1" customHeight="1" x14ac:dyDescent="0.2"/>
    <row r="165" ht="23.1" customHeight="1" x14ac:dyDescent="0.2"/>
    <row r="166" ht="23.1" customHeight="1" x14ac:dyDescent="0.2"/>
    <row r="167" ht="23.1" customHeight="1" x14ac:dyDescent="0.2"/>
    <row r="168" ht="23.1" customHeight="1" x14ac:dyDescent="0.2"/>
    <row r="169" ht="23.1" customHeight="1" x14ac:dyDescent="0.2"/>
    <row r="170" ht="23.1" customHeight="1" x14ac:dyDescent="0.2"/>
    <row r="171" ht="23.1" customHeight="1" x14ac:dyDescent="0.2"/>
    <row r="172" ht="23.1" customHeight="1" x14ac:dyDescent="0.2"/>
    <row r="173" ht="23.1" customHeight="1" x14ac:dyDescent="0.2"/>
    <row r="174" ht="23.1" customHeight="1" x14ac:dyDescent="0.2"/>
    <row r="175" ht="23.1" customHeight="1" x14ac:dyDescent="0.2"/>
    <row r="176" ht="23.1" customHeight="1" x14ac:dyDescent="0.2"/>
    <row r="177" ht="23.1" customHeight="1" x14ac:dyDescent="0.2"/>
    <row r="178" ht="23.1" customHeight="1" x14ac:dyDescent="0.2"/>
    <row r="179" ht="23.1" customHeight="1" x14ac:dyDescent="0.2"/>
    <row r="180" ht="23.1" customHeight="1" x14ac:dyDescent="0.2"/>
    <row r="181" ht="23.1" customHeight="1" x14ac:dyDescent="0.2"/>
    <row r="182" ht="23.1" customHeight="1" x14ac:dyDescent="0.2"/>
    <row r="183" ht="23.1" customHeight="1" x14ac:dyDescent="0.2"/>
    <row r="184" ht="23.1" customHeight="1" x14ac:dyDescent="0.2"/>
    <row r="185" ht="23.1" customHeight="1" x14ac:dyDescent="0.2"/>
    <row r="186" ht="23.1" customHeight="1" x14ac:dyDescent="0.2"/>
    <row r="187" ht="23.1" customHeight="1" x14ac:dyDescent="0.2"/>
    <row r="188" ht="23.1" customHeight="1" x14ac:dyDescent="0.2"/>
    <row r="189" ht="23.1" customHeight="1" x14ac:dyDescent="0.2"/>
    <row r="190" ht="23.1" customHeight="1" x14ac:dyDescent="0.2"/>
    <row r="191" ht="23.1" customHeight="1" x14ac:dyDescent="0.2"/>
    <row r="192" ht="23.1" customHeight="1" x14ac:dyDescent="0.2"/>
    <row r="193" ht="23.1" customHeight="1" x14ac:dyDescent="0.2"/>
    <row r="194" ht="23.1" customHeight="1" x14ac:dyDescent="0.2"/>
    <row r="195" ht="23.1" customHeight="1" x14ac:dyDescent="0.2"/>
    <row r="196" ht="23.1" customHeight="1" x14ac:dyDescent="0.2"/>
    <row r="197" ht="23.1" customHeight="1" x14ac:dyDescent="0.2"/>
    <row r="198" ht="23.1" customHeight="1" x14ac:dyDescent="0.2"/>
    <row r="199" ht="23.1" customHeight="1" x14ac:dyDescent="0.2"/>
    <row r="200" ht="23.1" customHeight="1" x14ac:dyDescent="0.2"/>
    <row r="201" ht="23.1" customHeight="1" x14ac:dyDescent="0.2"/>
    <row r="202" ht="23.1" customHeight="1" x14ac:dyDescent="0.2"/>
    <row r="203" ht="23.1" customHeight="1" x14ac:dyDescent="0.2"/>
    <row r="204" ht="23.1" customHeight="1" x14ac:dyDescent="0.2"/>
    <row r="205" ht="23.1" customHeight="1" x14ac:dyDescent="0.2"/>
    <row r="206" ht="23.1" customHeight="1" x14ac:dyDescent="0.2"/>
    <row r="207" ht="23.1" customHeight="1" x14ac:dyDescent="0.2"/>
    <row r="208" ht="23.1" customHeight="1" x14ac:dyDescent="0.2"/>
    <row r="209" ht="23.1" customHeight="1" x14ac:dyDescent="0.2"/>
    <row r="210" ht="23.1" customHeight="1" x14ac:dyDescent="0.2"/>
    <row r="211" ht="23.1" customHeight="1" x14ac:dyDescent="0.2"/>
    <row r="212" ht="23.1" customHeight="1" x14ac:dyDescent="0.2"/>
    <row r="213" ht="23.1" customHeight="1" x14ac:dyDescent="0.2"/>
    <row r="214" ht="23.1" customHeight="1" x14ac:dyDescent="0.2"/>
    <row r="215" ht="23.1" customHeight="1" x14ac:dyDescent="0.2"/>
    <row r="216" ht="23.1" customHeight="1" x14ac:dyDescent="0.2"/>
    <row r="217" ht="23.1" customHeight="1" x14ac:dyDescent="0.2"/>
    <row r="218" ht="23.1" customHeight="1" x14ac:dyDescent="0.2"/>
    <row r="219" ht="23.1" customHeight="1" x14ac:dyDescent="0.2"/>
    <row r="220" ht="23.1" customHeight="1" x14ac:dyDescent="0.2"/>
    <row r="221" ht="23.1" customHeight="1" x14ac:dyDescent="0.2"/>
    <row r="222" ht="23.1" customHeight="1" x14ac:dyDescent="0.2"/>
    <row r="223" ht="23.1" customHeight="1" x14ac:dyDescent="0.2"/>
    <row r="224" ht="23.1" customHeight="1" x14ac:dyDescent="0.2"/>
    <row r="225" ht="23.1" customHeight="1" x14ac:dyDescent="0.2"/>
    <row r="226" ht="23.1" customHeight="1" x14ac:dyDescent="0.2"/>
    <row r="227" ht="23.1" customHeight="1" x14ac:dyDescent="0.2"/>
    <row r="228" ht="23.1" customHeight="1" x14ac:dyDescent="0.2"/>
    <row r="229" ht="23.1" customHeight="1" x14ac:dyDescent="0.2"/>
    <row r="230" ht="23.1" customHeight="1" x14ac:dyDescent="0.2"/>
    <row r="231" ht="23.1" customHeight="1" x14ac:dyDescent="0.2"/>
    <row r="232" ht="23.1" customHeight="1" x14ac:dyDescent="0.2"/>
    <row r="233" ht="23.1" customHeight="1" x14ac:dyDescent="0.2"/>
    <row r="234" ht="23.1" customHeight="1" x14ac:dyDescent="0.2"/>
    <row r="235" ht="23.1" customHeight="1" x14ac:dyDescent="0.2"/>
    <row r="236" ht="23.1" customHeight="1" x14ac:dyDescent="0.2"/>
    <row r="237" ht="23.1" customHeight="1" x14ac:dyDescent="0.2"/>
    <row r="238" ht="23.1" customHeight="1" x14ac:dyDescent="0.2"/>
    <row r="239" ht="23.1" customHeight="1" x14ac:dyDescent="0.2"/>
    <row r="240" ht="23.1" customHeight="1" x14ac:dyDescent="0.2"/>
    <row r="241" ht="23.1" customHeight="1" x14ac:dyDescent="0.2"/>
    <row r="242" ht="23.1" customHeight="1" x14ac:dyDescent="0.2"/>
    <row r="243" ht="23.1" customHeight="1" x14ac:dyDescent="0.2"/>
    <row r="244" ht="23.1" customHeight="1" x14ac:dyDescent="0.2"/>
    <row r="245" ht="23.1" customHeight="1" x14ac:dyDescent="0.2"/>
    <row r="246" ht="23.1" customHeight="1" x14ac:dyDescent="0.2"/>
    <row r="247" ht="23.1" customHeight="1" x14ac:dyDescent="0.2"/>
    <row r="248" ht="23.1" customHeight="1" x14ac:dyDescent="0.2"/>
    <row r="249" ht="23.1" customHeight="1" x14ac:dyDescent="0.2"/>
    <row r="250" ht="23.1" customHeight="1" x14ac:dyDescent="0.2"/>
    <row r="251" ht="23.1" customHeight="1" x14ac:dyDescent="0.2"/>
    <row r="252" ht="23.1" customHeight="1" x14ac:dyDescent="0.2"/>
    <row r="253" ht="23.1" customHeight="1" x14ac:dyDescent="0.2"/>
    <row r="254" ht="23.1" customHeight="1" x14ac:dyDescent="0.2"/>
    <row r="255" ht="23.1" customHeight="1" x14ac:dyDescent="0.2"/>
    <row r="256" ht="23.1" customHeight="1" x14ac:dyDescent="0.2"/>
    <row r="257" ht="23.1" customHeight="1" x14ac:dyDescent="0.2"/>
    <row r="258" ht="23.1" customHeight="1" x14ac:dyDescent="0.2"/>
    <row r="259" ht="99.95" customHeight="1" x14ac:dyDescent="0.2"/>
    <row r="260" ht="99.95" customHeight="1" x14ac:dyDescent="0.2"/>
    <row r="261" ht="99.95" customHeight="1" x14ac:dyDescent="0.2"/>
    <row r="262" ht="99.95" customHeight="1" x14ac:dyDescent="0.2"/>
    <row r="263" ht="99.95" customHeight="1" x14ac:dyDescent="0.2"/>
    <row r="264" ht="99.95" customHeight="1" x14ac:dyDescent="0.2"/>
    <row r="265" ht="99.95" customHeight="1" x14ac:dyDescent="0.2"/>
    <row r="266" ht="99.95" customHeight="1" x14ac:dyDescent="0.2"/>
    <row r="267" ht="99.95" customHeight="1" x14ac:dyDescent="0.2"/>
    <row r="268" ht="99.95" customHeight="1" x14ac:dyDescent="0.2"/>
    <row r="269" ht="99.95" customHeight="1" x14ac:dyDescent="0.2"/>
    <row r="270" ht="99.95" customHeight="1" x14ac:dyDescent="0.2"/>
    <row r="271" ht="99.95" customHeight="1" x14ac:dyDescent="0.2"/>
    <row r="272" ht="99.95" customHeight="1" x14ac:dyDescent="0.2"/>
    <row r="273" ht="99.95" customHeight="1" x14ac:dyDescent="0.2"/>
    <row r="274" ht="99.95" customHeight="1" x14ac:dyDescent="0.2"/>
    <row r="275" ht="99.95" customHeight="1" x14ac:dyDescent="0.2"/>
    <row r="276" ht="99.95" customHeight="1" x14ac:dyDescent="0.2"/>
    <row r="277" ht="99.95" customHeight="1" x14ac:dyDescent="0.2"/>
    <row r="278" ht="99.95" customHeight="1" x14ac:dyDescent="0.2"/>
    <row r="279" ht="99.95" customHeight="1" x14ac:dyDescent="0.2"/>
    <row r="280" ht="99.95" customHeight="1" x14ac:dyDescent="0.2"/>
    <row r="281" ht="99.95" customHeight="1" x14ac:dyDescent="0.2"/>
    <row r="282" ht="99.95" customHeight="1" x14ac:dyDescent="0.2"/>
    <row r="283" ht="99.95" customHeight="1" x14ac:dyDescent="0.2"/>
    <row r="284" ht="99.95" customHeight="1" x14ac:dyDescent="0.2"/>
    <row r="285" ht="99.95" customHeight="1" x14ac:dyDescent="0.2"/>
    <row r="286" ht="99.95" customHeight="1" x14ac:dyDescent="0.2"/>
    <row r="287" ht="99.95" customHeight="1" x14ac:dyDescent="0.2"/>
    <row r="288" ht="99.95" customHeight="1" x14ac:dyDescent="0.2"/>
    <row r="289" ht="99.95" customHeight="1" x14ac:dyDescent="0.2"/>
    <row r="290" ht="99.95" customHeight="1" x14ac:dyDescent="0.2"/>
    <row r="291" ht="99.95" customHeight="1" x14ac:dyDescent="0.2"/>
    <row r="292" ht="99.95" customHeight="1" x14ac:dyDescent="0.2"/>
    <row r="293" ht="99.95" customHeight="1" x14ac:dyDescent="0.2"/>
    <row r="294" ht="99.95" customHeight="1" x14ac:dyDescent="0.2"/>
    <row r="295" ht="99.95" customHeight="1" x14ac:dyDescent="0.2"/>
    <row r="296" ht="99.95" customHeight="1" x14ac:dyDescent="0.2"/>
    <row r="297" ht="99.95" customHeight="1" x14ac:dyDescent="0.2"/>
    <row r="298" ht="99.95" customHeight="1" x14ac:dyDescent="0.2"/>
    <row r="299" ht="99.95" customHeight="1" x14ac:dyDescent="0.2"/>
    <row r="300" ht="99.95" customHeight="1" x14ac:dyDescent="0.2"/>
    <row r="301" ht="99.95" customHeight="1" x14ac:dyDescent="0.2"/>
    <row r="302" ht="99.95" customHeight="1" x14ac:dyDescent="0.2"/>
    <row r="303" ht="99.95" customHeight="1" x14ac:dyDescent="0.2"/>
    <row r="304" ht="99.95" customHeight="1" x14ac:dyDescent="0.2"/>
    <row r="305" ht="99.95" customHeight="1" x14ac:dyDescent="0.2"/>
    <row r="306" ht="99.95" customHeight="1" x14ac:dyDescent="0.2"/>
    <row r="307" ht="99.95" customHeight="1" x14ac:dyDescent="0.2"/>
    <row r="308" ht="99.95" customHeight="1" x14ac:dyDescent="0.2"/>
    <row r="309" ht="99.95" customHeight="1" x14ac:dyDescent="0.2"/>
    <row r="310" ht="99.95" customHeight="1" x14ac:dyDescent="0.2"/>
    <row r="311" ht="99.95" customHeight="1" x14ac:dyDescent="0.2"/>
    <row r="312" ht="99.95" customHeight="1" x14ac:dyDescent="0.2"/>
    <row r="313" ht="99.95" customHeight="1" x14ac:dyDescent="0.2"/>
    <row r="314" ht="99.95" customHeight="1" x14ac:dyDescent="0.2"/>
    <row r="315" ht="99.95" customHeight="1" x14ac:dyDescent="0.2"/>
    <row r="316" ht="99.95" customHeight="1" x14ac:dyDescent="0.2"/>
    <row r="317" ht="99.95" customHeight="1" x14ac:dyDescent="0.2"/>
    <row r="318" ht="99.95" customHeight="1" x14ac:dyDescent="0.2"/>
    <row r="319" ht="99.95" customHeight="1" x14ac:dyDescent="0.2"/>
    <row r="320" ht="99.95" customHeight="1" x14ac:dyDescent="0.2"/>
    <row r="321" ht="99.95" customHeight="1" x14ac:dyDescent="0.2"/>
    <row r="322" ht="99.95" customHeight="1" x14ac:dyDescent="0.2"/>
    <row r="323" ht="99.95" customHeight="1" x14ac:dyDescent="0.2"/>
    <row r="324" ht="99.95" customHeight="1" x14ac:dyDescent="0.2"/>
    <row r="325" ht="99.95" customHeight="1" x14ac:dyDescent="0.2"/>
    <row r="326" ht="99.95" customHeight="1" x14ac:dyDescent="0.2"/>
    <row r="327" ht="99.95" customHeight="1" x14ac:dyDescent="0.2"/>
    <row r="328" ht="99.95" customHeight="1" x14ac:dyDescent="0.2"/>
    <row r="329" ht="99.95" customHeight="1" x14ac:dyDescent="0.2"/>
    <row r="330" ht="99.95" customHeight="1" x14ac:dyDescent="0.2"/>
    <row r="331" ht="99.95" customHeight="1" x14ac:dyDescent="0.2"/>
    <row r="332" ht="99.95" customHeight="1" x14ac:dyDescent="0.2"/>
    <row r="333" ht="99.95" customHeight="1" x14ac:dyDescent="0.2"/>
    <row r="334" ht="99.95" customHeight="1" x14ac:dyDescent="0.2"/>
    <row r="335" ht="99.95" customHeight="1" x14ac:dyDescent="0.2"/>
    <row r="336" ht="99.95" customHeight="1" x14ac:dyDescent="0.2"/>
    <row r="337" ht="99.95" customHeight="1" x14ac:dyDescent="0.2"/>
    <row r="338" ht="99.95" customHeight="1" x14ac:dyDescent="0.2"/>
    <row r="339" ht="99.95" customHeight="1" x14ac:dyDescent="0.2"/>
    <row r="340" ht="99.95" customHeight="1" x14ac:dyDescent="0.2"/>
    <row r="341" ht="99.95" customHeight="1" x14ac:dyDescent="0.2"/>
    <row r="342" ht="99.95" customHeight="1" x14ac:dyDescent="0.2"/>
    <row r="343" ht="99.95" customHeight="1" x14ac:dyDescent="0.2"/>
    <row r="344" ht="99.95" customHeight="1" x14ac:dyDescent="0.2"/>
    <row r="345" ht="99.95" customHeight="1" x14ac:dyDescent="0.2"/>
    <row r="346" ht="99.95" customHeight="1" x14ac:dyDescent="0.2"/>
    <row r="347" ht="99.95" customHeight="1" x14ac:dyDescent="0.2"/>
    <row r="348" ht="99.95" customHeight="1" x14ac:dyDescent="0.2"/>
    <row r="349" ht="99.95" customHeight="1" x14ac:dyDescent="0.2"/>
    <row r="350" ht="99.95" customHeight="1" x14ac:dyDescent="0.2"/>
    <row r="351" ht="99.95" customHeight="1" x14ac:dyDescent="0.2"/>
    <row r="352" ht="99.95" customHeight="1" x14ac:dyDescent="0.2"/>
    <row r="353" ht="99.95" customHeight="1" x14ac:dyDescent="0.2"/>
    <row r="354" ht="99.95" customHeight="1" x14ac:dyDescent="0.2"/>
    <row r="355" ht="99.95" customHeight="1" x14ac:dyDescent="0.2"/>
    <row r="356" ht="99.95" customHeight="1" x14ac:dyDescent="0.2"/>
    <row r="357" ht="99.95" customHeight="1" x14ac:dyDescent="0.2"/>
    <row r="358" ht="99.95" customHeight="1" x14ac:dyDescent="0.2"/>
    <row r="359" ht="99.95" customHeight="1" x14ac:dyDescent="0.2"/>
    <row r="360" ht="99.95" customHeight="1" x14ac:dyDescent="0.2"/>
    <row r="361" ht="99.95" customHeight="1" x14ac:dyDescent="0.2"/>
    <row r="362" ht="99.95" customHeight="1" x14ac:dyDescent="0.2"/>
    <row r="363" ht="99.95" customHeight="1" x14ac:dyDescent="0.2"/>
    <row r="364" ht="99.95" customHeight="1" x14ac:dyDescent="0.2"/>
    <row r="365" ht="99.95" customHeight="1" x14ac:dyDescent="0.2"/>
    <row r="366" ht="99.95" customHeight="1" x14ac:dyDescent="0.2"/>
    <row r="367" ht="99.95" customHeight="1" x14ac:dyDescent="0.2"/>
    <row r="368" ht="99.95" customHeight="1" x14ac:dyDescent="0.2"/>
    <row r="369" ht="99.95" customHeight="1" x14ac:dyDescent="0.2"/>
    <row r="370" ht="99.95" customHeight="1" x14ac:dyDescent="0.2"/>
    <row r="371" ht="99.95" customHeight="1" x14ac:dyDescent="0.2"/>
    <row r="372" ht="99.95" customHeight="1" x14ac:dyDescent="0.2"/>
    <row r="373" ht="99.95" customHeight="1" x14ac:dyDescent="0.2"/>
    <row r="374" ht="99.95" customHeight="1" x14ac:dyDescent="0.2"/>
    <row r="375" ht="99.95" customHeight="1" x14ac:dyDescent="0.2"/>
    <row r="376" ht="99.95" customHeight="1" x14ac:dyDescent="0.2"/>
    <row r="377" ht="99.95" customHeight="1" x14ac:dyDescent="0.2"/>
    <row r="378" ht="99.95" customHeight="1" x14ac:dyDescent="0.2"/>
    <row r="379" ht="99.95" customHeight="1" x14ac:dyDescent="0.2"/>
    <row r="380" ht="99.95" customHeight="1" x14ac:dyDescent="0.2"/>
    <row r="381" ht="99.95" customHeight="1" x14ac:dyDescent="0.2"/>
    <row r="382" ht="99.95" customHeight="1" x14ac:dyDescent="0.2"/>
    <row r="383" ht="99.95" customHeight="1" x14ac:dyDescent="0.2"/>
    <row r="384" ht="99.95" customHeight="1" x14ac:dyDescent="0.2"/>
    <row r="385" ht="99.95" customHeight="1" x14ac:dyDescent="0.2"/>
    <row r="386" ht="99.95" customHeight="1" x14ac:dyDescent="0.2"/>
    <row r="387" ht="99.95" customHeight="1" x14ac:dyDescent="0.2"/>
    <row r="388" ht="99.95" customHeight="1" x14ac:dyDescent="0.2"/>
    <row r="389" ht="99.95" customHeight="1" x14ac:dyDescent="0.2"/>
    <row r="390" ht="99.95" customHeight="1" x14ac:dyDescent="0.2"/>
    <row r="391" ht="99.95" customHeight="1" x14ac:dyDescent="0.2"/>
    <row r="392" ht="99.95" customHeight="1" x14ac:dyDescent="0.2"/>
    <row r="393" ht="99.95" customHeight="1" x14ac:dyDescent="0.2"/>
    <row r="394" ht="99.95" customHeight="1" x14ac:dyDescent="0.2"/>
    <row r="395" ht="99.95" customHeight="1" x14ac:dyDescent="0.2"/>
    <row r="396" ht="99.95" customHeight="1" x14ac:dyDescent="0.2"/>
    <row r="397" ht="99.95" customHeight="1" x14ac:dyDescent="0.2"/>
    <row r="398" ht="99.95" customHeight="1" x14ac:dyDescent="0.2"/>
    <row r="399" ht="99.95" customHeight="1" x14ac:dyDescent="0.2"/>
    <row r="400" ht="99.95" customHeight="1" x14ac:dyDescent="0.2"/>
    <row r="401" ht="99.95" customHeight="1" x14ac:dyDescent="0.2"/>
    <row r="402" ht="99.95" customHeight="1" x14ac:dyDescent="0.2"/>
    <row r="403" ht="99.95" customHeight="1" x14ac:dyDescent="0.2"/>
    <row r="404" ht="99.95" customHeight="1" x14ac:dyDescent="0.2"/>
    <row r="405" ht="99.95" customHeight="1" x14ac:dyDescent="0.2"/>
    <row r="406" ht="99.95" customHeight="1" x14ac:dyDescent="0.2"/>
    <row r="407" ht="99.95" customHeight="1" x14ac:dyDescent="0.2"/>
    <row r="408" ht="99.95" customHeight="1" x14ac:dyDescent="0.2"/>
    <row r="409" ht="99.95" customHeight="1" x14ac:dyDescent="0.2"/>
    <row r="410" ht="99.95" customHeight="1" x14ac:dyDescent="0.2"/>
    <row r="411" ht="99.95" customHeight="1" x14ac:dyDescent="0.2"/>
    <row r="412" ht="99.95" customHeight="1" x14ac:dyDescent="0.2"/>
    <row r="413" ht="99.95" customHeight="1" x14ac:dyDescent="0.2"/>
    <row r="414" ht="99.95" customHeight="1" x14ac:dyDescent="0.2"/>
    <row r="415" ht="99.95" customHeight="1" x14ac:dyDescent="0.2"/>
    <row r="416" ht="99.95" customHeight="1" x14ac:dyDescent="0.2"/>
    <row r="417" ht="99.95" customHeight="1" x14ac:dyDescent="0.2"/>
    <row r="418" ht="99.95" customHeight="1" x14ac:dyDescent="0.2"/>
    <row r="419" ht="99.95" customHeight="1" x14ac:dyDescent="0.2"/>
    <row r="420" ht="99.95" customHeight="1" x14ac:dyDescent="0.2"/>
    <row r="421" ht="99.95" customHeight="1" x14ac:dyDescent="0.2"/>
    <row r="422" ht="99.95" customHeight="1" x14ac:dyDescent="0.2"/>
    <row r="423" ht="99.95" customHeight="1" x14ac:dyDescent="0.2"/>
    <row r="424" ht="99.95" customHeight="1" x14ac:dyDescent="0.2"/>
    <row r="425" ht="99.95" customHeight="1" x14ac:dyDescent="0.2"/>
    <row r="426" ht="99.95" customHeight="1" x14ac:dyDescent="0.2"/>
    <row r="427" ht="99.95" customHeight="1" x14ac:dyDescent="0.2"/>
    <row r="428" ht="99.95" customHeight="1" x14ac:dyDescent="0.2"/>
    <row r="429" ht="99.95" customHeight="1" x14ac:dyDescent="0.2"/>
    <row r="430" ht="99.95" customHeight="1" x14ac:dyDescent="0.2"/>
    <row r="431" ht="99.95" customHeight="1" x14ac:dyDescent="0.2"/>
    <row r="432" ht="99.95" customHeight="1" x14ac:dyDescent="0.2"/>
    <row r="433" ht="99.95" customHeight="1" x14ac:dyDescent="0.2"/>
    <row r="434" ht="99.95" customHeight="1" x14ac:dyDescent="0.2"/>
    <row r="435" ht="99.95" customHeight="1" x14ac:dyDescent="0.2"/>
    <row r="436" ht="99.95" customHeight="1" x14ac:dyDescent="0.2"/>
    <row r="437" ht="99.95" customHeight="1" x14ac:dyDescent="0.2"/>
    <row r="438" ht="99.95" customHeight="1" x14ac:dyDescent="0.2"/>
    <row r="439" ht="99.95" customHeight="1" x14ac:dyDescent="0.2"/>
    <row r="440" ht="99.95" customHeight="1" x14ac:dyDescent="0.2"/>
    <row r="441" ht="99.95" customHeight="1" x14ac:dyDescent="0.2"/>
    <row r="442" ht="99.95" customHeight="1" x14ac:dyDescent="0.2"/>
    <row r="443" ht="99.95" customHeight="1" x14ac:dyDescent="0.2"/>
    <row r="444" ht="99.95" customHeight="1" x14ac:dyDescent="0.2"/>
    <row r="445" ht="99.95" customHeight="1" x14ac:dyDescent="0.2"/>
    <row r="446" ht="99.95" customHeight="1" x14ac:dyDescent="0.2"/>
    <row r="447" ht="99.95" customHeight="1" x14ac:dyDescent="0.2"/>
    <row r="448" ht="99.95" customHeight="1" x14ac:dyDescent="0.2"/>
    <row r="449" ht="99.95" customHeight="1" x14ac:dyDescent="0.2"/>
    <row r="450" ht="99.95" customHeight="1" x14ac:dyDescent="0.2"/>
    <row r="451" ht="99.95" customHeight="1" x14ac:dyDescent="0.2"/>
    <row r="452" ht="99.95" customHeight="1" x14ac:dyDescent="0.2"/>
    <row r="453" ht="99.95" customHeight="1" x14ac:dyDescent="0.2"/>
    <row r="454" ht="99.95" customHeight="1" x14ac:dyDescent="0.2"/>
    <row r="455" ht="99.95" customHeight="1" x14ac:dyDescent="0.2"/>
    <row r="456" ht="99.95" customHeight="1" x14ac:dyDescent="0.2"/>
    <row r="457" ht="99.95" customHeight="1" x14ac:dyDescent="0.2"/>
    <row r="458" ht="99.95" customHeight="1" x14ac:dyDescent="0.2"/>
    <row r="459" ht="99.95" customHeight="1" x14ac:dyDescent="0.2"/>
    <row r="460" ht="99.95" customHeight="1" x14ac:dyDescent="0.2"/>
    <row r="461" ht="99.95" customHeight="1" x14ac:dyDescent="0.2"/>
    <row r="462" ht="99.95" customHeight="1" x14ac:dyDescent="0.2"/>
    <row r="463" ht="99.95" customHeight="1" x14ac:dyDescent="0.2"/>
    <row r="464" ht="99.95" customHeight="1" x14ac:dyDescent="0.2"/>
    <row r="465" ht="99.95" customHeight="1" x14ac:dyDescent="0.2"/>
    <row r="466" ht="99.95" customHeight="1" x14ac:dyDescent="0.2"/>
    <row r="467" ht="99.95" customHeight="1" x14ac:dyDescent="0.2"/>
    <row r="468" ht="99.95" customHeight="1" x14ac:dyDescent="0.2"/>
    <row r="469" ht="99.95" customHeight="1" x14ac:dyDescent="0.2"/>
    <row r="470" ht="99.95" customHeight="1" x14ac:dyDescent="0.2"/>
    <row r="471" ht="99.95" customHeight="1" x14ac:dyDescent="0.2"/>
    <row r="472" ht="99.95" customHeight="1" x14ac:dyDescent="0.2"/>
    <row r="473" ht="99.95" customHeight="1" x14ac:dyDescent="0.2"/>
    <row r="474" ht="99.95" customHeight="1" x14ac:dyDescent="0.2"/>
    <row r="475" ht="99.95" customHeight="1" x14ac:dyDescent="0.2"/>
    <row r="476" ht="99.95" customHeight="1" x14ac:dyDescent="0.2"/>
    <row r="477" ht="99.95" customHeight="1" x14ac:dyDescent="0.2"/>
    <row r="478" ht="99.95" customHeight="1" x14ac:dyDescent="0.2"/>
    <row r="479" ht="99.95" customHeight="1" x14ac:dyDescent="0.2"/>
    <row r="480" ht="99.95" customHeight="1" x14ac:dyDescent="0.2"/>
    <row r="481" ht="99.95" customHeight="1" x14ac:dyDescent="0.2"/>
    <row r="482" ht="99.95" customHeight="1" x14ac:dyDescent="0.2"/>
    <row r="483" ht="99.95" customHeight="1" x14ac:dyDescent="0.2"/>
    <row r="484" ht="99.95" customHeight="1" x14ac:dyDescent="0.2"/>
    <row r="485" ht="99.95" customHeight="1" x14ac:dyDescent="0.2"/>
    <row r="486" ht="99.95" customHeight="1" x14ac:dyDescent="0.2"/>
    <row r="487" ht="99.95" customHeight="1" x14ac:dyDescent="0.2"/>
    <row r="488" ht="99.95" customHeight="1" x14ac:dyDescent="0.2"/>
    <row r="489" ht="99.95" customHeight="1" x14ac:dyDescent="0.2"/>
    <row r="490" ht="99.95" customHeight="1" x14ac:dyDescent="0.2"/>
    <row r="491" ht="99.95" customHeight="1" x14ac:dyDescent="0.2"/>
    <row r="492" ht="99.95" customHeight="1" x14ac:dyDescent="0.2"/>
    <row r="493" ht="99.95" customHeight="1" x14ac:dyDescent="0.2"/>
    <row r="494" ht="99.95" customHeight="1" x14ac:dyDescent="0.2"/>
    <row r="495" ht="99.95" customHeight="1" x14ac:dyDescent="0.2"/>
    <row r="496" ht="99.95" customHeight="1" x14ac:dyDescent="0.2"/>
    <row r="497" ht="99.95" customHeight="1" x14ac:dyDescent="0.2"/>
    <row r="498" ht="99.95" customHeight="1" x14ac:dyDescent="0.2"/>
    <row r="499" ht="99.95" customHeight="1" x14ac:dyDescent="0.2"/>
    <row r="500" ht="99.95" customHeight="1" x14ac:dyDescent="0.2"/>
    <row r="501" ht="99.95" customHeight="1" x14ac:dyDescent="0.2"/>
    <row r="502" ht="99.95" customHeight="1" x14ac:dyDescent="0.2"/>
    <row r="503" ht="99.95" customHeight="1" x14ac:dyDescent="0.2"/>
    <row r="504" ht="99.95" customHeight="1" x14ac:dyDescent="0.2"/>
    <row r="505" ht="99.95" customHeight="1" x14ac:dyDescent="0.2"/>
    <row r="506" ht="99.95" customHeight="1" x14ac:dyDescent="0.2"/>
    <row r="507" ht="99.95" customHeight="1" x14ac:dyDescent="0.2"/>
    <row r="508" ht="99.95" customHeight="1" x14ac:dyDescent="0.2"/>
    <row r="509" ht="99.95" customHeight="1" x14ac:dyDescent="0.2"/>
    <row r="510" ht="99.95" customHeight="1" x14ac:dyDescent="0.2"/>
    <row r="511" ht="99.95" customHeight="1" x14ac:dyDescent="0.2"/>
    <row r="512" ht="99.95" customHeight="1" x14ac:dyDescent="0.2"/>
    <row r="513" ht="99.95" customHeight="1" x14ac:dyDescent="0.2"/>
    <row r="514" ht="99.95" customHeight="1" x14ac:dyDescent="0.2"/>
    <row r="515" ht="99.95" customHeight="1" x14ac:dyDescent="0.2"/>
    <row r="516" ht="99.95" customHeight="1" x14ac:dyDescent="0.2"/>
    <row r="517" ht="99.95" customHeight="1" x14ac:dyDescent="0.2"/>
    <row r="518" ht="99.95" customHeight="1" x14ac:dyDescent="0.2"/>
    <row r="519" ht="99.95" customHeight="1" x14ac:dyDescent="0.2"/>
    <row r="520" ht="99.95" customHeight="1" x14ac:dyDescent="0.2"/>
    <row r="521" ht="99.95" customHeight="1" x14ac:dyDescent="0.2"/>
    <row r="522" ht="99.95" customHeight="1" x14ac:dyDescent="0.2"/>
    <row r="523" ht="99.95" customHeight="1" x14ac:dyDescent="0.2"/>
    <row r="524" ht="99.95" customHeight="1" x14ac:dyDescent="0.2"/>
    <row r="525" ht="99.95" customHeight="1" x14ac:dyDescent="0.2"/>
    <row r="526" ht="99.95" customHeight="1" x14ac:dyDescent="0.2"/>
    <row r="527" ht="99.95" customHeight="1" x14ac:dyDescent="0.2"/>
    <row r="528" ht="99.95" customHeight="1" x14ac:dyDescent="0.2"/>
    <row r="529" ht="99.95" customHeight="1" x14ac:dyDescent="0.2"/>
    <row r="530" ht="99.95" customHeight="1" x14ac:dyDescent="0.2"/>
    <row r="531" ht="99.95" customHeight="1" x14ac:dyDescent="0.2"/>
    <row r="532" ht="99.95" customHeight="1" x14ac:dyDescent="0.2"/>
    <row r="533" ht="99.95" customHeight="1" x14ac:dyDescent="0.2"/>
    <row r="534" ht="99.95" customHeight="1" x14ac:dyDescent="0.2"/>
    <row r="535" ht="99.95" customHeight="1" x14ac:dyDescent="0.2"/>
    <row r="536" ht="99.95" customHeight="1" x14ac:dyDescent="0.2"/>
    <row r="537" ht="99.95" customHeight="1" x14ac:dyDescent="0.2"/>
    <row r="538" ht="99.95" customHeight="1" x14ac:dyDescent="0.2"/>
    <row r="539" ht="99.95" customHeight="1" x14ac:dyDescent="0.2"/>
    <row r="540" ht="99.95" customHeight="1" x14ac:dyDescent="0.2"/>
    <row r="541" ht="99.95" customHeight="1" x14ac:dyDescent="0.2"/>
    <row r="542" ht="99.95" customHeight="1" x14ac:dyDescent="0.2"/>
    <row r="543" ht="99.95" customHeight="1" x14ac:dyDescent="0.2"/>
    <row r="544" ht="99.95" customHeight="1" x14ac:dyDescent="0.2"/>
    <row r="545" ht="99.95" customHeight="1" x14ac:dyDescent="0.2"/>
    <row r="546" ht="99.95" customHeight="1" x14ac:dyDescent="0.2"/>
    <row r="547" ht="99.95" customHeight="1" x14ac:dyDescent="0.2"/>
    <row r="548" ht="99.95" customHeight="1" x14ac:dyDescent="0.2"/>
    <row r="549" ht="99.95" customHeight="1" x14ac:dyDescent="0.2"/>
    <row r="550" ht="99.95" customHeight="1" x14ac:dyDescent="0.2"/>
    <row r="551" ht="99.95" customHeight="1" x14ac:dyDescent="0.2"/>
    <row r="552" ht="99.95" customHeight="1" x14ac:dyDescent="0.2"/>
    <row r="553" ht="99.95" customHeight="1" x14ac:dyDescent="0.2"/>
    <row r="554" ht="99.95" customHeight="1" x14ac:dyDescent="0.2"/>
    <row r="555" ht="99.95" customHeight="1" x14ac:dyDescent="0.2"/>
    <row r="556" ht="99.95" customHeight="1" x14ac:dyDescent="0.2"/>
    <row r="557" ht="99.95" customHeight="1" x14ac:dyDescent="0.2"/>
    <row r="558" ht="99.95" customHeight="1" x14ac:dyDescent="0.2"/>
    <row r="559" ht="99.95" customHeight="1" x14ac:dyDescent="0.2"/>
    <row r="560" ht="99.95" customHeight="1" x14ac:dyDescent="0.2"/>
    <row r="561" ht="99.95" customHeight="1" x14ac:dyDescent="0.2"/>
    <row r="562" ht="99.95" customHeight="1" x14ac:dyDescent="0.2"/>
    <row r="563" ht="99.95" customHeight="1" x14ac:dyDescent="0.2"/>
    <row r="564" ht="99.95" customHeight="1" x14ac:dyDescent="0.2"/>
    <row r="565" ht="99.95" customHeight="1" x14ac:dyDescent="0.2"/>
    <row r="566" ht="99.95" customHeight="1" x14ac:dyDescent="0.2"/>
    <row r="567" ht="99.95" customHeight="1" x14ac:dyDescent="0.2"/>
    <row r="568" ht="99.95" customHeight="1" x14ac:dyDescent="0.2"/>
    <row r="569" ht="99.95" customHeight="1" x14ac:dyDescent="0.2"/>
    <row r="570" ht="99.95" customHeight="1" x14ac:dyDescent="0.2"/>
    <row r="571" ht="99.95" customHeight="1" x14ac:dyDescent="0.2"/>
    <row r="572" ht="99.95" customHeight="1" x14ac:dyDescent="0.2"/>
    <row r="573" ht="99.95" customHeight="1" x14ac:dyDescent="0.2"/>
    <row r="574" ht="99.95" customHeight="1" x14ac:dyDescent="0.2"/>
    <row r="575" ht="99.95" customHeight="1" x14ac:dyDescent="0.2"/>
    <row r="576" ht="99.95" customHeight="1" x14ac:dyDescent="0.2"/>
    <row r="577" ht="99.95" customHeight="1" x14ac:dyDescent="0.2"/>
    <row r="578" ht="99.95" customHeight="1" x14ac:dyDescent="0.2"/>
    <row r="579" ht="99.95" customHeight="1" x14ac:dyDescent="0.2"/>
    <row r="580" ht="99.95" customHeight="1" x14ac:dyDescent="0.2"/>
    <row r="581" ht="99.95" customHeight="1" x14ac:dyDescent="0.2"/>
    <row r="582" ht="99.95" customHeight="1" x14ac:dyDescent="0.2"/>
    <row r="583" ht="99.95" customHeight="1" x14ac:dyDescent="0.2"/>
    <row r="584" ht="99.95" customHeight="1" x14ac:dyDescent="0.2"/>
    <row r="585" ht="99.95" customHeight="1" x14ac:dyDescent="0.2"/>
    <row r="586" ht="99.95" customHeight="1" x14ac:dyDescent="0.2"/>
    <row r="587" ht="99.95" customHeight="1" x14ac:dyDescent="0.2"/>
    <row r="588" ht="99.95" customHeight="1" x14ac:dyDescent="0.2"/>
    <row r="589" ht="99.95" customHeight="1" x14ac:dyDescent="0.2"/>
    <row r="590" ht="99.95" customHeight="1" x14ac:dyDescent="0.2"/>
    <row r="591" ht="99.95" customHeight="1" x14ac:dyDescent="0.2"/>
    <row r="592" ht="99.95" customHeight="1" x14ac:dyDescent="0.2"/>
    <row r="593" ht="99.95" customHeight="1" x14ac:dyDescent="0.2"/>
    <row r="594" ht="99.95" customHeight="1" x14ac:dyDescent="0.2"/>
    <row r="595" ht="99.95" customHeight="1" x14ac:dyDescent="0.2"/>
    <row r="596" ht="99.95" customHeight="1" x14ac:dyDescent="0.2"/>
    <row r="597" ht="99.95" customHeight="1" x14ac:dyDescent="0.2"/>
    <row r="598" ht="99.95" customHeight="1" x14ac:dyDescent="0.2"/>
    <row r="599" ht="99.95" customHeight="1" x14ac:dyDescent="0.2"/>
    <row r="600" ht="99.95" customHeight="1" x14ac:dyDescent="0.2"/>
    <row r="601" ht="99.95" customHeight="1" x14ac:dyDescent="0.2"/>
    <row r="602" ht="99.95" customHeight="1" x14ac:dyDescent="0.2"/>
    <row r="603" ht="99.95" customHeight="1" x14ac:dyDescent="0.2"/>
    <row r="604" ht="99.95" customHeight="1" x14ac:dyDescent="0.2"/>
    <row r="605" ht="99.95" customHeight="1" x14ac:dyDescent="0.2"/>
    <row r="606" ht="99.95" customHeight="1" x14ac:dyDescent="0.2"/>
    <row r="607" ht="99.95" customHeight="1" x14ac:dyDescent="0.2"/>
    <row r="608" ht="99.95" customHeight="1" x14ac:dyDescent="0.2"/>
    <row r="609" ht="99.95" customHeight="1" x14ac:dyDescent="0.2"/>
    <row r="610" ht="99.95" customHeight="1" x14ac:dyDescent="0.2"/>
    <row r="611" ht="99.95" customHeight="1" x14ac:dyDescent="0.2"/>
    <row r="612" ht="99.95" customHeight="1" x14ac:dyDescent="0.2"/>
    <row r="613" ht="99.95" customHeight="1" x14ac:dyDescent="0.2"/>
    <row r="614" ht="99.95" customHeight="1" x14ac:dyDescent="0.2"/>
    <row r="615" ht="99.95" customHeight="1" x14ac:dyDescent="0.2"/>
    <row r="616" ht="99.95" customHeight="1" x14ac:dyDescent="0.2"/>
    <row r="617" ht="99.95" customHeight="1" x14ac:dyDescent="0.2"/>
    <row r="618" ht="99.95" customHeight="1" x14ac:dyDescent="0.2"/>
    <row r="619" ht="99.95" customHeight="1" x14ac:dyDescent="0.2"/>
    <row r="620" ht="99.95" customHeight="1" x14ac:dyDescent="0.2"/>
    <row r="621" ht="99.95" customHeight="1" x14ac:dyDescent="0.2"/>
  </sheetData>
  <sheetProtection formatCells="0" selectLockedCells="1"/>
  <mergeCells count="16">
    <mergeCell ref="F77:H77"/>
    <mergeCell ref="F79:H79"/>
    <mergeCell ref="D10:F10"/>
    <mergeCell ref="E26:F26"/>
    <mergeCell ref="E34:F34"/>
    <mergeCell ref="E52:F52"/>
    <mergeCell ref="E57:F57"/>
    <mergeCell ref="E58:F58"/>
    <mergeCell ref="E59:F59"/>
    <mergeCell ref="E60:F60"/>
    <mergeCell ref="B1:H1"/>
    <mergeCell ref="B2:H2"/>
    <mergeCell ref="D65:F65"/>
    <mergeCell ref="F73:H73"/>
    <mergeCell ref="F75:H75"/>
    <mergeCell ref="A3:H3"/>
  </mergeCells>
  <printOptions horizontalCentered="1" gridLines="1" gridLinesSet="0"/>
  <pageMargins left="0.5" right="0.5" top="0.5" bottom="0" header="0" footer="0"/>
  <pageSetup scale="48" orientation="portrait" horizontalDpi="1200" verticalDpi="1200" r:id="rId1"/>
  <headerFooter alignWithMargins="0">
    <oddFooter>&amp;R&amp;8Revised December 7, 2021</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726F-AA1B-4D0C-B765-76B6A4DC166B}">
  <sheetPr syncVertical="1" syncRef="A1" transitionEvaluation="1" codeName="Sheet7">
    <tabColor rgb="FF0070C0"/>
    <pageSetUpPr fitToPage="1"/>
  </sheetPr>
  <dimension ref="A1:H626"/>
  <sheetViews>
    <sheetView zoomScaleNormal="100" workbookViewId="0">
      <selection activeCell="L14" sqref="L14"/>
    </sheetView>
  </sheetViews>
  <sheetFormatPr defaultColWidth="10.5703125" defaultRowHeight="14.25" x14ac:dyDescent="0.2"/>
  <cols>
    <col min="1" max="1" width="4.28515625" style="1102" customWidth="1"/>
    <col min="2" max="2" width="11.28515625" style="1102" customWidth="1"/>
    <col min="3" max="3" width="1.140625" style="1102" customWidth="1"/>
    <col min="4" max="4" width="4.140625" style="1102" customWidth="1"/>
    <col min="5" max="5" width="38.28515625" style="1102" customWidth="1"/>
    <col min="6" max="6" width="18.28515625" style="1102" customWidth="1"/>
    <col min="7" max="7" width="18.5703125" style="1363" customWidth="1"/>
    <col min="8" max="8" width="18.140625" style="1363" customWidth="1"/>
    <col min="9" max="9" width="3.7109375" style="1102" customWidth="1"/>
    <col min="10" max="10" width="10.5703125" style="1102"/>
    <col min="11" max="11" width="18.140625" style="1102" customWidth="1"/>
    <col min="12" max="14" width="10.5703125" style="1102"/>
    <col min="15" max="15" width="11.7109375" style="1102" customWidth="1"/>
    <col min="16" max="16" width="20.42578125" style="1102" customWidth="1"/>
    <col min="17" max="17" width="10.5703125" style="1102"/>
    <col min="18" max="18" width="13.85546875" style="1102" customWidth="1"/>
    <col min="19" max="19" width="1.85546875" style="1102" customWidth="1"/>
    <col min="20" max="20" width="10.5703125" style="1102"/>
    <col min="21" max="21" width="7.42578125" style="1102" customWidth="1"/>
    <col min="22" max="22" width="5.140625" style="1102" customWidth="1"/>
    <col min="23" max="26" width="10.5703125" style="1102"/>
    <col min="27" max="27" width="32.42578125" style="1102" customWidth="1"/>
    <col min="28" max="28" width="12.85546875" style="1102" customWidth="1"/>
    <col min="29" max="30" width="10.5703125" style="1102"/>
    <col min="31" max="31" width="13.85546875" style="1102" customWidth="1"/>
    <col min="32" max="32" width="6.28515625" style="1102" customWidth="1"/>
    <col min="33" max="16384" width="10.5703125" style="1102"/>
  </cols>
  <sheetData>
    <row r="1" spans="2:8" ht="15.6" customHeight="1" x14ac:dyDescent="0.2">
      <c r="B1" s="1715" t="s">
        <v>864</v>
      </c>
      <c r="C1" s="1715"/>
      <c r="D1" s="1715"/>
      <c r="E1" s="1715"/>
      <c r="F1" s="1715"/>
      <c r="G1" s="1715"/>
      <c r="H1" s="1715"/>
    </row>
    <row r="2" spans="2:8" ht="14.45" customHeight="1" x14ac:dyDescent="0.2">
      <c r="B2" s="1715" t="s">
        <v>694</v>
      </c>
      <c r="C2" s="1715"/>
      <c r="D2" s="1715"/>
      <c r="E2" s="1715"/>
      <c r="F2" s="1715"/>
      <c r="G2" s="1715"/>
      <c r="H2" s="1715"/>
    </row>
    <row r="3" spans="2:8" ht="20.100000000000001" customHeight="1" thickBot="1" x14ac:dyDescent="0.25">
      <c r="B3" s="1724" t="s">
        <v>859</v>
      </c>
      <c r="C3" s="1724"/>
      <c r="D3" s="1724"/>
      <c r="E3" s="1724"/>
      <c r="F3" s="1724"/>
      <c r="G3" s="1724"/>
      <c r="H3" s="1724"/>
    </row>
    <row r="4" spans="2:8" ht="20.100000000000001" customHeight="1" thickBot="1" x14ac:dyDescent="0.25">
      <c r="B4" s="1113" t="s">
        <v>0</v>
      </c>
      <c r="C4" s="1103"/>
      <c r="D4" s="1316">
        <f>'3a - Dev Cost Budget (A)'!C4</f>
        <v>0</v>
      </c>
      <c r="E4" s="1317"/>
      <c r="F4" s="1315"/>
      <c r="G4" s="1318"/>
      <c r="H4" s="1319"/>
    </row>
    <row r="5" spans="2:8" ht="20.100000000000001" customHeight="1" thickBot="1" x14ac:dyDescent="0.25">
      <c r="C5" s="1103"/>
      <c r="D5" s="1103"/>
      <c r="E5" s="1230" t="s">
        <v>130</v>
      </c>
      <c r="F5" s="1124">
        <f>'4a - Rent Summary (B)'!H83</f>
        <v>0</v>
      </c>
      <c r="G5" s="1320" t="s">
        <v>27</v>
      </c>
      <c r="H5" s="1321" t="s">
        <v>132</v>
      </c>
    </row>
    <row r="6" spans="2:8" ht="20.100000000000001" customHeight="1" x14ac:dyDescent="0.2">
      <c r="B6" s="1322" t="s">
        <v>133</v>
      </c>
      <c r="C6" s="1323"/>
      <c r="D6" s="1324"/>
      <c r="E6" s="1324"/>
      <c r="F6" s="1324"/>
      <c r="G6" s="1325"/>
      <c r="H6" s="1326"/>
    </row>
    <row r="7" spans="2:8" ht="20.100000000000001" customHeight="1" x14ac:dyDescent="0.2">
      <c r="B7" s="1327"/>
      <c r="C7" s="1328"/>
      <c r="D7" s="1329" t="s">
        <v>695</v>
      </c>
      <c r="E7" s="1329"/>
      <c r="F7" s="1330"/>
      <c r="G7" s="1366">
        <f>'4a - Rent Summary (B)'!H87</f>
        <v>0</v>
      </c>
      <c r="H7" s="1331" t="str">
        <f>IF($F$5=0,"",G7/$F$5)</f>
        <v/>
      </c>
    </row>
    <row r="8" spans="2:8" ht="20.100000000000001" customHeight="1" x14ac:dyDescent="0.2">
      <c r="B8" s="1327"/>
      <c r="C8" s="1328"/>
      <c r="D8" s="1329" t="s">
        <v>135</v>
      </c>
      <c r="E8" s="1329"/>
      <c r="F8" s="1329"/>
      <c r="G8" s="1118"/>
      <c r="H8" s="1331" t="str">
        <f>IF($F$5=0,"",G8/$F$5)</f>
        <v/>
      </c>
    </row>
    <row r="9" spans="2:8" ht="20.100000000000001" customHeight="1" x14ac:dyDescent="0.2">
      <c r="B9" s="1327"/>
      <c r="C9" s="1328"/>
      <c r="D9" s="1329" t="s">
        <v>136</v>
      </c>
      <c r="E9" s="1329"/>
      <c r="F9" s="1329"/>
      <c r="G9" s="1118"/>
      <c r="H9" s="1331" t="str">
        <f>IF($F$5=0,"",G9/$F$5)</f>
        <v/>
      </c>
    </row>
    <row r="10" spans="2:8" ht="21" customHeight="1" x14ac:dyDescent="0.2">
      <c r="B10" s="1327"/>
      <c r="C10" s="1328"/>
      <c r="D10" s="1720" t="s">
        <v>137</v>
      </c>
      <c r="E10" s="1720"/>
      <c r="F10" s="1721"/>
      <c r="G10" s="1118"/>
      <c r="H10" s="1331" t="str">
        <f>IF($F$5=0,"",G10/$F$5)</f>
        <v/>
      </c>
    </row>
    <row r="11" spans="2:8" ht="20.100000000000001" customHeight="1" x14ac:dyDescent="0.2">
      <c r="B11" s="1327"/>
      <c r="C11" s="1328"/>
      <c r="D11" s="1329"/>
      <c r="E11" s="1329" t="s">
        <v>138</v>
      </c>
      <c r="F11" s="1332"/>
      <c r="G11" s="1119">
        <f>SUM(G7:G10)</f>
        <v>0</v>
      </c>
      <c r="H11" s="1331"/>
    </row>
    <row r="12" spans="2:8" ht="20.100000000000001" customHeight="1" x14ac:dyDescent="0.2">
      <c r="B12" s="1327"/>
      <c r="C12" s="1328"/>
      <c r="D12" s="1329" t="s">
        <v>139</v>
      </c>
      <c r="E12" s="1329"/>
      <c r="F12" s="1333">
        <v>7.0000000000000007E-2</v>
      </c>
      <c r="G12" s="1119">
        <f>ROUND(-F12*G11,0)</f>
        <v>0</v>
      </c>
      <c r="H12" s="1331"/>
    </row>
    <row r="13" spans="2:8" ht="20.100000000000001" customHeight="1" x14ac:dyDescent="0.2">
      <c r="B13" s="1327"/>
      <c r="C13" s="1328"/>
      <c r="D13" s="1329" t="s">
        <v>140</v>
      </c>
      <c r="E13" s="1329"/>
      <c r="F13" s="1332"/>
      <c r="G13" s="1118"/>
      <c r="H13" s="1331"/>
    </row>
    <row r="14" spans="2:8" ht="20.100000000000001" customHeight="1" thickBot="1" x14ac:dyDescent="0.25">
      <c r="B14" s="1327"/>
      <c r="C14" s="1328"/>
      <c r="D14" s="1329" t="s">
        <v>139</v>
      </c>
      <c r="E14" s="1329"/>
      <c r="F14" s="1120">
        <v>0.05</v>
      </c>
      <c r="G14" s="1334">
        <f>-G13*F14</f>
        <v>0</v>
      </c>
      <c r="H14" s="1331" t="str">
        <f>IF($F$5=0,"",G14/$F$5)</f>
        <v/>
      </c>
    </row>
    <row r="15" spans="2:8" ht="20.100000000000001" customHeight="1" thickBot="1" x14ac:dyDescent="0.25">
      <c r="B15" s="1335"/>
      <c r="C15" s="1336"/>
      <c r="D15" s="1337" t="s">
        <v>141</v>
      </c>
      <c r="E15" s="1337"/>
      <c r="F15" s="1337"/>
      <c r="G15" s="1338">
        <f>SUM(G11:G14)</f>
        <v>0</v>
      </c>
      <c r="H15" s="1339" t="str">
        <f>IF($F$5=0,"",G15/$F$5)</f>
        <v/>
      </c>
    </row>
    <row r="16" spans="2:8" ht="20.100000000000001" customHeight="1" x14ac:dyDescent="0.2">
      <c r="B16" s="1340" t="s">
        <v>142</v>
      </c>
      <c r="C16" s="1341"/>
      <c r="D16" s="1342" t="s">
        <v>143</v>
      </c>
      <c r="E16" s="1343"/>
      <c r="F16" s="1343"/>
      <c r="G16" s="1344"/>
      <c r="H16" s="1345"/>
    </row>
    <row r="17" spans="2:8" ht="20.100000000000001" customHeight="1" x14ac:dyDescent="0.2">
      <c r="B17" s="1327"/>
      <c r="C17" s="1328"/>
      <c r="D17" s="1346"/>
      <c r="E17" s="1329" t="s">
        <v>144</v>
      </c>
      <c r="F17" s="1329"/>
      <c r="G17" s="1121"/>
      <c r="H17" s="1331" t="str">
        <f t="shared" ref="H17:H27" si="0">IF($F$5=0,"",G17/$F$5)</f>
        <v/>
      </c>
    </row>
    <row r="18" spans="2:8" ht="20.100000000000001" customHeight="1" x14ac:dyDescent="0.2">
      <c r="B18" s="1327"/>
      <c r="C18" s="1328"/>
      <c r="D18" s="1346"/>
      <c r="E18" s="1329" t="s">
        <v>145</v>
      </c>
      <c r="F18" s="1329"/>
      <c r="G18" s="1121"/>
      <c r="H18" s="1331" t="str">
        <f t="shared" si="0"/>
        <v/>
      </c>
    </row>
    <row r="19" spans="2:8" ht="20.100000000000001" customHeight="1" x14ac:dyDescent="0.2">
      <c r="B19" s="1327"/>
      <c r="C19" s="1328"/>
      <c r="D19" s="1346"/>
      <c r="E19" s="1329" t="s">
        <v>3</v>
      </c>
      <c r="F19" s="1329"/>
      <c r="G19" s="1121"/>
      <c r="H19" s="1331" t="str">
        <f t="shared" si="0"/>
        <v/>
      </c>
    </row>
    <row r="20" spans="2:8" ht="20.100000000000001" customHeight="1" x14ac:dyDescent="0.2">
      <c r="B20" s="1327"/>
      <c r="C20" s="1328"/>
      <c r="D20" s="1329"/>
      <c r="E20" s="1329" t="s">
        <v>146</v>
      </c>
      <c r="F20" s="1401">
        <v>0.06</v>
      </c>
      <c r="G20" s="1334">
        <f>+F20*G15</f>
        <v>0</v>
      </c>
      <c r="H20" s="1331" t="str">
        <f t="shared" si="0"/>
        <v/>
      </c>
    </row>
    <row r="21" spans="2:8" ht="20.100000000000001" customHeight="1" x14ac:dyDescent="0.2">
      <c r="B21" s="1327"/>
      <c r="C21" s="1328"/>
      <c r="D21" s="1329"/>
      <c r="E21" s="1329" t="s">
        <v>147</v>
      </c>
      <c r="F21" s="1347"/>
      <c r="G21" s="1118"/>
      <c r="H21" s="1331"/>
    </row>
    <row r="22" spans="2:8" ht="20.100000000000001" customHeight="1" x14ac:dyDescent="0.2">
      <c r="B22" s="1327"/>
      <c r="C22" s="1328"/>
      <c r="D22" s="1329"/>
      <c r="E22" s="1329" t="s">
        <v>148</v>
      </c>
      <c r="F22" s="1347"/>
      <c r="G22" s="1121"/>
      <c r="H22" s="1331" t="str">
        <f t="shared" si="0"/>
        <v/>
      </c>
    </row>
    <row r="23" spans="2:8" ht="20.100000000000001" customHeight="1" x14ac:dyDescent="0.2">
      <c r="B23" s="1327"/>
      <c r="C23" s="1328"/>
      <c r="D23" s="1329"/>
      <c r="E23" s="1329" t="s">
        <v>149</v>
      </c>
      <c r="F23" s="1329"/>
      <c r="G23" s="1121"/>
      <c r="H23" s="1331" t="str">
        <f t="shared" si="0"/>
        <v/>
      </c>
    </row>
    <row r="24" spans="2:8" ht="20.100000000000001" customHeight="1" x14ac:dyDescent="0.2">
      <c r="B24" s="1327"/>
      <c r="C24" s="1328"/>
      <c r="D24" s="1329"/>
      <c r="E24" s="1329" t="s">
        <v>150</v>
      </c>
      <c r="F24" s="1329"/>
      <c r="G24" s="1121"/>
      <c r="H24" s="1331" t="str">
        <f t="shared" si="0"/>
        <v/>
      </c>
    </row>
    <row r="25" spans="2:8" ht="20.100000000000001" customHeight="1" x14ac:dyDescent="0.2">
      <c r="B25" s="1327"/>
      <c r="C25" s="1328"/>
      <c r="D25" s="1329"/>
      <c r="E25" s="1329" t="s">
        <v>627</v>
      </c>
      <c r="F25" s="1329" t="s">
        <v>696</v>
      </c>
      <c r="G25" s="1121"/>
      <c r="H25" s="1331" t="str">
        <f t="shared" si="0"/>
        <v/>
      </c>
    </row>
    <row r="26" spans="2:8" ht="20.100000000000001" customHeight="1" thickBot="1" x14ac:dyDescent="0.25">
      <c r="B26" s="1327"/>
      <c r="C26" s="1328"/>
      <c r="D26" s="1329"/>
      <c r="E26" s="1722" t="s">
        <v>151</v>
      </c>
      <c r="F26" s="1723"/>
      <c r="G26" s="1121"/>
      <c r="H26" s="1331" t="str">
        <f t="shared" si="0"/>
        <v/>
      </c>
    </row>
    <row r="27" spans="2:8" ht="20.100000000000001" customHeight="1" thickBot="1" x14ac:dyDescent="0.25">
      <c r="B27" s="1335"/>
      <c r="C27" s="1336"/>
      <c r="D27" s="1337" t="s">
        <v>152</v>
      </c>
      <c r="E27" s="1337"/>
      <c r="F27" s="1337"/>
      <c r="G27" s="1338">
        <f>SUM(G17:G26)</f>
        <v>0</v>
      </c>
      <c r="H27" s="1339" t="str">
        <f t="shared" si="0"/>
        <v/>
      </c>
    </row>
    <row r="28" spans="2:8" ht="20.100000000000001" customHeight="1" x14ac:dyDescent="0.2">
      <c r="B28" s="1340"/>
      <c r="C28" s="1341"/>
      <c r="D28" s="1342" t="s">
        <v>153</v>
      </c>
      <c r="E28" s="1343"/>
      <c r="F28" s="1343"/>
      <c r="G28" s="1344"/>
      <c r="H28" s="1345"/>
    </row>
    <row r="29" spans="2:8" ht="20.100000000000001" customHeight="1" x14ac:dyDescent="0.2">
      <c r="B29" s="1327"/>
      <c r="C29" s="1328"/>
      <c r="D29" s="1346"/>
      <c r="E29" s="1329" t="s">
        <v>154</v>
      </c>
      <c r="F29" s="1329"/>
      <c r="G29" s="1121"/>
      <c r="H29" s="1331" t="str">
        <f t="shared" ref="H29:H35" si="1">IF($F$5=0,"",G29/$F$5)</f>
        <v/>
      </c>
    </row>
    <row r="30" spans="2:8" ht="20.100000000000001" customHeight="1" x14ac:dyDescent="0.2">
      <c r="B30" s="1327"/>
      <c r="C30" s="1328"/>
      <c r="D30" s="1329"/>
      <c r="E30" s="1329" t="s">
        <v>155</v>
      </c>
      <c r="F30" s="1329"/>
      <c r="G30" s="1121"/>
      <c r="H30" s="1331" t="str">
        <f t="shared" si="1"/>
        <v/>
      </c>
    </row>
    <row r="31" spans="2:8" ht="20.100000000000001" customHeight="1" x14ac:dyDescent="0.2">
      <c r="B31" s="1327"/>
      <c r="C31" s="1328"/>
      <c r="D31" s="1329"/>
      <c r="E31" s="1329" t="s">
        <v>156</v>
      </c>
      <c r="F31" s="1329"/>
      <c r="G31" s="1121"/>
      <c r="H31" s="1331" t="str">
        <f t="shared" si="1"/>
        <v/>
      </c>
    </row>
    <row r="32" spans="2:8" ht="20.100000000000001" customHeight="1" x14ac:dyDescent="0.2">
      <c r="B32" s="1327"/>
      <c r="C32" s="1328"/>
      <c r="D32" s="1329"/>
      <c r="E32" s="1329" t="s">
        <v>157</v>
      </c>
      <c r="F32" s="1329"/>
      <c r="G32" s="1121"/>
      <c r="H32" s="1331" t="str">
        <f t="shared" si="1"/>
        <v/>
      </c>
    </row>
    <row r="33" spans="2:8" ht="20.100000000000001" customHeight="1" x14ac:dyDescent="0.2">
      <c r="B33" s="1327"/>
      <c r="C33" s="1328"/>
      <c r="D33" s="1329"/>
      <c r="E33" s="1329" t="s">
        <v>158</v>
      </c>
      <c r="F33" s="1329"/>
      <c r="G33" s="1121"/>
      <c r="H33" s="1331" t="str">
        <f t="shared" si="1"/>
        <v/>
      </c>
    </row>
    <row r="34" spans="2:8" ht="20.100000000000001" customHeight="1" thickBot="1" x14ac:dyDescent="0.25">
      <c r="B34" s="1327"/>
      <c r="C34" s="1328"/>
      <c r="D34" s="1329"/>
      <c r="E34" s="1722" t="s">
        <v>151</v>
      </c>
      <c r="F34" s="1723"/>
      <c r="G34" s="1121"/>
      <c r="H34" s="1331" t="str">
        <f t="shared" si="1"/>
        <v/>
      </c>
    </row>
    <row r="35" spans="2:8" ht="20.100000000000001" customHeight="1" thickBot="1" x14ac:dyDescent="0.25">
      <c r="B35" s="1335"/>
      <c r="C35" s="1336"/>
      <c r="D35" s="1337" t="s">
        <v>159</v>
      </c>
      <c r="E35" s="1337"/>
      <c r="F35" s="1337"/>
      <c r="G35" s="1338">
        <f>SUM(G29:G34)</f>
        <v>0</v>
      </c>
      <c r="H35" s="1339" t="str">
        <f t="shared" si="1"/>
        <v/>
      </c>
    </row>
    <row r="36" spans="2:8" ht="20.100000000000001" customHeight="1" x14ac:dyDescent="0.2">
      <c r="B36" s="1340"/>
      <c r="C36" s="1341"/>
      <c r="D36" s="1342" t="s">
        <v>160</v>
      </c>
      <c r="E36" s="1343"/>
      <c r="F36" s="1343"/>
      <c r="G36" s="1344"/>
      <c r="H36" s="1345"/>
    </row>
    <row r="37" spans="2:8" ht="20.100000000000001" customHeight="1" x14ac:dyDescent="0.2">
      <c r="B37" s="1327"/>
      <c r="C37" s="1328"/>
      <c r="D37" s="1329"/>
      <c r="E37" s="1329" t="s">
        <v>161</v>
      </c>
      <c r="F37" s="1329"/>
      <c r="G37" s="1121"/>
      <c r="H37" s="1331" t="str">
        <f t="shared" ref="H37:H46" si="2">IF($F$5=0,"",G37/$F$5)</f>
        <v/>
      </c>
    </row>
    <row r="38" spans="2:8" ht="20.100000000000001" customHeight="1" x14ac:dyDescent="0.2">
      <c r="B38" s="1327"/>
      <c r="C38" s="1328"/>
      <c r="D38" s="1329"/>
      <c r="E38" s="1329" t="s">
        <v>162</v>
      </c>
      <c r="F38" s="1329"/>
      <c r="G38" s="1121"/>
      <c r="H38" s="1331" t="str">
        <f t="shared" si="2"/>
        <v/>
      </c>
    </row>
    <row r="39" spans="2:8" ht="20.100000000000001" customHeight="1" x14ac:dyDescent="0.2">
      <c r="B39" s="1327"/>
      <c r="C39" s="1328"/>
      <c r="D39" s="1329"/>
      <c r="E39" s="1329" t="s">
        <v>163</v>
      </c>
      <c r="F39" s="1329"/>
      <c r="G39" s="1121"/>
      <c r="H39" s="1331" t="str">
        <f t="shared" si="2"/>
        <v/>
      </c>
    </row>
    <row r="40" spans="2:8" ht="20.100000000000001" customHeight="1" x14ac:dyDescent="0.2">
      <c r="B40" s="1327"/>
      <c r="C40" s="1328"/>
      <c r="D40" s="1329"/>
      <c r="E40" s="1329" t="s">
        <v>164</v>
      </c>
      <c r="F40" s="1329"/>
      <c r="G40" s="1121"/>
      <c r="H40" s="1331" t="str">
        <f t="shared" si="2"/>
        <v/>
      </c>
    </row>
    <row r="41" spans="2:8" ht="20.100000000000001" customHeight="1" x14ac:dyDescent="0.2">
      <c r="B41" s="1327"/>
      <c r="C41" s="1328"/>
      <c r="D41" s="1329"/>
      <c r="E41" s="1329" t="s">
        <v>165</v>
      </c>
      <c r="F41" s="1329"/>
      <c r="G41" s="1121"/>
      <c r="H41" s="1331" t="str">
        <f t="shared" si="2"/>
        <v/>
      </c>
    </row>
    <row r="42" spans="2:8" ht="20.100000000000001" customHeight="1" x14ac:dyDescent="0.2">
      <c r="B42" s="1327"/>
      <c r="C42" s="1328"/>
      <c r="D42" s="1329"/>
      <c r="E42" s="1329" t="s">
        <v>166</v>
      </c>
      <c r="F42" s="1329"/>
      <c r="G42" s="1121"/>
      <c r="H42" s="1331" t="str">
        <f t="shared" si="2"/>
        <v/>
      </c>
    </row>
    <row r="43" spans="2:8" ht="20.100000000000001" customHeight="1" x14ac:dyDescent="0.2">
      <c r="B43" s="1327"/>
      <c r="C43" s="1328"/>
      <c r="D43" s="1329"/>
      <c r="E43" s="1329" t="s">
        <v>167</v>
      </c>
      <c r="F43" s="1329"/>
      <c r="G43" s="1121"/>
      <c r="H43" s="1331" t="str">
        <f t="shared" si="2"/>
        <v/>
      </c>
    </row>
    <row r="44" spans="2:8" ht="20.100000000000001" customHeight="1" x14ac:dyDescent="0.2">
      <c r="B44" s="1327"/>
      <c r="C44" s="1328"/>
      <c r="D44" s="1329"/>
      <c r="E44" s="1329" t="s">
        <v>168</v>
      </c>
      <c r="F44" s="1329"/>
      <c r="G44" s="1121"/>
      <c r="H44" s="1331" t="str">
        <f t="shared" si="2"/>
        <v/>
      </c>
    </row>
    <row r="45" spans="2:8" ht="20.100000000000001" customHeight="1" thickBot="1" x14ac:dyDescent="0.25">
      <c r="B45" s="1327"/>
      <c r="C45" s="1328"/>
      <c r="D45" s="1329"/>
      <c r="E45" s="1329" t="s">
        <v>169</v>
      </c>
      <c r="F45" s="1329"/>
      <c r="G45" s="1121"/>
      <c r="H45" s="1331" t="str">
        <f t="shared" si="2"/>
        <v/>
      </c>
    </row>
    <row r="46" spans="2:8" ht="20.100000000000001" customHeight="1" thickBot="1" x14ac:dyDescent="0.25">
      <c r="B46" s="1335"/>
      <c r="C46" s="1336"/>
      <c r="D46" s="1337" t="s">
        <v>170</v>
      </c>
      <c r="E46" s="1337"/>
      <c r="F46" s="1337"/>
      <c r="G46" s="1338">
        <f>SUM(G37:G45)</f>
        <v>0</v>
      </c>
      <c r="H46" s="1339" t="str">
        <f t="shared" si="2"/>
        <v/>
      </c>
    </row>
    <row r="47" spans="2:8" ht="20.100000000000001" customHeight="1" x14ac:dyDescent="0.2">
      <c r="B47" s="1340"/>
      <c r="C47" s="1341"/>
      <c r="D47" s="1342" t="s">
        <v>171</v>
      </c>
      <c r="E47" s="1343"/>
      <c r="F47" s="1343"/>
      <c r="G47" s="1344"/>
      <c r="H47" s="1345"/>
    </row>
    <row r="48" spans="2:8" ht="20.100000000000001" customHeight="1" x14ac:dyDescent="0.2">
      <c r="B48" s="1327"/>
      <c r="C48" s="1328"/>
      <c r="D48" s="1329"/>
      <c r="E48" s="1329" t="s">
        <v>172</v>
      </c>
      <c r="F48" s="1329"/>
      <c r="G48" s="1121"/>
      <c r="H48" s="1331" t="str">
        <f t="shared" ref="H48:H54" si="3">IF($F$5=0,"",G48/$F$5)</f>
        <v/>
      </c>
    </row>
    <row r="49" spans="2:8" ht="20.100000000000001" customHeight="1" x14ac:dyDescent="0.2">
      <c r="B49" s="1327"/>
      <c r="C49" s="1328"/>
      <c r="D49" s="1329"/>
      <c r="E49" s="1329" t="s">
        <v>173</v>
      </c>
      <c r="F49" s="1329"/>
      <c r="G49" s="1121"/>
      <c r="H49" s="1331" t="str">
        <f t="shared" si="3"/>
        <v/>
      </c>
    </row>
    <row r="50" spans="2:8" ht="20.100000000000001" customHeight="1" x14ac:dyDescent="0.2">
      <c r="B50" s="1327"/>
      <c r="C50" s="1328"/>
      <c r="D50" s="1329"/>
      <c r="E50" s="1329" t="s">
        <v>174</v>
      </c>
      <c r="F50" s="1329"/>
      <c r="G50" s="1121"/>
      <c r="H50" s="1331" t="str">
        <f t="shared" si="3"/>
        <v/>
      </c>
    </row>
    <row r="51" spans="2:8" ht="20.100000000000001" customHeight="1" x14ac:dyDescent="0.2">
      <c r="B51" s="1327"/>
      <c r="C51" s="1328"/>
      <c r="D51" s="1329"/>
      <c r="E51" s="1329" t="s">
        <v>175</v>
      </c>
      <c r="F51" s="1329"/>
      <c r="G51" s="1121"/>
      <c r="H51" s="1331" t="str">
        <f t="shared" si="3"/>
        <v/>
      </c>
    </row>
    <row r="52" spans="2:8" ht="20.100000000000001" customHeight="1" thickBot="1" x14ac:dyDescent="0.25">
      <c r="B52" s="1327"/>
      <c r="C52" s="1328"/>
      <c r="D52" s="1329"/>
      <c r="E52" s="1722" t="s">
        <v>151</v>
      </c>
      <c r="F52" s="1723"/>
      <c r="G52" s="1121"/>
      <c r="H52" s="1331" t="str">
        <f t="shared" si="3"/>
        <v/>
      </c>
    </row>
    <row r="53" spans="2:8" ht="20.100000000000001" customHeight="1" thickBot="1" x14ac:dyDescent="0.25">
      <c r="B53" s="1335"/>
      <c r="C53" s="1336"/>
      <c r="D53" s="1337" t="s">
        <v>176</v>
      </c>
      <c r="E53" s="1337"/>
      <c r="F53" s="1337"/>
      <c r="G53" s="1338">
        <f>SUM(G48:G52)</f>
        <v>0</v>
      </c>
      <c r="H53" s="1339" t="str">
        <f t="shared" si="3"/>
        <v/>
      </c>
    </row>
    <row r="54" spans="2:8" ht="20.100000000000001" customHeight="1" thickBot="1" x14ac:dyDescent="0.25">
      <c r="B54" s="1335"/>
      <c r="C54" s="1336"/>
      <c r="D54" s="1337" t="s">
        <v>177</v>
      </c>
      <c r="E54" s="1337"/>
      <c r="F54" s="1337"/>
      <c r="G54" s="1338">
        <f>G53+G46+G35+G27</f>
        <v>0</v>
      </c>
      <c r="H54" s="1339" t="str">
        <f t="shared" si="3"/>
        <v/>
      </c>
    </row>
    <row r="55" spans="2:8" ht="20.100000000000001" customHeight="1" x14ac:dyDescent="0.2">
      <c r="B55" s="1340"/>
      <c r="C55" s="1341"/>
      <c r="D55" s="1342" t="s">
        <v>178</v>
      </c>
      <c r="E55" s="1343"/>
      <c r="F55" s="1343"/>
      <c r="G55" s="1344"/>
      <c r="H55" s="1345"/>
    </row>
    <row r="56" spans="2:8" ht="20.100000000000001" customHeight="1" x14ac:dyDescent="0.2">
      <c r="B56" s="1327"/>
      <c r="C56" s="1328"/>
      <c r="D56" s="1329"/>
      <c r="E56" s="1329" t="s">
        <v>179</v>
      </c>
      <c r="F56" s="1348">
        <v>-1</v>
      </c>
      <c r="G56" s="1121"/>
      <c r="H56" s="1331" t="str">
        <f t="shared" ref="H56:H62" si="4">IF($F$5=0,"",G56/$F$5)</f>
        <v/>
      </c>
    </row>
    <row r="57" spans="2:8" ht="20.100000000000001" customHeight="1" x14ac:dyDescent="0.2">
      <c r="B57" s="1327"/>
      <c r="C57" s="1328"/>
      <c r="D57" s="1329"/>
      <c r="E57" s="1720" t="s">
        <v>180</v>
      </c>
      <c r="F57" s="1721"/>
      <c r="G57" s="1121"/>
      <c r="H57" s="1331" t="str">
        <f t="shared" si="4"/>
        <v/>
      </c>
    </row>
    <row r="58" spans="2:8" ht="20.100000000000001" customHeight="1" x14ac:dyDescent="0.2">
      <c r="B58" s="1327"/>
      <c r="C58" s="1328"/>
      <c r="D58" s="1329"/>
      <c r="E58" s="1720" t="s">
        <v>151</v>
      </c>
      <c r="F58" s="1721"/>
      <c r="G58" s="1121"/>
      <c r="H58" s="1331" t="str">
        <f t="shared" si="4"/>
        <v/>
      </c>
    </row>
    <row r="59" spans="2:8" ht="20.100000000000001" customHeight="1" x14ac:dyDescent="0.2">
      <c r="B59" s="1327"/>
      <c r="C59" s="1328"/>
      <c r="D59" s="1329"/>
      <c r="E59" s="1720" t="s">
        <v>151</v>
      </c>
      <c r="F59" s="1721"/>
      <c r="G59" s="1121"/>
      <c r="H59" s="1331" t="str">
        <f t="shared" si="4"/>
        <v/>
      </c>
    </row>
    <row r="60" spans="2:8" ht="20.100000000000001" customHeight="1" thickBot="1" x14ac:dyDescent="0.25">
      <c r="B60" s="1327"/>
      <c r="C60" s="1328"/>
      <c r="D60" s="1329"/>
      <c r="E60" s="1722" t="s">
        <v>151</v>
      </c>
      <c r="F60" s="1723"/>
      <c r="G60" s="1121"/>
      <c r="H60" s="1331" t="str">
        <f t="shared" si="4"/>
        <v/>
      </c>
    </row>
    <row r="61" spans="2:8" ht="20.100000000000001" customHeight="1" thickBot="1" x14ac:dyDescent="0.25">
      <c r="B61" s="1335"/>
      <c r="C61" s="1336"/>
      <c r="D61" s="1337" t="s">
        <v>181</v>
      </c>
      <c r="E61" s="1337"/>
      <c r="F61" s="1337"/>
      <c r="G61" s="1338">
        <f>SUM(G56:G60)</f>
        <v>0</v>
      </c>
      <c r="H61" s="1339" t="str">
        <f t="shared" si="4"/>
        <v/>
      </c>
    </row>
    <row r="62" spans="2:8" ht="20.100000000000001" customHeight="1" x14ac:dyDescent="0.2">
      <c r="B62" s="1349"/>
      <c r="C62" s="1122"/>
      <c r="D62" s="1103" t="s">
        <v>182</v>
      </c>
      <c r="E62" s="1103"/>
      <c r="F62" s="1103"/>
      <c r="G62" s="1123"/>
      <c r="H62" s="1331" t="str">
        <f t="shared" si="4"/>
        <v/>
      </c>
    </row>
    <row r="63" spans="2:8" ht="20.100000000000001" customHeight="1" x14ac:dyDescent="0.2">
      <c r="B63" s="1350"/>
      <c r="C63" s="1328"/>
      <c r="D63" s="1329"/>
      <c r="E63" s="1329"/>
      <c r="F63" s="1329"/>
      <c r="G63" s="1351"/>
      <c r="H63" s="1352"/>
    </row>
    <row r="64" spans="2:8" ht="20.100000000000001" customHeight="1" x14ac:dyDescent="0.2">
      <c r="B64" s="1353"/>
      <c r="C64" s="1354"/>
      <c r="D64" s="1346" t="s">
        <v>183</v>
      </c>
      <c r="E64" s="1346"/>
      <c r="F64" s="1346"/>
      <c r="G64" s="1334">
        <f>G27+G35+G46+G53+G61+G62</f>
        <v>0</v>
      </c>
      <c r="H64" s="1331" t="str">
        <f>IF($F$5=0,"",G64/$F$5)</f>
        <v/>
      </c>
    </row>
    <row r="65" spans="1:8" ht="42.75" customHeight="1" thickBot="1" x14ac:dyDescent="0.25">
      <c r="B65" s="1355"/>
      <c r="C65" s="1356"/>
      <c r="D65" s="1716" t="s">
        <v>184</v>
      </c>
      <c r="E65" s="1716"/>
      <c r="F65" s="1717"/>
      <c r="G65" s="1357">
        <f>G15-G64</f>
        <v>0</v>
      </c>
      <c r="H65" s="1358" t="str">
        <f>IF($F$5=0,"",G65/$F$5)</f>
        <v/>
      </c>
    </row>
    <row r="66" spans="1:8" ht="20.100000000000001" customHeight="1" x14ac:dyDescent="0.2">
      <c r="C66" s="1103"/>
      <c r="D66" s="1103"/>
      <c r="E66" s="1103"/>
      <c r="F66" s="1103"/>
      <c r="G66" s="1359"/>
      <c r="H66" s="1359"/>
    </row>
    <row r="67" spans="1:8" ht="15" x14ac:dyDescent="0.25">
      <c r="B67" s="1360"/>
      <c r="C67" s="1103"/>
      <c r="D67" s="1103"/>
      <c r="E67" s="1103"/>
      <c r="F67" s="1103"/>
      <c r="G67" s="1359"/>
      <c r="H67" s="1359"/>
    </row>
    <row r="68" spans="1:8" ht="9" customHeight="1" x14ac:dyDescent="0.2">
      <c r="C68" s="1103"/>
      <c r="D68" s="1103"/>
      <c r="E68" s="1103"/>
      <c r="F68" s="1103"/>
      <c r="G68" s="1359"/>
      <c r="H68" s="1359"/>
    </row>
    <row r="69" spans="1:8" ht="19.5" customHeight="1" x14ac:dyDescent="0.2">
      <c r="B69" s="1361"/>
      <c r="C69" s="1103"/>
      <c r="D69" s="1103"/>
      <c r="E69" s="1230" t="s">
        <v>769</v>
      </c>
      <c r="F69" s="1718"/>
      <c r="G69" s="1718"/>
      <c r="H69" s="1718"/>
    </row>
    <row r="70" spans="1:8" x14ac:dyDescent="0.2">
      <c r="A70" s="1362"/>
      <c r="B70" s="1361"/>
      <c r="E70" s="1113"/>
    </row>
    <row r="71" spans="1:8" ht="20.100000000000001" customHeight="1" x14ac:dyDescent="0.2">
      <c r="B71" s="1103"/>
      <c r="C71" s="1103"/>
      <c r="D71" s="1103"/>
      <c r="E71" s="1230" t="s">
        <v>770</v>
      </c>
      <c r="F71" s="1718"/>
      <c r="G71" s="1718"/>
      <c r="H71" s="1718"/>
    </row>
    <row r="72" spans="1:8" ht="20.100000000000001" customHeight="1" x14ac:dyDescent="0.2">
      <c r="A72" s="1364"/>
      <c r="C72" s="1103"/>
      <c r="D72" s="1103"/>
      <c r="E72" s="1230"/>
      <c r="F72" s="1103"/>
      <c r="H72" s="1365"/>
    </row>
    <row r="73" spans="1:8" ht="20.100000000000001" customHeight="1" x14ac:dyDescent="0.2">
      <c r="B73" s="1103"/>
      <c r="C73" s="1103"/>
      <c r="D73" s="1103"/>
      <c r="E73" s="1230" t="s">
        <v>771</v>
      </c>
      <c r="F73" s="1718"/>
      <c r="G73" s="1718"/>
      <c r="H73" s="1718"/>
    </row>
    <row r="74" spans="1:8" ht="20.100000000000001" customHeight="1" x14ac:dyDescent="0.2">
      <c r="A74" s="1364"/>
      <c r="C74" s="1364"/>
      <c r="E74" s="1103"/>
      <c r="F74" s="1103"/>
      <c r="H74" s="1359"/>
    </row>
    <row r="75" spans="1:8" ht="20.100000000000001" customHeight="1" x14ac:dyDescent="0.2">
      <c r="C75" s="1103"/>
      <c r="D75" s="1103"/>
      <c r="E75" s="1230" t="s">
        <v>629</v>
      </c>
      <c r="F75" s="1719"/>
      <c r="G75" s="1719"/>
      <c r="H75" s="1719"/>
    </row>
    <row r="76" spans="1:8" ht="28.5" customHeight="1" x14ac:dyDescent="0.25">
      <c r="A76" s="1367"/>
      <c r="B76" s="1367"/>
      <c r="C76" s="1367"/>
      <c r="D76" s="1367"/>
      <c r="E76" s="1367"/>
      <c r="F76" s="1367"/>
      <c r="G76" s="1367"/>
      <c r="H76" s="1367"/>
    </row>
    <row r="77" spans="1:8" ht="23.1" customHeight="1" x14ac:dyDescent="0.2"/>
    <row r="78" spans="1:8" ht="23.1" customHeight="1" x14ac:dyDescent="0.2"/>
    <row r="79" spans="1:8" ht="23.1" customHeight="1" x14ac:dyDescent="0.2"/>
    <row r="80" spans="1:8" ht="23.1" customHeight="1" x14ac:dyDescent="0.2"/>
    <row r="81" ht="23.1" customHeight="1" x14ac:dyDescent="0.2"/>
    <row r="82" ht="23.1" customHeight="1" x14ac:dyDescent="0.2"/>
    <row r="83" ht="23.1" customHeight="1" x14ac:dyDescent="0.2"/>
    <row r="84" ht="23.1" customHeight="1" x14ac:dyDescent="0.2"/>
    <row r="85" ht="23.1" customHeight="1" x14ac:dyDescent="0.2"/>
    <row r="86" ht="23.1" customHeight="1" x14ac:dyDescent="0.2"/>
    <row r="87" ht="23.1" customHeight="1" x14ac:dyDescent="0.2"/>
    <row r="88" ht="23.1" customHeight="1" x14ac:dyDescent="0.2"/>
    <row r="89" ht="23.1" customHeight="1" x14ac:dyDescent="0.2"/>
    <row r="90" ht="23.1" customHeight="1" x14ac:dyDescent="0.2"/>
    <row r="91" ht="23.1" customHeight="1" x14ac:dyDescent="0.2"/>
    <row r="92" ht="23.1" customHeight="1" x14ac:dyDescent="0.2"/>
    <row r="93" ht="23.1" customHeight="1" x14ac:dyDescent="0.2"/>
    <row r="94" ht="23.1" customHeight="1" x14ac:dyDescent="0.2"/>
    <row r="95" ht="23.1" customHeight="1" x14ac:dyDescent="0.2"/>
    <row r="96" ht="23.1" customHeight="1" x14ac:dyDescent="0.2"/>
    <row r="97" ht="23.1" customHeight="1" x14ac:dyDescent="0.2"/>
    <row r="98" ht="23.1" customHeight="1" x14ac:dyDescent="0.2"/>
    <row r="99" ht="23.1" customHeight="1" x14ac:dyDescent="0.2"/>
    <row r="100" ht="23.1" customHeight="1" x14ac:dyDescent="0.2"/>
    <row r="101" ht="23.1" customHeight="1" x14ac:dyDescent="0.2"/>
    <row r="102" ht="23.1" customHeight="1" x14ac:dyDescent="0.2"/>
    <row r="103" ht="23.1" customHeight="1" x14ac:dyDescent="0.2"/>
    <row r="104" ht="23.1" customHeight="1" x14ac:dyDescent="0.2"/>
    <row r="105" ht="23.1" customHeight="1" x14ac:dyDescent="0.2"/>
    <row r="106" ht="23.1" customHeight="1" x14ac:dyDescent="0.2"/>
    <row r="107" ht="23.1" customHeight="1" x14ac:dyDescent="0.2"/>
    <row r="108" ht="23.1" customHeight="1" x14ac:dyDescent="0.2"/>
    <row r="109" ht="23.1" customHeight="1" x14ac:dyDescent="0.2"/>
    <row r="110" ht="23.1" customHeight="1" x14ac:dyDescent="0.2"/>
    <row r="111" ht="23.1" customHeight="1" x14ac:dyDescent="0.2"/>
    <row r="112" ht="23.1" customHeight="1" x14ac:dyDescent="0.2"/>
    <row r="113" ht="23.1" customHeight="1" x14ac:dyDescent="0.2"/>
    <row r="114" ht="23.1" customHeight="1" x14ac:dyDescent="0.2"/>
    <row r="115" ht="23.1" customHeight="1" x14ac:dyDescent="0.2"/>
    <row r="116" ht="23.1" customHeight="1" x14ac:dyDescent="0.2"/>
    <row r="117" ht="23.1" customHeight="1" x14ac:dyDescent="0.2"/>
    <row r="118" ht="23.1" customHeight="1" x14ac:dyDescent="0.2"/>
    <row r="119" ht="23.1" customHeight="1" x14ac:dyDescent="0.2"/>
    <row r="120" ht="23.1" customHeight="1" x14ac:dyDescent="0.2"/>
    <row r="121" ht="23.1" customHeight="1" x14ac:dyDescent="0.2"/>
    <row r="122" ht="23.1" customHeight="1" x14ac:dyDescent="0.2"/>
    <row r="123" ht="23.1" customHeight="1" x14ac:dyDescent="0.2"/>
    <row r="124" ht="23.1" customHeight="1" x14ac:dyDescent="0.2"/>
    <row r="125" ht="23.1" customHeight="1" x14ac:dyDescent="0.2"/>
    <row r="126" ht="23.1" customHeight="1" x14ac:dyDescent="0.2"/>
    <row r="127" ht="23.1" customHeight="1" x14ac:dyDescent="0.2"/>
    <row r="128" ht="23.1" customHeight="1" x14ac:dyDescent="0.2"/>
    <row r="129" ht="23.1" customHeight="1" x14ac:dyDescent="0.2"/>
    <row r="130" ht="23.1" customHeight="1" x14ac:dyDescent="0.2"/>
    <row r="131" ht="23.1" customHeight="1" x14ac:dyDescent="0.2"/>
    <row r="132" ht="23.1" customHeight="1" x14ac:dyDescent="0.2"/>
    <row r="133" ht="23.1" customHeight="1" x14ac:dyDescent="0.2"/>
    <row r="134" ht="23.1" customHeight="1" x14ac:dyDescent="0.2"/>
    <row r="135" ht="23.1" customHeight="1" x14ac:dyDescent="0.2"/>
    <row r="136" ht="23.1" customHeight="1" x14ac:dyDescent="0.2"/>
    <row r="137" ht="23.1" customHeight="1" x14ac:dyDescent="0.2"/>
    <row r="138" ht="23.1" customHeight="1" x14ac:dyDescent="0.2"/>
    <row r="139" ht="23.1" customHeight="1" x14ac:dyDescent="0.2"/>
    <row r="140" ht="23.1" customHeight="1" x14ac:dyDescent="0.2"/>
    <row r="141" ht="23.1" customHeight="1" x14ac:dyDescent="0.2"/>
    <row r="142" ht="23.1" customHeight="1" x14ac:dyDescent="0.2"/>
    <row r="143" ht="23.1" customHeight="1" x14ac:dyDescent="0.2"/>
    <row r="144" ht="23.1" customHeight="1" x14ac:dyDescent="0.2"/>
    <row r="145" ht="23.1" customHeight="1" x14ac:dyDescent="0.2"/>
    <row r="146" ht="23.1" customHeight="1" x14ac:dyDescent="0.2"/>
    <row r="147" ht="23.1" customHeight="1" x14ac:dyDescent="0.2"/>
    <row r="148" ht="23.1" customHeight="1" x14ac:dyDescent="0.2"/>
    <row r="149" ht="23.1" customHeight="1" x14ac:dyDescent="0.2"/>
    <row r="150" ht="23.1" customHeight="1" x14ac:dyDescent="0.2"/>
    <row r="151" ht="23.1" customHeight="1" x14ac:dyDescent="0.2"/>
    <row r="152" ht="23.1" customHeight="1" x14ac:dyDescent="0.2"/>
    <row r="153" ht="23.1" customHeight="1" x14ac:dyDescent="0.2"/>
    <row r="154" ht="23.1" customHeight="1" x14ac:dyDescent="0.2"/>
    <row r="155" ht="23.1" customHeight="1" x14ac:dyDescent="0.2"/>
    <row r="156" ht="23.1" customHeight="1" x14ac:dyDescent="0.2"/>
    <row r="157" ht="23.1" customHeight="1" x14ac:dyDescent="0.2"/>
    <row r="158" ht="23.1" customHeight="1" x14ac:dyDescent="0.2"/>
    <row r="159" ht="23.1" customHeight="1" x14ac:dyDescent="0.2"/>
    <row r="160" ht="23.1" customHeight="1" x14ac:dyDescent="0.2"/>
    <row r="161" ht="23.1" customHeight="1" x14ac:dyDescent="0.2"/>
    <row r="162" ht="23.1" customHeight="1" x14ac:dyDescent="0.2"/>
    <row r="163" ht="23.1" customHeight="1" x14ac:dyDescent="0.2"/>
    <row r="164" ht="23.1" customHeight="1" x14ac:dyDescent="0.2"/>
    <row r="165" ht="23.1" customHeight="1" x14ac:dyDescent="0.2"/>
    <row r="166" ht="23.1" customHeight="1" x14ac:dyDescent="0.2"/>
    <row r="167" ht="23.1" customHeight="1" x14ac:dyDescent="0.2"/>
    <row r="168" ht="23.1" customHeight="1" x14ac:dyDescent="0.2"/>
    <row r="169" ht="23.1" customHeight="1" x14ac:dyDescent="0.2"/>
    <row r="170" ht="23.1" customHeight="1" x14ac:dyDescent="0.2"/>
    <row r="171" ht="23.1" customHeight="1" x14ac:dyDescent="0.2"/>
    <row r="172" ht="23.1" customHeight="1" x14ac:dyDescent="0.2"/>
    <row r="173" ht="23.1" customHeight="1" x14ac:dyDescent="0.2"/>
    <row r="174" ht="23.1" customHeight="1" x14ac:dyDescent="0.2"/>
    <row r="175" ht="23.1" customHeight="1" x14ac:dyDescent="0.2"/>
    <row r="176" ht="23.1" customHeight="1" x14ac:dyDescent="0.2"/>
    <row r="177" ht="23.1" customHeight="1" x14ac:dyDescent="0.2"/>
    <row r="178" ht="23.1" customHeight="1" x14ac:dyDescent="0.2"/>
    <row r="179" ht="23.1" customHeight="1" x14ac:dyDescent="0.2"/>
    <row r="180" ht="23.1" customHeight="1" x14ac:dyDescent="0.2"/>
    <row r="181" ht="23.1" customHeight="1" x14ac:dyDescent="0.2"/>
    <row r="182" ht="23.1" customHeight="1" x14ac:dyDescent="0.2"/>
    <row r="183" ht="23.1" customHeight="1" x14ac:dyDescent="0.2"/>
    <row r="184" ht="23.1" customHeight="1" x14ac:dyDescent="0.2"/>
    <row r="185" ht="23.1" customHeight="1" x14ac:dyDescent="0.2"/>
    <row r="186" ht="23.1" customHeight="1" x14ac:dyDescent="0.2"/>
    <row r="187" ht="23.1" customHeight="1" x14ac:dyDescent="0.2"/>
    <row r="188" ht="23.1" customHeight="1" x14ac:dyDescent="0.2"/>
    <row r="189" ht="23.1" customHeight="1" x14ac:dyDescent="0.2"/>
    <row r="190" ht="23.1" customHeight="1" x14ac:dyDescent="0.2"/>
    <row r="191" ht="23.1" customHeight="1" x14ac:dyDescent="0.2"/>
    <row r="192" ht="23.1" customHeight="1" x14ac:dyDescent="0.2"/>
    <row r="193" ht="23.1" customHeight="1" x14ac:dyDescent="0.2"/>
    <row r="194" ht="23.1" customHeight="1" x14ac:dyDescent="0.2"/>
    <row r="195" ht="23.1" customHeight="1" x14ac:dyDescent="0.2"/>
    <row r="196" ht="23.1" customHeight="1" x14ac:dyDescent="0.2"/>
    <row r="197" ht="23.1" customHeight="1" x14ac:dyDescent="0.2"/>
    <row r="198" ht="23.1" customHeight="1" x14ac:dyDescent="0.2"/>
    <row r="199" ht="23.1" customHeight="1" x14ac:dyDescent="0.2"/>
    <row r="200" ht="23.1" customHeight="1" x14ac:dyDescent="0.2"/>
    <row r="201" ht="23.1" customHeight="1" x14ac:dyDescent="0.2"/>
    <row r="202" ht="23.1" customHeight="1" x14ac:dyDescent="0.2"/>
    <row r="203" ht="23.1" customHeight="1" x14ac:dyDescent="0.2"/>
    <row r="204" ht="23.1" customHeight="1" x14ac:dyDescent="0.2"/>
    <row r="205" ht="23.1" customHeight="1" x14ac:dyDescent="0.2"/>
    <row r="206" ht="23.1" customHeight="1" x14ac:dyDescent="0.2"/>
    <row r="207" ht="23.1" customHeight="1" x14ac:dyDescent="0.2"/>
    <row r="208" ht="23.1" customHeight="1" x14ac:dyDescent="0.2"/>
    <row r="209" ht="23.1" customHeight="1" x14ac:dyDescent="0.2"/>
    <row r="210" ht="23.1" customHeight="1" x14ac:dyDescent="0.2"/>
    <row r="211" ht="23.1" customHeight="1" x14ac:dyDescent="0.2"/>
    <row r="212" ht="23.1" customHeight="1" x14ac:dyDescent="0.2"/>
    <row r="213" ht="23.1" customHeight="1" x14ac:dyDescent="0.2"/>
    <row r="214" ht="23.1" customHeight="1" x14ac:dyDescent="0.2"/>
    <row r="215" ht="23.1" customHeight="1" x14ac:dyDescent="0.2"/>
    <row r="216" ht="23.1" customHeight="1" x14ac:dyDescent="0.2"/>
    <row r="217" ht="23.1" customHeight="1" x14ac:dyDescent="0.2"/>
    <row r="218" ht="23.1" customHeight="1" x14ac:dyDescent="0.2"/>
    <row r="219" ht="23.1" customHeight="1" x14ac:dyDescent="0.2"/>
    <row r="220" ht="23.1" customHeight="1" x14ac:dyDescent="0.2"/>
    <row r="221" ht="23.1" customHeight="1" x14ac:dyDescent="0.2"/>
    <row r="222" ht="23.1" customHeight="1" x14ac:dyDescent="0.2"/>
    <row r="223" ht="23.1" customHeight="1" x14ac:dyDescent="0.2"/>
    <row r="224" ht="23.1" customHeight="1" x14ac:dyDescent="0.2"/>
    <row r="225" ht="23.1" customHeight="1" x14ac:dyDescent="0.2"/>
    <row r="226" ht="23.1" customHeight="1" x14ac:dyDescent="0.2"/>
    <row r="227" ht="23.1" customHeight="1" x14ac:dyDescent="0.2"/>
    <row r="228" ht="23.1" customHeight="1" x14ac:dyDescent="0.2"/>
    <row r="229" ht="23.1" customHeight="1" x14ac:dyDescent="0.2"/>
    <row r="230" ht="23.1" customHeight="1" x14ac:dyDescent="0.2"/>
    <row r="231" ht="23.1" customHeight="1" x14ac:dyDescent="0.2"/>
    <row r="232" ht="23.1" customHeight="1" x14ac:dyDescent="0.2"/>
    <row r="233" ht="23.1" customHeight="1" x14ac:dyDescent="0.2"/>
    <row r="234" ht="23.1" customHeight="1" x14ac:dyDescent="0.2"/>
    <row r="235" ht="23.1" customHeight="1" x14ac:dyDescent="0.2"/>
    <row r="236" ht="23.1" customHeight="1" x14ac:dyDescent="0.2"/>
    <row r="237" ht="23.1" customHeight="1" x14ac:dyDescent="0.2"/>
    <row r="238" ht="23.1" customHeight="1" x14ac:dyDescent="0.2"/>
    <row r="239" ht="23.1" customHeight="1" x14ac:dyDescent="0.2"/>
    <row r="240" ht="23.1" customHeight="1" x14ac:dyDescent="0.2"/>
    <row r="241" ht="23.1" customHeight="1" x14ac:dyDescent="0.2"/>
    <row r="242" ht="23.1" customHeight="1" x14ac:dyDescent="0.2"/>
    <row r="243" ht="23.1" customHeight="1" x14ac:dyDescent="0.2"/>
    <row r="244" ht="23.1" customHeight="1" x14ac:dyDescent="0.2"/>
    <row r="245" ht="23.1" customHeight="1" x14ac:dyDescent="0.2"/>
    <row r="246" ht="23.1" customHeight="1" x14ac:dyDescent="0.2"/>
    <row r="247" ht="23.1" customHeight="1" x14ac:dyDescent="0.2"/>
    <row r="248" ht="23.1" customHeight="1" x14ac:dyDescent="0.2"/>
    <row r="249" ht="23.1" customHeight="1" x14ac:dyDescent="0.2"/>
    <row r="250" ht="23.1" customHeight="1" x14ac:dyDescent="0.2"/>
    <row r="251" ht="23.1" customHeight="1" x14ac:dyDescent="0.2"/>
    <row r="252" ht="23.1" customHeight="1" x14ac:dyDescent="0.2"/>
    <row r="253" ht="23.1" customHeight="1" x14ac:dyDescent="0.2"/>
    <row r="254" ht="23.1" customHeight="1" x14ac:dyDescent="0.2"/>
    <row r="255" ht="23.1" customHeight="1" x14ac:dyDescent="0.2"/>
    <row r="256" ht="23.1" customHeight="1" x14ac:dyDescent="0.2"/>
    <row r="257" ht="23.1" customHeight="1" x14ac:dyDescent="0.2"/>
    <row r="258" ht="23.1" customHeight="1" x14ac:dyDescent="0.2"/>
    <row r="259" ht="23.1" customHeight="1" x14ac:dyDescent="0.2"/>
    <row r="260" ht="23.1" customHeight="1" x14ac:dyDescent="0.2"/>
    <row r="261" ht="23.1" customHeight="1" x14ac:dyDescent="0.2"/>
    <row r="262" ht="23.1" customHeight="1" x14ac:dyDescent="0.2"/>
    <row r="263" ht="23.1" customHeight="1" x14ac:dyDescent="0.2"/>
    <row r="264" ht="99.95" customHeight="1" x14ac:dyDescent="0.2"/>
    <row r="265" ht="99.95" customHeight="1" x14ac:dyDescent="0.2"/>
    <row r="266" ht="99.95" customHeight="1" x14ac:dyDescent="0.2"/>
    <row r="267" ht="99.95" customHeight="1" x14ac:dyDescent="0.2"/>
    <row r="268" ht="99.95" customHeight="1" x14ac:dyDescent="0.2"/>
    <row r="269" ht="99.95" customHeight="1" x14ac:dyDescent="0.2"/>
    <row r="270" ht="99.95" customHeight="1" x14ac:dyDescent="0.2"/>
    <row r="271" ht="99.95" customHeight="1" x14ac:dyDescent="0.2"/>
    <row r="272" ht="99.95" customHeight="1" x14ac:dyDescent="0.2"/>
    <row r="273" ht="99.95" customHeight="1" x14ac:dyDescent="0.2"/>
    <row r="274" ht="99.95" customHeight="1" x14ac:dyDescent="0.2"/>
    <row r="275" ht="99.95" customHeight="1" x14ac:dyDescent="0.2"/>
    <row r="276" ht="99.95" customHeight="1" x14ac:dyDescent="0.2"/>
    <row r="277" ht="99.95" customHeight="1" x14ac:dyDescent="0.2"/>
    <row r="278" ht="99.95" customHeight="1" x14ac:dyDescent="0.2"/>
    <row r="279" ht="99.95" customHeight="1" x14ac:dyDescent="0.2"/>
    <row r="280" ht="99.95" customHeight="1" x14ac:dyDescent="0.2"/>
    <row r="281" ht="99.95" customHeight="1" x14ac:dyDescent="0.2"/>
    <row r="282" ht="99.95" customHeight="1" x14ac:dyDescent="0.2"/>
    <row r="283" ht="99.95" customHeight="1" x14ac:dyDescent="0.2"/>
    <row r="284" ht="99.95" customHeight="1" x14ac:dyDescent="0.2"/>
    <row r="285" ht="99.95" customHeight="1" x14ac:dyDescent="0.2"/>
    <row r="286" ht="99.95" customHeight="1" x14ac:dyDescent="0.2"/>
    <row r="287" ht="99.95" customHeight="1" x14ac:dyDescent="0.2"/>
    <row r="288" ht="99.95" customHeight="1" x14ac:dyDescent="0.2"/>
    <row r="289" ht="99.95" customHeight="1" x14ac:dyDescent="0.2"/>
    <row r="290" ht="99.95" customHeight="1" x14ac:dyDescent="0.2"/>
    <row r="291" ht="99.95" customHeight="1" x14ac:dyDescent="0.2"/>
    <row r="292" ht="99.95" customHeight="1" x14ac:dyDescent="0.2"/>
    <row r="293" ht="99.95" customHeight="1" x14ac:dyDescent="0.2"/>
    <row r="294" ht="99.95" customHeight="1" x14ac:dyDescent="0.2"/>
    <row r="295" ht="99.95" customHeight="1" x14ac:dyDescent="0.2"/>
    <row r="296" ht="99.95" customHeight="1" x14ac:dyDescent="0.2"/>
    <row r="297" ht="99.95" customHeight="1" x14ac:dyDescent="0.2"/>
    <row r="298" ht="99.95" customHeight="1" x14ac:dyDescent="0.2"/>
    <row r="299" ht="99.95" customHeight="1" x14ac:dyDescent="0.2"/>
    <row r="300" ht="99.95" customHeight="1" x14ac:dyDescent="0.2"/>
    <row r="301" ht="99.95" customHeight="1" x14ac:dyDescent="0.2"/>
    <row r="302" ht="99.95" customHeight="1" x14ac:dyDescent="0.2"/>
    <row r="303" ht="99.95" customHeight="1" x14ac:dyDescent="0.2"/>
    <row r="304" ht="99.95" customHeight="1" x14ac:dyDescent="0.2"/>
    <row r="305" ht="99.95" customHeight="1" x14ac:dyDescent="0.2"/>
    <row r="306" ht="99.95" customHeight="1" x14ac:dyDescent="0.2"/>
    <row r="307" ht="99.95" customHeight="1" x14ac:dyDescent="0.2"/>
    <row r="308" ht="99.95" customHeight="1" x14ac:dyDescent="0.2"/>
    <row r="309" ht="99.95" customHeight="1" x14ac:dyDescent="0.2"/>
    <row r="310" ht="99.95" customHeight="1" x14ac:dyDescent="0.2"/>
    <row r="311" ht="99.95" customHeight="1" x14ac:dyDescent="0.2"/>
    <row r="312" ht="99.95" customHeight="1" x14ac:dyDescent="0.2"/>
    <row r="313" ht="99.95" customHeight="1" x14ac:dyDescent="0.2"/>
    <row r="314" ht="99.95" customHeight="1" x14ac:dyDescent="0.2"/>
    <row r="315" ht="99.95" customHeight="1" x14ac:dyDescent="0.2"/>
    <row r="316" ht="99.95" customHeight="1" x14ac:dyDescent="0.2"/>
    <row r="317" ht="99.95" customHeight="1" x14ac:dyDescent="0.2"/>
    <row r="318" ht="99.95" customHeight="1" x14ac:dyDescent="0.2"/>
    <row r="319" ht="99.95" customHeight="1" x14ac:dyDescent="0.2"/>
    <row r="320" ht="99.95" customHeight="1" x14ac:dyDescent="0.2"/>
    <row r="321" ht="99.95" customHeight="1" x14ac:dyDescent="0.2"/>
    <row r="322" ht="99.95" customHeight="1" x14ac:dyDescent="0.2"/>
    <row r="323" ht="99.95" customHeight="1" x14ac:dyDescent="0.2"/>
    <row r="324" ht="99.95" customHeight="1" x14ac:dyDescent="0.2"/>
    <row r="325" ht="99.95" customHeight="1" x14ac:dyDescent="0.2"/>
    <row r="326" ht="99.95" customHeight="1" x14ac:dyDescent="0.2"/>
    <row r="327" ht="99.95" customHeight="1" x14ac:dyDescent="0.2"/>
    <row r="328" ht="99.95" customHeight="1" x14ac:dyDescent="0.2"/>
    <row r="329" ht="99.95" customHeight="1" x14ac:dyDescent="0.2"/>
    <row r="330" ht="99.95" customHeight="1" x14ac:dyDescent="0.2"/>
    <row r="331" ht="99.95" customHeight="1" x14ac:dyDescent="0.2"/>
    <row r="332" ht="99.95" customHeight="1" x14ac:dyDescent="0.2"/>
    <row r="333" ht="99.95" customHeight="1" x14ac:dyDescent="0.2"/>
    <row r="334" ht="99.95" customHeight="1" x14ac:dyDescent="0.2"/>
    <row r="335" ht="99.95" customHeight="1" x14ac:dyDescent="0.2"/>
    <row r="336" ht="99.95" customHeight="1" x14ac:dyDescent="0.2"/>
    <row r="337" ht="99.95" customHeight="1" x14ac:dyDescent="0.2"/>
    <row r="338" ht="99.95" customHeight="1" x14ac:dyDescent="0.2"/>
    <row r="339" ht="99.95" customHeight="1" x14ac:dyDescent="0.2"/>
    <row r="340" ht="99.95" customHeight="1" x14ac:dyDescent="0.2"/>
    <row r="341" ht="99.95" customHeight="1" x14ac:dyDescent="0.2"/>
    <row r="342" ht="99.95" customHeight="1" x14ac:dyDescent="0.2"/>
    <row r="343" ht="99.95" customHeight="1" x14ac:dyDescent="0.2"/>
    <row r="344" ht="99.95" customHeight="1" x14ac:dyDescent="0.2"/>
    <row r="345" ht="99.95" customHeight="1" x14ac:dyDescent="0.2"/>
    <row r="346" ht="99.95" customHeight="1" x14ac:dyDescent="0.2"/>
    <row r="347" ht="99.95" customHeight="1" x14ac:dyDescent="0.2"/>
    <row r="348" ht="99.95" customHeight="1" x14ac:dyDescent="0.2"/>
    <row r="349" ht="99.95" customHeight="1" x14ac:dyDescent="0.2"/>
    <row r="350" ht="99.95" customHeight="1" x14ac:dyDescent="0.2"/>
    <row r="351" ht="99.95" customHeight="1" x14ac:dyDescent="0.2"/>
    <row r="352" ht="99.95" customHeight="1" x14ac:dyDescent="0.2"/>
    <row r="353" ht="99.95" customHeight="1" x14ac:dyDescent="0.2"/>
    <row r="354" ht="99.95" customHeight="1" x14ac:dyDescent="0.2"/>
    <row r="355" ht="99.95" customHeight="1" x14ac:dyDescent="0.2"/>
    <row r="356" ht="99.95" customHeight="1" x14ac:dyDescent="0.2"/>
    <row r="357" ht="99.95" customHeight="1" x14ac:dyDescent="0.2"/>
    <row r="358" ht="99.95" customHeight="1" x14ac:dyDescent="0.2"/>
    <row r="359" ht="99.95" customHeight="1" x14ac:dyDescent="0.2"/>
    <row r="360" ht="99.95" customHeight="1" x14ac:dyDescent="0.2"/>
    <row r="361" ht="99.95" customHeight="1" x14ac:dyDescent="0.2"/>
    <row r="362" ht="99.95" customHeight="1" x14ac:dyDescent="0.2"/>
    <row r="363" ht="99.95" customHeight="1" x14ac:dyDescent="0.2"/>
    <row r="364" ht="99.95" customHeight="1" x14ac:dyDescent="0.2"/>
    <row r="365" ht="99.95" customHeight="1" x14ac:dyDescent="0.2"/>
    <row r="366" ht="99.95" customHeight="1" x14ac:dyDescent="0.2"/>
    <row r="367" ht="99.95" customHeight="1" x14ac:dyDescent="0.2"/>
    <row r="368" ht="99.95" customHeight="1" x14ac:dyDescent="0.2"/>
    <row r="369" ht="99.95" customHeight="1" x14ac:dyDescent="0.2"/>
    <row r="370" ht="99.95" customHeight="1" x14ac:dyDescent="0.2"/>
    <row r="371" ht="99.95" customHeight="1" x14ac:dyDescent="0.2"/>
    <row r="372" ht="99.95" customHeight="1" x14ac:dyDescent="0.2"/>
    <row r="373" ht="99.95" customHeight="1" x14ac:dyDescent="0.2"/>
    <row r="374" ht="99.95" customHeight="1" x14ac:dyDescent="0.2"/>
    <row r="375" ht="99.95" customHeight="1" x14ac:dyDescent="0.2"/>
    <row r="376" ht="99.95" customHeight="1" x14ac:dyDescent="0.2"/>
    <row r="377" ht="99.95" customHeight="1" x14ac:dyDescent="0.2"/>
    <row r="378" ht="99.95" customHeight="1" x14ac:dyDescent="0.2"/>
    <row r="379" ht="99.95" customHeight="1" x14ac:dyDescent="0.2"/>
    <row r="380" ht="99.95" customHeight="1" x14ac:dyDescent="0.2"/>
    <row r="381" ht="99.95" customHeight="1" x14ac:dyDescent="0.2"/>
    <row r="382" ht="99.95" customHeight="1" x14ac:dyDescent="0.2"/>
    <row r="383" ht="99.95" customHeight="1" x14ac:dyDescent="0.2"/>
    <row r="384" ht="99.95" customHeight="1" x14ac:dyDescent="0.2"/>
    <row r="385" ht="99.95" customHeight="1" x14ac:dyDescent="0.2"/>
    <row r="386" ht="99.95" customHeight="1" x14ac:dyDescent="0.2"/>
    <row r="387" ht="99.95" customHeight="1" x14ac:dyDescent="0.2"/>
    <row r="388" ht="99.95" customHeight="1" x14ac:dyDescent="0.2"/>
    <row r="389" ht="99.95" customHeight="1" x14ac:dyDescent="0.2"/>
    <row r="390" ht="99.95" customHeight="1" x14ac:dyDescent="0.2"/>
    <row r="391" ht="99.95" customHeight="1" x14ac:dyDescent="0.2"/>
    <row r="392" ht="99.95" customHeight="1" x14ac:dyDescent="0.2"/>
    <row r="393" ht="99.95" customHeight="1" x14ac:dyDescent="0.2"/>
    <row r="394" ht="99.95" customHeight="1" x14ac:dyDescent="0.2"/>
    <row r="395" ht="99.95" customHeight="1" x14ac:dyDescent="0.2"/>
    <row r="396" ht="99.95" customHeight="1" x14ac:dyDescent="0.2"/>
    <row r="397" ht="99.95" customHeight="1" x14ac:dyDescent="0.2"/>
    <row r="398" ht="99.95" customHeight="1" x14ac:dyDescent="0.2"/>
    <row r="399" ht="99.95" customHeight="1" x14ac:dyDescent="0.2"/>
    <row r="400" ht="99.95" customHeight="1" x14ac:dyDescent="0.2"/>
    <row r="401" ht="99.95" customHeight="1" x14ac:dyDescent="0.2"/>
    <row r="402" ht="99.95" customHeight="1" x14ac:dyDescent="0.2"/>
    <row r="403" ht="99.95" customHeight="1" x14ac:dyDescent="0.2"/>
    <row r="404" ht="99.95" customHeight="1" x14ac:dyDescent="0.2"/>
    <row r="405" ht="99.95" customHeight="1" x14ac:dyDescent="0.2"/>
    <row r="406" ht="99.95" customHeight="1" x14ac:dyDescent="0.2"/>
    <row r="407" ht="99.95" customHeight="1" x14ac:dyDescent="0.2"/>
    <row r="408" ht="99.95" customHeight="1" x14ac:dyDescent="0.2"/>
    <row r="409" ht="99.95" customHeight="1" x14ac:dyDescent="0.2"/>
    <row r="410" ht="99.95" customHeight="1" x14ac:dyDescent="0.2"/>
    <row r="411" ht="99.95" customHeight="1" x14ac:dyDescent="0.2"/>
    <row r="412" ht="99.95" customHeight="1" x14ac:dyDescent="0.2"/>
    <row r="413" ht="99.95" customHeight="1" x14ac:dyDescent="0.2"/>
    <row r="414" ht="99.95" customHeight="1" x14ac:dyDescent="0.2"/>
    <row r="415" ht="99.95" customHeight="1" x14ac:dyDescent="0.2"/>
    <row r="416" ht="99.95" customHeight="1" x14ac:dyDescent="0.2"/>
    <row r="417" ht="99.95" customHeight="1" x14ac:dyDescent="0.2"/>
    <row r="418" ht="99.95" customHeight="1" x14ac:dyDescent="0.2"/>
    <row r="419" ht="99.95" customHeight="1" x14ac:dyDescent="0.2"/>
    <row r="420" ht="99.95" customHeight="1" x14ac:dyDescent="0.2"/>
    <row r="421" ht="99.95" customHeight="1" x14ac:dyDescent="0.2"/>
    <row r="422" ht="99.95" customHeight="1" x14ac:dyDescent="0.2"/>
    <row r="423" ht="99.95" customHeight="1" x14ac:dyDescent="0.2"/>
    <row r="424" ht="99.95" customHeight="1" x14ac:dyDescent="0.2"/>
    <row r="425" ht="99.95" customHeight="1" x14ac:dyDescent="0.2"/>
    <row r="426" ht="99.95" customHeight="1" x14ac:dyDescent="0.2"/>
    <row r="427" ht="99.95" customHeight="1" x14ac:dyDescent="0.2"/>
    <row r="428" ht="99.95" customHeight="1" x14ac:dyDescent="0.2"/>
    <row r="429" ht="99.95" customHeight="1" x14ac:dyDescent="0.2"/>
    <row r="430" ht="99.95" customHeight="1" x14ac:dyDescent="0.2"/>
    <row r="431" ht="99.95" customHeight="1" x14ac:dyDescent="0.2"/>
    <row r="432" ht="99.95" customHeight="1" x14ac:dyDescent="0.2"/>
    <row r="433" ht="99.95" customHeight="1" x14ac:dyDescent="0.2"/>
    <row r="434" ht="99.95" customHeight="1" x14ac:dyDescent="0.2"/>
    <row r="435" ht="99.95" customHeight="1" x14ac:dyDescent="0.2"/>
    <row r="436" ht="99.95" customHeight="1" x14ac:dyDescent="0.2"/>
    <row r="437" ht="99.95" customHeight="1" x14ac:dyDescent="0.2"/>
    <row r="438" ht="99.95" customHeight="1" x14ac:dyDescent="0.2"/>
    <row r="439" ht="99.95" customHeight="1" x14ac:dyDescent="0.2"/>
    <row r="440" ht="99.95" customHeight="1" x14ac:dyDescent="0.2"/>
    <row r="441" ht="99.95" customHeight="1" x14ac:dyDescent="0.2"/>
    <row r="442" ht="99.95" customHeight="1" x14ac:dyDescent="0.2"/>
    <row r="443" ht="99.95" customHeight="1" x14ac:dyDescent="0.2"/>
    <row r="444" ht="99.95" customHeight="1" x14ac:dyDescent="0.2"/>
    <row r="445" ht="99.95" customHeight="1" x14ac:dyDescent="0.2"/>
    <row r="446" ht="99.95" customHeight="1" x14ac:dyDescent="0.2"/>
    <row r="447" ht="99.95" customHeight="1" x14ac:dyDescent="0.2"/>
    <row r="448" ht="99.95" customHeight="1" x14ac:dyDescent="0.2"/>
    <row r="449" ht="99.95" customHeight="1" x14ac:dyDescent="0.2"/>
    <row r="450" ht="99.95" customHeight="1" x14ac:dyDescent="0.2"/>
    <row r="451" ht="99.95" customHeight="1" x14ac:dyDescent="0.2"/>
    <row r="452" ht="99.95" customHeight="1" x14ac:dyDescent="0.2"/>
    <row r="453" ht="99.95" customHeight="1" x14ac:dyDescent="0.2"/>
    <row r="454" ht="99.95" customHeight="1" x14ac:dyDescent="0.2"/>
    <row r="455" ht="99.95" customHeight="1" x14ac:dyDescent="0.2"/>
    <row r="456" ht="99.95" customHeight="1" x14ac:dyDescent="0.2"/>
    <row r="457" ht="99.95" customHeight="1" x14ac:dyDescent="0.2"/>
    <row r="458" ht="99.95" customHeight="1" x14ac:dyDescent="0.2"/>
    <row r="459" ht="99.95" customHeight="1" x14ac:dyDescent="0.2"/>
    <row r="460" ht="99.95" customHeight="1" x14ac:dyDescent="0.2"/>
    <row r="461" ht="99.95" customHeight="1" x14ac:dyDescent="0.2"/>
    <row r="462" ht="99.95" customHeight="1" x14ac:dyDescent="0.2"/>
    <row r="463" ht="99.95" customHeight="1" x14ac:dyDescent="0.2"/>
    <row r="464" ht="99.95" customHeight="1" x14ac:dyDescent="0.2"/>
    <row r="465" ht="99.95" customHeight="1" x14ac:dyDescent="0.2"/>
    <row r="466" ht="99.95" customHeight="1" x14ac:dyDescent="0.2"/>
    <row r="467" ht="99.95" customHeight="1" x14ac:dyDescent="0.2"/>
    <row r="468" ht="99.95" customHeight="1" x14ac:dyDescent="0.2"/>
    <row r="469" ht="99.95" customHeight="1" x14ac:dyDescent="0.2"/>
    <row r="470" ht="99.95" customHeight="1" x14ac:dyDescent="0.2"/>
    <row r="471" ht="99.95" customHeight="1" x14ac:dyDescent="0.2"/>
    <row r="472" ht="99.95" customHeight="1" x14ac:dyDescent="0.2"/>
    <row r="473" ht="99.95" customHeight="1" x14ac:dyDescent="0.2"/>
    <row r="474" ht="99.95" customHeight="1" x14ac:dyDescent="0.2"/>
    <row r="475" ht="99.95" customHeight="1" x14ac:dyDescent="0.2"/>
    <row r="476" ht="99.95" customHeight="1" x14ac:dyDescent="0.2"/>
    <row r="477" ht="99.95" customHeight="1" x14ac:dyDescent="0.2"/>
    <row r="478" ht="99.95" customHeight="1" x14ac:dyDescent="0.2"/>
    <row r="479" ht="99.95" customHeight="1" x14ac:dyDescent="0.2"/>
    <row r="480" ht="99.95" customHeight="1" x14ac:dyDescent="0.2"/>
    <row r="481" ht="99.95" customHeight="1" x14ac:dyDescent="0.2"/>
    <row r="482" ht="99.95" customHeight="1" x14ac:dyDescent="0.2"/>
    <row r="483" ht="99.95" customHeight="1" x14ac:dyDescent="0.2"/>
    <row r="484" ht="99.95" customHeight="1" x14ac:dyDescent="0.2"/>
    <row r="485" ht="99.95" customHeight="1" x14ac:dyDescent="0.2"/>
    <row r="486" ht="99.95" customHeight="1" x14ac:dyDescent="0.2"/>
    <row r="487" ht="99.95" customHeight="1" x14ac:dyDescent="0.2"/>
    <row r="488" ht="99.95" customHeight="1" x14ac:dyDescent="0.2"/>
    <row r="489" ht="99.95" customHeight="1" x14ac:dyDescent="0.2"/>
    <row r="490" ht="99.95" customHeight="1" x14ac:dyDescent="0.2"/>
    <row r="491" ht="99.95" customHeight="1" x14ac:dyDescent="0.2"/>
    <row r="492" ht="99.95" customHeight="1" x14ac:dyDescent="0.2"/>
    <row r="493" ht="99.95" customHeight="1" x14ac:dyDescent="0.2"/>
    <row r="494" ht="99.95" customHeight="1" x14ac:dyDescent="0.2"/>
    <row r="495" ht="99.95" customHeight="1" x14ac:dyDescent="0.2"/>
    <row r="496" ht="99.95" customHeight="1" x14ac:dyDescent="0.2"/>
    <row r="497" ht="99.95" customHeight="1" x14ac:dyDescent="0.2"/>
    <row r="498" ht="99.95" customHeight="1" x14ac:dyDescent="0.2"/>
    <row r="499" ht="99.95" customHeight="1" x14ac:dyDescent="0.2"/>
    <row r="500" ht="99.95" customHeight="1" x14ac:dyDescent="0.2"/>
    <row r="501" ht="99.95" customHeight="1" x14ac:dyDescent="0.2"/>
    <row r="502" ht="99.95" customHeight="1" x14ac:dyDescent="0.2"/>
    <row r="503" ht="99.95" customHeight="1" x14ac:dyDescent="0.2"/>
    <row r="504" ht="99.95" customHeight="1" x14ac:dyDescent="0.2"/>
    <row r="505" ht="99.95" customHeight="1" x14ac:dyDescent="0.2"/>
    <row r="506" ht="99.95" customHeight="1" x14ac:dyDescent="0.2"/>
    <row r="507" ht="99.95" customHeight="1" x14ac:dyDescent="0.2"/>
    <row r="508" ht="99.95" customHeight="1" x14ac:dyDescent="0.2"/>
    <row r="509" ht="99.95" customHeight="1" x14ac:dyDescent="0.2"/>
    <row r="510" ht="99.95" customHeight="1" x14ac:dyDescent="0.2"/>
    <row r="511" ht="99.95" customHeight="1" x14ac:dyDescent="0.2"/>
    <row r="512" ht="99.95" customHeight="1" x14ac:dyDescent="0.2"/>
    <row r="513" ht="99.95" customHeight="1" x14ac:dyDescent="0.2"/>
    <row r="514" ht="99.95" customHeight="1" x14ac:dyDescent="0.2"/>
    <row r="515" ht="99.95" customHeight="1" x14ac:dyDescent="0.2"/>
    <row r="516" ht="99.95" customHeight="1" x14ac:dyDescent="0.2"/>
    <row r="517" ht="99.95" customHeight="1" x14ac:dyDescent="0.2"/>
    <row r="518" ht="99.95" customHeight="1" x14ac:dyDescent="0.2"/>
    <row r="519" ht="99.95" customHeight="1" x14ac:dyDescent="0.2"/>
    <row r="520" ht="99.95" customHeight="1" x14ac:dyDescent="0.2"/>
    <row r="521" ht="99.95" customHeight="1" x14ac:dyDescent="0.2"/>
    <row r="522" ht="99.95" customHeight="1" x14ac:dyDescent="0.2"/>
    <row r="523" ht="99.95" customHeight="1" x14ac:dyDescent="0.2"/>
    <row r="524" ht="99.95" customHeight="1" x14ac:dyDescent="0.2"/>
    <row r="525" ht="99.95" customHeight="1" x14ac:dyDescent="0.2"/>
    <row r="526" ht="99.95" customHeight="1" x14ac:dyDescent="0.2"/>
    <row r="527" ht="99.95" customHeight="1" x14ac:dyDescent="0.2"/>
    <row r="528" ht="99.95" customHeight="1" x14ac:dyDescent="0.2"/>
    <row r="529" ht="99.95" customHeight="1" x14ac:dyDescent="0.2"/>
    <row r="530" ht="99.95" customHeight="1" x14ac:dyDescent="0.2"/>
    <row r="531" ht="99.95" customHeight="1" x14ac:dyDescent="0.2"/>
    <row r="532" ht="99.95" customHeight="1" x14ac:dyDescent="0.2"/>
    <row r="533" ht="99.95" customHeight="1" x14ac:dyDescent="0.2"/>
    <row r="534" ht="99.95" customHeight="1" x14ac:dyDescent="0.2"/>
    <row r="535" ht="99.95" customHeight="1" x14ac:dyDescent="0.2"/>
    <row r="536" ht="99.95" customHeight="1" x14ac:dyDescent="0.2"/>
    <row r="537" ht="99.95" customHeight="1" x14ac:dyDescent="0.2"/>
    <row r="538" ht="99.95" customHeight="1" x14ac:dyDescent="0.2"/>
    <row r="539" ht="99.95" customHeight="1" x14ac:dyDescent="0.2"/>
    <row r="540" ht="99.95" customHeight="1" x14ac:dyDescent="0.2"/>
    <row r="541" ht="99.95" customHeight="1" x14ac:dyDescent="0.2"/>
    <row r="542" ht="99.95" customHeight="1" x14ac:dyDescent="0.2"/>
    <row r="543" ht="99.95" customHeight="1" x14ac:dyDescent="0.2"/>
    <row r="544" ht="99.95" customHeight="1" x14ac:dyDescent="0.2"/>
    <row r="545" ht="99.95" customHeight="1" x14ac:dyDescent="0.2"/>
    <row r="546" ht="99.95" customHeight="1" x14ac:dyDescent="0.2"/>
    <row r="547" ht="99.95" customHeight="1" x14ac:dyDescent="0.2"/>
    <row r="548" ht="99.95" customHeight="1" x14ac:dyDescent="0.2"/>
    <row r="549" ht="99.95" customHeight="1" x14ac:dyDescent="0.2"/>
    <row r="550" ht="99.95" customHeight="1" x14ac:dyDescent="0.2"/>
    <row r="551" ht="99.95" customHeight="1" x14ac:dyDescent="0.2"/>
    <row r="552" ht="99.95" customHeight="1" x14ac:dyDescent="0.2"/>
    <row r="553" ht="99.95" customHeight="1" x14ac:dyDescent="0.2"/>
    <row r="554" ht="99.95" customHeight="1" x14ac:dyDescent="0.2"/>
    <row r="555" ht="99.95" customHeight="1" x14ac:dyDescent="0.2"/>
    <row r="556" ht="99.95" customHeight="1" x14ac:dyDescent="0.2"/>
    <row r="557" ht="99.95" customHeight="1" x14ac:dyDescent="0.2"/>
    <row r="558" ht="99.95" customHeight="1" x14ac:dyDescent="0.2"/>
    <row r="559" ht="99.95" customHeight="1" x14ac:dyDescent="0.2"/>
    <row r="560" ht="99.95" customHeight="1" x14ac:dyDescent="0.2"/>
    <row r="561" ht="99.95" customHeight="1" x14ac:dyDescent="0.2"/>
    <row r="562" ht="99.95" customHeight="1" x14ac:dyDescent="0.2"/>
    <row r="563" ht="99.95" customHeight="1" x14ac:dyDescent="0.2"/>
    <row r="564" ht="99.95" customHeight="1" x14ac:dyDescent="0.2"/>
    <row r="565" ht="99.95" customHeight="1" x14ac:dyDescent="0.2"/>
    <row r="566" ht="99.95" customHeight="1" x14ac:dyDescent="0.2"/>
    <row r="567" ht="99.95" customHeight="1" x14ac:dyDescent="0.2"/>
    <row r="568" ht="99.95" customHeight="1" x14ac:dyDescent="0.2"/>
    <row r="569" ht="99.95" customHeight="1" x14ac:dyDescent="0.2"/>
    <row r="570" ht="99.95" customHeight="1" x14ac:dyDescent="0.2"/>
    <row r="571" ht="99.95" customHeight="1" x14ac:dyDescent="0.2"/>
    <row r="572" ht="99.95" customHeight="1" x14ac:dyDescent="0.2"/>
    <row r="573" ht="99.95" customHeight="1" x14ac:dyDescent="0.2"/>
    <row r="574" ht="99.95" customHeight="1" x14ac:dyDescent="0.2"/>
    <row r="575" ht="99.95" customHeight="1" x14ac:dyDescent="0.2"/>
    <row r="576" ht="99.95" customHeight="1" x14ac:dyDescent="0.2"/>
    <row r="577" ht="99.95" customHeight="1" x14ac:dyDescent="0.2"/>
    <row r="578" ht="99.95" customHeight="1" x14ac:dyDescent="0.2"/>
    <row r="579" ht="99.95" customHeight="1" x14ac:dyDescent="0.2"/>
    <row r="580" ht="99.95" customHeight="1" x14ac:dyDescent="0.2"/>
    <row r="581" ht="99.95" customHeight="1" x14ac:dyDescent="0.2"/>
    <row r="582" ht="99.95" customHeight="1" x14ac:dyDescent="0.2"/>
    <row r="583" ht="99.95" customHeight="1" x14ac:dyDescent="0.2"/>
    <row r="584" ht="99.95" customHeight="1" x14ac:dyDescent="0.2"/>
    <row r="585" ht="99.95" customHeight="1" x14ac:dyDescent="0.2"/>
    <row r="586" ht="99.95" customHeight="1" x14ac:dyDescent="0.2"/>
    <row r="587" ht="99.95" customHeight="1" x14ac:dyDescent="0.2"/>
    <row r="588" ht="99.95" customHeight="1" x14ac:dyDescent="0.2"/>
    <row r="589" ht="99.95" customHeight="1" x14ac:dyDescent="0.2"/>
    <row r="590" ht="99.95" customHeight="1" x14ac:dyDescent="0.2"/>
    <row r="591" ht="99.95" customHeight="1" x14ac:dyDescent="0.2"/>
    <row r="592" ht="99.95" customHeight="1" x14ac:dyDescent="0.2"/>
    <row r="593" ht="99.95" customHeight="1" x14ac:dyDescent="0.2"/>
    <row r="594" ht="99.95" customHeight="1" x14ac:dyDescent="0.2"/>
    <row r="595" ht="99.95" customHeight="1" x14ac:dyDescent="0.2"/>
    <row r="596" ht="99.95" customHeight="1" x14ac:dyDescent="0.2"/>
    <row r="597" ht="99.95" customHeight="1" x14ac:dyDescent="0.2"/>
    <row r="598" ht="99.95" customHeight="1" x14ac:dyDescent="0.2"/>
    <row r="599" ht="99.95" customHeight="1" x14ac:dyDescent="0.2"/>
    <row r="600" ht="99.95" customHeight="1" x14ac:dyDescent="0.2"/>
    <row r="601" ht="99.95" customHeight="1" x14ac:dyDescent="0.2"/>
    <row r="602" ht="99.95" customHeight="1" x14ac:dyDescent="0.2"/>
    <row r="603" ht="99.95" customHeight="1" x14ac:dyDescent="0.2"/>
    <row r="604" ht="99.95" customHeight="1" x14ac:dyDescent="0.2"/>
    <row r="605" ht="99.95" customHeight="1" x14ac:dyDescent="0.2"/>
    <row r="606" ht="99.95" customHeight="1" x14ac:dyDescent="0.2"/>
    <row r="607" ht="99.95" customHeight="1" x14ac:dyDescent="0.2"/>
    <row r="608" ht="99.95" customHeight="1" x14ac:dyDescent="0.2"/>
    <row r="609" ht="99.95" customHeight="1" x14ac:dyDescent="0.2"/>
    <row r="610" ht="99.95" customHeight="1" x14ac:dyDescent="0.2"/>
    <row r="611" ht="99.95" customHeight="1" x14ac:dyDescent="0.2"/>
    <row r="612" ht="99.95" customHeight="1" x14ac:dyDescent="0.2"/>
    <row r="613" ht="99.95" customHeight="1" x14ac:dyDescent="0.2"/>
    <row r="614" ht="99.95" customHeight="1" x14ac:dyDescent="0.2"/>
    <row r="615" ht="99.95" customHeight="1" x14ac:dyDescent="0.2"/>
    <row r="616" ht="99.95" customHeight="1" x14ac:dyDescent="0.2"/>
    <row r="617" ht="99.95" customHeight="1" x14ac:dyDescent="0.2"/>
    <row r="618" ht="99.95" customHeight="1" x14ac:dyDescent="0.2"/>
    <row r="619" ht="99.95" customHeight="1" x14ac:dyDescent="0.2"/>
    <row r="620" ht="99.95" customHeight="1" x14ac:dyDescent="0.2"/>
    <row r="621" ht="99.95" customHeight="1" x14ac:dyDescent="0.2"/>
    <row r="622" ht="99.95" customHeight="1" x14ac:dyDescent="0.2"/>
    <row r="623" ht="99.95" customHeight="1" x14ac:dyDescent="0.2"/>
    <row r="624" ht="99.95" customHeight="1" x14ac:dyDescent="0.2"/>
    <row r="625" ht="99.95" customHeight="1" x14ac:dyDescent="0.2"/>
    <row r="626" ht="99.95" customHeight="1" x14ac:dyDescent="0.2"/>
  </sheetData>
  <sheetProtection formatCells="0" selectLockedCells="1"/>
  <mergeCells count="16">
    <mergeCell ref="F69:H69"/>
    <mergeCell ref="F71:H71"/>
    <mergeCell ref="F73:H73"/>
    <mergeCell ref="F75:H75"/>
    <mergeCell ref="B1:H1"/>
    <mergeCell ref="B2:H2"/>
    <mergeCell ref="D65:F65"/>
    <mergeCell ref="D10:F10"/>
    <mergeCell ref="E26:F26"/>
    <mergeCell ref="E34:F34"/>
    <mergeCell ref="E52:F52"/>
    <mergeCell ref="E57:F57"/>
    <mergeCell ref="E58:F58"/>
    <mergeCell ref="E59:F59"/>
    <mergeCell ref="E60:F60"/>
    <mergeCell ref="B3:H3"/>
  </mergeCells>
  <printOptions horizontalCentered="1" gridLines="1" gridLinesSet="0"/>
  <pageMargins left="0.5" right="0.5" top="0.5" bottom="0" header="0" footer="0"/>
  <pageSetup scale="50" orientation="portrait" horizontalDpi="1200" verticalDpi="1200" r:id="rId1"/>
  <headerFooter alignWithMargins="0">
    <oddFooter>&amp;R&amp;8Revised December 7, 2021</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4060-9DD1-432D-807D-A8E6023A8DAF}">
  <sheetPr codeName="Sheet8">
    <pageSetUpPr fitToPage="1"/>
  </sheetPr>
  <dimension ref="A1:Q58"/>
  <sheetViews>
    <sheetView zoomScale="106" zoomScaleNormal="106" zoomScalePageLayoutView="59" workbookViewId="0">
      <selection activeCell="G7" sqref="G7"/>
    </sheetView>
  </sheetViews>
  <sheetFormatPr defaultColWidth="9.7109375" defaultRowHeight="15" x14ac:dyDescent="0.2"/>
  <cols>
    <col min="1" max="1" width="39.85546875" style="1372" customWidth="1"/>
    <col min="2" max="2" width="19.7109375" style="1372" customWidth="1"/>
    <col min="3" max="4" width="14.85546875" style="1372" customWidth="1"/>
    <col min="5" max="11" width="12.7109375" style="1372" customWidth="1"/>
    <col min="12" max="12" width="15.5703125" style="1372" customWidth="1"/>
    <col min="13" max="13" width="13.85546875" style="1372" customWidth="1"/>
    <col min="14" max="14" width="15.42578125" style="1372" customWidth="1"/>
    <col min="15" max="15" width="13.85546875" style="1372" customWidth="1"/>
    <col min="16" max="16" width="14.140625" style="1372" customWidth="1"/>
    <col min="17" max="17" width="13.85546875" style="1372" customWidth="1"/>
    <col min="18" max="256" width="9.7109375" style="1372"/>
    <col min="257" max="257" width="38.85546875" style="1372" customWidth="1"/>
    <col min="258" max="258" width="19.7109375" style="1372" customWidth="1"/>
    <col min="259" max="260" width="14.85546875" style="1372" customWidth="1"/>
    <col min="261" max="267" width="12.7109375" style="1372" customWidth="1"/>
    <col min="268" max="268" width="15.5703125" style="1372" customWidth="1"/>
    <col min="269" max="269" width="13.85546875" style="1372" customWidth="1"/>
    <col min="270" max="270" width="15.42578125" style="1372" customWidth="1"/>
    <col min="271" max="271" width="13.85546875" style="1372" customWidth="1"/>
    <col min="272" max="272" width="14.140625" style="1372" customWidth="1"/>
    <col min="273" max="273" width="13.85546875" style="1372" customWidth="1"/>
    <col min="274" max="512" width="9.7109375" style="1372"/>
    <col min="513" max="513" width="38.85546875" style="1372" customWidth="1"/>
    <col min="514" max="514" width="19.7109375" style="1372" customWidth="1"/>
    <col min="515" max="516" width="14.85546875" style="1372" customWidth="1"/>
    <col min="517" max="523" width="12.7109375" style="1372" customWidth="1"/>
    <col min="524" max="524" width="15.5703125" style="1372" customWidth="1"/>
    <col min="525" max="525" width="13.85546875" style="1372" customWidth="1"/>
    <col min="526" max="526" width="15.42578125" style="1372" customWidth="1"/>
    <col min="527" max="527" width="13.85546875" style="1372" customWidth="1"/>
    <col min="528" max="528" width="14.140625" style="1372" customWidth="1"/>
    <col min="529" max="529" width="13.85546875" style="1372" customWidth="1"/>
    <col min="530" max="768" width="9.7109375" style="1372"/>
    <col min="769" max="769" width="38.85546875" style="1372" customWidth="1"/>
    <col min="770" max="770" width="19.7109375" style="1372" customWidth="1"/>
    <col min="771" max="772" width="14.85546875" style="1372" customWidth="1"/>
    <col min="773" max="779" width="12.7109375" style="1372" customWidth="1"/>
    <col min="780" max="780" width="15.5703125" style="1372" customWidth="1"/>
    <col min="781" max="781" width="13.85546875" style="1372" customWidth="1"/>
    <col min="782" max="782" width="15.42578125" style="1372" customWidth="1"/>
    <col min="783" max="783" width="13.85546875" style="1372" customWidth="1"/>
    <col min="784" max="784" width="14.140625" style="1372" customWidth="1"/>
    <col min="785" max="785" width="13.85546875" style="1372" customWidth="1"/>
    <col min="786" max="1024" width="9.7109375" style="1372"/>
    <col min="1025" max="1025" width="38.85546875" style="1372" customWidth="1"/>
    <col min="1026" max="1026" width="19.7109375" style="1372" customWidth="1"/>
    <col min="1027" max="1028" width="14.85546875" style="1372" customWidth="1"/>
    <col min="1029" max="1035" width="12.7109375" style="1372" customWidth="1"/>
    <col min="1036" max="1036" width="15.5703125" style="1372" customWidth="1"/>
    <col min="1037" max="1037" width="13.85546875" style="1372" customWidth="1"/>
    <col min="1038" max="1038" width="15.42578125" style="1372" customWidth="1"/>
    <col min="1039" max="1039" width="13.85546875" style="1372" customWidth="1"/>
    <col min="1040" max="1040" width="14.140625" style="1372" customWidth="1"/>
    <col min="1041" max="1041" width="13.85546875" style="1372" customWidth="1"/>
    <col min="1042" max="1280" width="9.7109375" style="1372"/>
    <col min="1281" max="1281" width="38.85546875" style="1372" customWidth="1"/>
    <col min="1282" max="1282" width="19.7109375" style="1372" customWidth="1"/>
    <col min="1283" max="1284" width="14.85546875" style="1372" customWidth="1"/>
    <col min="1285" max="1291" width="12.7109375" style="1372" customWidth="1"/>
    <col min="1292" max="1292" width="15.5703125" style="1372" customWidth="1"/>
    <col min="1293" max="1293" width="13.85546875" style="1372" customWidth="1"/>
    <col min="1294" max="1294" width="15.42578125" style="1372" customWidth="1"/>
    <col min="1295" max="1295" width="13.85546875" style="1372" customWidth="1"/>
    <col min="1296" max="1296" width="14.140625" style="1372" customWidth="1"/>
    <col min="1297" max="1297" width="13.85546875" style="1372" customWidth="1"/>
    <col min="1298" max="1536" width="9.7109375" style="1372"/>
    <col min="1537" max="1537" width="38.85546875" style="1372" customWidth="1"/>
    <col min="1538" max="1538" width="19.7109375" style="1372" customWidth="1"/>
    <col min="1539" max="1540" width="14.85546875" style="1372" customWidth="1"/>
    <col min="1541" max="1547" width="12.7109375" style="1372" customWidth="1"/>
    <col min="1548" max="1548" width="15.5703125" style="1372" customWidth="1"/>
    <col min="1549" max="1549" width="13.85546875" style="1372" customWidth="1"/>
    <col min="1550" max="1550" width="15.42578125" style="1372" customWidth="1"/>
    <col min="1551" max="1551" width="13.85546875" style="1372" customWidth="1"/>
    <col min="1552" max="1552" width="14.140625" style="1372" customWidth="1"/>
    <col min="1553" max="1553" width="13.85546875" style="1372" customWidth="1"/>
    <col min="1554" max="1792" width="9.7109375" style="1372"/>
    <col min="1793" max="1793" width="38.85546875" style="1372" customWidth="1"/>
    <col min="1794" max="1794" width="19.7109375" style="1372" customWidth="1"/>
    <col min="1795" max="1796" width="14.85546875" style="1372" customWidth="1"/>
    <col min="1797" max="1803" width="12.7109375" style="1372" customWidth="1"/>
    <col min="1804" max="1804" width="15.5703125" style="1372" customWidth="1"/>
    <col min="1805" max="1805" width="13.85546875" style="1372" customWidth="1"/>
    <col min="1806" max="1806" width="15.42578125" style="1372" customWidth="1"/>
    <col min="1807" max="1807" width="13.85546875" style="1372" customWidth="1"/>
    <col min="1808" max="1808" width="14.140625" style="1372" customWidth="1"/>
    <col min="1809" max="1809" width="13.85546875" style="1372" customWidth="1"/>
    <col min="1810" max="2048" width="9.7109375" style="1372"/>
    <col min="2049" max="2049" width="38.85546875" style="1372" customWidth="1"/>
    <col min="2050" max="2050" width="19.7109375" style="1372" customWidth="1"/>
    <col min="2051" max="2052" width="14.85546875" style="1372" customWidth="1"/>
    <col min="2053" max="2059" width="12.7109375" style="1372" customWidth="1"/>
    <col min="2060" max="2060" width="15.5703125" style="1372" customWidth="1"/>
    <col min="2061" max="2061" width="13.85546875" style="1372" customWidth="1"/>
    <col min="2062" max="2062" width="15.42578125" style="1372" customWidth="1"/>
    <col min="2063" max="2063" width="13.85546875" style="1372" customWidth="1"/>
    <col min="2064" max="2064" width="14.140625" style="1372" customWidth="1"/>
    <col min="2065" max="2065" width="13.85546875" style="1372" customWidth="1"/>
    <col min="2066" max="2304" width="9.7109375" style="1372"/>
    <col min="2305" max="2305" width="38.85546875" style="1372" customWidth="1"/>
    <col min="2306" max="2306" width="19.7109375" style="1372" customWidth="1"/>
    <col min="2307" max="2308" width="14.85546875" style="1372" customWidth="1"/>
    <col min="2309" max="2315" width="12.7109375" style="1372" customWidth="1"/>
    <col min="2316" max="2316" width="15.5703125" style="1372" customWidth="1"/>
    <col min="2317" max="2317" width="13.85546875" style="1372" customWidth="1"/>
    <col min="2318" max="2318" width="15.42578125" style="1372" customWidth="1"/>
    <col min="2319" max="2319" width="13.85546875" style="1372" customWidth="1"/>
    <col min="2320" max="2320" width="14.140625" style="1372" customWidth="1"/>
    <col min="2321" max="2321" width="13.85546875" style="1372" customWidth="1"/>
    <col min="2322" max="2560" width="9.7109375" style="1372"/>
    <col min="2561" max="2561" width="38.85546875" style="1372" customWidth="1"/>
    <col min="2562" max="2562" width="19.7109375" style="1372" customWidth="1"/>
    <col min="2563" max="2564" width="14.85546875" style="1372" customWidth="1"/>
    <col min="2565" max="2571" width="12.7109375" style="1372" customWidth="1"/>
    <col min="2572" max="2572" width="15.5703125" style="1372" customWidth="1"/>
    <col min="2573" max="2573" width="13.85546875" style="1372" customWidth="1"/>
    <col min="2574" max="2574" width="15.42578125" style="1372" customWidth="1"/>
    <col min="2575" max="2575" width="13.85546875" style="1372" customWidth="1"/>
    <col min="2576" max="2576" width="14.140625" style="1372" customWidth="1"/>
    <col min="2577" max="2577" width="13.85546875" style="1372" customWidth="1"/>
    <col min="2578" max="2816" width="9.7109375" style="1372"/>
    <col min="2817" max="2817" width="38.85546875" style="1372" customWidth="1"/>
    <col min="2818" max="2818" width="19.7109375" style="1372" customWidth="1"/>
    <col min="2819" max="2820" width="14.85546875" style="1372" customWidth="1"/>
    <col min="2821" max="2827" width="12.7109375" style="1372" customWidth="1"/>
    <col min="2828" max="2828" width="15.5703125" style="1372" customWidth="1"/>
    <col min="2829" max="2829" width="13.85546875" style="1372" customWidth="1"/>
    <col min="2830" max="2830" width="15.42578125" style="1372" customWidth="1"/>
    <col min="2831" max="2831" width="13.85546875" style="1372" customWidth="1"/>
    <col min="2832" max="2832" width="14.140625" style="1372" customWidth="1"/>
    <col min="2833" max="2833" width="13.85546875" style="1372" customWidth="1"/>
    <col min="2834" max="3072" width="9.7109375" style="1372"/>
    <col min="3073" max="3073" width="38.85546875" style="1372" customWidth="1"/>
    <col min="3074" max="3074" width="19.7109375" style="1372" customWidth="1"/>
    <col min="3075" max="3076" width="14.85546875" style="1372" customWidth="1"/>
    <col min="3077" max="3083" width="12.7109375" style="1372" customWidth="1"/>
    <col min="3084" max="3084" width="15.5703125" style="1372" customWidth="1"/>
    <col min="3085" max="3085" width="13.85546875" style="1372" customWidth="1"/>
    <col min="3086" max="3086" width="15.42578125" style="1372" customWidth="1"/>
    <col min="3087" max="3087" width="13.85546875" style="1372" customWidth="1"/>
    <col min="3088" max="3088" width="14.140625" style="1372" customWidth="1"/>
    <col min="3089" max="3089" width="13.85546875" style="1372" customWidth="1"/>
    <col min="3090" max="3328" width="9.7109375" style="1372"/>
    <col min="3329" max="3329" width="38.85546875" style="1372" customWidth="1"/>
    <col min="3330" max="3330" width="19.7109375" style="1372" customWidth="1"/>
    <col min="3331" max="3332" width="14.85546875" style="1372" customWidth="1"/>
    <col min="3333" max="3339" width="12.7109375" style="1372" customWidth="1"/>
    <col min="3340" max="3340" width="15.5703125" style="1372" customWidth="1"/>
    <col min="3341" max="3341" width="13.85546875" style="1372" customWidth="1"/>
    <col min="3342" max="3342" width="15.42578125" style="1372" customWidth="1"/>
    <col min="3343" max="3343" width="13.85546875" style="1372" customWidth="1"/>
    <col min="3344" max="3344" width="14.140625" style="1372" customWidth="1"/>
    <col min="3345" max="3345" width="13.85546875" style="1372" customWidth="1"/>
    <col min="3346" max="3584" width="9.7109375" style="1372"/>
    <col min="3585" max="3585" width="38.85546875" style="1372" customWidth="1"/>
    <col min="3586" max="3586" width="19.7109375" style="1372" customWidth="1"/>
    <col min="3587" max="3588" width="14.85546875" style="1372" customWidth="1"/>
    <col min="3589" max="3595" width="12.7109375" style="1372" customWidth="1"/>
    <col min="3596" max="3596" width="15.5703125" style="1372" customWidth="1"/>
    <col min="3597" max="3597" width="13.85546875" style="1372" customWidth="1"/>
    <col min="3598" max="3598" width="15.42578125" style="1372" customWidth="1"/>
    <col min="3599" max="3599" width="13.85546875" style="1372" customWidth="1"/>
    <col min="3600" max="3600" width="14.140625" style="1372" customWidth="1"/>
    <col min="3601" max="3601" width="13.85546875" style="1372" customWidth="1"/>
    <col min="3602" max="3840" width="9.7109375" style="1372"/>
    <col min="3841" max="3841" width="38.85546875" style="1372" customWidth="1"/>
    <col min="3842" max="3842" width="19.7109375" style="1372" customWidth="1"/>
    <col min="3843" max="3844" width="14.85546875" style="1372" customWidth="1"/>
    <col min="3845" max="3851" width="12.7109375" style="1372" customWidth="1"/>
    <col min="3852" max="3852" width="15.5703125" style="1372" customWidth="1"/>
    <col min="3853" max="3853" width="13.85546875" style="1372" customWidth="1"/>
    <col min="3854" max="3854" width="15.42578125" style="1372" customWidth="1"/>
    <col min="3855" max="3855" width="13.85546875" style="1372" customWidth="1"/>
    <col min="3856" max="3856" width="14.140625" style="1372" customWidth="1"/>
    <col min="3857" max="3857" width="13.85546875" style="1372" customWidth="1"/>
    <col min="3858" max="4096" width="9.7109375" style="1372"/>
    <col min="4097" max="4097" width="38.85546875" style="1372" customWidth="1"/>
    <col min="4098" max="4098" width="19.7109375" style="1372" customWidth="1"/>
    <col min="4099" max="4100" width="14.85546875" style="1372" customWidth="1"/>
    <col min="4101" max="4107" width="12.7109375" style="1372" customWidth="1"/>
    <col min="4108" max="4108" width="15.5703125" style="1372" customWidth="1"/>
    <col min="4109" max="4109" width="13.85546875" style="1372" customWidth="1"/>
    <col min="4110" max="4110" width="15.42578125" style="1372" customWidth="1"/>
    <col min="4111" max="4111" width="13.85546875" style="1372" customWidth="1"/>
    <col min="4112" max="4112" width="14.140625" style="1372" customWidth="1"/>
    <col min="4113" max="4113" width="13.85546875" style="1372" customWidth="1"/>
    <col min="4114" max="4352" width="9.7109375" style="1372"/>
    <col min="4353" max="4353" width="38.85546875" style="1372" customWidth="1"/>
    <col min="4354" max="4354" width="19.7109375" style="1372" customWidth="1"/>
    <col min="4355" max="4356" width="14.85546875" style="1372" customWidth="1"/>
    <col min="4357" max="4363" width="12.7109375" style="1372" customWidth="1"/>
    <col min="4364" max="4364" width="15.5703125" style="1372" customWidth="1"/>
    <col min="4365" max="4365" width="13.85546875" style="1372" customWidth="1"/>
    <col min="4366" max="4366" width="15.42578125" style="1372" customWidth="1"/>
    <col min="4367" max="4367" width="13.85546875" style="1372" customWidth="1"/>
    <col min="4368" max="4368" width="14.140625" style="1372" customWidth="1"/>
    <col min="4369" max="4369" width="13.85546875" style="1372" customWidth="1"/>
    <col min="4370" max="4608" width="9.7109375" style="1372"/>
    <col min="4609" max="4609" width="38.85546875" style="1372" customWidth="1"/>
    <col min="4610" max="4610" width="19.7109375" style="1372" customWidth="1"/>
    <col min="4611" max="4612" width="14.85546875" style="1372" customWidth="1"/>
    <col min="4613" max="4619" width="12.7109375" style="1372" customWidth="1"/>
    <col min="4620" max="4620" width="15.5703125" style="1372" customWidth="1"/>
    <col min="4621" max="4621" width="13.85546875" style="1372" customWidth="1"/>
    <col min="4622" max="4622" width="15.42578125" style="1372" customWidth="1"/>
    <col min="4623" max="4623" width="13.85546875" style="1372" customWidth="1"/>
    <col min="4624" max="4624" width="14.140625" style="1372" customWidth="1"/>
    <col min="4625" max="4625" width="13.85546875" style="1372" customWidth="1"/>
    <col min="4626" max="4864" width="9.7109375" style="1372"/>
    <col min="4865" max="4865" width="38.85546875" style="1372" customWidth="1"/>
    <col min="4866" max="4866" width="19.7109375" style="1372" customWidth="1"/>
    <col min="4867" max="4868" width="14.85546875" style="1372" customWidth="1"/>
    <col min="4869" max="4875" width="12.7109375" style="1372" customWidth="1"/>
    <col min="4876" max="4876" width="15.5703125" style="1372" customWidth="1"/>
    <col min="4877" max="4877" width="13.85546875" style="1372" customWidth="1"/>
    <col min="4878" max="4878" width="15.42578125" style="1372" customWidth="1"/>
    <col min="4879" max="4879" width="13.85546875" style="1372" customWidth="1"/>
    <col min="4880" max="4880" width="14.140625" style="1372" customWidth="1"/>
    <col min="4881" max="4881" width="13.85546875" style="1372" customWidth="1"/>
    <col min="4882" max="5120" width="9.7109375" style="1372"/>
    <col min="5121" max="5121" width="38.85546875" style="1372" customWidth="1"/>
    <col min="5122" max="5122" width="19.7109375" style="1372" customWidth="1"/>
    <col min="5123" max="5124" width="14.85546875" style="1372" customWidth="1"/>
    <col min="5125" max="5131" width="12.7109375" style="1372" customWidth="1"/>
    <col min="5132" max="5132" width="15.5703125" style="1372" customWidth="1"/>
    <col min="5133" max="5133" width="13.85546875" style="1372" customWidth="1"/>
    <col min="5134" max="5134" width="15.42578125" style="1372" customWidth="1"/>
    <col min="5135" max="5135" width="13.85546875" style="1372" customWidth="1"/>
    <col min="5136" max="5136" width="14.140625" style="1372" customWidth="1"/>
    <col min="5137" max="5137" width="13.85546875" style="1372" customWidth="1"/>
    <col min="5138" max="5376" width="9.7109375" style="1372"/>
    <col min="5377" max="5377" width="38.85546875" style="1372" customWidth="1"/>
    <col min="5378" max="5378" width="19.7109375" style="1372" customWidth="1"/>
    <col min="5379" max="5380" width="14.85546875" style="1372" customWidth="1"/>
    <col min="5381" max="5387" width="12.7109375" style="1372" customWidth="1"/>
    <col min="5388" max="5388" width="15.5703125" style="1372" customWidth="1"/>
    <col min="5389" max="5389" width="13.85546875" style="1372" customWidth="1"/>
    <col min="5390" max="5390" width="15.42578125" style="1372" customWidth="1"/>
    <col min="5391" max="5391" width="13.85546875" style="1372" customWidth="1"/>
    <col min="5392" max="5392" width="14.140625" style="1372" customWidth="1"/>
    <col min="5393" max="5393" width="13.85546875" style="1372" customWidth="1"/>
    <col min="5394" max="5632" width="9.7109375" style="1372"/>
    <col min="5633" max="5633" width="38.85546875" style="1372" customWidth="1"/>
    <col min="5634" max="5634" width="19.7109375" style="1372" customWidth="1"/>
    <col min="5635" max="5636" width="14.85546875" style="1372" customWidth="1"/>
    <col min="5637" max="5643" width="12.7109375" style="1372" customWidth="1"/>
    <col min="5644" max="5644" width="15.5703125" style="1372" customWidth="1"/>
    <col min="5645" max="5645" width="13.85546875" style="1372" customWidth="1"/>
    <col min="5646" max="5646" width="15.42578125" style="1372" customWidth="1"/>
    <col min="5647" max="5647" width="13.85546875" style="1372" customWidth="1"/>
    <col min="5648" max="5648" width="14.140625" style="1372" customWidth="1"/>
    <col min="5649" max="5649" width="13.85546875" style="1372" customWidth="1"/>
    <col min="5650" max="5888" width="9.7109375" style="1372"/>
    <col min="5889" max="5889" width="38.85546875" style="1372" customWidth="1"/>
    <col min="5890" max="5890" width="19.7109375" style="1372" customWidth="1"/>
    <col min="5891" max="5892" width="14.85546875" style="1372" customWidth="1"/>
    <col min="5893" max="5899" width="12.7109375" style="1372" customWidth="1"/>
    <col min="5900" max="5900" width="15.5703125" style="1372" customWidth="1"/>
    <col min="5901" max="5901" width="13.85546875" style="1372" customWidth="1"/>
    <col min="5902" max="5902" width="15.42578125" style="1372" customWidth="1"/>
    <col min="5903" max="5903" width="13.85546875" style="1372" customWidth="1"/>
    <col min="5904" max="5904" width="14.140625" style="1372" customWidth="1"/>
    <col min="5905" max="5905" width="13.85546875" style="1372" customWidth="1"/>
    <col min="5906" max="6144" width="9.7109375" style="1372"/>
    <col min="6145" max="6145" width="38.85546875" style="1372" customWidth="1"/>
    <col min="6146" max="6146" width="19.7109375" style="1372" customWidth="1"/>
    <col min="6147" max="6148" width="14.85546875" style="1372" customWidth="1"/>
    <col min="6149" max="6155" width="12.7109375" style="1372" customWidth="1"/>
    <col min="6156" max="6156" width="15.5703125" style="1372" customWidth="1"/>
    <col min="6157" max="6157" width="13.85546875" style="1372" customWidth="1"/>
    <col min="6158" max="6158" width="15.42578125" style="1372" customWidth="1"/>
    <col min="6159" max="6159" width="13.85546875" style="1372" customWidth="1"/>
    <col min="6160" max="6160" width="14.140625" style="1372" customWidth="1"/>
    <col min="6161" max="6161" width="13.85546875" style="1372" customWidth="1"/>
    <col min="6162" max="6400" width="9.7109375" style="1372"/>
    <col min="6401" max="6401" width="38.85546875" style="1372" customWidth="1"/>
    <col min="6402" max="6402" width="19.7109375" style="1372" customWidth="1"/>
    <col min="6403" max="6404" width="14.85546875" style="1372" customWidth="1"/>
    <col min="6405" max="6411" width="12.7109375" style="1372" customWidth="1"/>
    <col min="6412" max="6412" width="15.5703125" style="1372" customWidth="1"/>
    <col min="6413" max="6413" width="13.85546875" style="1372" customWidth="1"/>
    <col min="6414" max="6414" width="15.42578125" style="1372" customWidth="1"/>
    <col min="6415" max="6415" width="13.85546875" style="1372" customWidth="1"/>
    <col min="6416" max="6416" width="14.140625" style="1372" customWidth="1"/>
    <col min="6417" max="6417" width="13.85546875" style="1372" customWidth="1"/>
    <col min="6418" max="6656" width="9.7109375" style="1372"/>
    <col min="6657" max="6657" width="38.85546875" style="1372" customWidth="1"/>
    <col min="6658" max="6658" width="19.7109375" style="1372" customWidth="1"/>
    <col min="6659" max="6660" width="14.85546875" style="1372" customWidth="1"/>
    <col min="6661" max="6667" width="12.7109375" style="1372" customWidth="1"/>
    <col min="6668" max="6668" width="15.5703125" style="1372" customWidth="1"/>
    <col min="6669" max="6669" width="13.85546875" style="1372" customWidth="1"/>
    <col min="6670" max="6670" width="15.42578125" style="1372" customWidth="1"/>
    <col min="6671" max="6671" width="13.85546875" style="1372" customWidth="1"/>
    <col min="6672" max="6672" width="14.140625" style="1372" customWidth="1"/>
    <col min="6673" max="6673" width="13.85546875" style="1372" customWidth="1"/>
    <col min="6674" max="6912" width="9.7109375" style="1372"/>
    <col min="6913" max="6913" width="38.85546875" style="1372" customWidth="1"/>
    <col min="6914" max="6914" width="19.7109375" style="1372" customWidth="1"/>
    <col min="6915" max="6916" width="14.85546875" style="1372" customWidth="1"/>
    <col min="6917" max="6923" width="12.7109375" style="1372" customWidth="1"/>
    <col min="6924" max="6924" width="15.5703125" style="1372" customWidth="1"/>
    <col min="6925" max="6925" width="13.85546875" style="1372" customWidth="1"/>
    <col min="6926" max="6926" width="15.42578125" style="1372" customWidth="1"/>
    <col min="6927" max="6927" width="13.85546875" style="1372" customWidth="1"/>
    <col min="6928" max="6928" width="14.140625" style="1372" customWidth="1"/>
    <col min="6929" max="6929" width="13.85546875" style="1372" customWidth="1"/>
    <col min="6930" max="7168" width="9.7109375" style="1372"/>
    <col min="7169" max="7169" width="38.85546875" style="1372" customWidth="1"/>
    <col min="7170" max="7170" width="19.7109375" style="1372" customWidth="1"/>
    <col min="7171" max="7172" width="14.85546875" style="1372" customWidth="1"/>
    <col min="7173" max="7179" width="12.7109375" style="1372" customWidth="1"/>
    <col min="7180" max="7180" width="15.5703125" style="1372" customWidth="1"/>
    <col min="7181" max="7181" width="13.85546875" style="1372" customWidth="1"/>
    <col min="7182" max="7182" width="15.42578125" style="1372" customWidth="1"/>
    <col min="7183" max="7183" width="13.85546875" style="1372" customWidth="1"/>
    <col min="7184" max="7184" width="14.140625" style="1372" customWidth="1"/>
    <col min="7185" max="7185" width="13.85546875" style="1372" customWidth="1"/>
    <col min="7186" max="7424" width="9.7109375" style="1372"/>
    <col min="7425" max="7425" width="38.85546875" style="1372" customWidth="1"/>
    <col min="7426" max="7426" width="19.7109375" style="1372" customWidth="1"/>
    <col min="7427" max="7428" width="14.85546875" style="1372" customWidth="1"/>
    <col min="7429" max="7435" width="12.7109375" style="1372" customWidth="1"/>
    <col min="7436" max="7436" width="15.5703125" style="1372" customWidth="1"/>
    <col min="7437" max="7437" width="13.85546875" style="1372" customWidth="1"/>
    <col min="7438" max="7438" width="15.42578125" style="1372" customWidth="1"/>
    <col min="7439" max="7439" width="13.85546875" style="1372" customWidth="1"/>
    <col min="7440" max="7440" width="14.140625" style="1372" customWidth="1"/>
    <col min="7441" max="7441" width="13.85546875" style="1372" customWidth="1"/>
    <col min="7442" max="7680" width="9.7109375" style="1372"/>
    <col min="7681" max="7681" width="38.85546875" style="1372" customWidth="1"/>
    <col min="7682" max="7682" width="19.7109375" style="1372" customWidth="1"/>
    <col min="7683" max="7684" width="14.85546875" style="1372" customWidth="1"/>
    <col min="7685" max="7691" width="12.7109375" style="1372" customWidth="1"/>
    <col min="7692" max="7692" width="15.5703125" style="1372" customWidth="1"/>
    <col min="7693" max="7693" width="13.85546875" style="1372" customWidth="1"/>
    <col min="7694" max="7694" width="15.42578125" style="1372" customWidth="1"/>
    <col min="7695" max="7695" width="13.85546875" style="1372" customWidth="1"/>
    <col min="7696" max="7696" width="14.140625" style="1372" customWidth="1"/>
    <col min="7697" max="7697" width="13.85546875" style="1372" customWidth="1"/>
    <col min="7698" max="7936" width="9.7109375" style="1372"/>
    <col min="7937" max="7937" width="38.85546875" style="1372" customWidth="1"/>
    <col min="7938" max="7938" width="19.7109375" style="1372" customWidth="1"/>
    <col min="7939" max="7940" width="14.85546875" style="1372" customWidth="1"/>
    <col min="7941" max="7947" width="12.7109375" style="1372" customWidth="1"/>
    <col min="7948" max="7948" width="15.5703125" style="1372" customWidth="1"/>
    <col min="7949" max="7949" width="13.85546875" style="1372" customWidth="1"/>
    <col min="7950" max="7950" width="15.42578125" style="1372" customWidth="1"/>
    <col min="7951" max="7951" width="13.85546875" style="1372" customWidth="1"/>
    <col min="7952" max="7952" width="14.140625" style="1372" customWidth="1"/>
    <col min="7953" max="7953" width="13.85546875" style="1372" customWidth="1"/>
    <col min="7954" max="8192" width="9.7109375" style="1372"/>
    <col min="8193" max="8193" width="38.85546875" style="1372" customWidth="1"/>
    <col min="8194" max="8194" width="19.7109375" style="1372" customWidth="1"/>
    <col min="8195" max="8196" width="14.85546875" style="1372" customWidth="1"/>
    <col min="8197" max="8203" width="12.7109375" style="1372" customWidth="1"/>
    <col min="8204" max="8204" width="15.5703125" style="1372" customWidth="1"/>
    <col min="8205" max="8205" width="13.85546875" style="1372" customWidth="1"/>
    <col min="8206" max="8206" width="15.42578125" style="1372" customWidth="1"/>
    <col min="8207" max="8207" width="13.85546875" style="1372" customWidth="1"/>
    <col min="8208" max="8208" width="14.140625" style="1372" customWidth="1"/>
    <col min="8209" max="8209" width="13.85546875" style="1372" customWidth="1"/>
    <col min="8210" max="8448" width="9.7109375" style="1372"/>
    <col min="8449" max="8449" width="38.85546875" style="1372" customWidth="1"/>
    <col min="8450" max="8450" width="19.7109375" style="1372" customWidth="1"/>
    <col min="8451" max="8452" width="14.85546875" style="1372" customWidth="1"/>
    <col min="8453" max="8459" width="12.7109375" style="1372" customWidth="1"/>
    <col min="8460" max="8460" width="15.5703125" style="1372" customWidth="1"/>
    <col min="8461" max="8461" width="13.85546875" style="1372" customWidth="1"/>
    <col min="8462" max="8462" width="15.42578125" style="1372" customWidth="1"/>
    <col min="8463" max="8463" width="13.85546875" style="1372" customWidth="1"/>
    <col min="8464" max="8464" width="14.140625" style="1372" customWidth="1"/>
    <col min="8465" max="8465" width="13.85546875" style="1372" customWidth="1"/>
    <col min="8466" max="8704" width="9.7109375" style="1372"/>
    <col min="8705" max="8705" width="38.85546875" style="1372" customWidth="1"/>
    <col min="8706" max="8706" width="19.7109375" style="1372" customWidth="1"/>
    <col min="8707" max="8708" width="14.85546875" style="1372" customWidth="1"/>
    <col min="8709" max="8715" width="12.7109375" style="1372" customWidth="1"/>
    <col min="8716" max="8716" width="15.5703125" style="1372" customWidth="1"/>
    <col min="8717" max="8717" width="13.85546875" style="1372" customWidth="1"/>
    <col min="8718" max="8718" width="15.42578125" style="1372" customWidth="1"/>
    <col min="8719" max="8719" width="13.85546875" style="1372" customWidth="1"/>
    <col min="8720" max="8720" width="14.140625" style="1372" customWidth="1"/>
    <col min="8721" max="8721" width="13.85546875" style="1372" customWidth="1"/>
    <col min="8722" max="8960" width="9.7109375" style="1372"/>
    <col min="8961" max="8961" width="38.85546875" style="1372" customWidth="1"/>
    <col min="8962" max="8962" width="19.7109375" style="1372" customWidth="1"/>
    <col min="8963" max="8964" width="14.85546875" style="1372" customWidth="1"/>
    <col min="8965" max="8971" width="12.7109375" style="1372" customWidth="1"/>
    <col min="8972" max="8972" width="15.5703125" style="1372" customWidth="1"/>
    <col min="8973" max="8973" width="13.85546875" style="1372" customWidth="1"/>
    <col min="8974" max="8974" width="15.42578125" style="1372" customWidth="1"/>
    <col min="8975" max="8975" width="13.85546875" style="1372" customWidth="1"/>
    <col min="8976" max="8976" width="14.140625" style="1372" customWidth="1"/>
    <col min="8977" max="8977" width="13.85546875" style="1372" customWidth="1"/>
    <col min="8978" max="9216" width="9.7109375" style="1372"/>
    <col min="9217" max="9217" width="38.85546875" style="1372" customWidth="1"/>
    <col min="9218" max="9218" width="19.7109375" style="1372" customWidth="1"/>
    <col min="9219" max="9220" width="14.85546875" style="1372" customWidth="1"/>
    <col min="9221" max="9227" width="12.7109375" style="1372" customWidth="1"/>
    <col min="9228" max="9228" width="15.5703125" style="1372" customWidth="1"/>
    <col min="9229" max="9229" width="13.85546875" style="1372" customWidth="1"/>
    <col min="9230" max="9230" width="15.42578125" style="1372" customWidth="1"/>
    <col min="9231" max="9231" width="13.85546875" style="1372" customWidth="1"/>
    <col min="9232" max="9232" width="14.140625" style="1372" customWidth="1"/>
    <col min="9233" max="9233" width="13.85546875" style="1372" customWidth="1"/>
    <col min="9234" max="9472" width="9.7109375" style="1372"/>
    <col min="9473" max="9473" width="38.85546875" style="1372" customWidth="1"/>
    <col min="9474" max="9474" width="19.7109375" style="1372" customWidth="1"/>
    <col min="9475" max="9476" width="14.85546875" style="1372" customWidth="1"/>
    <col min="9477" max="9483" width="12.7109375" style="1372" customWidth="1"/>
    <col min="9484" max="9484" width="15.5703125" style="1372" customWidth="1"/>
    <col min="9485" max="9485" width="13.85546875" style="1372" customWidth="1"/>
    <col min="9486" max="9486" width="15.42578125" style="1372" customWidth="1"/>
    <col min="9487" max="9487" width="13.85546875" style="1372" customWidth="1"/>
    <col min="9488" max="9488" width="14.140625" style="1372" customWidth="1"/>
    <col min="9489" max="9489" width="13.85546875" style="1372" customWidth="1"/>
    <col min="9490" max="9728" width="9.7109375" style="1372"/>
    <col min="9729" max="9729" width="38.85546875" style="1372" customWidth="1"/>
    <col min="9730" max="9730" width="19.7109375" style="1372" customWidth="1"/>
    <col min="9731" max="9732" width="14.85546875" style="1372" customWidth="1"/>
    <col min="9733" max="9739" width="12.7109375" style="1372" customWidth="1"/>
    <col min="9740" max="9740" width="15.5703125" style="1372" customWidth="1"/>
    <col min="9741" max="9741" width="13.85546875" style="1372" customWidth="1"/>
    <col min="9742" max="9742" width="15.42578125" style="1372" customWidth="1"/>
    <col min="9743" max="9743" width="13.85546875" style="1372" customWidth="1"/>
    <col min="9744" max="9744" width="14.140625" style="1372" customWidth="1"/>
    <col min="9745" max="9745" width="13.85546875" style="1372" customWidth="1"/>
    <col min="9746" max="9984" width="9.7109375" style="1372"/>
    <col min="9985" max="9985" width="38.85546875" style="1372" customWidth="1"/>
    <col min="9986" max="9986" width="19.7109375" style="1372" customWidth="1"/>
    <col min="9987" max="9988" width="14.85546875" style="1372" customWidth="1"/>
    <col min="9989" max="9995" width="12.7109375" style="1372" customWidth="1"/>
    <col min="9996" max="9996" width="15.5703125" style="1372" customWidth="1"/>
    <col min="9997" max="9997" width="13.85546875" style="1372" customWidth="1"/>
    <col min="9998" max="9998" width="15.42578125" style="1372" customWidth="1"/>
    <col min="9999" max="9999" width="13.85546875" style="1372" customWidth="1"/>
    <col min="10000" max="10000" width="14.140625" style="1372" customWidth="1"/>
    <col min="10001" max="10001" width="13.85546875" style="1372" customWidth="1"/>
    <col min="10002" max="10240" width="9.7109375" style="1372"/>
    <col min="10241" max="10241" width="38.85546875" style="1372" customWidth="1"/>
    <col min="10242" max="10242" width="19.7109375" style="1372" customWidth="1"/>
    <col min="10243" max="10244" width="14.85546875" style="1372" customWidth="1"/>
    <col min="10245" max="10251" width="12.7109375" style="1372" customWidth="1"/>
    <col min="10252" max="10252" width="15.5703125" style="1372" customWidth="1"/>
    <col min="10253" max="10253" width="13.85546875" style="1372" customWidth="1"/>
    <col min="10254" max="10254" width="15.42578125" style="1372" customWidth="1"/>
    <col min="10255" max="10255" width="13.85546875" style="1372" customWidth="1"/>
    <col min="10256" max="10256" width="14.140625" style="1372" customWidth="1"/>
    <col min="10257" max="10257" width="13.85546875" style="1372" customWidth="1"/>
    <col min="10258" max="10496" width="9.7109375" style="1372"/>
    <col min="10497" max="10497" width="38.85546875" style="1372" customWidth="1"/>
    <col min="10498" max="10498" width="19.7109375" style="1372" customWidth="1"/>
    <col min="10499" max="10500" width="14.85546875" style="1372" customWidth="1"/>
    <col min="10501" max="10507" width="12.7109375" style="1372" customWidth="1"/>
    <col min="10508" max="10508" width="15.5703125" style="1372" customWidth="1"/>
    <col min="10509" max="10509" width="13.85546875" style="1372" customWidth="1"/>
    <col min="10510" max="10510" width="15.42578125" style="1372" customWidth="1"/>
    <col min="10511" max="10511" width="13.85546875" style="1372" customWidth="1"/>
    <col min="10512" max="10512" width="14.140625" style="1372" customWidth="1"/>
    <col min="10513" max="10513" width="13.85546875" style="1372" customWidth="1"/>
    <col min="10514" max="10752" width="9.7109375" style="1372"/>
    <col min="10753" max="10753" width="38.85546875" style="1372" customWidth="1"/>
    <col min="10754" max="10754" width="19.7109375" style="1372" customWidth="1"/>
    <col min="10755" max="10756" width="14.85546875" style="1372" customWidth="1"/>
    <col min="10757" max="10763" width="12.7109375" style="1372" customWidth="1"/>
    <col min="10764" max="10764" width="15.5703125" style="1372" customWidth="1"/>
    <col min="10765" max="10765" width="13.85546875" style="1372" customWidth="1"/>
    <col min="10766" max="10766" width="15.42578125" style="1372" customWidth="1"/>
    <col min="10767" max="10767" width="13.85546875" style="1372" customWidth="1"/>
    <col min="10768" max="10768" width="14.140625" style="1372" customWidth="1"/>
    <col min="10769" max="10769" width="13.85546875" style="1372" customWidth="1"/>
    <col min="10770" max="11008" width="9.7109375" style="1372"/>
    <col min="11009" max="11009" width="38.85546875" style="1372" customWidth="1"/>
    <col min="11010" max="11010" width="19.7109375" style="1372" customWidth="1"/>
    <col min="11011" max="11012" width="14.85546875" style="1372" customWidth="1"/>
    <col min="11013" max="11019" width="12.7109375" style="1372" customWidth="1"/>
    <col min="11020" max="11020" width="15.5703125" style="1372" customWidth="1"/>
    <col min="11021" max="11021" width="13.85546875" style="1372" customWidth="1"/>
    <col min="11022" max="11022" width="15.42578125" style="1372" customWidth="1"/>
    <col min="11023" max="11023" width="13.85546875" style="1372" customWidth="1"/>
    <col min="11024" max="11024" width="14.140625" style="1372" customWidth="1"/>
    <col min="11025" max="11025" width="13.85546875" style="1372" customWidth="1"/>
    <col min="11026" max="11264" width="9.7109375" style="1372"/>
    <col min="11265" max="11265" width="38.85546875" style="1372" customWidth="1"/>
    <col min="11266" max="11266" width="19.7109375" style="1372" customWidth="1"/>
    <col min="11267" max="11268" width="14.85546875" style="1372" customWidth="1"/>
    <col min="11269" max="11275" width="12.7109375" style="1372" customWidth="1"/>
    <col min="11276" max="11276" width="15.5703125" style="1372" customWidth="1"/>
    <col min="11277" max="11277" width="13.85546875" style="1372" customWidth="1"/>
    <col min="11278" max="11278" width="15.42578125" style="1372" customWidth="1"/>
    <col min="11279" max="11279" width="13.85546875" style="1372" customWidth="1"/>
    <col min="11280" max="11280" width="14.140625" style="1372" customWidth="1"/>
    <col min="11281" max="11281" width="13.85546875" style="1372" customWidth="1"/>
    <col min="11282" max="11520" width="9.7109375" style="1372"/>
    <col min="11521" max="11521" width="38.85546875" style="1372" customWidth="1"/>
    <col min="11522" max="11522" width="19.7109375" style="1372" customWidth="1"/>
    <col min="11523" max="11524" width="14.85546875" style="1372" customWidth="1"/>
    <col min="11525" max="11531" width="12.7109375" style="1372" customWidth="1"/>
    <col min="11532" max="11532" width="15.5703125" style="1372" customWidth="1"/>
    <col min="11533" max="11533" width="13.85546875" style="1372" customWidth="1"/>
    <col min="11534" max="11534" width="15.42578125" style="1372" customWidth="1"/>
    <col min="11535" max="11535" width="13.85546875" style="1372" customWidth="1"/>
    <col min="11536" max="11536" width="14.140625" style="1372" customWidth="1"/>
    <col min="11537" max="11537" width="13.85546875" style="1372" customWidth="1"/>
    <col min="11538" max="11776" width="9.7109375" style="1372"/>
    <col min="11777" max="11777" width="38.85546875" style="1372" customWidth="1"/>
    <col min="11778" max="11778" width="19.7109375" style="1372" customWidth="1"/>
    <col min="11779" max="11780" width="14.85546875" style="1372" customWidth="1"/>
    <col min="11781" max="11787" width="12.7109375" style="1372" customWidth="1"/>
    <col min="11788" max="11788" width="15.5703125" style="1372" customWidth="1"/>
    <col min="11789" max="11789" width="13.85546875" style="1372" customWidth="1"/>
    <col min="11790" max="11790" width="15.42578125" style="1372" customWidth="1"/>
    <col min="11791" max="11791" width="13.85546875" style="1372" customWidth="1"/>
    <col min="11792" max="11792" width="14.140625" style="1372" customWidth="1"/>
    <col min="11793" max="11793" width="13.85546875" style="1372" customWidth="1"/>
    <col min="11794" max="12032" width="9.7109375" style="1372"/>
    <col min="12033" max="12033" width="38.85546875" style="1372" customWidth="1"/>
    <col min="12034" max="12034" width="19.7109375" style="1372" customWidth="1"/>
    <col min="12035" max="12036" width="14.85546875" style="1372" customWidth="1"/>
    <col min="12037" max="12043" width="12.7109375" style="1372" customWidth="1"/>
    <col min="12044" max="12044" width="15.5703125" style="1372" customWidth="1"/>
    <col min="12045" max="12045" width="13.85546875" style="1372" customWidth="1"/>
    <col min="12046" max="12046" width="15.42578125" style="1372" customWidth="1"/>
    <col min="12047" max="12047" width="13.85546875" style="1372" customWidth="1"/>
    <col min="12048" max="12048" width="14.140625" style="1372" customWidth="1"/>
    <col min="12049" max="12049" width="13.85546875" style="1372" customWidth="1"/>
    <col min="12050" max="12288" width="9.7109375" style="1372"/>
    <col min="12289" max="12289" width="38.85546875" style="1372" customWidth="1"/>
    <col min="12290" max="12290" width="19.7109375" style="1372" customWidth="1"/>
    <col min="12291" max="12292" width="14.85546875" style="1372" customWidth="1"/>
    <col min="12293" max="12299" width="12.7109375" style="1372" customWidth="1"/>
    <col min="12300" max="12300" width="15.5703125" style="1372" customWidth="1"/>
    <col min="12301" max="12301" width="13.85546875" style="1372" customWidth="1"/>
    <col min="12302" max="12302" width="15.42578125" style="1372" customWidth="1"/>
    <col min="12303" max="12303" width="13.85546875" style="1372" customWidth="1"/>
    <col min="12304" max="12304" width="14.140625" style="1372" customWidth="1"/>
    <col min="12305" max="12305" width="13.85546875" style="1372" customWidth="1"/>
    <col min="12306" max="12544" width="9.7109375" style="1372"/>
    <col min="12545" max="12545" width="38.85546875" style="1372" customWidth="1"/>
    <col min="12546" max="12546" width="19.7109375" style="1372" customWidth="1"/>
    <col min="12547" max="12548" width="14.85546875" style="1372" customWidth="1"/>
    <col min="12549" max="12555" width="12.7109375" style="1372" customWidth="1"/>
    <col min="12556" max="12556" width="15.5703125" style="1372" customWidth="1"/>
    <col min="12557" max="12557" width="13.85546875" style="1372" customWidth="1"/>
    <col min="12558" max="12558" width="15.42578125" style="1372" customWidth="1"/>
    <col min="12559" max="12559" width="13.85546875" style="1372" customWidth="1"/>
    <col min="12560" max="12560" width="14.140625" style="1372" customWidth="1"/>
    <col min="12561" max="12561" width="13.85546875" style="1372" customWidth="1"/>
    <col min="12562" max="12800" width="9.7109375" style="1372"/>
    <col min="12801" max="12801" width="38.85546875" style="1372" customWidth="1"/>
    <col min="12802" max="12802" width="19.7109375" style="1372" customWidth="1"/>
    <col min="12803" max="12804" width="14.85546875" style="1372" customWidth="1"/>
    <col min="12805" max="12811" width="12.7109375" style="1372" customWidth="1"/>
    <col min="12812" max="12812" width="15.5703125" style="1372" customWidth="1"/>
    <col min="12813" max="12813" width="13.85546875" style="1372" customWidth="1"/>
    <col min="12814" max="12814" width="15.42578125" style="1372" customWidth="1"/>
    <col min="12815" max="12815" width="13.85546875" style="1372" customWidth="1"/>
    <col min="12816" max="12816" width="14.140625" style="1372" customWidth="1"/>
    <col min="12817" max="12817" width="13.85546875" style="1372" customWidth="1"/>
    <col min="12818" max="13056" width="9.7109375" style="1372"/>
    <col min="13057" max="13057" width="38.85546875" style="1372" customWidth="1"/>
    <col min="13058" max="13058" width="19.7109375" style="1372" customWidth="1"/>
    <col min="13059" max="13060" width="14.85546875" style="1372" customWidth="1"/>
    <col min="13061" max="13067" width="12.7109375" style="1372" customWidth="1"/>
    <col min="13068" max="13068" width="15.5703125" style="1372" customWidth="1"/>
    <col min="13069" max="13069" width="13.85546875" style="1372" customWidth="1"/>
    <col min="13070" max="13070" width="15.42578125" style="1372" customWidth="1"/>
    <col min="13071" max="13071" width="13.85546875" style="1372" customWidth="1"/>
    <col min="13072" max="13072" width="14.140625" style="1372" customWidth="1"/>
    <col min="13073" max="13073" width="13.85546875" style="1372" customWidth="1"/>
    <col min="13074" max="13312" width="9.7109375" style="1372"/>
    <col min="13313" max="13313" width="38.85546875" style="1372" customWidth="1"/>
    <col min="13314" max="13314" width="19.7109375" style="1372" customWidth="1"/>
    <col min="13315" max="13316" width="14.85546875" style="1372" customWidth="1"/>
    <col min="13317" max="13323" width="12.7109375" style="1372" customWidth="1"/>
    <col min="13324" max="13324" width="15.5703125" style="1372" customWidth="1"/>
    <col min="13325" max="13325" width="13.85546875" style="1372" customWidth="1"/>
    <col min="13326" max="13326" width="15.42578125" style="1372" customWidth="1"/>
    <col min="13327" max="13327" width="13.85546875" style="1372" customWidth="1"/>
    <col min="13328" max="13328" width="14.140625" style="1372" customWidth="1"/>
    <col min="13329" max="13329" width="13.85546875" style="1372" customWidth="1"/>
    <col min="13330" max="13568" width="9.7109375" style="1372"/>
    <col min="13569" max="13569" width="38.85546875" style="1372" customWidth="1"/>
    <col min="13570" max="13570" width="19.7109375" style="1372" customWidth="1"/>
    <col min="13571" max="13572" width="14.85546875" style="1372" customWidth="1"/>
    <col min="13573" max="13579" width="12.7109375" style="1372" customWidth="1"/>
    <col min="13580" max="13580" width="15.5703125" style="1372" customWidth="1"/>
    <col min="13581" max="13581" width="13.85546875" style="1372" customWidth="1"/>
    <col min="13582" max="13582" width="15.42578125" style="1372" customWidth="1"/>
    <col min="13583" max="13583" width="13.85546875" style="1372" customWidth="1"/>
    <col min="13584" max="13584" width="14.140625" style="1372" customWidth="1"/>
    <col min="13585" max="13585" width="13.85546875" style="1372" customWidth="1"/>
    <col min="13586" max="13824" width="9.7109375" style="1372"/>
    <col min="13825" max="13825" width="38.85546875" style="1372" customWidth="1"/>
    <col min="13826" max="13826" width="19.7109375" style="1372" customWidth="1"/>
    <col min="13827" max="13828" width="14.85546875" style="1372" customWidth="1"/>
    <col min="13829" max="13835" width="12.7109375" style="1372" customWidth="1"/>
    <col min="13836" max="13836" width="15.5703125" style="1372" customWidth="1"/>
    <col min="13837" max="13837" width="13.85546875" style="1372" customWidth="1"/>
    <col min="13838" max="13838" width="15.42578125" style="1372" customWidth="1"/>
    <col min="13839" max="13839" width="13.85546875" style="1372" customWidth="1"/>
    <col min="13840" max="13840" width="14.140625" style="1372" customWidth="1"/>
    <col min="13841" max="13841" width="13.85546875" style="1372" customWidth="1"/>
    <col min="13842" max="14080" width="9.7109375" style="1372"/>
    <col min="14081" max="14081" width="38.85546875" style="1372" customWidth="1"/>
    <col min="14082" max="14082" width="19.7109375" style="1372" customWidth="1"/>
    <col min="14083" max="14084" width="14.85546875" style="1372" customWidth="1"/>
    <col min="14085" max="14091" width="12.7109375" style="1372" customWidth="1"/>
    <col min="14092" max="14092" width="15.5703125" style="1372" customWidth="1"/>
    <col min="14093" max="14093" width="13.85546875" style="1372" customWidth="1"/>
    <col min="14094" max="14094" width="15.42578125" style="1372" customWidth="1"/>
    <col min="14095" max="14095" width="13.85546875" style="1372" customWidth="1"/>
    <col min="14096" max="14096" width="14.140625" style="1372" customWidth="1"/>
    <col min="14097" max="14097" width="13.85546875" style="1372" customWidth="1"/>
    <col min="14098" max="14336" width="9.7109375" style="1372"/>
    <col min="14337" max="14337" width="38.85546875" style="1372" customWidth="1"/>
    <col min="14338" max="14338" width="19.7109375" style="1372" customWidth="1"/>
    <col min="14339" max="14340" width="14.85546875" style="1372" customWidth="1"/>
    <col min="14341" max="14347" width="12.7109375" style="1372" customWidth="1"/>
    <col min="14348" max="14348" width="15.5703125" style="1372" customWidth="1"/>
    <col min="14349" max="14349" width="13.85546875" style="1372" customWidth="1"/>
    <col min="14350" max="14350" width="15.42578125" style="1372" customWidth="1"/>
    <col min="14351" max="14351" width="13.85546875" style="1372" customWidth="1"/>
    <col min="14352" max="14352" width="14.140625" style="1372" customWidth="1"/>
    <col min="14353" max="14353" width="13.85546875" style="1372" customWidth="1"/>
    <col min="14354" max="14592" width="9.7109375" style="1372"/>
    <col min="14593" max="14593" width="38.85546875" style="1372" customWidth="1"/>
    <col min="14594" max="14594" width="19.7109375" style="1372" customWidth="1"/>
    <col min="14595" max="14596" width="14.85546875" style="1372" customWidth="1"/>
    <col min="14597" max="14603" width="12.7109375" style="1372" customWidth="1"/>
    <col min="14604" max="14604" width="15.5703125" style="1372" customWidth="1"/>
    <col min="14605" max="14605" width="13.85546875" style="1372" customWidth="1"/>
    <col min="14606" max="14606" width="15.42578125" style="1372" customWidth="1"/>
    <col min="14607" max="14607" width="13.85546875" style="1372" customWidth="1"/>
    <col min="14608" max="14608" width="14.140625" style="1372" customWidth="1"/>
    <col min="14609" max="14609" width="13.85546875" style="1372" customWidth="1"/>
    <col min="14610" max="14848" width="9.7109375" style="1372"/>
    <col min="14849" max="14849" width="38.85546875" style="1372" customWidth="1"/>
    <col min="14850" max="14850" width="19.7109375" style="1372" customWidth="1"/>
    <col min="14851" max="14852" width="14.85546875" style="1372" customWidth="1"/>
    <col min="14853" max="14859" width="12.7109375" style="1372" customWidth="1"/>
    <col min="14860" max="14860" width="15.5703125" style="1372" customWidth="1"/>
    <col min="14861" max="14861" width="13.85546875" style="1372" customWidth="1"/>
    <col min="14862" max="14862" width="15.42578125" style="1372" customWidth="1"/>
    <col min="14863" max="14863" width="13.85546875" style="1372" customWidth="1"/>
    <col min="14864" max="14864" width="14.140625" style="1372" customWidth="1"/>
    <col min="14865" max="14865" width="13.85546875" style="1372" customWidth="1"/>
    <col min="14866" max="15104" width="9.7109375" style="1372"/>
    <col min="15105" max="15105" width="38.85546875" style="1372" customWidth="1"/>
    <col min="15106" max="15106" width="19.7109375" style="1372" customWidth="1"/>
    <col min="15107" max="15108" width="14.85546875" style="1372" customWidth="1"/>
    <col min="15109" max="15115" width="12.7109375" style="1372" customWidth="1"/>
    <col min="15116" max="15116" width="15.5703125" style="1372" customWidth="1"/>
    <col min="15117" max="15117" width="13.85546875" style="1372" customWidth="1"/>
    <col min="15118" max="15118" width="15.42578125" style="1372" customWidth="1"/>
    <col min="15119" max="15119" width="13.85546875" style="1372" customWidth="1"/>
    <col min="15120" max="15120" width="14.140625" style="1372" customWidth="1"/>
    <col min="15121" max="15121" width="13.85546875" style="1372" customWidth="1"/>
    <col min="15122" max="15360" width="9.7109375" style="1372"/>
    <col min="15361" max="15361" width="38.85546875" style="1372" customWidth="1"/>
    <col min="15362" max="15362" width="19.7109375" style="1372" customWidth="1"/>
    <col min="15363" max="15364" width="14.85546875" style="1372" customWidth="1"/>
    <col min="15365" max="15371" width="12.7109375" style="1372" customWidth="1"/>
    <col min="15372" max="15372" width="15.5703125" style="1372" customWidth="1"/>
    <col min="15373" max="15373" width="13.85546875" style="1372" customWidth="1"/>
    <col min="15374" max="15374" width="15.42578125" style="1372" customWidth="1"/>
    <col min="15375" max="15375" width="13.85546875" style="1372" customWidth="1"/>
    <col min="15376" max="15376" width="14.140625" style="1372" customWidth="1"/>
    <col min="15377" max="15377" width="13.85546875" style="1372" customWidth="1"/>
    <col min="15378" max="15616" width="9.7109375" style="1372"/>
    <col min="15617" max="15617" width="38.85546875" style="1372" customWidth="1"/>
    <col min="15618" max="15618" width="19.7109375" style="1372" customWidth="1"/>
    <col min="15619" max="15620" width="14.85546875" style="1372" customWidth="1"/>
    <col min="15621" max="15627" width="12.7109375" style="1372" customWidth="1"/>
    <col min="15628" max="15628" width="15.5703125" style="1372" customWidth="1"/>
    <col min="15629" max="15629" width="13.85546875" style="1372" customWidth="1"/>
    <col min="15630" max="15630" width="15.42578125" style="1372" customWidth="1"/>
    <col min="15631" max="15631" width="13.85546875" style="1372" customWidth="1"/>
    <col min="15632" max="15632" width="14.140625" style="1372" customWidth="1"/>
    <col min="15633" max="15633" width="13.85546875" style="1372" customWidth="1"/>
    <col min="15634" max="15872" width="9.7109375" style="1372"/>
    <col min="15873" max="15873" width="38.85546875" style="1372" customWidth="1"/>
    <col min="15874" max="15874" width="19.7109375" style="1372" customWidth="1"/>
    <col min="15875" max="15876" width="14.85546875" style="1372" customWidth="1"/>
    <col min="15877" max="15883" width="12.7109375" style="1372" customWidth="1"/>
    <col min="15884" max="15884" width="15.5703125" style="1372" customWidth="1"/>
    <col min="15885" max="15885" width="13.85546875" style="1372" customWidth="1"/>
    <col min="15886" max="15886" width="15.42578125" style="1372" customWidth="1"/>
    <col min="15887" max="15887" width="13.85546875" style="1372" customWidth="1"/>
    <col min="15888" max="15888" width="14.140625" style="1372" customWidth="1"/>
    <col min="15889" max="15889" width="13.85546875" style="1372" customWidth="1"/>
    <col min="15890" max="16128" width="9.7109375" style="1372"/>
    <col min="16129" max="16129" width="38.85546875" style="1372" customWidth="1"/>
    <col min="16130" max="16130" width="19.7109375" style="1372" customWidth="1"/>
    <col min="16131" max="16132" width="14.85546875" style="1372" customWidth="1"/>
    <col min="16133" max="16139" width="12.7109375" style="1372" customWidth="1"/>
    <col min="16140" max="16140" width="15.5703125" style="1372" customWidth="1"/>
    <col min="16141" max="16141" width="13.85546875" style="1372" customWidth="1"/>
    <col min="16142" max="16142" width="15.42578125" style="1372" customWidth="1"/>
    <col min="16143" max="16143" width="13.85546875" style="1372" customWidth="1"/>
    <col min="16144" max="16144" width="14.140625" style="1372" customWidth="1"/>
    <col min="16145" max="16145" width="13.85546875" style="1372" customWidth="1"/>
    <col min="16146" max="16384" width="9.7109375" style="1372"/>
  </cols>
  <sheetData>
    <row r="1" spans="1:17" s="1102" customFormat="1" ht="17.45" customHeight="1" x14ac:dyDescent="0.2">
      <c r="A1" s="1715" t="s">
        <v>863</v>
      </c>
      <c r="B1" s="1715"/>
      <c r="C1" s="1715"/>
      <c r="D1" s="1715"/>
      <c r="E1" s="1715"/>
      <c r="F1" s="1715"/>
      <c r="G1" s="1715"/>
      <c r="H1" s="1715"/>
      <c r="I1" s="1715"/>
      <c r="J1" s="1715"/>
      <c r="K1" s="1715"/>
      <c r="L1" s="1715"/>
      <c r="M1" s="1715"/>
      <c r="N1" s="1715"/>
      <c r="O1" s="1715"/>
      <c r="P1" s="1715"/>
    </row>
    <row r="2" spans="1:17" s="1102" customFormat="1" ht="15.6" customHeight="1" x14ac:dyDescent="0.2">
      <c r="A2" s="1715" t="s">
        <v>697</v>
      </c>
      <c r="B2" s="1715"/>
      <c r="C2" s="1715"/>
      <c r="D2" s="1715"/>
      <c r="E2" s="1715"/>
      <c r="F2" s="1715"/>
      <c r="G2" s="1715"/>
      <c r="H2" s="1715"/>
      <c r="I2" s="1715"/>
      <c r="J2" s="1715"/>
      <c r="K2" s="1715"/>
      <c r="L2" s="1715"/>
      <c r="M2" s="1715"/>
      <c r="N2" s="1715"/>
      <c r="O2" s="1715"/>
      <c r="P2" s="1715"/>
    </row>
    <row r="3" spans="1:17" s="1102" customFormat="1" ht="15.6" customHeight="1" x14ac:dyDescent="0.2">
      <c r="A3" s="1724" t="s">
        <v>853</v>
      </c>
      <c r="B3" s="1724"/>
      <c r="C3" s="1724"/>
      <c r="D3" s="1724"/>
      <c r="E3" s="1724"/>
      <c r="F3" s="1724"/>
      <c r="G3" s="1724"/>
      <c r="H3" s="1724"/>
      <c r="I3" s="1724"/>
      <c r="J3" s="1724"/>
      <c r="K3" s="1724"/>
      <c r="L3" s="1724"/>
      <c r="M3" s="1724"/>
      <c r="N3" s="1724"/>
      <c r="O3" s="1724"/>
      <c r="P3" s="1724"/>
    </row>
    <row r="4" spans="1:17" ht="16.5" thickBot="1" x14ac:dyDescent="0.3">
      <c r="A4" s="1371"/>
      <c r="B4" s="1371"/>
      <c r="D4" s="1727" t="s">
        <v>252</v>
      </c>
      <c r="E4" s="1727"/>
      <c r="F4" s="1727"/>
      <c r="J4" s="1371"/>
    </row>
    <row r="5" spans="1:17" ht="15.75" thickBot="1" x14ac:dyDescent="0.25">
      <c r="E5" s="1373" t="s">
        <v>698</v>
      </c>
      <c r="F5" s="1125">
        <v>0.02</v>
      </c>
      <c r="I5" s="1373" t="s">
        <v>253</v>
      </c>
      <c r="J5" s="1374">
        <f>'5a - OP Budget (C)'!F12</f>
        <v>0</v>
      </c>
    </row>
    <row r="6" spans="1:17" ht="15.75" thickBot="1" x14ac:dyDescent="0.25">
      <c r="A6" s="1372" t="s">
        <v>0</v>
      </c>
      <c r="E6" s="1373" t="s">
        <v>254</v>
      </c>
      <c r="F6" s="1125">
        <v>0.03</v>
      </c>
      <c r="H6" s="1725" t="s">
        <v>699</v>
      </c>
      <c r="I6" s="1725"/>
      <c r="J6" s="1375">
        <f>'5a - OP Budget (C)'!F14</f>
        <v>0.05</v>
      </c>
    </row>
    <row r="7" spans="1:17" ht="15.75" thickBot="1" x14ac:dyDescent="0.25">
      <c r="A7" s="1376">
        <f>'3a - Dev Cost Budget (A)'!C4</f>
        <v>0</v>
      </c>
      <c r="B7" s="1377"/>
      <c r="E7" s="1373" t="s">
        <v>256</v>
      </c>
      <c r="F7" s="1125">
        <v>0.03</v>
      </c>
      <c r="K7" s="1373" t="s">
        <v>629</v>
      </c>
      <c r="L7" s="1126">
        <f>'3b - Sources of Funds (A-1)'!I4</f>
        <v>0</v>
      </c>
    </row>
    <row r="8" spans="1:17" x14ac:dyDescent="0.2">
      <c r="A8" s="1378"/>
      <c r="B8" s="1378"/>
      <c r="C8" s="1378"/>
      <c r="D8" s="1378"/>
      <c r="E8" s="1378"/>
      <c r="G8" s="1378"/>
      <c r="H8" s="1378"/>
      <c r="I8" s="1378"/>
      <c r="J8" s="1378"/>
      <c r="K8" s="1378"/>
      <c r="M8" s="1378"/>
      <c r="N8" s="1378"/>
      <c r="O8" s="1378"/>
      <c r="P8" s="1378"/>
    </row>
    <row r="9" spans="1:17" x14ac:dyDescent="0.2">
      <c r="A9" s="1726" t="s">
        <v>257</v>
      </c>
      <c r="B9" s="1379">
        <v>1</v>
      </c>
      <c r="C9" s="1379">
        <f t="shared" ref="C9:P9" si="0">B9+1</f>
        <v>2</v>
      </c>
      <c r="D9" s="1379">
        <f t="shared" si="0"/>
        <v>3</v>
      </c>
      <c r="E9" s="1379">
        <f t="shared" si="0"/>
        <v>4</v>
      </c>
      <c r="F9" s="1379">
        <f t="shared" si="0"/>
        <v>5</v>
      </c>
      <c r="G9" s="1379">
        <f t="shared" si="0"/>
        <v>6</v>
      </c>
      <c r="H9" s="1379">
        <f t="shared" si="0"/>
        <v>7</v>
      </c>
      <c r="I9" s="1379">
        <f t="shared" si="0"/>
        <v>8</v>
      </c>
      <c r="J9" s="1379">
        <f t="shared" si="0"/>
        <v>9</v>
      </c>
      <c r="K9" s="1379">
        <f t="shared" si="0"/>
        <v>10</v>
      </c>
      <c r="L9" s="1379">
        <f t="shared" si="0"/>
        <v>11</v>
      </c>
      <c r="M9" s="1379">
        <f t="shared" si="0"/>
        <v>12</v>
      </c>
      <c r="N9" s="1379">
        <f t="shared" si="0"/>
        <v>13</v>
      </c>
      <c r="O9" s="1379">
        <f t="shared" si="0"/>
        <v>14</v>
      </c>
      <c r="P9" s="1379">
        <f t="shared" si="0"/>
        <v>15</v>
      </c>
    </row>
    <row r="10" spans="1:17" x14ac:dyDescent="0.2">
      <c r="A10" s="1726"/>
    </row>
    <row r="11" spans="1:17" x14ac:dyDescent="0.2">
      <c r="A11" s="1380"/>
    </row>
    <row r="12" spans="1:17" x14ac:dyDescent="0.2">
      <c r="A12" s="1381" t="s">
        <v>258</v>
      </c>
      <c r="Q12" s="1379"/>
    </row>
    <row r="13" spans="1:17" x14ac:dyDescent="0.2">
      <c r="A13" s="1372" t="s">
        <v>259</v>
      </c>
      <c r="B13" s="1382">
        <f>'5a - OP Budget (C)'!G11</f>
        <v>0</v>
      </c>
      <c r="C13" s="1379">
        <f>B13*(1+$F$5)</f>
        <v>0</v>
      </c>
      <c r="D13" s="1379">
        <f t="shared" ref="D13:P13" si="1">C13*(1+$F$5)</f>
        <v>0</v>
      </c>
      <c r="E13" s="1379">
        <f t="shared" si="1"/>
        <v>0</v>
      </c>
      <c r="F13" s="1379">
        <f t="shared" si="1"/>
        <v>0</v>
      </c>
      <c r="G13" s="1379">
        <f t="shared" si="1"/>
        <v>0</v>
      </c>
      <c r="H13" s="1379">
        <f t="shared" si="1"/>
        <v>0</v>
      </c>
      <c r="I13" s="1379">
        <f t="shared" si="1"/>
        <v>0</v>
      </c>
      <c r="J13" s="1379">
        <f t="shared" si="1"/>
        <v>0</v>
      </c>
      <c r="K13" s="1379">
        <f t="shared" si="1"/>
        <v>0</v>
      </c>
      <c r="L13" s="1379">
        <f t="shared" si="1"/>
        <v>0</v>
      </c>
      <c r="M13" s="1379">
        <f t="shared" si="1"/>
        <v>0</v>
      </c>
      <c r="N13" s="1379">
        <f t="shared" si="1"/>
        <v>0</v>
      </c>
      <c r="O13" s="1379">
        <f t="shared" si="1"/>
        <v>0</v>
      </c>
      <c r="P13" s="1379">
        <f t="shared" si="1"/>
        <v>0</v>
      </c>
      <c r="Q13" s="1379"/>
    </row>
    <row r="14" spans="1:17" x14ac:dyDescent="0.2">
      <c r="A14" s="1372" t="s">
        <v>260</v>
      </c>
      <c r="B14" s="1382">
        <f>'5a - OP Budget (C)'!G12</f>
        <v>0</v>
      </c>
      <c r="C14" s="1379">
        <f t="shared" ref="C14:P14" si="2">-(C13)*$J$5</f>
        <v>0</v>
      </c>
      <c r="D14" s="1379">
        <f t="shared" si="2"/>
        <v>0</v>
      </c>
      <c r="E14" s="1379">
        <f t="shared" si="2"/>
        <v>0</v>
      </c>
      <c r="F14" s="1379">
        <f t="shared" si="2"/>
        <v>0</v>
      </c>
      <c r="G14" s="1379">
        <f t="shared" si="2"/>
        <v>0</v>
      </c>
      <c r="H14" s="1379">
        <f t="shared" si="2"/>
        <v>0</v>
      </c>
      <c r="I14" s="1379">
        <f t="shared" si="2"/>
        <v>0</v>
      </c>
      <c r="J14" s="1379">
        <f t="shared" si="2"/>
        <v>0</v>
      </c>
      <c r="K14" s="1379">
        <f t="shared" si="2"/>
        <v>0</v>
      </c>
      <c r="L14" s="1379">
        <f t="shared" si="2"/>
        <v>0</v>
      </c>
      <c r="M14" s="1379">
        <f t="shared" si="2"/>
        <v>0</v>
      </c>
      <c r="N14" s="1379">
        <f t="shared" si="2"/>
        <v>0</v>
      </c>
      <c r="O14" s="1379">
        <f t="shared" si="2"/>
        <v>0</v>
      </c>
      <c r="P14" s="1379">
        <f t="shared" si="2"/>
        <v>0</v>
      </c>
      <c r="Q14" s="1379"/>
    </row>
    <row r="15" spans="1:17" x14ac:dyDescent="0.2">
      <c r="A15" s="1372" t="s">
        <v>140</v>
      </c>
      <c r="B15" s="1382">
        <f>'5a - OP Budget (C)'!G13</f>
        <v>0</v>
      </c>
      <c r="C15" s="1379">
        <f>B15*(1+$F$5)</f>
        <v>0</v>
      </c>
      <c r="D15" s="1379">
        <f t="shared" ref="D15:P15" si="3">C15*(1+$F$5)</f>
        <v>0</v>
      </c>
      <c r="E15" s="1379">
        <f t="shared" si="3"/>
        <v>0</v>
      </c>
      <c r="F15" s="1379">
        <f t="shared" si="3"/>
        <v>0</v>
      </c>
      <c r="G15" s="1379">
        <f t="shared" si="3"/>
        <v>0</v>
      </c>
      <c r="H15" s="1379">
        <f t="shared" si="3"/>
        <v>0</v>
      </c>
      <c r="I15" s="1379">
        <f t="shared" si="3"/>
        <v>0</v>
      </c>
      <c r="J15" s="1379">
        <f t="shared" si="3"/>
        <v>0</v>
      </c>
      <c r="K15" s="1379">
        <f t="shared" si="3"/>
        <v>0</v>
      </c>
      <c r="L15" s="1379">
        <f t="shared" si="3"/>
        <v>0</v>
      </c>
      <c r="M15" s="1379">
        <f t="shared" si="3"/>
        <v>0</v>
      </c>
      <c r="N15" s="1379">
        <f t="shared" si="3"/>
        <v>0</v>
      </c>
      <c r="O15" s="1379">
        <f t="shared" si="3"/>
        <v>0</v>
      </c>
      <c r="P15" s="1379">
        <f t="shared" si="3"/>
        <v>0</v>
      </c>
      <c r="Q15" s="1379"/>
    </row>
    <row r="16" spans="1:17" x14ac:dyDescent="0.2">
      <c r="A16" s="1372" t="s">
        <v>261</v>
      </c>
      <c r="B16" s="1382">
        <f>-B15*J6</f>
        <v>0</v>
      </c>
      <c r="C16" s="1379">
        <f>-C15*$J$6</f>
        <v>0</v>
      </c>
      <c r="D16" s="1379">
        <f>-D15*$J$6</f>
        <v>0</v>
      </c>
      <c r="E16" s="1379">
        <f>-E15*$J$6</f>
        <v>0</v>
      </c>
      <c r="F16" s="1379">
        <f>-F15*$J$6</f>
        <v>0</v>
      </c>
      <c r="G16" s="1379">
        <f>-G15*$J$6</f>
        <v>0</v>
      </c>
      <c r="H16" s="1379">
        <f t="shared" ref="H16:P16" si="4">-H15*$J$6</f>
        <v>0</v>
      </c>
      <c r="I16" s="1379">
        <f t="shared" si="4"/>
        <v>0</v>
      </c>
      <c r="J16" s="1379">
        <f t="shared" si="4"/>
        <v>0</v>
      </c>
      <c r="K16" s="1379">
        <f t="shared" si="4"/>
        <v>0</v>
      </c>
      <c r="L16" s="1379">
        <f t="shared" si="4"/>
        <v>0</v>
      </c>
      <c r="M16" s="1379">
        <f t="shared" si="4"/>
        <v>0</v>
      </c>
      <c r="N16" s="1379">
        <f t="shared" si="4"/>
        <v>0</v>
      </c>
      <c r="O16" s="1379">
        <f t="shared" si="4"/>
        <v>0</v>
      </c>
      <c r="P16" s="1379">
        <f t="shared" si="4"/>
        <v>0</v>
      </c>
      <c r="Q16" s="1379"/>
    </row>
    <row r="17" spans="1:17" x14ac:dyDescent="0.2">
      <c r="A17" s="1383" t="s">
        <v>262</v>
      </c>
      <c r="B17" s="1384">
        <f>SUM(B13:B16)</f>
        <v>0</v>
      </c>
      <c r="C17" s="1385">
        <f>+SUM(C13:C16)</f>
        <v>0</v>
      </c>
      <c r="D17" s="1385">
        <f t="shared" ref="D17:P17" si="5">+SUM(D13:D16)</f>
        <v>0</v>
      </c>
      <c r="E17" s="1385">
        <f t="shared" si="5"/>
        <v>0</v>
      </c>
      <c r="F17" s="1385">
        <f t="shared" si="5"/>
        <v>0</v>
      </c>
      <c r="G17" s="1385">
        <f t="shared" si="5"/>
        <v>0</v>
      </c>
      <c r="H17" s="1385">
        <f t="shared" si="5"/>
        <v>0</v>
      </c>
      <c r="I17" s="1385">
        <f t="shared" si="5"/>
        <v>0</v>
      </c>
      <c r="J17" s="1385">
        <f t="shared" si="5"/>
        <v>0</v>
      </c>
      <c r="K17" s="1385">
        <f t="shared" si="5"/>
        <v>0</v>
      </c>
      <c r="L17" s="1385">
        <f t="shared" si="5"/>
        <v>0</v>
      </c>
      <c r="M17" s="1385">
        <f t="shared" si="5"/>
        <v>0</v>
      </c>
      <c r="N17" s="1385">
        <f>+SUM(N13:N16)</f>
        <v>0</v>
      </c>
      <c r="O17" s="1385">
        <f t="shared" si="5"/>
        <v>0</v>
      </c>
      <c r="P17" s="1385">
        <f t="shared" si="5"/>
        <v>0</v>
      </c>
      <c r="Q17" s="1379"/>
    </row>
    <row r="18" spans="1:17" x14ac:dyDescent="0.2">
      <c r="Q18" s="1379"/>
    </row>
    <row r="19" spans="1:17" x14ac:dyDescent="0.2">
      <c r="A19" s="1381" t="s">
        <v>263</v>
      </c>
    </row>
    <row r="20" spans="1:17" x14ac:dyDescent="0.2">
      <c r="A20" s="1372" t="s">
        <v>264</v>
      </c>
      <c r="B20" s="1382">
        <f>'5a - OP Budget (C)'!G64-'5a - OP Budget (C)'!G61-'5a - OP Budget (C)'!G20-'5a - OP Budget (C)'!G21</f>
        <v>0</v>
      </c>
      <c r="C20" s="1379">
        <f>B20*(1+$F$6)</f>
        <v>0</v>
      </c>
      <c r="D20" s="1379">
        <f t="shared" ref="D20:P20" si="6">C20*(1+$F$6)</f>
        <v>0</v>
      </c>
      <c r="E20" s="1379">
        <f t="shared" si="6"/>
        <v>0</v>
      </c>
      <c r="F20" s="1379">
        <f t="shared" si="6"/>
        <v>0</v>
      </c>
      <c r="G20" s="1379">
        <f t="shared" si="6"/>
        <v>0</v>
      </c>
      <c r="H20" s="1379">
        <f t="shared" si="6"/>
        <v>0</v>
      </c>
      <c r="I20" s="1379">
        <f t="shared" si="6"/>
        <v>0</v>
      </c>
      <c r="J20" s="1379">
        <f t="shared" si="6"/>
        <v>0</v>
      </c>
      <c r="K20" s="1379">
        <f t="shared" si="6"/>
        <v>0</v>
      </c>
      <c r="L20" s="1379">
        <f t="shared" si="6"/>
        <v>0</v>
      </c>
      <c r="M20" s="1379">
        <f t="shared" si="6"/>
        <v>0</v>
      </c>
      <c r="N20" s="1379">
        <f t="shared" si="6"/>
        <v>0</v>
      </c>
      <c r="O20" s="1379">
        <f t="shared" si="6"/>
        <v>0</v>
      </c>
      <c r="P20" s="1379">
        <f t="shared" si="6"/>
        <v>0</v>
      </c>
    </row>
    <row r="21" spans="1:17" x14ac:dyDescent="0.2">
      <c r="A21" s="1372" t="s">
        <v>265</v>
      </c>
      <c r="B21" s="1382">
        <f>'5a - OP Budget (C)'!G20+'5a - OP Budget (C)'!G21</f>
        <v>0</v>
      </c>
      <c r="C21" s="1379">
        <f>B21*(1+$F$5)</f>
        <v>0</v>
      </c>
      <c r="D21" s="1379">
        <f t="shared" ref="D21:P21" si="7">C21*(1+$F$5)</f>
        <v>0</v>
      </c>
      <c r="E21" s="1379">
        <f t="shared" si="7"/>
        <v>0</v>
      </c>
      <c r="F21" s="1379">
        <f t="shared" si="7"/>
        <v>0</v>
      </c>
      <c r="G21" s="1379">
        <f t="shared" si="7"/>
        <v>0</v>
      </c>
      <c r="H21" s="1379">
        <f t="shared" si="7"/>
        <v>0</v>
      </c>
      <c r="I21" s="1379">
        <f t="shared" si="7"/>
        <v>0</v>
      </c>
      <c r="J21" s="1379">
        <f t="shared" si="7"/>
        <v>0</v>
      </c>
      <c r="K21" s="1379">
        <f t="shared" si="7"/>
        <v>0</v>
      </c>
      <c r="L21" s="1379">
        <f t="shared" si="7"/>
        <v>0</v>
      </c>
      <c r="M21" s="1379">
        <f t="shared" si="7"/>
        <v>0</v>
      </c>
      <c r="N21" s="1379">
        <f t="shared" si="7"/>
        <v>0</v>
      </c>
      <c r="O21" s="1379">
        <f t="shared" si="7"/>
        <v>0</v>
      </c>
      <c r="P21" s="1379">
        <f t="shared" si="7"/>
        <v>0</v>
      </c>
    </row>
    <row r="22" spans="1:17" x14ac:dyDescent="0.2">
      <c r="A22" s="1372" t="s">
        <v>266</v>
      </c>
      <c r="B22" s="1382">
        <f>'5a - OP Budget (C)'!G61</f>
        <v>0</v>
      </c>
      <c r="C22" s="1379">
        <f>B22*(1+$F$7)</f>
        <v>0</v>
      </c>
      <c r="D22" s="1379">
        <f t="shared" ref="D22:O22" si="8">C22*(1+$F$7)</f>
        <v>0</v>
      </c>
      <c r="E22" s="1379">
        <f t="shared" si="8"/>
        <v>0</v>
      </c>
      <c r="F22" s="1379">
        <f t="shared" si="8"/>
        <v>0</v>
      </c>
      <c r="G22" s="1379">
        <f t="shared" si="8"/>
        <v>0</v>
      </c>
      <c r="H22" s="1379">
        <f t="shared" si="8"/>
        <v>0</v>
      </c>
      <c r="I22" s="1379">
        <f t="shared" si="8"/>
        <v>0</v>
      </c>
      <c r="J22" s="1379">
        <f t="shared" si="8"/>
        <v>0</v>
      </c>
      <c r="K22" s="1379">
        <f t="shared" si="8"/>
        <v>0</v>
      </c>
      <c r="L22" s="1379">
        <f t="shared" si="8"/>
        <v>0</v>
      </c>
      <c r="M22" s="1379">
        <f t="shared" si="8"/>
        <v>0</v>
      </c>
      <c r="N22" s="1379">
        <f t="shared" si="8"/>
        <v>0</v>
      </c>
      <c r="O22" s="1379">
        <f t="shared" si="8"/>
        <v>0</v>
      </c>
      <c r="P22" s="1379">
        <f>O22*(1+$F$7)</f>
        <v>0</v>
      </c>
      <c r="Q22" s="1379"/>
    </row>
    <row r="23" spans="1:17" x14ac:dyDescent="0.2">
      <c r="A23" s="1372" t="s">
        <v>267</v>
      </c>
      <c r="B23" s="1382">
        <f>SUM(B20:B22)</f>
        <v>0</v>
      </c>
      <c r="C23" s="1379">
        <f t="shared" ref="C23:P23" si="9">SUM(C20:C22)</f>
        <v>0</v>
      </c>
      <c r="D23" s="1379">
        <f t="shared" si="9"/>
        <v>0</v>
      </c>
      <c r="E23" s="1379">
        <f t="shared" si="9"/>
        <v>0</v>
      </c>
      <c r="F23" s="1379">
        <f t="shared" si="9"/>
        <v>0</v>
      </c>
      <c r="G23" s="1379">
        <f t="shared" si="9"/>
        <v>0</v>
      </c>
      <c r="H23" s="1379">
        <f t="shared" si="9"/>
        <v>0</v>
      </c>
      <c r="I23" s="1379">
        <f t="shared" si="9"/>
        <v>0</v>
      </c>
      <c r="J23" s="1379">
        <f t="shared" si="9"/>
        <v>0</v>
      </c>
      <c r="K23" s="1379">
        <f t="shared" si="9"/>
        <v>0</v>
      </c>
      <c r="L23" s="1379">
        <f t="shared" si="9"/>
        <v>0</v>
      </c>
      <c r="M23" s="1379">
        <f t="shared" si="9"/>
        <v>0</v>
      </c>
      <c r="N23" s="1379">
        <f t="shared" si="9"/>
        <v>0</v>
      </c>
      <c r="O23" s="1379">
        <f t="shared" si="9"/>
        <v>0</v>
      </c>
      <c r="P23" s="1379">
        <f t="shared" si="9"/>
        <v>0</v>
      </c>
      <c r="Q23" s="1379"/>
    </row>
    <row r="24" spans="1:17" x14ac:dyDescent="0.2">
      <c r="B24" s="1379"/>
      <c r="C24" s="1379"/>
      <c r="D24" s="1379"/>
      <c r="E24" s="1379"/>
      <c r="F24" s="1379"/>
      <c r="G24" s="1379"/>
      <c r="H24" s="1379"/>
      <c r="I24" s="1379"/>
      <c r="J24" s="1379"/>
      <c r="K24" s="1379"/>
      <c r="L24" s="1379"/>
      <c r="M24" s="1379"/>
      <c r="N24" s="1379"/>
      <c r="O24" s="1379"/>
      <c r="P24" s="1379"/>
      <c r="Q24" s="1379"/>
    </row>
    <row r="25" spans="1:17" x14ac:dyDescent="0.2">
      <c r="A25" s="1383" t="s">
        <v>268</v>
      </c>
      <c r="B25" s="1384">
        <f>B17-B23</f>
        <v>0</v>
      </c>
      <c r="C25" s="1385">
        <f t="shared" ref="C25:P25" si="10">C17-C23</f>
        <v>0</v>
      </c>
      <c r="D25" s="1385">
        <f t="shared" si="10"/>
        <v>0</v>
      </c>
      <c r="E25" s="1385">
        <f t="shared" si="10"/>
        <v>0</v>
      </c>
      <c r="F25" s="1385">
        <f t="shared" si="10"/>
        <v>0</v>
      </c>
      <c r="G25" s="1385">
        <f t="shared" si="10"/>
        <v>0</v>
      </c>
      <c r="H25" s="1385">
        <f t="shared" si="10"/>
        <v>0</v>
      </c>
      <c r="I25" s="1385">
        <f t="shared" si="10"/>
        <v>0</v>
      </c>
      <c r="J25" s="1385">
        <f t="shared" si="10"/>
        <v>0</v>
      </c>
      <c r="K25" s="1385">
        <f t="shared" si="10"/>
        <v>0</v>
      </c>
      <c r="L25" s="1385">
        <f t="shared" si="10"/>
        <v>0</v>
      </c>
      <c r="M25" s="1385">
        <f t="shared" si="10"/>
        <v>0</v>
      </c>
      <c r="N25" s="1385">
        <f t="shared" si="10"/>
        <v>0</v>
      </c>
      <c r="O25" s="1385">
        <f t="shared" si="10"/>
        <v>0</v>
      </c>
      <c r="P25" s="1385">
        <f t="shared" si="10"/>
        <v>0</v>
      </c>
      <c r="Q25" s="1379"/>
    </row>
    <row r="26" spans="1:17" x14ac:dyDescent="0.2">
      <c r="Q26" s="1379"/>
    </row>
    <row r="27" spans="1:17" x14ac:dyDescent="0.2">
      <c r="A27" s="1381" t="s">
        <v>269</v>
      </c>
    </row>
    <row r="28" spans="1:17" x14ac:dyDescent="0.2">
      <c r="A28" s="1372" t="s">
        <v>14</v>
      </c>
      <c r="B28" s="1127"/>
      <c r="C28" s="1379">
        <f>B28</f>
        <v>0</v>
      </c>
      <c r="D28" s="1379">
        <f t="shared" ref="D28:P28" si="11">C28</f>
        <v>0</v>
      </c>
      <c r="E28" s="1379">
        <f t="shared" si="11"/>
        <v>0</v>
      </c>
      <c r="F28" s="1379">
        <f t="shared" si="11"/>
        <v>0</v>
      </c>
      <c r="G28" s="1379">
        <f t="shared" si="11"/>
        <v>0</v>
      </c>
      <c r="H28" s="1379">
        <f t="shared" si="11"/>
        <v>0</v>
      </c>
      <c r="I28" s="1379">
        <f t="shared" si="11"/>
        <v>0</v>
      </c>
      <c r="J28" s="1379">
        <f t="shared" si="11"/>
        <v>0</v>
      </c>
      <c r="K28" s="1379">
        <f t="shared" si="11"/>
        <v>0</v>
      </c>
      <c r="L28" s="1379">
        <f t="shared" si="11"/>
        <v>0</v>
      </c>
      <c r="M28" s="1379">
        <f t="shared" si="11"/>
        <v>0</v>
      </c>
      <c r="N28" s="1379">
        <f t="shared" si="11"/>
        <v>0</v>
      </c>
      <c r="O28" s="1379">
        <f t="shared" si="11"/>
        <v>0</v>
      </c>
      <c r="P28" s="1379">
        <f t="shared" si="11"/>
        <v>0</v>
      </c>
      <c r="Q28" s="1379"/>
    </row>
    <row r="29" spans="1:17" x14ac:dyDescent="0.2">
      <c r="A29" s="1372" t="s">
        <v>15</v>
      </c>
      <c r="B29" s="1127"/>
      <c r="C29" s="1379">
        <f t="shared" ref="C29:P31" si="12">+B29</f>
        <v>0</v>
      </c>
      <c r="D29" s="1379">
        <f t="shared" si="12"/>
        <v>0</v>
      </c>
      <c r="E29" s="1379">
        <f t="shared" si="12"/>
        <v>0</v>
      </c>
      <c r="F29" s="1379">
        <f t="shared" si="12"/>
        <v>0</v>
      </c>
      <c r="G29" s="1379">
        <f t="shared" si="12"/>
        <v>0</v>
      </c>
      <c r="H29" s="1379">
        <f t="shared" si="12"/>
        <v>0</v>
      </c>
      <c r="I29" s="1379">
        <f t="shared" si="12"/>
        <v>0</v>
      </c>
      <c r="J29" s="1379">
        <f t="shared" si="12"/>
        <v>0</v>
      </c>
      <c r="K29" s="1379">
        <f t="shared" si="12"/>
        <v>0</v>
      </c>
      <c r="L29" s="1379">
        <f t="shared" si="12"/>
        <v>0</v>
      </c>
      <c r="M29" s="1379">
        <f t="shared" si="12"/>
        <v>0</v>
      </c>
      <c r="N29" s="1379">
        <f t="shared" si="12"/>
        <v>0</v>
      </c>
      <c r="O29" s="1379">
        <f t="shared" si="12"/>
        <v>0</v>
      </c>
      <c r="P29" s="1379">
        <f t="shared" si="12"/>
        <v>0</v>
      </c>
      <c r="Q29" s="1379"/>
    </row>
    <row r="30" spans="1:17" x14ac:dyDescent="0.2">
      <c r="A30" s="1372" t="s">
        <v>16</v>
      </c>
      <c r="B30" s="1127"/>
      <c r="C30" s="1379">
        <f t="shared" si="12"/>
        <v>0</v>
      </c>
      <c r="D30" s="1379">
        <f t="shared" si="12"/>
        <v>0</v>
      </c>
      <c r="E30" s="1379">
        <f t="shared" si="12"/>
        <v>0</v>
      </c>
      <c r="F30" s="1379">
        <f t="shared" si="12"/>
        <v>0</v>
      </c>
      <c r="G30" s="1379">
        <f t="shared" si="12"/>
        <v>0</v>
      </c>
      <c r="H30" s="1379">
        <f t="shared" si="12"/>
        <v>0</v>
      </c>
      <c r="I30" s="1379">
        <f t="shared" si="12"/>
        <v>0</v>
      </c>
      <c r="J30" s="1379">
        <f t="shared" si="12"/>
        <v>0</v>
      </c>
      <c r="K30" s="1379">
        <f t="shared" si="12"/>
        <v>0</v>
      </c>
      <c r="L30" s="1379">
        <f t="shared" si="12"/>
        <v>0</v>
      </c>
      <c r="M30" s="1379">
        <f t="shared" si="12"/>
        <v>0</v>
      </c>
      <c r="N30" s="1379">
        <f t="shared" si="12"/>
        <v>0</v>
      </c>
      <c r="O30" s="1379">
        <f t="shared" si="12"/>
        <v>0</v>
      </c>
      <c r="P30" s="1379">
        <f t="shared" si="12"/>
        <v>0</v>
      </c>
      <c r="Q30" s="1379"/>
    </row>
    <row r="31" spans="1:17" x14ac:dyDescent="0.2">
      <c r="A31" s="1372" t="s">
        <v>700</v>
      </c>
      <c r="B31" s="1127"/>
      <c r="C31" s="1379">
        <f t="shared" si="12"/>
        <v>0</v>
      </c>
      <c r="D31" s="1379">
        <f t="shared" si="12"/>
        <v>0</v>
      </c>
      <c r="E31" s="1379">
        <f t="shared" si="12"/>
        <v>0</v>
      </c>
      <c r="F31" s="1379">
        <f t="shared" si="12"/>
        <v>0</v>
      </c>
      <c r="G31" s="1379">
        <f t="shared" si="12"/>
        <v>0</v>
      </c>
      <c r="H31" s="1379">
        <f t="shared" si="12"/>
        <v>0</v>
      </c>
      <c r="I31" s="1379">
        <f t="shared" si="12"/>
        <v>0</v>
      </c>
      <c r="J31" s="1379">
        <f t="shared" si="12"/>
        <v>0</v>
      </c>
      <c r="K31" s="1379">
        <f t="shared" si="12"/>
        <v>0</v>
      </c>
      <c r="L31" s="1379">
        <f t="shared" si="12"/>
        <v>0</v>
      </c>
      <c r="M31" s="1379">
        <f t="shared" si="12"/>
        <v>0</v>
      </c>
      <c r="N31" s="1379">
        <f t="shared" si="12"/>
        <v>0</v>
      </c>
      <c r="O31" s="1379">
        <f t="shared" si="12"/>
        <v>0</v>
      </c>
      <c r="P31" s="1379">
        <f t="shared" si="12"/>
        <v>0</v>
      </c>
    </row>
    <row r="32" spans="1:17" x14ac:dyDescent="0.2">
      <c r="A32" s="1372" t="s">
        <v>46</v>
      </c>
      <c r="B32" s="1127"/>
      <c r="C32" s="1379">
        <f t="shared" ref="C32" si="13">+B32</f>
        <v>0</v>
      </c>
      <c r="D32" s="1379">
        <f t="shared" ref="D32" si="14">+C32</f>
        <v>0</v>
      </c>
      <c r="E32" s="1379">
        <f t="shared" ref="E32" si="15">+D32</f>
        <v>0</v>
      </c>
      <c r="F32" s="1379">
        <f t="shared" ref="F32" si="16">+E32</f>
        <v>0</v>
      </c>
      <c r="G32" s="1379">
        <f t="shared" ref="G32" si="17">+F32</f>
        <v>0</v>
      </c>
      <c r="H32" s="1379">
        <f t="shared" ref="H32" si="18">+G32</f>
        <v>0</v>
      </c>
      <c r="I32" s="1379">
        <f t="shared" ref="I32" si="19">+H32</f>
        <v>0</v>
      </c>
      <c r="J32" s="1379">
        <f t="shared" ref="J32" si="20">+I32</f>
        <v>0</v>
      </c>
      <c r="K32" s="1379">
        <f t="shared" ref="K32" si="21">+J32</f>
        <v>0</v>
      </c>
      <c r="L32" s="1379">
        <f t="shared" ref="L32" si="22">+K32</f>
        <v>0</v>
      </c>
      <c r="M32" s="1379">
        <f t="shared" ref="M32" si="23">+L32</f>
        <v>0</v>
      </c>
      <c r="N32" s="1379">
        <f t="shared" ref="N32" si="24">+M32</f>
        <v>0</v>
      </c>
      <c r="O32" s="1379">
        <f t="shared" ref="O32" si="25">+N32</f>
        <v>0</v>
      </c>
      <c r="P32" s="1379">
        <f t="shared" ref="P32" si="26">+O32</f>
        <v>0</v>
      </c>
    </row>
    <row r="33" spans="1:16" x14ac:dyDescent="0.2">
      <c r="A33" s="1383" t="s">
        <v>270</v>
      </c>
      <c r="B33" s="1384">
        <f>SUM(B28:B32)</f>
        <v>0</v>
      </c>
      <c r="C33" s="1385">
        <f>SUM(C28:C32)</f>
        <v>0</v>
      </c>
      <c r="D33" s="1385">
        <f t="shared" ref="D33:P33" si="27">SUM(D28:D32)</f>
        <v>0</v>
      </c>
      <c r="E33" s="1385">
        <f t="shared" si="27"/>
        <v>0</v>
      </c>
      <c r="F33" s="1385">
        <f t="shared" si="27"/>
        <v>0</v>
      </c>
      <c r="G33" s="1385">
        <f t="shared" si="27"/>
        <v>0</v>
      </c>
      <c r="H33" s="1385">
        <f t="shared" si="27"/>
        <v>0</v>
      </c>
      <c r="I33" s="1385">
        <f t="shared" si="27"/>
        <v>0</v>
      </c>
      <c r="J33" s="1385">
        <f t="shared" si="27"/>
        <v>0</v>
      </c>
      <c r="K33" s="1385">
        <f t="shared" si="27"/>
        <v>0</v>
      </c>
      <c r="L33" s="1385">
        <f t="shared" si="27"/>
        <v>0</v>
      </c>
      <c r="M33" s="1385">
        <f t="shared" si="27"/>
        <v>0</v>
      </c>
      <c r="N33" s="1385">
        <f t="shared" si="27"/>
        <v>0</v>
      </c>
      <c r="O33" s="1385">
        <f t="shared" si="27"/>
        <v>0</v>
      </c>
      <c r="P33" s="1385">
        <f t="shared" si="27"/>
        <v>0</v>
      </c>
    </row>
    <row r="35" spans="1:16" x14ac:dyDescent="0.2">
      <c r="A35" s="1383" t="s">
        <v>271</v>
      </c>
      <c r="B35" s="1384">
        <f>B25-B33</f>
        <v>0</v>
      </c>
      <c r="C35" s="1385">
        <f>C25-C33</f>
        <v>0</v>
      </c>
      <c r="D35" s="1385">
        <f t="shared" ref="D35:P35" si="28">D25-D33</f>
        <v>0</v>
      </c>
      <c r="E35" s="1385">
        <f t="shared" si="28"/>
        <v>0</v>
      </c>
      <c r="F35" s="1385">
        <f t="shared" si="28"/>
        <v>0</v>
      </c>
      <c r="G35" s="1385">
        <f t="shared" si="28"/>
        <v>0</v>
      </c>
      <c r="H35" s="1385">
        <f t="shared" si="28"/>
        <v>0</v>
      </c>
      <c r="I35" s="1385">
        <f t="shared" si="28"/>
        <v>0</v>
      </c>
      <c r="J35" s="1385">
        <f t="shared" si="28"/>
        <v>0</v>
      </c>
      <c r="K35" s="1385">
        <f t="shared" si="28"/>
        <v>0</v>
      </c>
      <c r="L35" s="1385">
        <f t="shared" si="28"/>
        <v>0</v>
      </c>
      <c r="M35" s="1385">
        <f t="shared" si="28"/>
        <v>0</v>
      </c>
      <c r="N35" s="1385">
        <f t="shared" si="28"/>
        <v>0</v>
      </c>
      <c r="O35" s="1385">
        <f t="shared" si="28"/>
        <v>0</v>
      </c>
      <c r="P35" s="1385">
        <f t="shared" si="28"/>
        <v>0</v>
      </c>
    </row>
    <row r="36" spans="1:16" x14ac:dyDescent="0.2">
      <c r="B36" s="1379"/>
      <c r="C36" s="1379"/>
      <c r="D36" s="1379"/>
      <c r="E36" s="1379"/>
      <c r="F36" s="1379"/>
      <c r="G36" s="1379"/>
      <c r="H36" s="1379"/>
      <c r="I36" s="1379"/>
      <c r="J36" s="1379"/>
      <c r="K36" s="1379"/>
      <c r="L36" s="1379"/>
      <c r="M36" s="1379"/>
      <c r="N36" s="1379"/>
      <c r="O36" s="1379"/>
      <c r="P36" s="1379"/>
    </row>
    <row r="37" spans="1:16" ht="15.75" x14ac:dyDescent="0.25">
      <c r="A37" s="1386" t="s">
        <v>701</v>
      </c>
      <c r="B37" s="1387" t="e">
        <f>(+B25)/B28</f>
        <v>#DIV/0!</v>
      </c>
      <c r="C37" s="1371" t="e">
        <f>(+C25)/C28</f>
        <v>#DIV/0!</v>
      </c>
      <c r="D37" s="1371" t="e">
        <f t="shared" ref="D37:P37" si="29">(+D25)/D28</f>
        <v>#DIV/0!</v>
      </c>
      <c r="E37" s="1371" t="e">
        <f t="shared" si="29"/>
        <v>#DIV/0!</v>
      </c>
      <c r="F37" s="1371" t="e">
        <f t="shared" si="29"/>
        <v>#DIV/0!</v>
      </c>
      <c r="G37" s="1371" t="e">
        <f t="shared" si="29"/>
        <v>#DIV/0!</v>
      </c>
      <c r="H37" s="1371" t="e">
        <f t="shared" si="29"/>
        <v>#DIV/0!</v>
      </c>
      <c r="I37" s="1371" t="e">
        <f t="shared" si="29"/>
        <v>#DIV/0!</v>
      </c>
      <c r="J37" s="1371" t="e">
        <f t="shared" si="29"/>
        <v>#DIV/0!</v>
      </c>
      <c r="K37" s="1371" t="e">
        <f t="shared" si="29"/>
        <v>#DIV/0!</v>
      </c>
      <c r="L37" s="1371" t="e">
        <f t="shared" si="29"/>
        <v>#DIV/0!</v>
      </c>
      <c r="M37" s="1371" t="e">
        <f t="shared" si="29"/>
        <v>#DIV/0!</v>
      </c>
      <c r="N37" s="1371" t="e">
        <f t="shared" si="29"/>
        <v>#DIV/0!</v>
      </c>
      <c r="O37" s="1371" t="e">
        <f t="shared" si="29"/>
        <v>#DIV/0!</v>
      </c>
      <c r="P37" s="1371" t="e">
        <f t="shared" si="29"/>
        <v>#DIV/0!</v>
      </c>
    </row>
    <row r="38" spans="1:16" ht="15.75" x14ac:dyDescent="0.25">
      <c r="A38" s="1386" t="s">
        <v>272</v>
      </c>
      <c r="B38" s="1387" t="e">
        <f>(B25)/B33</f>
        <v>#DIV/0!</v>
      </c>
      <c r="C38" s="1371" t="e">
        <f>(+C25)/C33</f>
        <v>#DIV/0!</v>
      </c>
      <c r="D38" s="1371" t="e">
        <f t="shared" ref="D38:P38" si="30">(+D25)/D33</f>
        <v>#DIV/0!</v>
      </c>
      <c r="E38" s="1371" t="e">
        <f t="shared" si="30"/>
        <v>#DIV/0!</v>
      </c>
      <c r="F38" s="1371" t="e">
        <f t="shared" si="30"/>
        <v>#DIV/0!</v>
      </c>
      <c r="G38" s="1371" t="e">
        <f t="shared" si="30"/>
        <v>#DIV/0!</v>
      </c>
      <c r="H38" s="1371" t="e">
        <f t="shared" si="30"/>
        <v>#DIV/0!</v>
      </c>
      <c r="I38" s="1371" t="e">
        <f t="shared" si="30"/>
        <v>#DIV/0!</v>
      </c>
      <c r="J38" s="1371" t="e">
        <f t="shared" si="30"/>
        <v>#DIV/0!</v>
      </c>
      <c r="K38" s="1371" t="e">
        <f t="shared" si="30"/>
        <v>#DIV/0!</v>
      </c>
      <c r="L38" s="1371" t="e">
        <f t="shared" si="30"/>
        <v>#DIV/0!</v>
      </c>
      <c r="M38" s="1371" t="e">
        <f t="shared" si="30"/>
        <v>#DIV/0!</v>
      </c>
      <c r="N38" s="1371" t="e">
        <f t="shared" si="30"/>
        <v>#DIV/0!</v>
      </c>
      <c r="O38" s="1371" t="e">
        <f t="shared" si="30"/>
        <v>#DIV/0!</v>
      </c>
      <c r="P38" s="1371" t="e">
        <f t="shared" si="30"/>
        <v>#DIV/0!</v>
      </c>
    </row>
    <row r="39" spans="1:16" ht="15.75" x14ac:dyDescent="0.25">
      <c r="A39" s="1386"/>
      <c r="B39" s="1371"/>
      <c r="C39" s="1371"/>
      <c r="D39" s="1371"/>
      <c r="E39" s="1371"/>
      <c r="F39" s="1371"/>
      <c r="G39" s="1371"/>
      <c r="H39" s="1371"/>
      <c r="I39" s="1371"/>
      <c r="J39" s="1371"/>
      <c r="K39" s="1371"/>
      <c r="L39" s="1371"/>
      <c r="M39" s="1371"/>
      <c r="N39" s="1371"/>
      <c r="O39" s="1371"/>
      <c r="P39" s="1371"/>
    </row>
    <row r="40" spans="1:16" ht="15.75" x14ac:dyDescent="0.25">
      <c r="A40" s="1386"/>
      <c r="B40" s="1371"/>
      <c r="C40" s="1371"/>
      <c r="D40" s="1371"/>
      <c r="E40" s="1371"/>
      <c r="F40" s="1371"/>
      <c r="G40" s="1371"/>
      <c r="H40" s="1371"/>
      <c r="I40" s="1371"/>
      <c r="J40" s="1371"/>
      <c r="K40" s="1371"/>
      <c r="L40" s="1371"/>
      <c r="M40" s="1371"/>
      <c r="N40" s="1371"/>
      <c r="O40" s="1371"/>
      <c r="P40" s="1371"/>
    </row>
    <row r="41" spans="1:16" ht="16.5" thickBot="1" x14ac:dyDescent="0.3">
      <c r="A41" s="1386" t="s">
        <v>18</v>
      </c>
      <c r="B41" s="1128">
        <f>('3b - Sources of Funds (A-1)'!E22-B35)</f>
        <v>0</v>
      </c>
      <c r="C41" s="1128">
        <f>('3b - Sources of Funds (A-1)'!F22-C35)</f>
        <v>0</v>
      </c>
      <c r="D41" s="1128">
        <f>('3b - Sources of Funds (A-1)'!G22-D35)</f>
        <v>0</v>
      </c>
      <c r="E41" s="1128">
        <f>('3b - Sources of Funds (A-1)'!H22-E35)</f>
        <v>0</v>
      </c>
      <c r="F41" s="1128">
        <f>('3b - Sources of Funds (A-1)'!I22-F35)</f>
        <v>0</v>
      </c>
      <c r="G41" s="1128">
        <f>('3b - Sources of Funds (A-1)'!J22-G35)</f>
        <v>0</v>
      </c>
      <c r="H41" s="1128">
        <f>('3b - Sources of Funds (A-1)'!K22-H35)</f>
        <v>0</v>
      </c>
      <c r="I41" s="1128">
        <f>('3b - Sources of Funds (A-1)'!L22-I35)</f>
        <v>0</v>
      </c>
      <c r="J41" s="1128">
        <f>('3b - Sources of Funds (A-1)'!M22-J35)</f>
        <v>0</v>
      </c>
      <c r="K41" s="1128">
        <f>('3b - Sources of Funds (A-1)'!N22-K35)</f>
        <v>0</v>
      </c>
      <c r="L41" s="1128">
        <f>('3b - Sources of Funds (A-1)'!O22-L35)</f>
        <v>0</v>
      </c>
      <c r="M41" s="1128">
        <f>('3b - Sources of Funds (A-1)'!P22-M35)</f>
        <v>0</v>
      </c>
      <c r="N41" s="1128">
        <f>('3b - Sources of Funds (A-1)'!Q22-N35)</f>
        <v>0</v>
      </c>
      <c r="O41" s="1128">
        <f>('3b - Sources of Funds (A-1)'!R22-O35)</f>
        <v>0</v>
      </c>
      <c r="P41" s="1128">
        <f>('3b - Sources of Funds (A-1)'!S22-P35)</f>
        <v>0</v>
      </c>
    </row>
    <row r="42" spans="1:16" ht="15.75" thickTop="1" x14ac:dyDescent="0.2">
      <c r="A42" s="1388"/>
      <c r="B42" s="1388"/>
      <c r="C42" s="1388"/>
      <c r="D42" s="1388"/>
      <c r="E42" s="1388"/>
      <c r="F42" s="1388"/>
      <c r="G42" s="1388"/>
      <c r="H42" s="1388"/>
      <c r="I42" s="1388"/>
      <c r="J42" s="1388"/>
      <c r="K42" s="1388"/>
      <c r="L42" s="1388"/>
      <c r="M42" s="1388"/>
      <c r="N42" s="1388"/>
      <c r="O42" s="1388"/>
      <c r="P42" s="1388"/>
    </row>
    <row r="43" spans="1:16" x14ac:dyDescent="0.2">
      <c r="E43" s="1389"/>
      <c r="F43" s="1389"/>
      <c r="G43" s="1389"/>
      <c r="H43" s="1389"/>
      <c r="I43" s="1389"/>
      <c r="J43" s="1389"/>
    </row>
    <row r="44" spans="1:16" x14ac:dyDescent="0.2">
      <c r="A44" s="1389"/>
      <c r="B44" s="1379"/>
      <c r="C44" s="1389"/>
      <c r="D44" s="1389"/>
      <c r="E44" s="1389"/>
      <c r="F44" s="1389"/>
      <c r="G44" s="1389"/>
      <c r="H44" s="1389"/>
      <c r="I44" s="1389"/>
      <c r="J44" s="1389"/>
    </row>
    <row r="45" spans="1:16" x14ac:dyDescent="0.2">
      <c r="A45" s="1389"/>
      <c r="B45" s="1379"/>
      <c r="C45" s="1389"/>
      <c r="D45" s="1389"/>
      <c r="E45" s="1389"/>
      <c r="F45" s="1389"/>
      <c r="G45" s="1389"/>
      <c r="H45" s="1389"/>
      <c r="I45" s="1389"/>
      <c r="J45" s="1389"/>
    </row>
    <row r="46" spans="1:16" x14ac:dyDescent="0.2">
      <c r="A46" s="1389"/>
      <c r="B46" s="1379"/>
      <c r="C46" s="1389"/>
      <c r="D46" s="1389" t="s">
        <v>44</v>
      </c>
      <c r="E46" s="1389" t="s">
        <v>44</v>
      </c>
      <c r="F46" s="1389"/>
      <c r="G46" s="1389"/>
      <c r="H46" s="1389"/>
      <c r="I46" s="1389" t="s">
        <v>44</v>
      </c>
      <c r="J46" s="1389"/>
    </row>
    <row r="47" spans="1:16" x14ac:dyDescent="0.2">
      <c r="A47" s="1389"/>
      <c r="B47" s="1379"/>
      <c r="C47" s="1389"/>
      <c r="D47" s="1389" t="s">
        <v>44</v>
      </c>
      <c r="E47" s="1389" t="s">
        <v>44</v>
      </c>
      <c r="F47" s="1389"/>
      <c r="G47" s="1389" t="s">
        <v>44</v>
      </c>
      <c r="H47" s="1389"/>
      <c r="I47" s="1389" t="s">
        <v>44</v>
      </c>
      <c r="J47" s="1389"/>
    </row>
    <row r="48" spans="1:16" x14ac:dyDescent="0.2">
      <c r="A48" s="1389"/>
      <c r="B48" s="1379"/>
      <c r="C48" s="1389"/>
      <c r="D48" s="1389" t="s">
        <v>44</v>
      </c>
      <c r="E48" s="1389" t="s">
        <v>44</v>
      </c>
      <c r="F48" s="1389"/>
      <c r="G48" s="1389"/>
      <c r="H48" s="1389"/>
      <c r="I48" s="1389"/>
      <c r="J48" s="1389"/>
    </row>
    <row r="58" spans="1:10" x14ac:dyDescent="0.2">
      <c r="A58" s="1389"/>
      <c r="B58" s="1389"/>
      <c r="C58" s="1389"/>
      <c r="D58" s="1389"/>
      <c r="E58" s="1389"/>
      <c r="F58" s="1389"/>
      <c r="G58" s="1389"/>
      <c r="H58" s="1389"/>
      <c r="I58" s="1389"/>
      <c r="J58" s="1389"/>
    </row>
  </sheetData>
  <sheetProtection formatCells="0" selectLockedCells="1"/>
  <mergeCells count="6">
    <mergeCell ref="A1:P1"/>
    <mergeCell ref="A2:P2"/>
    <mergeCell ref="H6:I6"/>
    <mergeCell ref="A9:A10"/>
    <mergeCell ref="D4:F4"/>
    <mergeCell ref="A3:P3"/>
  </mergeCells>
  <pageMargins left="0.5" right="0.5" top="0.5" bottom="0.5" header="0.5" footer="0.5"/>
  <pageSetup scale="50" orientation="landscape" r:id="rId1"/>
  <headerFooter alignWithMargins="0">
    <oddFooter>&amp;R&amp;8Revised November 17, 2021</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4FB8-9559-4710-865C-94E46A73FE12}">
  <sheetPr codeName="Sheet9">
    <tabColor rgb="FF0070C0"/>
    <pageSetUpPr fitToPage="1"/>
  </sheetPr>
  <dimension ref="A1:N92"/>
  <sheetViews>
    <sheetView zoomScaleNormal="100" workbookViewId="0">
      <selection activeCell="G13" sqref="G13"/>
    </sheetView>
  </sheetViews>
  <sheetFormatPr defaultColWidth="9.7109375" defaultRowHeight="14.25" x14ac:dyDescent="0.2"/>
  <cols>
    <col min="1" max="1" width="4.7109375" style="1102" customWidth="1"/>
    <col min="2" max="2" width="6.7109375" style="1102" customWidth="1"/>
    <col min="3" max="3" width="66.42578125" style="1102" bestFit="1" customWidth="1"/>
    <col min="4" max="4" width="12.7109375" style="1102" customWidth="1"/>
    <col min="5" max="5" width="13.42578125" style="1102" customWidth="1"/>
    <col min="6" max="6" width="13.140625" style="1102" customWidth="1"/>
    <col min="7" max="7" width="12.7109375" style="1102" customWidth="1"/>
    <col min="8" max="8" width="12.7109375" style="1102" bestFit="1" customWidth="1"/>
    <col min="9" max="9" width="13" style="1102" customWidth="1"/>
    <col min="10" max="16384" width="9.7109375" style="1102"/>
  </cols>
  <sheetData>
    <row r="1" spans="1:9" ht="15" x14ac:dyDescent="0.25">
      <c r="A1" s="1696" t="s">
        <v>863</v>
      </c>
      <c r="B1" s="1696"/>
      <c r="C1" s="1696"/>
      <c r="D1" s="1696"/>
      <c r="E1" s="1696"/>
      <c r="F1" s="1696"/>
      <c r="G1" s="1696"/>
      <c r="H1" s="1696"/>
    </row>
    <row r="2" spans="1:9" x14ac:dyDescent="0.2">
      <c r="A2" s="1700" t="s">
        <v>854</v>
      </c>
      <c r="B2" s="1700"/>
      <c r="C2" s="1700"/>
      <c r="D2" s="1700"/>
      <c r="E2" s="1700"/>
      <c r="F2" s="1700"/>
      <c r="G2" s="1700"/>
      <c r="H2" s="1700"/>
      <c r="I2" s="1700"/>
    </row>
    <row r="3" spans="1:9" ht="15" x14ac:dyDescent="0.25">
      <c r="A3" s="1696" t="s">
        <v>702</v>
      </c>
      <c r="B3" s="1696"/>
      <c r="C3" s="1696"/>
      <c r="D3" s="1696"/>
      <c r="E3" s="1696"/>
      <c r="F3" s="1696"/>
      <c r="G3" s="1696"/>
      <c r="H3" s="1696"/>
    </row>
    <row r="4" spans="1:9" ht="4.5" customHeight="1" thickBot="1" x14ac:dyDescent="0.3">
      <c r="B4" s="1129"/>
      <c r="C4" s="1129"/>
      <c r="D4" s="1129"/>
      <c r="E4" s="1129"/>
      <c r="F4" s="1117"/>
    </row>
    <row r="5" spans="1:9" ht="15.75" thickBot="1" x14ac:dyDescent="0.3">
      <c r="C5" s="1113" t="s">
        <v>0</v>
      </c>
      <c r="D5" s="1224">
        <f>+'3a - Dev Cost Budget (A)'!C4</f>
        <v>0</v>
      </c>
      <c r="E5" s="1130"/>
      <c r="F5" s="1131"/>
      <c r="G5" s="1730" t="s">
        <v>189</v>
      </c>
      <c r="H5" s="1731"/>
      <c r="I5" s="1731"/>
    </row>
    <row r="6" spans="1:9" ht="3.75" customHeight="1" thickBot="1" x14ac:dyDescent="0.3">
      <c r="B6" s="1117"/>
      <c r="C6" s="1117"/>
      <c r="D6" s="1129"/>
      <c r="E6" s="1129"/>
      <c r="F6" s="1117"/>
      <c r="G6" s="1132"/>
      <c r="H6" s="1133"/>
      <c r="I6" s="1132"/>
    </row>
    <row r="7" spans="1:9" ht="15" thickBot="1" x14ac:dyDescent="0.25">
      <c r="C7" s="1113" t="s">
        <v>190</v>
      </c>
      <c r="D7" s="1134"/>
      <c r="E7" s="1105" t="s">
        <v>191</v>
      </c>
      <c r="F7" s="1134"/>
      <c r="G7" s="1730" t="s">
        <v>192</v>
      </c>
      <c r="H7" s="1731"/>
      <c r="I7" s="1731"/>
    </row>
    <row r="8" spans="1:9" ht="4.5" customHeight="1" x14ac:dyDescent="0.25">
      <c r="B8" s="1129" t="s">
        <v>44</v>
      </c>
      <c r="D8" s="1129"/>
      <c r="E8" s="1129"/>
      <c r="F8" s="1117"/>
      <c r="G8" s="1132"/>
      <c r="H8" s="1133"/>
    </row>
    <row r="9" spans="1:9" ht="54" customHeight="1" x14ac:dyDescent="0.2">
      <c r="B9" s="1135"/>
      <c r="C9" s="1136" t="s">
        <v>193</v>
      </c>
      <c r="D9" s="1137" t="s">
        <v>703</v>
      </c>
      <c r="E9" s="1137" t="s">
        <v>704</v>
      </c>
      <c r="F9" s="1137" t="s">
        <v>705</v>
      </c>
      <c r="G9" s="1137" t="s">
        <v>862</v>
      </c>
      <c r="H9" s="1536" t="s">
        <v>834</v>
      </c>
      <c r="I9" s="1392" t="s">
        <v>773</v>
      </c>
    </row>
    <row r="10" spans="1:9" ht="15" x14ac:dyDescent="0.2">
      <c r="A10" s="1097" t="s">
        <v>194</v>
      </c>
      <c r="B10" s="1138" t="s">
        <v>779</v>
      </c>
      <c r="C10" s="1103"/>
      <c r="D10" s="1390">
        <f>E10+F10</f>
        <v>0</v>
      </c>
      <c r="E10" s="1139"/>
      <c r="F10" s="1139"/>
      <c r="G10" s="1140"/>
      <c r="H10" s="1140"/>
      <c r="I10" s="1140"/>
    </row>
    <row r="11" spans="1:9" ht="15.75" thickBot="1" x14ac:dyDescent="0.25">
      <c r="A11" s="1097" t="s">
        <v>196</v>
      </c>
      <c r="B11" s="1138" t="s">
        <v>783</v>
      </c>
      <c r="C11" s="1093"/>
      <c r="D11" s="1390">
        <f t="shared" ref="D11:D17" si="0">E11+F11</f>
        <v>0</v>
      </c>
      <c r="E11" s="1139"/>
      <c r="F11" s="1139"/>
      <c r="G11" s="1139"/>
      <c r="H11" s="1139"/>
      <c r="I11" s="1139"/>
    </row>
    <row r="12" spans="1:9" ht="15.75" thickTop="1" x14ac:dyDescent="0.2">
      <c r="A12" s="1141" t="s">
        <v>198</v>
      </c>
      <c r="B12" s="1142" t="s">
        <v>199</v>
      </c>
      <c r="D12" s="1148"/>
      <c r="E12" s="1149"/>
      <c r="F12" s="1149"/>
      <c r="G12" s="1149"/>
      <c r="H12" s="1149"/>
      <c r="I12" s="1149"/>
    </row>
    <row r="13" spans="1:9" ht="15" x14ac:dyDescent="0.2">
      <c r="A13" s="1143"/>
      <c r="B13" s="1138"/>
      <c r="C13" s="1093" t="s">
        <v>793</v>
      </c>
      <c r="D13" s="1390">
        <f t="shared" si="0"/>
        <v>0</v>
      </c>
      <c r="E13" s="1139"/>
      <c r="F13" s="1139"/>
      <c r="G13" s="1139"/>
      <c r="H13" s="1139"/>
      <c r="I13" s="1139"/>
    </row>
    <row r="14" spans="1:9" ht="15" x14ac:dyDescent="0.2">
      <c r="A14" s="1143"/>
      <c r="B14" s="1138"/>
      <c r="C14" s="1093" t="s">
        <v>794</v>
      </c>
      <c r="D14" s="1390">
        <f t="shared" si="0"/>
        <v>0</v>
      </c>
      <c r="E14" s="1139"/>
      <c r="F14" s="1139"/>
      <c r="G14" s="1139"/>
      <c r="H14" s="1139"/>
      <c r="I14" s="1139"/>
    </row>
    <row r="15" spans="1:9" ht="15" x14ac:dyDescent="0.2">
      <c r="A15" s="1143"/>
      <c r="B15" s="1138"/>
      <c r="C15" s="1093" t="s">
        <v>795</v>
      </c>
      <c r="D15" s="1390">
        <f t="shared" si="0"/>
        <v>0</v>
      </c>
      <c r="E15" s="1139"/>
      <c r="F15" s="1139"/>
      <c r="G15" s="1139"/>
      <c r="H15" s="1139"/>
      <c r="I15" s="1139"/>
    </row>
    <row r="16" spans="1:9" ht="15" x14ac:dyDescent="0.2">
      <c r="A16" s="1143"/>
      <c r="B16" s="1138"/>
      <c r="C16" s="1093" t="s">
        <v>813</v>
      </c>
      <c r="D16" s="1390">
        <f t="shared" si="0"/>
        <v>0</v>
      </c>
      <c r="E16" s="1139"/>
      <c r="F16" s="1139"/>
      <c r="G16" s="1139"/>
      <c r="H16" s="1139"/>
      <c r="I16" s="1139"/>
    </row>
    <row r="17" spans="1:14" ht="15" x14ac:dyDescent="0.2">
      <c r="A17" s="1143"/>
      <c r="B17" s="1138"/>
      <c r="C17" s="1093" t="s">
        <v>797</v>
      </c>
      <c r="D17" s="1390">
        <f t="shared" si="0"/>
        <v>0</v>
      </c>
      <c r="E17" s="1139"/>
      <c r="F17" s="1139"/>
      <c r="G17" s="1139"/>
      <c r="H17" s="1139"/>
      <c r="I17" s="1139"/>
    </row>
    <row r="18" spans="1:14" ht="15.75" thickBot="1" x14ac:dyDescent="0.25">
      <c r="A18" s="1144"/>
      <c r="B18" s="1138"/>
      <c r="C18" s="1145" t="s">
        <v>796</v>
      </c>
      <c r="D18" s="1570">
        <f t="shared" ref="D18:I18" si="1">SUM(D13:D17)</f>
        <v>0</v>
      </c>
      <c r="E18" s="1571">
        <f t="shared" si="1"/>
        <v>0</v>
      </c>
      <c r="F18" s="1571">
        <f t="shared" si="1"/>
        <v>0</v>
      </c>
      <c r="G18" s="1571">
        <f t="shared" si="1"/>
        <v>0</v>
      </c>
      <c r="H18" s="1570">
        <f t="shared" si="1"/>
        <v>0</v>
      </c>
      <c r="I18" s="1570">
        <f t="shared" si="1"/>
        <v>0</v>
      </c>
    </row>
    <row r="19" spans="1:14" ht="15.75" thickTop="1" x14ac:dyDescent="0.2">
      <c r="A19" s="1141" t="s">
        <v>206</v>
      </c>
      <c r="B19" s="1146" t="s">
        <v>207</v>
      </c>
      <c r="C19" s="1147"/>
      <c r="D19" s="1148"/>
      <c r="E19" s="1149"/>
      <c r="F19" s="1149"/>
      <c r="G19" s="1149"/>
      <c r="H19" s="1149"/>
      <c r="I19" s="1097"/>
    </row>
    <row r="20" spans="1:14" x14ac:dyDescent="0.2">
      <c r="A20" s="1143"/>
      <c r="B20" s="1093"/>
      <c r="C20" s="1093" t="s">
        <v>798</v>
      </c>
      <c r="D20" s="1391">
        <f>E20+F20</f>
        <v>0</v>
      </c>
      <c r="E20" s="1139"/>
      <c r="F20" s="1139"/>
      <c r="G20" s="1139"/>
      <c r="H20" s="1139"/>
      <c r="I20" s="1139"/>
    </row>
    <row r="21" spans="1:14" x14ac:dyDescent="0.2">
      <c r="A21" s="1143"/>
      <c r="B21" s="1093"/>
      <c r="C21" s="1093" t="s">
        <v>799</v>
      </c>
      <c r="D21" s="1391">
        <f t="shared" ref="D21:D35" si="2">E21+F21</f>
        <v>0</v>
      </c>
      <c r="E21" s="1139"/>
      <c r="F21" s="1139"/>
      <c r="G21" s="1139"/>
      <c r="H21" s="1139"/>
      <c r="I21" s="1139"/>
    </row>
    <row r="22" spans="1:14" x14ac:dyDescent="0.2">
      <c r="A22" s="1143"/>
      <c r="B22" s="1093"/>
      <c r="C22" s="1093" t="s">
        <v>800</v>
      </c>
      <c r="D22" s="1391">
        <f t="shared" si="2"/>
        <v>0</v>
      </c>
      <c r="E22" s="1139"/>
      <c r="F22" s="1139"/>
      <c r="G22" s="1139"/>
      <c r="H22" s="1139"/>
      <c r="I22" s="1139"/>
    </row>
    <row r="23" spans="1:14" x14ac:dyDescent="0.2">
      <c r="A23" s="1143"/>
      <c r="B23" s="1418"/>
      <c r="C23" s="1093" t="s">
        <v>801</v>
      </c>
      <c r="D23" s="1391">
        <f t="shared" si="2"/>
        <v>0</v>
      </c>
      <c r="E23" s="1139"/>
      <c r="F23" s="1139"/>
      <c r="G23" s="1139"/>
      <c r="H23" s="1139"/>
      <c r="I23" s="1139"/>
    </row>
    <row r="24" spans="1:14" x14ac:dyDescent="0.2">
      <c r="A24" s="1143"/>
      <c r="B24" s="1418"/>
      <c r="C24" s="1093" t="s">
        <v>802</v>
      </c>
      <c r="D24" s="1391">
        <f t="shared" si="2"/>
        <v>0</v>
      </c>
      <c r="E24" s="1139"/>
      <c r="F24" s="1139"/>
      <c r="G24" s="1139"/>
      <c r="H24" s="1139"/>
      <c r="I24" s="1139"/>
    </row>
    <row r="25" spans="1:14" x14ac:dyDescent="0.2">
      <c r="A25" s="1143"/>
      <c r="B25" s="1418"/>
      <c r="C25" s="1093" t="s">
        <v>803</v>
      </c>
      <c r="D25" s="1391">
        <f t="shared" si="2"/>
        <v>0</v>
      </c>
      <c r="E25" s="1139"/>
      <c r="F25" s="1139"/>
      <c r="G25" s="1139"/>
      <c r="H25" s="1139"/>
      <c r="I25" s="1139"/>
    </row>
    <row r="26" spans="1:14" x14ac:dyDescent="0.2">
      <c r="A26" s="1143"/>
      <c r="B26" s="1418"/>
      <c r="C26" s="1093" t="s">
        <v>804</v>
      </c>
      <c r="D26" s="1391">
        <f t="shared" si="2"/>
        <v>0</v>
      </c>
      <c r="E26" s="1139"/>
      <c r="F26" s="1139"/>
      <c r="G26" s="1139"/>
      <c r="H26" s="1139"/>
      <c r="I26" s="1139"/>
    </row>
    <row r="27" spans="1:14" x14ac:dyDescent="0.2">
      <c r="A27" s="1143"/>
      <c r="B27" s="1418"/>
      <c r="C27" s="1093" t="s">
        <v>784</v>
      </c>
      <c r="D27" s="1391">
        <f t="shared" si="2"/>
        <v>0</v>
      </c>
      <c r="E27" s="1139"/>
      <c r="F27" s="1139"/>
      <c r="G27" s="1139"/>
      <c r="H27" s="1139"/>
      <c r="I27" s="1139"/>
    </row>
    <row r="28" spans="1:14" x14ac:dyDescent="0.2">
      <c r="A28" s="1143"/>
      <c r="B28" s="1418"/>
      <c r="C28" s="1093" t="s">
        <v>785</v>
      </c>
      <c r="D28" s="1391">
        <f t="shared" si="2"/>
        <v>0</v>
      </c>
      <c r="E28" s="1139"/>
      <c r="F28" s="1139"/>
      <c r="G28" s="1139"/>
      <c r="H28" s="1139"/>
      <c r="I28" s="1139"/>
    </row>
    <row r="29" spans="1:14" x14ac:dyDescent="0.2">
      <c r="A29" s="1143"/>
      <c r="B29" s="1418"/>
      <c r="C29" s="1093" t="s">
        <v>786</v>
      </c>
      <c r="D29" s="1391">
        <f t="shared" si="2"/>
        <v>0</v>
      </c>
      <c r="E29" s="1139"/>
      <c r="F29" s="1139"/>
      <c r="G29" s="1139"/>
      <c r="H29" s="1139"/>
      <c r="I29" s="1139"/>
    </row>
    <row r="30" spans="1:14" x14ac:dyDescent="0.2">
      <c r="A30" s="1143"/>
      <c r="B30" s="1418"/>
      <c r="C30" s="1093" t="s">
        <v>787</v>
      </c>
      <c r="D30" s="1391">
        <f t="shared" si="2"/>
        <v>0</v>
      </c>
      <c r="E30" s="1139"/>
      <c r="F30" s="1139"/>
      <c r="G30" s="1139"/>
      <c r="H30" s="1139"/>
      <c r="I30" s="1139"/>
      <c r="N30" s="1105"/>
    </row>
    <row r="31" spans="1:14" x14ac:dyDescent="0.2">
      <c r="A31" s="1143"/>
      <c r="B31" s="1418"/>
      <c r="C31" s="1093" t="s">
        <v>788</v>
      </c>
      <c r="D31" s="1391">
        <f t="shared" si="2"/>
        <v>0</v>
      </c>
      <c r="E31" s="1139"/>
      <c r="F31" s="1139"/>
      <c r="G31" s="1139"/>
      <c r="H31" s="1139"/>
      <c r="I31" s="1139"/>
    </row>
    <row r="32" spans="1:14" x14ac:dyDescent="0.2">
      <c r="A32" s="1143"/>
      <c r="B32" s="1418"/>
      <c r="C32" s="1093" t="s">
        <v>789</v>
      </c>
      <c r="D32" s="1391">
        <f t="shared" si="2"/>
        <v>0</v>
      </c>
      <c r="E32" s="1139"/>
      <c r="F32" s="1139"/>
      <c r="G32" s="1139"/>
      <c r="H32" s="1139"/>
      <c r="I32" s="1139"/>
    </row>
    <row r="33" spans="1:11" x14ac:dyDescent="0.2">
      <c r="A33" s="1143"/>
      <c r="B33" s="1418"/>
      <c r="C33" s="1093" t="s">
        <v>790</v>
      </c>
      <c r="D33" s="1391">
        <f t="shared" si="2"/>
        <v>0</v>
      </c>
      <c r="E33" s="1139"/>
      <c r="F33" s="1139"/>
      <c r="G33" s="1139"/>
      <c r="H33" s="1139"/>
      <c r="I33" s="1139"/>
    </row>
    <row r="34" spans="1:11" x14ac:dyDescent="0.2">
      <c r="A34" s="1143"/>
      <c r="B34" s="1418"/>
      <c r="C34" s="1102" t="s">
        <v>791</v>
      </c>
      <c r="D34" s="1391">
        <f t="shared" si="2"/>
        <v>0</v>
      </c>
      <c r="E34" s="1139"/>
      <c r="F34" s="1139"/>
      <c r="G34" s="1139"/>
      <c r="H34" s="1139"/>
      <c r="I34" s="1139"/>
    </row>
    <row r="35" spans="1:11" x14ac:dyDescent="0.2">
      <c r="A35" s="1143"/>
      <c r="B35" s="1093"/>
      <c r="C35" s="1102" t="s">
        <v>792</v>
      </c>
      <c r="D35" s="1391">
        <f t="shared" si="2"/>
        <v>0</v>
      </c>
      <c r="E35" s="1139"/>
      <c r="F35" s="1139"/>
      <c r="G35" s="1139"/>
      <c r="H35" s="1139"/>
      <c r="I35" s="1139"/>
    </row>
    <row r="36" spans="1:11" ht="15" thickBot="1" x14ac:dyDescent="0.25">
      <c r="A36" s="1144"/>
      <c r="B36" s="1122"/>
      <c r="C36" s="1147" t="s">
        <v>221</v>
      </c>
      <c r="D36" s="1571">
        <f t="shared" ref="D36:I36" si="3">SUM(D20:D35)</f>
        <v>0</v>
      </c>
      <c r="E36" s="1571">
        <f t="shared" si="3"/>
        <v>0</v>
      </c>
      <c r="F36" s="1571">
        <f t="shared" si="3"/>
        <v>0</v>
      </c>
      <c r="G36" s="1571">
        <f t="shared" si="3"/>
        <v>0</v>
      </c>
      <c r="H36" s="1571">
        <f t="shared" si="3"/>
        <v>0</v>
      </c>
      <c r="I36" s="1571">
        <f t="shared" si="3"/>
        <v>0</v>
      </c>
    </row>
    <row r="37" spans="1:11" ht="15.75" thickTop="1" x14ac:dyDescent="0.2">
      <c r="A37" s="1141" t="s">
        <v>222</v>
      </c>
      <c r="B37" s="1138" t="s">
        <v>223</v>
      </c>
      <c r="C37" s="1093"/>
      <c r="D37" s="1096"/>
      <c r="E37" s="1096"/>
      <c r="F37" s="1096"/>
      <c r="G37" s="1096"/>
      <c r="H37" s="1096"/>
      <c r="I37" s="1097"/>
    </row>
    <row r="38" spans="1:11" x14ac:dyDescent="0.2">
      <c r="A38" s="1143"/>
      <c r="B38" s="1093"/>
      <c r="C38" s="1223"/>
      <c r="D38" s="1390">
        <f>E38+F38</f>
        <v>0</v>
      </c>
      <c r="E38" s="1139"/>
      <c r="F38" s="1139"/>
      <c r="G38" s="1139"/>
      <c r="H38" s="1139"/>
      <c r="I38" s="1139"/>
    </row>
    <row r="39" spans="1:11" x14ac:dyDescent="0.2">
      <c r="A39" s="1143"/>
      <c r="B39" s="1093"/>
      <c r="C39" s="1223"/>
      <c r="D39" s="1390">
        <f t="shared" ref="D39:D40" si="4">E39+F39</f>
        <v>0</v>
      </c>
      <c r="E39" s="1139"/>
      <c r="F39" s="1139"/>
      <c r="G39" s="1139"/>
      <c r="H39" s="1139"/>
      <c r="I39" s="1139"/>
    </row>
    <row r="40" spans="1:11" x14ac:dyDescent="0.2">
      <c r="A40" s="1143"/>
      <c r="B40" s="1093"/>
      <c r="C40" s="1223"/>
      <c r="D40" s="1390">
        <f t="shared" si="4"/>
        <v>0</v>
      </c>
      <c r="E40" s="1139"/>
      <c r="F40" s="1139"/>
      <c r="G40" s="1139"/>
      <c r="H40" s="1139"/>
      <c r="I40" s="1139"/>
    </row>
    <row r="41" spans="1:11" ht="15" thickBot="1" x14ac:dyDescent="0.25">
      <c r="A41" s="1144"/>
      <c r="B41" s="1122"/>
      <c r="C41" s="1147" t="s">
        <v>224</v>
      </c>
      <c r="D41" s="1571">
        <f t="shared" ref="D41:I41" si="5">SUM(D38:D40)</f>
        <v>0</v>
      </c>
      <c r="E41" s="1571">
        <f t="shared" si="5"/>
        <v>0</v>
      </c>
      <c r="F41" s="1571">
        <f t="shared" si="5"/>
        <v>0</v>
      </c>
      <c r="G41" s="1571">
        <f t="shared" si="5"/>
        <v>0</v>
      </c>
      <c r="H41" s="1571">
        <f t="shared" si="5"/>
        <v>0</v>
      </c>
      <c r="I41" s="1571">
        <f t="shared" si="5"/>
        <v>0</v>
      </c>
    </row>
    <row r="42" spans="1:11" ht="15.75" thickTop="1" x14ac:dyDescent="0.2">
      <c r="A42" s="1141" t="s">
        <v>225</v>
      </c>
      <c r="B42" s="1138" t="s">
        <v>226</v>
      </c>
      <c r="C42" s="1093"/>
      <c r="D42" s="1096"/>
      <c r="E42" s="1096"/>
      <c r="F42" s="1096"/>
      <c r="G42" s="1150"/>
      <c r="H42" s="1150"/>
      <c r="I42" s="1097"/>
    </row>
    <row r="43" spans="1:11" x14ac:dyDescent="0.2">
      <c r="A43" s="1143"/>
      <c r="B43" s="1151"/>
      <c r="C43" s="1402" t="s">
        <v>843</v>
      </c>
      <c r="D43" s="1390">
        <f>E43+F43</f>
        <v>0</v>
      </c>
      <c r="E43" s="1139"/>
      <c r="F43" s="1139"/>
      <c r="G43" s="1139"/>
      <c r="H43" s="1139"/>
      <c r="I43" s="1139"/>
    </row>
    <row r="44" spans="1:11" x14ac:dyDescent="0.2">
      <c r="A44" s="1143"/>
      <c r="B44" s="1151"/>
      <c r="C44" s="1402"/>
      <c r="D44" s="1390">
        <f t="shared" ref="D44:D45" si="6">E44+F44</f>
        <v>0</v>
      </c>
      <c r="E44" s="1139"/>
      <c r="F44" s="1139"/>
      <c r="G44" s="1139"/>
      <c r="H44" s="1139"/>
      <c r="I44" s="1139"/>
    </row>
    <row r="45" spans="1:11" x14ac:dyDescent="0.2">
      <c r="A45" s="1143"/>
      <c r="B45" s="1151"/>
      <c r="C45" s="1402"/>
      <c r="D45" s="1390">
        <f t="shared" si="6"/>
        <v>0</v>
      </c>
      <c r="E45" s="1139"/>
      <c r="F45" s="1139"/>
      <c r="G45" s="1139"/>
      <c r="H45" s="1139"/>
      <c r="I45" s="1139"/>
    </row>
    <row r="46" spans="1:11" ht="15" thickBot="1" x14ac:dyDescent="0.25">
      <c r="A46" s="1144"/>
      <c r="B46" s="1122"/>
      <c r="C46" s="1147" t="s">
        <v>229</v>
      </c>
      <c r="D46" s="1571">
        <f t="shared" ref="D46:I46" si="7">SUM(D43:D45)</f>
        <v>0</v>
      </c>
      <c r="E46" s="1571">
        <f t="shared" si="7"/>
        <v>0</v>
      </c>
      <c r="F46" s="1571">
        <f t="shared" si="7"/>
        <v>0</v>
      </c>
      <c r="G46" s="1571">
        <f t="shared" si="7"/>
        <v>0</v>
      </c>
      <c r="H46" s="1571">
        <f t="shared" si="7"/>
        <v>0</v>
      </c>
      <c r="I46" s="1571">
        <f t="shared" si="7"/>
        <v>0</v>
      </c>
    </row>
    <row r="47" spans="1:11" ht="18.75" customHeight="1" thickTop="1" thickBot="1" x14ac:dyDescent="0.25">
      <c r="A47" s="1097" t="s">
        <v>230</v>
      </c>
      <c r="B47" s="1152" t="s">
        <v>805</v>
      </c>
      <c r="C47" s="1153"/>
      <c r="D47" s="1572">
        <f t="shared" ref="D47:I47" si="8">+D10+D11+D18+D36+D41+D46</f>
        <v>0</v>
      </c>
      <c r="E47" s="1572">
        <f t="shared" si="8"/>
        <v>0</v>
      </c>
      <c r="F47" s="1572">
        <f t="shared" si="8"/>
        <v>0</v>
      </c>
      <c r="G47" s="1572">
        <f t="shared" si="8"/>
        <v>0</v>
      </c>
      <c r="H47" s="1572">
        <f t="shared" si="8"/>
        <v>0</v>
      </c>
      <c r="I47" s="1572">
        <f t="shared" si="8"/>
        <v>0</v>
      </c>
    </row>
    <row r="48" spans="1:11" ht="16.5" x14ac:dyDescent="0.2">
      <c r="B48" s="1154" t="s">
        <v>706</v>
      </c>
      <c r="C48" s="1103"/>
      <c r="K48" s="1235"/>
    </row>
    <row r="49" spans="2:11" ht="16.5" x14ac:dyDescent="0.2">
      <c r="B49" s="1154"/>
      <c r="C49" s="1103"/>
      <c r="K49" s="1235"/>
    </row>
    <row r="50" spans="2:11" ht="15" thickBot="1" x14ac:dyDescent="0.25">
      <c r="K50" s="1235"/>
    </row>
    <row r="51" spans="2:11" ht="26.25" customHeight="1" thickBot="1" x14ac:dyDescent="0.25">
      <c r="B51" s="1152" t="s">
        <v>806</v>
      </c>
      <c r="C51" s="1537"/>
      <c r="D51" s="1539" t="s">
        <v>835</v>
      </c>
      <c r="E51" s="1540" t="s">
        <v>704</v>
      </c>
      <c r="F51" s="1541" t="s">
        <v>705</v>
      </c>
      <c r="G51" s="1538" t="s">
        <v>833</v>
      </c>
      <c r="H51" s="1543" t="s">
        <v>834</v>
      </c>
      <c r="I51" s="1392" t="s">
        <v>773</v>
      </c>
      <c r="K51" s="1235"/>
    </row>
    <row r="52" spans="2:11" x14ac:dyDescent="0.2">
      <c r="B52" s="1418"/>
      <c r="C52" s="1231" t="s">
        <v>57</v>
      </c>
      <c r="D52" s="1542">
        <f t="shared" ref="D52:D57" si="9">E52+F52</f>
        <v>0</v>
      </c>
      <c r="E52" s="1139"/>
      <c r="F52" s="1139"/>
      <c r="G52" s="1139"/>
      <c r="H52" s="1139"/>
      <c r="I52" s="1139"/>
    </row>
    <row r="53" spans="2:11" x14ac:dyDescent="0.2">
      <c r="B53" s="1418"/>
      <c r="C53" s="1232" t="s">
        <v>58</v>
      </c>
      <c r="D53" s="1542">
        <f t="shared" si="9"/>
        <v>0</v>
      </c>
      <c r="E53" s="1139"/>
      <c r="F53" s="1139"/>
      <c r="G53" s="1139"/>
      <c r="H53" s="1139"/>
      <c r="I53" s="1139"/>
    </row>
    <row r="54" spans="2:11" x14ac:dyDescent="0.2">
      <c r="B54" s="1418"/>
      <c r="C54" s="1232" t="s">
        <v>59</v>
      </c>
      <c r="D54" s="1542">
        <f t="shared" si="9"/>
        <v>0</v>
      </c>
      <c r="E54" s="1139"/>
      <c r="F54" s="1139"/>
      <c r="G54" s="1139"/>
      <c r="H54" s="1139"/>
      <c r="I54" s="1139"/>
    </row>
    <row r="55" spans="2:11" x14ac:dyDescent="0.2">
      <c r="B55" s="1418"/>
      <c r="C55" s="1421" t="s">
        <v>61</v>
      </c>
      <c r="D55" s="1542">
        <f t="shared" si="9"/>
        <v>0</v>
      </c>
      <c r="E55" s="1139"/>
      <c r="F55" s="1139"/>
      <c r="G55" s="1139"/>
      <c r="H55" s="1139"/>
      <c r="I55" s="1139"/>
    </row>
    <row r="56" spans="2:11" x14ac:dyDescent="0.2">
      <c r="B56" s="1418"/>
      <c r="C56" s="1421" t="s">
        <v>812</v>
      </c>
      <c r="D56" s="1542">
        <f t="shared" si="9"/>
        <v>0</v>
      </c>
      <c r="E56" s="1139"/>
      <c r="F56" s="1139"/>
      <c r="G56" s="1139"/>
      <c r="H56" s="1139"/>
      <c r="I56" s="1139"/>
    </row>
    <row r="57" spans="2:11" x14ac:dyDescent="0.2">
      <c r="B57" s="1418"/>
      <c r="C57" s="1421" t="s">
        <v>811</v>
      </c>
      <c r="D57" s="1542">
        <f t="shared" si="9"/>
        <v>0</v>
      </c>
      <c r="E57" s="1139"/>
      <c r="F57" s="1139"/>
      <c r="G57" s="1139"/>
      <c r="H57" s="1139"/>
      <c r="I57" s="1139"/>
    </row>
    <row r="58" spans="2:11" ht="16.5" x14ac:dyDescent="0.2">
      <c r="B58" s="1154"/>
      <c r="C58" s="1235"/>
    </row>
    <row r="59" spans="2:11" ht="15.75" hidden="1" thickBot="1" x14ac:dyDescent="0.25">
      <c r="B59" s="1419" t="s">
        <v>827</v>
      </c>
      <c r="C59" s="1419"/>
    </row>
    <row r="60" spans="2:11" ht="21.75" hidden="1" x14ac:dyDescent="0.2">
      <c r="B60" s="1420" t="s">
        <v>826</v>
      </c>
    </row>
    <row r="61" spans="2:11" hidden="1" x14ac:dyDescent="0.2">
      <c r="B61" s="1418"/>
      <c r="C61" s="1097" t="s">
        <v>807</v>
      </c>
      <c r="D61" s="1391"/>
      <c r="E61" s="1098" t="s">
        <v>825</v>
      </c>
      <c r="F61" s="1098"/>
      <c r="G61" s="1098"/>
      <c r="H61" s="1098"/>
      <c r="I61" s="1098"/>
    </row>
    <row r="62" spans="2:11" hidden="1" x14ac:dyDescent="0.2">
      <c r="B62" s="1418"/>
      <c r="C62" s="1097" t="s">
        <v>197</v>
      </c>
      <c r="D62" s="1391"/>
      <c r="E62" s="1098"/>
      <c r="F62" s="1098"/>
      <c r="G62" s="1098"/>
      <c r="H62" s="1098"/>
      <c r="I62" s="1098"/>
    </row>
    <row r="63" spans="2:11" hidden="1" x14ac:dyDescent="0.2">
      <c r="B63" s="1418"/>
      <c r="C63" s="1097" t="s">
        <v>780</v>
      </c>
      <c r="D63" s="1391"/>
      <c r="E63" s="1098"/>
      <c r="F63" s="1098"/>
      <c r="G63" s="1098"/>
      <c r="H63" s="1098"/>
      <c r="I63" s="1098"/>
    </row>
    <row r="64" spans="2:11" hidden="1" x14ac:dyDescent="0.2">
      <c r="B64" s="1418"/>
      <c r="C64" s="1097" t="s">
        <v>781</v>
      </c>
      <c r="D64" s="1391"/>
      <c r="E64" s="1098"/>
      <c r="F64" s="1098"/>
      <c r="G64" s="1098"/>
      <c r="H64" s="1098"/>
      <c r="I64" s="1098"/>
    </row>
    <row r="65" spans="2:9" hidden="1" x14ac:dyDescent="0.2">
      <c r="B65" s="1418"/>
      <c r="C65" s="1097" t="s">
        <v>782</v>
      </c>
      <c r="D65" s="1391"/>
      <c r="E65" s="1098"/>
      <c r="F65" s="1098"/>
      <c r="G65" s="1098"/>
      <c r="H65" s="1098"/>
      <c r="I65" s="1098"/>
    </row>
    <row r="66" spans="2:9" hidden="1" x14ac:dyDescent="0.2">
      <c r="B66" s="1418"/>
      <c r="C66" s="1097" t="s">
        <v>808</v>
      </c>
      <c r="D66" s="1391"/>
      <c r="E66" s="1098"/>
      <c r="F66" s="1098"/>
      <c r="G66" s="1098"/>
      <c r="H66" s="1098"/>
      <c r="I66" s="1098"/>
    </row>
    <row r="67" spans="2:9" hidden="1" x14ac:dyDescent="0.2">
      <c r="B67" s="1418"/>
      <c r="C67" s="1097" t="s">
        <v>809</v>
      </c>
      <c r="D67" s="1391"/>
      <c r="E67" s="1098"/>
      <c r="F67" s="1098"/>
      <c r="G67" s="1098"/>
      <c r="H67" s="1098"/>
      <c r="I67" s="1098"/>
    </row>
    <row r="68" spans="2:9" hidden="1" x14ac:dyDescent="0.2">
      <c r="B68" s="1418"/>
      <c r="C68" s="1097" t="s">
        <v>810</v>
      </c>
      <c r="D68" s="1391"/>
      <c r="E68" s="1098"/>
      <c r="F68" s="1098"/>
      <c r="G68" s="1098"/>
      <c r="H68" s="1098"/>
      <c r="I68" s="1098"/>
    </row>
    <row r="69" spans="2:9" ht="16.5" x14ac:dyDescent="0.2">
      <c r="B69" s="1154"/>
      <c r="C69" s="1103"/>
    </row>
    <row r="70" spans="2:9" x14ac:dyDescent="0.2">
      <c r="B70" s="1103"/>
      <c r="C70" s="1103"/>
    </row>
    <row r="71" spans="2:9" ht="20.100000000000001" customHeight="1" x14ac:dyDescent="0.2">
      <c r="B71" s="1103"/>
      <c r="C71" s="1230" t="s">
        <v>774</v>
      </c>
      <c r="D71" s="1728"/>
      <c r="E71" s="1728"/>
      <c r="F71" s="1728"/>
    </row>
    <row r="72" spans="2:9" x14ac:dyDescent="0.2">
      <c r="B72" s="1103"/>
      <c r="C72" s="1230"/>
    </row>
    <row r="73" spans="2:9" ht="20.100000000000001" customHeight="1" x14ac:dyDescent="0.2">
      <c r="B73" s="1103"/>
      <c r="C73" s="1230" t="s">
        <v>775</v>
      </c>
      <c r="D73" s="1728"/>
      <c r="E73" s="1728"/>
      <c r="F73" s="1728"/>
    </row>
    <row r="74" spans="2:9" x14ac:dyDescent="0.2">
      <c r="B74" s="1103"/>
      <c r="C74" s="1230"/>
    </row>
    <row r="75" spans="2:9" ht="20.100000000000001" customHeight="1" x14ac:dyDescent="0.2">
      <c r="B75" s="1103"/>
      <c r="C75" s="1230" t="s">
        <v>776</v>
      </c>
      <c r="D75" s="1728"/>
      <c r="E75" s="1728"/>
      <c r="F75" s="1728"/>
    </row>
    <row r="76" spans="2:9" x14ac:dyDescent="0.2">
      <c r="B76" s="1103"/>
      <c r="C76" s="1230"/>
    </row>
    <row r="77" spans="2:9" ht="20.100000000000001" customHeight="1" x14ac:dyDescent="0.2">
      <c r="B77" s="1103"/>
      <c r="C77" s="1230" t="s">
        <v>629</v>
      </c>
      <c r="D77" s="1729"/>
      <c r="E77" s="1729"/>
      <c r="F77" s="1729"/>
    </row>
    <row r="78" spans="2:9" x14ac:dyDescent="0.2">
      <c r="B78" s="1103"/>
      <c r="C78" s="1103"/>
    </row>
    <row r="79" spans="2:9" x14ac:dyDescent="0.2">
      <c r="B79" s="1103"/>
      <c r="C79" s="1103"/>
    </row>
    <row r="80" spans="2:9" x14ac:dyDescent="0.2">
      <c r="B80" s="1103"/>
      <c r="C80" s="1103"/>
    </row>
    <row r="81" spans="2:3" x14ac:dyDescent="0.2">
      <c r="B81" s="1103"/>
      <c r="C81" s="1103"/>
    </row>
    <row r="82" spans="2:3" x14ac:dyDescent="0.2">
      <c r="B82" s="1103"/>
      <c r="C82" s="1103"/>
    </row>
    <row r="83" spans="2:3" x14ac:dyDescent="0.2">
      <c r="B83" s="1103"/>
      <c r="C83" s="1103"/>
    </row>
    <row r="84" spans="2:3" x14ac:dyDescent="0.2">
      <c r="B84" s="1103"/>
      <c r="C84" s="1103"/>
    </row>
    <row r="85" spans="2:3" x14ac:dyDescent="0.2">
      <c r="B85" s="1103"/>
      <c r="C85" s="1103"/>
    </row>
    <row r="86" spans="2:3" x14ac:dyDescent="0.2">
      <c r="B86" s="1103"/>
      <c r="C86" s="1103"/>
    </row>
    <row r="87" spans="2:3" x14ac:dyDescent="0.2">
      <c r="B87" s="1103"/>
      <c r="C87" s="1103"/>
    </row>
    <row r="88" spans="2:3" x14ac:dyDescent="0.2">
      <c r="B88" s="1103"/>
      <c r="C88" s="1103"/>
    </row>
    <row r="89" spans="2:3" x14ac:dyDescent="0.2">
      <c r="B89" s="1103"/>
      <c r="C89" s="1103"/>
    </row>
    <row r="90" spans="2:3" x14ac:dyDescent="0.2">
      <c r="B90" s="1103"/>
      <c r="C90" s="1103"/>
    </row>
    <row r="91" spans="2:3" x14ac:dyDescent="0.2">
      <c r="B91" s="1103"/>
      <c r="C91" s="1103"/>
    </row>
    <row r="92" spans="2:3" x14ac:dyDescent="0.2">
      <c r="B92" s="1103"/>
      <c r="C92" s="1103"/>
    </row>
  </sheetData>
  <sheetProtection formatCells="0"/>
  <mergeCells count="9">
    <mergeCell ref="A1:H1"/>
    <mergeCell ref="A3:H3"/>
    <mergeCell ref="D75:F75"/>
    <mergeCell ref="D77:F77"/>
    <mergeCell ref="G7:I7"/>
    <mergeCell ref="G5:I5"/>
    <mergeCell ref="D71:F71"/>
    <mergeCell ref="D73:F73"/>
    <mergeCell ref="A2:I2"/>
  </mergeCells>
  <dataValidations count="4">
    <dataValidation type="custom" allowBlank="1" showInputMessage="1" showErrorMessage="1" error="This cell is not in the formula on line 18." sqref="D12:I12" xr:uid="{7D63E7C2-8851-4DB4-979D-6BCA8C9B6DC9}">
      <formula1>0</formula1>
    </dataValidation>
    <dataValidation type="custom" allowBlank="1" showInputMessage="1" showErrorMessage="1" error="This cell is not in the formula on line 36." sqref="D19:I19" xr:uid="{EA785367-F8A1-4D4F-AE25-86033D7F9F26}">
      <formula1>0</formula1>
    </dataValidation>
    <dataValidation type="custom" allowBlank="1" showInputMessage="1" showErrorMessage="1" error="This cell is not in the formula on line 41." sqref="D37:I37" xr:uid="{CF8BD339-B18C-4660-A244-50C0A7B43920}">
      <formula1>0</formula1>
    </dataValidation>
    <dataValidation type="custom" allowBlank="1" showInputMessage="1" showErrorMessage="1" error="This cell is not in the formula on line 46." sqref="D42:I42" xr:uid="{D4F9F024-25E9-4D69-A491-BDDDCE9A7C0B}">
      <formula1>0</formula1>
    </dataValidation>
  </dataValidations>
  <printOptions horizontalCentered="1"/>
  <pageMargins left="0.5" right="0.5" top="0.5" bottom="0.24" header="0.5" footer="0.5"/>
  <pageSetup scale="61" orientation="portrait" horizontalDpi="1200" verticalDpi="1200" r:id="rId1"/>
  <headerFooter alignWithMargins="0">
    <oddFooter>&amp;R&amp;8Revised October 20, 2021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30</vt:i4>
      </vt:variant>
    </vt:vector>
  </HeadingPairs>
  <TitlesOfParts>
    <vt:vector size="63" baseType="lpstr">
      <vt:lpstr>Instruction Tab</vt:lpstr>
      <vt:lpstr>Instructions</vt:lpstr>
      <vt:lpstr>3a - Dev Cost Budget (A)</vt:lpstr>
      <vt:lpstr>3b - Sources of Funds (A-1)</vt:lpstr>
      <vt:lpstr>4a - Rent Summary (B)</vt:lpstr>
      <vt:lpstr>5a - OP Budget (C)</vt:lpstr>
      <vt:lpstr>5a - Rehab OP Exp (ACTUALS)</vt:lpstr>
      <vt:lpstr>5b - CF Projection (C-1)</vt:lpstr>
      <vt:lpstr>6a - Cost Breakdown (D)</vt:lpstr>
      <vt:lpstr>6b - Project Schedule (E)</vt:lpstr>
      <vt:lpstr>7a - LIHTC Estimate (F)</vt:lpstr>
      <vt:lpstr>General Summary</vt:lpstr>
      <vt:lpstr>UW Checklist</vt:lpstr>
      <vt:lpstr>Tax Credit Eligibility</vt:lpstr>
      <vt:lpstr>Comparative Summary</vt:lpstr>
      <vt:lpstr>UW Checklist (CO)</vt:lpstr>
      <vt:lpstr>Sources (CO)</vt:lpstr>
      <vt:lpstr>Cost-Basis (CO)</vt:lpstr>
      <vt:lpstr>Construction Costs (CO)</vt:lpstr>
      <vt:lpstr>Rent Summary (CO)</vt:lpstr>
      <vt:lpstr>Operating Exps (CO)</vt:lpstr>
      <vt:lpstr>Cash Flow (CO)</vt:lpstr>
      <vt:lpstr>Tax Credit Eligibility (CO)</vt:lpstr>
      <vt:lpstr>Comparative Summary (CO)</vt:lpstr>
      <vt:lpstr>UW Checklist (8609)</vt:lpstr>
      <vt:lpstr>Sources (8609)</vt:lpstr>
      <vt:lpstr>Cost Cert. (8609)</vt:lpstr>
      <vt:lpstr>Construction Costs (8609)</vt:lpstr>
      <vt:lpstr>Rent Summary (8609)</vt:lpstr>
      <vt:lpstr>Operating Exps (8609)</vt:lpstr>
      <vt:lpstr>Cash Flow (8609)</vt:lpstr>
      <vt:lpstr>Tax Credit Eligibility (8609)</vt:lpstr>
      <vt:lpstr>Comparative Summary (8609)</vt:lpstr>
      <vt:lpstr>Instructions!_Hlk53045733</vt:lpstr>
      <vt:lpstr>'3a - Dev Cost Budget (A)'!ALL</vt:lpstr>
      <vt:lpstr>EQUIP</vt:lpstr>
      <vt:lpstr>'5a - Rehab OP Exp (ACTUALS)'!OPS</vt:lpstr>
      <vt:lpstr>OPS</vt:lpstr>
      <vt:lpstr>'3a - Dev Cost Budget (A)'!Print_Area</vt:lpstr>
      <vt:lpstr>'4a - Rent Summary (B)'!Print_Area</vt:lpstr>
      <vt:lpstr>'5a - OP Budget (C)'!Print_Area</vt:lpstr>
      <vt:lpstr>'5a - Rehab OP Exp (ACTUALS)'!Print_Area</vt:lpstr>
      <vt:lpstr>'6a - Cost Breakdown (D)'!Print_Area</vt:lpstr>
      <vt:lpstr>'Comparative Summary'!Print_Area</vt:lpstr>
      <vt:lpstr>'Comparative Summary (8609)'!Print_Area</vt:lpstr>
      <vt:lpstr>'Comparative Summary (CO)'!Print_Area</vt:lpstr>
      <vt:lpstr>'Construction Costs (8609)'!Print_Area</vt:lpstr>
      <vt:lpstr>'Construction Costs (CO)'!Print_Area</vt:lpstr>
      <vt:lpstr>'Cost Cert. (8609)'!Print_Area</vt:lpstr>
      <vt:lpstr>'Cost-Basis (CO)'!Print_Area</vt:lpstr>
      <vt:lpstr>'General Summary'!Print_Area</vt:lpstr>
      <vt:lpstr>'Sources (8609)'!Print_Area</vt:lpstr>
      <vt:lpstr>'Sources (CO)'!Print_Area</vt:lpstr>
      <vt:lpstr>'Tax Credit Eligibility'!Print_Area</vt:lpstr>
      <vt:lpstr>'Tax Credit Eligibility (8609)'!Print_Area</vt:lpstr>
      <vt:lpstr>'Tax Credit Eligibility (CO)'!Print_Area</vt:lpstr>
      <vt:lpstr>Print_Area</vt:lpstr>
      <vt:lpstr>'4a - Rent Summary (B)'!Print_Area_MI</vt:lpstr>
      <vt:lpstr>'5a - OP Budget (C)'!Print_Area_MI</vt:lpstr>
      <vt:lpstr>'5a - Rehab OP Exp (ACTUALS)'!Print_Area_MI</vt:lpstr>
      <vt:lpstr>PRINT_AREA_MI</vt:lpstr>
      <vt:lpstr>'3a - Dev Cost Budget (A)'!Print_Titles</vt:lpstr>
      <vt:lpstr>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Abramowski</dc:creator>
  <cp:lastModifiedBy>Christi Wheelock</cp:lastModifiedBy>
  <cp:lastPrinted>2023-11-16T20:12:15Z</cp:lastPrinted>
  <dcterms:created xsi:type="dcterms:W3CDTF">2016-07-22T16:41:31Z</dcterms:created>
  <dcterms:modified xsi:type="dcterms:W3CDTF">2024-02-08T23:07:04Z</dcterms:modified>
</cp:coreProperties>
</file>