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grams\ROC (Restoring our Communities)\Program Forms\"/>
    </mc:Choice>
  </mc:AlternateContent>
  <xr:revisionPtr revIDLastSave="0" documentId="8_{75DEBA45-7E5E-4DAB-91A7-53EAAA20AD92}" xr6:coauthVersionLast="47" xr6:coauthVersionMax="47" xr10:uidLastSave="{00000000-0000-0000-0000-000000000000}"/>
  <workbookProtection workbookAlgorithmName="SHA-512" workbookHashValue="xQJaCz7mYg53wfDxJWgaMQoXfaBaZBbFXBShEV1vPpohK00+8XJyhZz7v9DOwO8aIh6GfPxKTYL/Tv0vdOA1pA==" workbookSaltValue="sWgMSEgfzUmT+R/liyvdzA==" workbookSpinCount="100000" lockStructure="1"/>
  <bookViews>
    <workbookView xWindow="28680" yWindow="-120" windowWidth="29040" windowHeight="15720" xr2:uid="{040BD537-6F5E-4CAF-A126-65363980270D}"/>
  </bookViews>
  <sheets>
    <sheet name="Feasibility Tool" sheetId="16" r:id="rId1"/>
    <sheet name="MFA Home Price Data Set" sheetId="14" state="hidden" r:id="rId2"/>
  </sheets>
  <definedNames>
    <definedName name="_xlnm.Print_Area" localSheetId="0">'Feasibility Tool'!$A$1:$O$65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6" l="1"/>
  <c r="C51" i="16"/>
  <c r="B63" i="16" l="1"/>
  <c r="G50" i="16" l="1"/>
  <c r="J37" i="16"/>
  <c r="B59" i="16"/>
  <c r="B58" i="16"/>
  <c r="B56" i="16"/>
  <c r="F28" i="16"/>
  <c r="G28" i="16" s="1"/>
  <c r="D51" i="16"/>
  <c r="F49" i="16"/>
  <c r="G49" i="16" s="1"/>
  <c r="F48" i="16"/>
  <c r="G48" i="16" s="1"/>
  <c r="F47" i="16"/>
  <c r="G47" i="16" s="1"/>
  <c r="F46" i="16"/>
  <c r="G46" i="16" s="1"/>
  <c r="F45" i="16"/>
  <c r="G45" i="16" s="1"/>
  <c r="F44" i="16"/>
  <c r="G44" i="16" s="1"/>
  <c r="F43" i="16"/>
  <c r="G43" i="16" s="1"/>
  <c r="F42" i="16"/>
  <c r="G42" i="16" s="1"/>
  <c r="F41" i="16"/>
  <c r="G41" i="16" s="1"/>
  <c r="F40" i="16"/>
  <c r="G40" i="16" s="1"/>
  <c r="F39" i="16"/>
  <c r="G39" i="16" s="1"/>
  <c r="F38" i="16"/>
  <c r="G38" i="16" s="1"/>
  <c r="F37" i="16"/>
  <c r="G37" i="16" s="1"/>
  <c r="F36" i="16"/>
  <c r="G36" i="16" s="1"/>
  <c r="F35" i="16"/>
  <c r="G35" i="16" s="1"/>
  <c r="F34" i="16"/>
  <c r="G34" i="16" s="1"/>
  <c r="F33" i="16"/>
  <c r="G33" i="16" s="1"/>
  <c r="F32" i="16"/>
  <c r="G32" i="16" s="1"/>
  <c r="F31" i="16"/>
  <c r="G31" i="16" s="1"/>
  <c r="F30" i="16"/>
  <c r="G30" i="16" s="1"/>
  <c r="F29" i="16"/>
  <c r="G29" i="16" s="1"/>
  <c r="D56" i="16" l="1"/>
  <c r="J38" i="16"/>
  <c r="J40" i="16" s="1"/>
  <c r="G51" i="16"/>
  <c r="F51" i="16"/>
  <c r="D58" i="16" s="1"/>
  <c r="J39" i="16" l="1"/>
  <c r="B55" i="16" a="1"/>
  <c r="B55" i="16" s="1"/>
  <c r="D55" i="16" s="1"/>
  <c r="D59" i="16" l="1"/>
  <c r="B60" i="16" l="1"/>
  <c r="B61" i="16"/>
  <c r="D57" i="16"/>
  <c r="D60" i="16" s="1"/>
  <c r="D61" i="16" l="1"/>
  <c r="J26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<sst xmlns="http://schemas.openxmlformats.org/spreadsheetml/2006/main" count="124" uniqueCount="123">
  <si>
    <t>Purchase Price</t>
  </si>
  <si>
    <t>County</t>
  </si>
  <si>
    <t>Median Home Price</t>
  </si>
  <si>
    <t>Total</t>
  </si>
  <si>
    <t>Santa Fe</t>
  </si>
  <si>
    <t>Windows</t>
  </si>
  <si>
    <t>Roof</t>
  </si>
  <si>
    <t>City</t>
  </si>
  <si>
    <t>State</t>
  </si>
  <si>
    <t>Albuquerque</t>
  </si>
  <si>
    <t>Project Name</t>
  </si>
  <si>
    <t>Property Address Line 1</t>
  </si>
  <si>
    <t>Bernalillo</t>
  </si>
  <si>
    <t>Anticipated Acquisition Cost of Project</t>
  </si>
  <si>
    <t>Sandoval</t>
  </si>
  <si>
    <t>Demolition</t>
  </si>
  <si>
    <t>Doors</t>
  </si>
  <si>
    <t>Flooring</t>
  </si>
  <si>
    <t>Drywall</t>
  </si>
  <si>
    <t>Stucco/Siding</t>
  </si>
  <si>
    <t>HVAC</t>
  </si>
  <si>
    <t>Plumbing</t>
  </si>
  <si>
    <t>Gas</t>
  </si>
  <si>
    <t>Electrical</t>
  </si>
  <si>
    <t>Insulation</t>
  </si>
  <si>
    <t>Lights</t>
  </si>
  <si>
    <t>Foundation</t>
  </si>
  <si>
    <t>Bathroom Tub/Toilet/Sink</t>
  </si>
  <si>
    <t>Washer/Dryer</t>
  </si>
  <si>
    <t>Kitchen Appliances</t>
  </si>
  <si>
    <t>Cabinets/Countertops</t>
  </si>
  <si>
    <t>Fencing</t>
  </si>
  <si>
    <t>Paint</t>
  </si>
  <si>
    <t>Sewer Line</t>
  </si>
  <si>
    <t>Garage</t>
  </si>
  <si>
    <t>Materials</t>
  </si>
  <si>
    <t>Labor</t>
  </si>
  <si>
    <t>Other</t>
  </si>
  <si>
    <t>Rehabilitation Budget</t>
  </si>
  <si>
    <t>Anticipated Selling Price of Property</t>
  </si>
  <si>
    <t>Valencia</t>
  </si>
  <si>
    <t>Property Address Line 2</t>
  </si>
  <si>
    <t>Catron</t>
  </si>
  <si>
    <t>Chaves</t>
  </si>
  <si>
    <t>Cibola</t>
  </si>
  <si>
    <t>Colfax</t>
  </si>
  <si>
    <t>Curry</t>
  </si>
  <si>
    <t>De Baca</t>
  </si>
  <si>
    <t>Doña Ana</t>
  </si>
  <si>
    <t>Grant</t>
  </si>
  <si>
    <t>Eddy</t>
  </si>
  <si>
    <t>Guadalupe</t>
  </si>
  <si>
    <t>Harding</t>
  </si>
  <si>
    <t>Hidalgo</t>
  </si>
  <si>
    <t>Lea</t>
  </si>
  <si>
    <t>Lincoln</t>
  </si>
  <si>
    <t>Los Alamos</t>
  </si>
  <si>
    <t>Luna</t>
  </si>
  <si>
    <t>McKinley</t>
  </si>
  <si>
    <t>Mora</t>
  </si>
  <si>
    <t>Otero</t>
  </si>
  <si>
    <t>Quay</t>
  </si>
  <si>
    <t>Rio Arriba</t>
  </si>
  <si>
    <t>Roosevelt</t>
  </si>
  <si>
    <t>San Juan</t>
  </si>
  <si>
    <t>San Miguel</t>
  </si>
  <si>
    <t>Sierra</t>
  </si>
  <si>
    <t>Socorro</t>
  </si>
  <si>
    <t>Taos</t>
  </si>
  <si>
    <t>Torrance</t>
  </si>
  <si>
    <t>Union</t>
  </si>
  <si>
    <t>FirstHome Purchase Price Limits</t>
  </si>
  <si>
    <t>Eligible for program?</t>
  </si>
  <si>
    <t>Units</t>
  </si>
  <si>
    <t>Total Costs</t>
  </si>
  <si>
    <t>Costs per Unit</t>
  </si>
  <si>
    <t>Directions:</t>
  </si>
  <si>
    <t>(Company Name)</t>
  </si>
  <si>
    <t>(Contact Name)</t>
  </si>
  <si>
    <t>Results</t>
  </si>
  <si>
    <t>Project Feasibility</t>
  </si>
  <si>
    <t>Las Cruces</t>
  </si>
  <si>
    <t>Item</t>
  </si>
  <si>
    <r>
      <t xml:space="preserve">MFA recommends (but does not require) project to meet requirements for its </t>
    </r>
    <r>
      <rPr>
        <sz val="11"/>
        <color theme="1"/>
        <rFont val="Avenir Next LT Pro"/>
        <family val="2"/>
      </rPr>
      <t>First</t>
    </r>
    <r>
      <rPr>
        <i/>
        <sz val="11"/>
        <color theme="1"/>
        <rFont val="Avenir Next LT Pro"/>
        <family val="2"/>
      </rPr>
      <t xml:space="preserve">Home program for first-time homebuyers. Please see box below for eligibility and visit </t>
    </r>
    <r>
      <rPr>
        <i/>
        <sz val="11"/>
        <color rgb="FF0070C0"/>
        <rFont val="Avenir Next LT Pro"/>
        <family val="2"/>
      </rPr>
      <t>housingnm.org/homebuyers/down-payment-assistance</t>
    </r>
    <r>
      <rPr>
        <i/>
        <sz val="11"/>
        <color theme="1"/>
        <rFont val="Avenir Next LT Pro"/>
        <family val="2"/>
      </rPr>
      <t xml:space="preserve"> for more information on MFA's </t>
    </r>
    <r>
      <rPr>
        <sz val="11"/>
        <color theme="1"/>
        <rFont val="Avenir Next LT Pro"/>
        <family val="2"/>
      </rPr>
      <t>First</t>
    </r>
    <r>
      <rPr>
        <i/>
        <sz val="11"/>
        <color theme="1"/>
        <rFont val="Avenir Next LT Pro"/>
        <family val="2"/>
      </rPr>
      <t>Home program.</t>
    </r>
  </si>
  <si>
    <t>MFA's "Restoring our Communities" (ROC) Program Feasibility Tool</t>
  </si>
  <si>
    <t>Yellow indicates potential project feasibility, though MFA will need to review.</t>
  </si>
  <si>
    <t>Green indicates that project appears to be feasible.</t>
  </si>
  <si>
    <t>Property County (Select)</t>
  </si>
  <si>
    <t>Please use the following guide to determine project feasibility. Feasibility does not guarantee project approval or rejection, only acts as a guide.</t>
  </si>
  <si>
    <t>Average Resale Price to Area Median Home Price ratio (based on previously MFA-funded projects)</t>
  </si>
  <si>
    <t>Database Intercept</t>
  </si>
  <si>
    <t>Database Slope</t>
  </si>
  <si>
    <r>
      <t>MFA's First</t>
    </r>
    <r>
      <rPr>
        <i/>
        <sz val="11"/>
        <color theme="1"/>
        <rFont val="Avenir Next LT Pro"/>
        <family val="2"/>
      </rPr>
      <t>Home</t>
    </r>
    <r>
      <rPr>
        <sz val="11"/>
        <color theme="1"/>
        <rFont val="Avenir Next LT Pro"/>
        <family val="2"/>
      </rPr>
      <t xml:space="preserve"> Program</t>
    </r>
  </si>
  <si>
    <t>MFA Use Only</t>
  </si>
  <si>
    <t>Project Details</t>
  </si>
  <si>
    <t>Location Category (Select Urban or Rural, see list on right)</t>
  </si>
  <si>
    <t>(Contact Email)</t>
  </si>
  <si>
    <t>Estimated Unrecoverable Loss to MFA</t>
  </si>
  <si>
    <t>Estimated Cost Recovery for MFA</t>
  </si>
  <si>
    <r>
      <t>First</t>
    </r>
    <r>
      <rPr>
        <i/>
        <sz val="11"/>
        <color theme="1"/>
        <rFont val="Avenir Next LT Pro"/>
        <family val="2"/>
      </rPr>
      <t>Home</t>
    </r>
    <r>
      <rPr>
        <sz val="11"/>
        <color theme="1"/>
        <rFont val="Avenir Next LT Pro"/>
        <family val="2"/>
      </rPr>
      <t xml:space="preserve"> Government Interest Rate</t>
    </r>
    <r>
      <rPr>
        <vertAlign val="superscript"/>
        <sz val="11"/>
        <color theme="1"/>
        <rFont val="Avenir Next LT Pro"/>
        <family val="2"/>
      </rPr>
      <t>3</t>
    </r>
  </si>
  <si>
    <r>
      <t>Down Payment Assistance (maximum)</t>
    </r>
    <r>
      <rPr>
        <vertAlign val="superscript"/>
        <sz val="11"/>
        <color theme="1"/>
        <rFont val="Avenir Next LT Pro"/>
        <family val="2"/>
      </rPr>
      <t>4</t>
    </r>
  </si>
  <si>
    <r>
      <t>Borrower Monthly Payment</t>
    </r>
    <r>
      <rPr>
        <vertAlign val="superscript"/>
        <sz val="11"/>
        <color theme="1"/>
        <rFont val="Avenir Next LT Pro"/>
        <family val="2"/>
      </rPr>
      <t>5</t>
    </r>
  </si>
  <si>
    <r>
      <rPr>
        <vertAlign val="superscript"/>
        <sz val="10"/>
        <color theme="1"/>
        <rFont val="Avenir Next LT Pro"/>
        <family val="2"/>
      </rPr>
      <t>1</t>
    </r>
    <r>
      <rPr>
        <sz val="10"/>
        <color theme="1"/>
        <rFont val="Avenir Next LT Pro"/>
        <family val="2"/>
      </rPr>
      <t>Project Management Costs (PMC) are determined as followed: If the property is in an urban area, PMC is 10% of both the acquisition cost of the property and the total rehabilitation costs of the property, capped at $15,000. If the project is in a rural area, PMC is 15% of both the acquisition cost of the property and the total rehabilitation costs of the property, capped at $25,000.</t>
    </r>
  </si>
  <si>
    <r>
      <rPr>
        <vertAlign val="superscript"/>
        <sz val="10"/>
        <color theme="1"/>
        <rFont val="Avenir Next LT Pro"/>
        <family val="2"/>
      </rPr>
      <t>2</t>
    </r>
    <r>
      <rPr>
        <sz val="10"/>
        <color theme="1"/>
        <rFont val="Avenir Next LT Pro"/>
        <family val="2"/>
      </rPr>
      <t>Estimated Total Project Cost does not include closing costs associated with the sale of the property. Calculates other fees at 3% of the sales price.</t>
    </r>
  </si>
  <si>
    <r>
      <rPr>
        <vertAlign val="superscript"/>
        <sz val="10"/>
        <color theme="1"/>
        <rFont val="Avenir Next LT Pro"/>
        <family val="2"/>
      </rPr>
      <t>3</t>
    </r>
    <r>
      <rPr>
        <sz val="10"/>
        <color theme="1"/>
        <rFont val="Avenir Next LT Pro"/>
        <family val="2"/>
      </rPr>
      <t>Based off of a typical First</t>
    </r>
    <r>
      <rPr>
        <i/>
        <sz val="10"/>
        <color theme="1"/>
        <rFont val="Avenir Next LT Pro"/>
        <family val="2"/>
      </rPr>
      <t>Home</t>
    </r>
    <r>
      <rPr>
        <sz val="10"/>
        <color theme="1"/>
        <rFont val="Avenir Next LT Pro"/>
        <family val="2"/>
      </rPr>
      <t xml:space="preserve"> FHA loan. MFA offers lower-than-market interest rates; This is not a guarantee of MFA's offered or current mortgage interest rates. Please visit </t>
    </r>
    <r>
      <rPr>
        <i/>
        <sz val="10"/>
        <color rgb="FF0070C0"/>
        <rFont val="Avenir Next LT Pro"/>
        <family val="2"/>
      </rPr>
      <t>housingnm.org/homebuyers/tools-resources/current-rates</t>
    </r>
    <r>
      <rPr>
        <sz val="10"/>
        <color theme="1"/>
        <rFont val="Avenir Next LT Pro"/>
        <family val="2"/>
      </rPr>
      <t xml:space="preserve"> for information regarding MFA's FirstHome interest rates.</t>
    </r>
  </si>
  <si>
    <r>
      <rPr>
        <vertAlign val="superscript"/>
        <sz val="10"/>
        <color theme="1"/>
        <rFont val="Avenir Next LT Pro"/>
        <family val="2"/>
      </rPr>
      <t>4</t>
    </r>
    <r>
      <rPr>
        <sz val="10"/>
        <color theme="1"/>
        <rFont val="Avenir Next LT Pro"/>
        <family val="2"/>
      </rPr>
      <t>DPA calculated at 4% of the purchase price. Down payment assistance is subject to MFA program parameters and eligibility. Not a guarantee or quote. Please visit MFA's website for program details.</t>
    </r>
  </si>
  <si>
    <r>
      <rPr>
        <vertAlign val="superscript"/>
        <sz val="10"/>
        <color theme="1"/>
        <rFont val="Avenir Next LT Pro"/>
        <family val="2"/>
      </rPr>
      <t>5</t>
    </r>
    <r>
      <rPr>
        <sz val="10"/>
        <color theme="1"/>
        <rFont val="Avenir Next LT Pro"/>
        <family val="2"/>
      </rPr>
      <t>Estimated monthly payment that borrower would make if eligible for MFA's FirstHome Program. Not a guarantee or quote; use only for reference.</t>
    </r>
  </si>
  <si>
    <r>
      <rPr>
        <vertAlign val="superscript"/>
        <sz val="10"/>
        <color theme="1"/>
        <rFont val="Avenir Next LT Pro"/>
        <family val="2"/>
      </rPr>
      <t>8</t>
    </r>
    <r>
      <rPr>
        <sz val="10"/>
        <color theme="1"/>
        <rFont val="Avenir Next LT Pro"/>
        <family val="2"/>
      </rPr>
      <t>Homebuyer counseling is required for first-time homebuyers, currently priced at $500.00.</t>
    </r>
  </si>
  <si>
    <t>Rio Rancho</t>
  </si>
  <si>
    <r>
      <t>Urban Locations, NM</t>
    </r>
    <r>
      <rPr>
        <vertAlign val="superscript"/>
        <sz val="11"/>
        <color theme="1"/>
        <rFont val="Arial Nova"/>
        <family val="2"/>
      </rPr>
      <t>+</t>
    </r>
  </si>
  <si>
    <r>
      <rPr>
        <vertAlign val="superscript"/>
        <sz val="10"/>
        <color theme="1"/>
        <rFont val="Avenir Next LT Pro"/>
        <family val="2"/>
      </rPr>
      <t>+</t>
    </r>
    <r>
      <rPr>
        <sz val="10"/>
        <color theme="1"/>
        <rFont val="Avenir Next LT Pro"/>
        <family val="2"/>
      </rPr>
      <t>Determined by MFA.</t>
    </r>
  </si>
  <si>
    <r>
      <t>Estimated Project Management Costs</t>
    </r>
    <r>
      <rPr>
        <vertAlign val="superscript"/>
        <sz val="10.5"/>
        <color theme="1"/>
        <rFont val="Avenir Next LT Pro"/>
        <family val="2"/>
      </rPr>
      <t>1</t>
    </r>
  </si>
  <si>
    <r>
      <t>Hombuyer Counseling</t>
    </r>
    <r>
      <rPr>
        <vertAlign val="superscript"/>
        <sz val="10.5"/>
        <color theme="1"/>
        <rFont val="Avenir Next LT Pro"/>
        <family val="2"/>
      </rPr>
      <t>8</t>
    </r>
  </si>
  <si>
    <r>
      <t>Estimated Total Project Cost</t>
    </r>
    <r>
      <rPr>
        <vertAlign val="superscript"/>
        <sz val="10.5"/>
        <color theme="1"/>
        <rFont val="Avenir Next LT Pro"/>
        <family val="2"/>
      </rPr>
      <t>2</t>
    </r>
  </si>
  <si>
    <r>
      <t>Estimated Selling Price</t>
    </r>
    <r>
      <rPr>
        <vertAlign val="superscript"/>
        <sz val="10.5"/>
        <color theme="1"/>
        <rFont val="Avenir Next LT Pro"/>
        <family val="2"/>
      </rPr>
      <t>6</t>
    </r>
  </si>
  <si>
    <r>
      <t>Homebuyer Counseling? (Select Y or N)</t>
    </r>
    <r>
      <rPr>
        <vertAlign val="superscript"/>
        <sz val="10.5"/>
        <color theme="1"/>
        <rFont val="Avenir Next LT Pro"/>
        <family val="2"/>
      </rPr>
      <t>8</t>
    </r>
  </si>
  <si>
    <r>
      <t xml:space="preserve">Please fill in boxes that are colored in </t>
    </r>
    <r>
      <rPr>
        <b/>
        <i/>
        <sz val="11"/>
        <color theme="1"/>
        <rFont val="Avenir Next LT Pro"/>
        <family val="2"/>
      </rPr>
      <t>blue</t>
    </r>
    <r>
      <rPr>
        <i/>
        <sz val="11"/>
        <color theme="1"/>
        <rFont val="Avenir Next LT Pro"/>
        <family val="2"/>
      </rPr>
      <t xml:space="preserve"> to the best of your knowledge. Please see list of urban locations below for selecting Location Category. </t>
    </r>
    <r>
      <rPr>
        <b/>
        <i/>
        <sz val="11"/>
        <color theme="1"/>
        <rFont val="Avenir Next LT Pro"/>
        <family val="2"/>
      </rPr>
      <t>Yellow</t>
    </r>
    <r>
      <rPr>
        <i/>
        <sz val="11"/>
        <color theme="1"/>
        <rFont val="Avenir Next LT Pro"/>
        <family val="2"/>
      </rPr>
      <t xml:space="preserve">-colored cells are automatically calculated and </t>
    </r>
    <r>
      <rPr>
        <i/>
        <u/>
        <sz val="11"/>
        <color theme="1"/>
        <rFont val="Avenir Next LT Pro"/>
        <family val="2"/>
      </rPr>
      <t>do not</t>
    </r>
    <r>
      <rPr>
        <i/>
        <sz val="11"/>
        <color theme="1"/>
        <rFont val="Avenir Next LT Pro"/>
        <family val="2"/>
      </rPr>
      <t xml:space="preserve"> need to be adjusted. </t>
    </r>
    <r>
      <rPr>
        <b/>
        <i/>
        <sz val="11"/>
        <color theme="1"/>
        <rFont val="Avenir Next LT Pro"/>
        <family val="2"/>
      </rPr>
      <t>Gray</t>
    </r>
    <r>
      <rPr>
        <i/>
        <sz val="11"/>
        <color theme="1"/>
        <rFont val="Avenir Next LT Pro"/>
        <family val="2"/>
      </rPr>
      <t xml:space="preserve"> cells are for </t>
    </r>
    <r>
      <rPr>
        <i/>
        <u/>
        <sz val="11"/>
        <color theme="1"/>
        <rFont val="Avenir Next LT Pro"/>
        <family val="2"/>
      </rPr>
      <t>MFA use only</t>
    </r>
    <r>
      <rPr>
        <i/>
        <sz val="11"/>
        <color theme="1"/>
        <rFont val="Avenir Next LT Pro"/>
        <family val="2"/>
      </rPr>
      <t>.</t>
    </r>
  </si>
  <si>
    <t>Red indicates that project does not appear feasible, discuss with MFA for next steps.</t>
  </si>
  <si>
    <r>
      <rPr>
        <vertAlign val="superscript"/>
        <sz val="10"/>
        <color theme="1"/>
        <rFont val="Avenir Next LT Pro"/>
        <family val="2"/>
      </rPr>
      <t>6</t>
    </r>
    <r>
      <rPr>
        <sz val="10"/>
        <color theme="1"/>
        <rFont val="Avenir Next LT Pro"/>
        <family val="2"/>
      </rPr>
      <t>MFA calculates a separate estimated selling price based on linear regression of previously MFA-funded projects, adjusted for inflation and location. Some counties with insufficient data may calculate based on area median home price.</t>
    </r>
  </si>
  <si>
    <r>
      <t xml:space="preserve">*Not a guarantee. Visit </t>
    </r>
    <r>
      <rPr>
        <i/>
        <sz val="10"/>
        <color rgb="FF0070C0"/>
        <rFont val="Avenir Next LT Pro"/>
        <family val="2"/>
      </rPr>
      <t>housingnm.org</t>
    </r>
    <r>
      <rPr>
        <sz val="10"/>
        <color theme="1"/>
        <rFont val="Avenir Next LT Pro"/>
        <family val="2"/>
      </rPr>
      <t xml:space="preserve"> for information regarding program eligibility.</t>
    </r>
  </si>
  <si>
    <t>Anticipated Closing Costs</t>
  </si>
  <si>
    <r>
      <t>Estimated Closing Costs</t>
    </r>
    <r>
      <rPr>
        <vertAlign val="superscript"/>
        <sz val="10.5"/>
        <color theme="1"/>
        <rFont val="Avenir Next LT Pro"/>
        <family val="2"/>
      </rPr>
      <t>7</t>
    </r>
  </si>
  <si>
    <r>
      <rPr>
        <vertAlign val="superscript"/>
        <sz val="10"/>
        <color theme="1"/>
        <rFont val="Avenir Next LT Pro"/>
        <family val="2"/>
      </rPr>
      <t>7</t>
    </r>
    <r>
      <rPr>
        <sz val="10"/>
        <color theme="1"/>
        <rFont val="Avenir Next LT Pro"/>
        <family val="2"/>
      </rPr>
      <t>MFA's estimates closing costs at 8% of selling price.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</si>
</sst>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"/>
    <numFmt numFmtId="166" formatCode="_(&quot;$&quot;* #,##0_);_(&quot;$&quot;* \(#,##0\);_(&quot;$&quot;* &quot;-&quot;??_);_(@_)"/>
    <numFmt numFmtId="167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u/>
      <sz val="11"/>
      <color theme="1"/>
      <name val="Avenir Next LT Pro"/>
      <family val="2"/>
    </font>
    <font>
      <sz val="10"/>
      <color theme="1"/>
      <name val="Avenir Next LT Pro"/>
      <family val="2"/>
    </font>
    <font>
      <i/>
      <sz val="11"/>
      <color theme="1"/>
      <name val="Avenir Next LT Pro"/>
      <family val="2"/>
    </font>
    <font>
      <b/>
      <i/>
      <sz val="11"/>
      <color theme="1"/>
      <name val="Avenir Next LT Pro"/>
      <family val="2"/>
    </font>
    <font>
      <i/>
      <u/>
      <sz val="11"/>
      <color theme="1"/>
      <name val="Avenir Next LT Pro"/>
      <family val="2"/>
    </font>
    <font>
      <b/>
      <sz val="11"/>
      <color theme="1" tint="0.249977111117893"/>
      <name val="Avenir Next LT Pro"/>
      <family val="2"/>
    </font>
    <font>
      <i/>
      <sz val="11"/>
      <color rgb="FF0070C0"/>
      <name val="Avenir Next LT Pro"/>
      <family val="2"/>
    </font>
    <font>
      <i/>
      <sz val="10"/>
      <color rgb="FF0070C0"/>
      <name val="Avenir Next LT Pro"/>
      <family val="2"/>
    </font>
    <font>
      <sz val="11"/>
      <color theme="1"/>
      <name val="Arial Nova Light"/>
      <family val="2"/>
    </font>
    <font>
      <sz val="10"/>
      <color theme="1"/>
      <name val="Arial Nova Light"/>
      <family val="2"/>
    </font>
    <font>
      <b/>
      <u/>
      <sz val="11"/>
      <color theme="1"/>
      <name val="Arial Nova"/>
      <family val="2"/>
    </font>
    <font>
      <b/>
      <sz val="11"/>
      <color theme="1" tint="0.249977111117893"/>
      <name val="Arial Nova"/>
      <family val="2"/>
    </font>
    <font>
      <sz val="11"/>
      <color theme="1"/>
      <name val="Arial Nova"/>
      <family val="2"/>
    </font>
    <font>
      <vertAlign val="superscript"/>
      <sz val="11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i/>
      <sz val="10"/>
      <color theme="1"/>
      <name val="Avenir Next LT Pro"/>
      <family val="2"/>
    </font>
    <font>
      <vertAlign val="superscript"/>
      <sz val="11"/>
      <color theme="1"/>
      <name val="Arial Nova"/>
      <family val="2"/>
    </font>
    <font>
      <sz val="10.5"/>
      <color theme="1"/>
      <name val="Avenir Next LT Pro"/>
      <family val="2"/>
    </font>
    <font>
      <vertAlign val="superscript"/>
      <sz val="10.5"/>
      <color theme="1"/>
      <name val="Avenir Next LT Pro"/>
      <family val="2"/>
    </font>
    <font>
      <i/>
      <sz val="10.5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1"/>
      <color theme="1"/>
      <name val="Arial Nova Light"/>
      <family val="2"/>
    </font>
    <font>
      <b/>
      <sz val="11"/>
      <color rgb="FFC00000"/>
      <name val="Avenir Next LT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 tint="-5.0965910824915313E-2"/>
        </stop>
        <stop position="1">
          <color theme="3" tint="0.59999389629810485"/>
        </stop>
      </gradient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10" fontId="0" fillId="0" borderId="0" xfId="0" applyNumberFormat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14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6" fillId="2" borderId="3" xfId="0" applyFont="1" applyFill="1" applyBorder="1"/>
    <xf numFmtId="0" fontId="3" fillId="6" borderId="9" xfId="0" applyFont="1" applyFill="1" applyBorder="1"/>
    <xf numFmtId="0" fontId="3" fillId="6" borderId="11" xfId="0" applyFont="1" applyFill="1" applyBorder="1"/>
    <xf numFmtId="0" fontId="3" fillId="6" borderId="10" xfId="0" applyFont="1" applyFill="1" applyBorder="1"/>
    <xf numFmtId="0" fontId="6" fillId="2" borderId="0" xfId="0" applyFont="1" applyFill="1" applyAlignment="1">
      <alignment horizontal="left" wrapText="1"/>
    </xf>
    <xf numFmtId="0" fontId="9" fillId="7" borderId="1" xfId="0" applyFont="1" applyFill="1" applyBorder="1" applyAlignment="1">
      <alignment vertical="center"/>
    </xf>
    <xf numFmtId="0" fontId="9" fillId="7" borderId="1" xfId="0" applyFont="1" applyFill="1" applyBorder="1"/>
    <xf numFmtId="0" fontId="9" fillId="7" borderId="10" xfId="0" applyFont="1" applyFill="1" applyBorder="1"/>
    <xf numFmtId="0" fontId="12" fillId="2" borderId="0" xfId="0" applyFont="1" applyFill="1"/>
    <xf numFmtId="0" fontId="14" fillId="2" borderId="0" xfId="0" applyFont="1" applyFill="1"/>
    <xf numFmtId="164" fontId="15" fillId="4" borderId="8" xfId="1" applyNumberFormat="1" applyFont="1" applyFill="1" applyBorder="1"/>
    <xf numFmtId="0" fontId="16" fillId="4" borderId="8" xfId="1" applyNumberFormat="1" applyFont="1" applyFill="1" applyBorder="1"/>
    <xf numFmtId="164" fontId="15" fillId="4" borderId="8" xfId="0" applyNumberFormat="1" applyFont="1" applyFill="1" applyBorder="1"/>
    <xf numFmtId="0" fontId="2" fillId="0" borderId="0" xfId="0" applyFont="1"/>
    <xf numFmtId="166" fontId="2" fillId="0" borderId="0" xfId="1" applyNumberFormat="1" applyFont="1"/>
    <xf numFmtId="0" fontId="13" fillId="3" borderId="1" xfId="1" applyNumberFormat="1" applyFont="1" applyFill="1" applyBorder="1" applyProtection="1">
      <protection locked="0"/>
    </xf>
    <xf numFmtId="0" fontId="13" fillId="3" borderId="12" xfId="1" applyNumberFormat="1" applyFont="1" applyFill="1" applyBorder="1" applyProtection="1"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left" wrapText="1"/>
    </xf>
    <xf numFmtId="0" fontId="3" fillId="2" borderId="16" xfId="0" applyFont="1" applyFill="1" applyBorder="1"/>
    <xf numFmtId="7" fontId="12" fillId="2" borderId="0" xfId="0" applyNumberFormat="1" applyFont="1" applyFill="1" applyAlignment="1">
      <alignment horizontal="center"/>
    </xf>
    <xf numFmtId="44" fontId="13" fillId="3" borderId="1" xfId="1" applyFont="1" applyFill="1" applyBorder="1" applyProtection="1">
      <protection locked="0"/>
    </xf>
    <xf numFmtId="44" fontId="13" fillId="3" borderId="13" xfId="1" applyFont="1" applyFill="1" applyBorder="1" applyProtection="1">
      <protection locked="0"/>
    </xf>
    <xf numFmtId="44" fontId="13" fillId="3" borderId="12" xfId="1" applyFont="1" applyFill="1" applyBorder="1" applyProtection="1">
      <protection locked="0"/>
    </xf>
    <xf numFmtId="0" fontId="6" fillId="2" borderId="15" xfId="0" applyFont="1" applyFill="1" applyBorder="1"/>
    <xf numFmtId="0" fontId="3" fillId="2" borderId="15" xfId="0" applyFont="1" applyFill="1" applyBorder="1"/>
    <xf numFmtId="0" fontId="21" fillId="2" borderId="0" xfId="0" applyFont="1" applyFill="1"/>
    <xf numFmtId="0" fontId="21" fillId="2" borderId="3" xfId="0" applyFont="1" applyFill="1" applyBorder="1"/>
    <xf numFmtId="0" fontId="23" fillId="2" borderId="0" xfId="0" applyFont="1" applyFill="1"/>
    <xf numFmtId="0" fontId="9" fillId="2" borderId="0" xfId="0" applyFont="1" applyFill="1" applyAlignment="1">
      <alignment vertical="center"/>
    </xf>
    <xf numFmtId="164" fontId="15" fillId="2" borderId="0" xfId="1" applyNumberFormat="1" applyFont="1" applyFill="1" applyBorder="1"/>
    <xf numFmtId="0" fontId="16" fillId="2" borderId="0" xfId="1" applyNumberFormat="1" applyFont="1" applyFill="1" applyBorder="1"/>
    <xf numFmtId="164" fontId="15" fillId="2" borderId="0" xfId="0" applyNumberFormat="1" applyFont="1" applyFill="1"/>
    <xf numFmtId="44" fontId="13" fillId="4" borderId="1" xfId="0" applyNumberFormat="1" applyFont="1" applyFill="1" applyBorder="1"/>
    <xf numFmtId="44" fontId="13" fillId="4" borderId="12" xfId="0" applyNumberFormat="1" applyFont="1" applyFill="1" applyBorder="1"/>
    <xf numFmtId="0" fontId="24" fillId="2" borderId="0" xfId="0" applyFont="1" applyFill="1" applyAlignment="1">
      <alignment horizontal="left"/>
    </xf>
    <xf numFmtId="0" fontId="24" fillId="2" borderId="14" xfId="0" applyFont="1" applyFill="1" applyBorder="1"/>
    <xf numFmtId="0" fontId="26" fillId="2" borderId="7" xfId="0" applyFont="1" applyFill="1" applyBorder="1"/>
    <xf numFmtId="164" fontId="12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top" wrapText="1"/>
    </xf>
    <xf numFmtId="10" fontId="25" fillId="5" borderId="1" xfId="2" applyNumberFormat="1" applyFont="1" applyFill="1" applyBorder="1" applyAlignment="1">
      <alignment horizontal="center"/>
    </xf>
    <xf numFmtId="164" fontId="25" fillId="5" borderId="1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0" fontId="25" fillId="4" borderId="1" xfId="2" applyNumberFormat="1" applyFont="1" applyFill="1" applyBorder="1" applyAlignment="1">
      <alignment horizontal="center"/>
    </xf>
    <xf numFmtId="164" fontId="25" fillId="4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2" fillId="3" borderId="11" xfId="0" applyFont="1" applyFill="1" applyBorder="1" applyAlignment="1" applyProtection="1">
      <alignment horizontal="center"/>
      <protection locked="0"/>
    </xf>
    <xf numFmtId="0" fontId="12" fillId="3" borderId="10" xfId="0" applyFont="1" applyFill="1" applyBorder="1" applyAlignment="1" applyProtection="1">
      <alignment horizontal="center"/>
      <protection locked="0"/>
    </xf>
    <xf numFmtId="164" fontId="12" fillId="4" borderId="9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3" borderId="1" xfId="3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164" fontId="12" fillId="2" borderId="4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167" fontId="12" fillId="3" borderId="9" xfId="2" applyNumberFormat="1" applyFont="1" applyFill="1" applyBorder="1" applyAlignment="1" applyProtection="1">
      <alignment horizontal="center"/>
      <protection locked="0"/>
    </xf>
    <xf numFmtId="167" fontId="12" fillId="3" borderId="11" xfId="2" applyNumberFormat="1" applyFont="1" applyFill="1" applyBorder="1" applyAlignment="1" applyProtection="1">
      <alignment horizontal="center"/>
      <protection locked="0"/>
    </xf>
    <xf numFmtId="167" fontId="12" fillId="3" borderId="10" xfId="2" applyNumberFormat="1" applyFont="1" applyFill="1" applyBorder="1" applyAlignment="1" applyProtection="1">
      <alignment horizontal="center"/>
      <protection locked="0"/>
    </xf>
    <xf numFmtId="164" fontId="12" fillId="2" borderId="6" xfId="0" applyNumberFormat="1" applyFont="1" applyFill="1" applyBorder="1" applyAlignment="1">
      <alignment horizontal="center"/>
    </xf>
    <xf numFmtId="164" fontId="12" fillId="2" borderId="1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5" fillId="2" borderId="0" xfId="0" quotePrefix="1" applyFont="1" applyFill="1" applyAlignment="1">
      <alignment horizontal="left" vertical="top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158751</xdr:colOff>
      <xdr:row>0</xdr:row>
      <xdr:rowOff>104776</xdr:rowOff>
    </xdr:from>
    <xdr:to>
      <xdr:col>1</xdr:col>
      <xdr:colOff>1136651</xdr:colOff>
      <xdr:row>4</xdr:row>
      <xdr:rowOff>157783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FB2001-51C7-2D5B-2084-CDA22DAB0A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1" y="104776"/>
          <a:ext cx="977900" cy="78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B5DE6-D509-47D8-984E-4606AF092B75}">
  <dimension ref="B4:O71"/>
  <sheetViews>
    <sheetView showGridLines="0" tabSelected="1" topLeftCell="A31" zoomScaleNormal="100" zoomScaleSheetLayoutView="100" zoomScalePageLayoutView="70" workbookViewId="0">
      <selection activeCell="B57" sqref="B57:C57"/>
    </sheetView>
  </sheetViews>
  <sheetFormatPr defaultColWidth="9.140625" defaultRowHeight="15" customHeight="1" x14ac:dyDescent="0.25"/>
  <cols>
    <col min="1" max="1" width="4.7109375" style="4" customWidth="1"/>
    <col min="2" max="2" width="23.85546875" style="4" customWidth="1"/>
    <col min="3" max="7" width="15.5703125" style="4" customWidth="1"/>
    <col min="8" max="9" width="16.7109375" style="4" customWidth="1"/>
    <col min="10" max="10" width="25.85546875" style="4" customWidth="1"/>
    <col min="11" max="12" width="9.140625" style="4"/>
    <col min="13" max="13" width="42.140625" style="4" customWidth="1"/>
    <col min="14" max="16384" width="9.140625" style="4"/>
  </cols>
  <sheetData>
    <row r="4" spans="2:13" ht="15" customHeight="1" x14ac:dyDescent="0.25">
      <c r="J4" s="52" t="s">
        <v>76</v>
      </c>
      <c r="K4" s="7"/>
      <c r="L4" s="7"/>
      <c r="M4" s="8"/>
    </row>
    <row r="5" spans="2:13" ht="15" customHeight="1" x14ac:dyDescent="0.25">
      <c r="J5" s="68" t="s">
        <v>116</v>
      </c>
      <c r="K5" s="69"/>
      <c r="L5" s="69"/>
      <c r="M5" s="70"/>
    </row>
    <row r="6" spans="2:13" ht="15" customHeight="1" x14ac:dyDescent="0.25">
      <c r="B6" s="5" t="s">
        <v>84</v>
      </c>
      <c r="J6" s="68"/>
      <c r="K6" s="69"/>
      <c r="L6" s="69"/>
      <c r="M6" s="70"/>
    </row>
    <row r="7" spans="2:13" ht="15" customHeight="1" x14ac:dyDescent="0.25">
      <c r="J7" s="68"/>
      <c r="K7" s="69"/>
      <c r="L7" s="69"/>
      <c r="M7" s="70"/>
    </row>
    <row r="8" spans="2:13" ht="15" customHeight="1" x14ac:dyDescent="0.25">
      <c r="B8" s="61" t="s">
        <v>77</v>
      </c>
      <c r="C8" s="61"/>
      <c r="D8" s="61"/>
      <c r="E8" s="61"/>
      <c r="F8" s="61"/>
      <c r="J8" s="68"/>
      <c r="K8" s="69"/>
      <c r="L8" s="69"/>
      <c r="M8" s="70"/>
    </row>
    <row r="9" spans="2:13" ht="15" customHeight="1" x14ac:dyDescent="0.25">
      <c r="B9" s="62" t="s">
        <v>78</v>
      </c>
      <c r="C9" s="63"/>
      <c r="D9" s="63"/>
      <c r="E9" s="63"/>
      <c r="F9" s="64"/>
      <c r="J9" s="68"/>
      <c r="K9" s="69"/>
      <c r="L9" s="69"/>
      <c r="M9" s="70"/>
    </row>
    <row r="10" spans="2:13" ht="15" customHeight="1" x14ac:dyDescent="0.25">
      <c r="B10" s="62" t="s">
        <v>96</v>
      </c>
      <c r="C10" s="63"/>
      <c r="D10" s="63"/>
      <c r="E10" s="63"/>
      <c r="F10" s="64"/>
      <c r="J10" s="9"/>
      <c r="K10" s="6"/>
      <c r="L10" s="6"/>
      <c r="M10" s="15"/>
    </row>
    <row r="11" spans="2:13" ht="15" customHeight="1" x14ac:dyDescent="0.25">
      <c r="J11" s="68" t="s">
        <v>83</v>
      </c>
      <c r="K11" s="69"/>
      <c r="L11" s="69"/>
      <c r="M11" s="70"/>
    </row>
    <row r="12" spans="2:13" ht="15" customHeight="1" x14ac:dyDescent="0.25">
      <c r="J12" s="68"/>
      <c r="K12" s="69"/>
      <c r="L12" s="69"/>
      <c r="M12" s="70"/>
    </row>
    <row r="13" spans="2:13" ht="15" customHeight="1" x14ac:dyDescent="0.25">
      <c r="B13" s="16" t="s">
        <v>94</v>
      </c>
      <c r="C13" s="17"/>
      <c r="D13" s="18"/>
      <c r="J13" s="68"/>
      <c r="K13" s="69"/>
      <c r="L13" s="69"/>
      <c r="M13" s="70"/>
    </row>
    <row r="14" spans="2:13" ht="15" customHeight="1" x14ac:dyDescent="0.25">
      <c r="B14" s="61"/>
      <c r="C14" s="61"/>
      <c r="D14" s="61"/>
      <c r="E14" s="41" t="s">
        <v>10</v>
      </c>
      <c r="J14" s="68"/>
      <c r="K14" s="69"/>
      <c r="L14" s="69"/>
      <c r="M14" s="70"/>
    </row>
    <row r="15" spans="2:13" ht="15" customHeight="1" x14ac:dyDescent="0.25">
      <c r="B15" s="61"/>
      <c r="C15" s="61"/>
      <c r="D15" s="61"/>
      <c r="E15" s="41" t="s">
        <v>11</v>
      </c>
      <c r="J15" s="80"/>
      <c r="K15" s="81"/>
      <c r="L15" s="81"/>
      <c r="M15" s="82"/>
    </row>
    <row r="16" spans="2:13" ht="15" customHeight="1" x14ac:dyDescent="0.25">
      <c r="B16" s="61"/>
      <c r="C16" s="61"/>
      <c r="D16" s="61"/>
      <c r="E16" s="41" t="s">
        <v>41</v>
      </c>
      <c r="J16" s="19"/>
      <c r="K16" s="19"/>
      <c r="L16" s="19"/>
      <c r="M16" s="19"/>
    </row>
    <row r="17" spans="2:13" ht="15" customHeight="1" x14ac:dyDescent="0.25">
      <c r="B17" s="61"/>
      <c r="C17" s="61"/>
      <c r="D17" s="61"/>
      <c r="E17" s="41" t="s">
        <v>7</v>
      </c>
      <c r="J17" s="6"/>
    </row>
    <row r="18" spans="2:13" ht="15" customHeight="1" x14ac:dyDescent="0.25">
      <c r="B18" s="61"/>
      <c r="C18" s="61"/>
      <c r="D18" s="61"/>
      <c r="E18" s="41" t="s">
        <v>8</v>
      </c>
      <c r="J18" s="24" t="s">
        <v>109</v>
      </c>
    </row>
    <row r="19" spans="2:13" ht="15" customHeight="1" x14ac:dyDescent="0.25">
      <c r="B19" s="61"/>
      <c r="C19" s="61"/>
      <c r="D19" s="61"/>
      <c r="E19" s="41" t="s">
        <v>87</v>
      </c>
      <c r="J19" s="23" t="s">
        <v>9</v>
      </c>
    </row>
    <row r="20" spans="2:13" ht="15" customHeight="1" x14ac:dyDescent="0.25">
      <c r="B20" s="61"/>
      <c r="C20" s="61"/>
      <c r="D20" s="61"/>
      <c r="E20" s="41" t="s">
        <v>95</v>
      </c>
      <c r="J20" s="23" t="s">
        <v>81</v>
      </c>
    </row>
    <row r="21" spans="2:13" ht="15" customHeight="1" x14ac:dyDescent="0.25">
      <c r="B21" s="67"/>
      <c r="C21" s="67"/>
      <c r="D21" s="67"/>
      <c r="E21" s="41" t="s">
        <v>13</v>
      </c>
      <c r="J21" s="23" t="s">
        <v>108</v>
      </c>
    </row>
    <row r="22" spans="2:13" ht="15" customHeight="1" x14ac:dyDescent="0.25">
      <c r="B22" s="67"/>
      <c r="C22" s="67"/>
      <c r="D22" s="67"/>
      <c r="E22" s="41" t="s">
        <v>39</v>
      </c>
      <c r="J22" s="23" t="s">
        <v>4</v>
      </c>
    </row>
    <row r="23" spans="2:13" ht="15" customHeight="1" x14ac:dyDescent="0.25">
      <c r="B23" s="67"/>
      <c r="C23" s="67"/>
      <c r="D23" s="67"/>
      <c r="E23" s="41" t="s">
        <v>120</v>
      </c>
      <c r="J23" s="23"/>
    </row>
    <row r="24" spans="2:13" ht="15" customHeight="1" x14ac:dyDescent="0.25">
      <c r="B24" s="32"/>
      <c r="C24" s="65"/>
      <c r="D24" s="66"/>
      <c r="E24" s="41" t="s">
        <v>115</v>
      </c>
    </row>
    <row r="25" spans="2:13" ht="15" customHeight="1" x14ac:dyDescent="0.25">
      <c r="J25" s="16" t="s">
        <v>80</v>
      </c>
      <c r="K25" s="17"/>
      <c r="L25" s="18"/>
    </row>
    <row r="26" spans="2:13" ht="15" customHeight="1" x14ac:dyDescent="0.25">
      <c r="B26" s="16" t="s">
        <v>38</v>
      </c>
      <c r="C26" s="17"/>
      <c r="D26" s="17"/>
      <c r="E26" s="17"/>
      <c r="F26" s="17"/>
      <c r="G26" s="18"/>
      <c r="J26" s="83" t="str">
        <f>IF(AND(D61&gt;=0.85,B61&gt;=0.85),"Project Feasible",IF(AND(D61&gt;=0.85,B61&lt;0.85),"Project Needs Review",IF(AND(D61&lt;0.85,B61&gt;=0.85),"Project Needs Review",IF(AND(D61&lt;0.85,B61&lt;0.85),"Project Not Feasible"))))</f>
        <v>Project Not Feasible</v>
      </c>
      <c r="K26" s="84"/>
      <c r="L26" s="85"/>
    </row>
    <row r="27" spans="2:13" ht="15" customHeight="1" x14ac:dyDescent="0.25">
      <c r="B27" s="20" t="s">
        <v>82</v>
      </c>
      <c r="C27" s="21" t="s">
        <v>35</v>
      </c>
      <c r="D27" s="22" t="s">
        <v>36</v>
      </c>
      <c r="E27" s="22" t="s">
        <v>73</v>
      </c>
      <c r="F27" s="21" t="s">
        <v>74</v>
      </c>
      <c r="G27" s="21" t="s">
        <v>75</v>
      </c>
    </row>
    <row r="28" spans="2:13" ht="15" customHeight="1" x14ac:dyDescent="0.25">
      <c r="B28" s="12" t="s">
        <v>15</v>
      </c>
      <c r="C28" s="36"/>
      <c r="D28" s="36"/>
      <c r="E28" s="30"/>
      <c r="F28" s="48">
        <f>SUM(C28:D28)</f>
        <v>0</v>
      </c>
      <c r="G28" s="48" t="str">
        <f>IFERROR(F28/E28,"")</f>
        <v/>
      </c>
      <c r="J28" s="86" t="s">
        <v>88</v>
      </c>
      <c r="K28" s="86"/>
      <c r="L28" s="86"/>
      <c r="M28" s="86"/>
    </row>
    <row r="29" spans="2:13" ht="15" customHeight="1" x14ac:dyDescent="0.25">
      <c r="B29" s="12" t="s">
        <v>16</v>
      </c>
      <c r="C29" s="36"/>
      <c r="D29" s="36"/>
      <c r="E29" s="30"/>
      <c r="F29" s="48">
        <f>SUM(C29:D29)</f>
        <v>0</v>
      </c>
      <c r="G29" s="48" t="str">
        <f t="shared" ref="G29:G49" si="0">IFERROR(F29/E29,"")</f>
        <v/>
      </c>
      <c r="J29" s="86"/>
      <c r="K29" s="86"/>
      <c r="L29" s="86"/>
      <c r="M29" s="86"/>
    </row>
    <row r="30" spans="2:13" ht="15" customHeight="1" x14ac:dyDescent="0.25">
      <c r="B30" s="12" t="s">
        <v>5</v>
      </c>
      <c r="C30" s="36"/>
      <c r="D30" s="36"/>
      <c r="E30" s="30"/>
      <c r="F30" s="48">
        <f t="shared" ref="F30:F49" si="1">SUM(C30:D30)</f>
        <v>0</v>
      </c>
      <c r="G30" s="48" t="str">
        <f t="shared" si="0"/>
        <v/>
      </c>
      <c r="J30" s="43" t="s">
        <v>117</v>
      </c>
    </row>
    <row r="31" spans="2:13" ht="15" customHeight="1" x14ac:dyDescent="0.25">
      <c r="B31" s="12" t="s">
        <v>17</v>
      </c>
      <c r="C31" s="36"/>
      <c r="D31" s="36"/>
      <c r="E31" s="30"/>
      <c r="F31" s="48">
        <f t="shared" si="1"/>
        <v>0</v>
      </c>
      <c r="G31" s="48" t="str">
        <f t="shared" si="0"/>
        <v/>
      </c>
      <c r="J31" s="43" t="s">
        <v>85</v>
      </c>
    </row>
    <row r="32" spans="2:13" ht="15" customHeight="1" x14ac:dyDescent="0.25">
      <c r="B32" s="12" t="s">
        <v>18</v>
      </c>
      <c r="C32" s="36"/>
      <c r="D32" s="36"/>
      <c r="E32" s="30"/>
      <c r="F32" s="48">
        <f t="shared" si="1"/>
        <v>0</v>
      </c>
      <c r="G32" s="48" t="str">
        <f t="shared" si="0"/>
        <v/>
      </c>
      <c r="J32" s="43" t="s">
        <v>86</v>
      </c>
    </row>
    <row r="33" spans="2:13" ht="15" customHeight="1" x14ac:dyDescent="0.25">
      <c r="B33" s="12" t="s">
        <v>6</v>
      </c>
      <c r="C33" s="36"/>
      <c r="D33" s="36"/>
      <c r="E33" s="30"/>
      <c r="F33" s="48">
        <f t="shared" si="1"/>
        <v>0</v>
      </c>
      <c r="G33" s="48" t="str">
        <f t="shared" si="0"/>
        <v/>
      </c>
    </row>
    <row r="34" spans="2:13" ht="15" customHeight="1" x14ac:dyDescent="0.25">
      <c r="B34" s="12" t="s">
        <v>19</v>
      </c>
      <c r="C34" s="36"/>
      <c r="D34" s="36"/>
      <c r="E34" s="30"/>
      <c r="F34" s="48">
        <f t="shared" si="1"/>
        <v>0</v>
      </c>
      <c r="G34" s="48" t="str">
        <f t="shared" si="0"/>
        <v/>
      </c>
    </row>
    <row r="35" spans="2:13" ht="15" customHeight="1" x14ac:dyDescent="0.25">
      <c r="B35" s="12" t="s">
        <v>20</v>
      </c>
      <c r="C35" s="36"/>
      <c r="D35" s="36"/>
      <c r="E35" s="30"/>
      <c r="F35" s="48">
        <f t="shared" si="1"/>
        <v>0</v>
      </c>
      <c r="G35" s="48" t="str">
        <f t="shared" si="0"/>
        <v/>
      </c>
      <c r="J35" s="16" t="s">
        <v>92</v>
      </c>
      <c r="K35" s="17"/>
      <c r="L35" s="17"/>
      <c r="M35" s="18"/>
    </row>
    <row r="36" spans="2:13" ht="15" customHeight="1" x14ac:dyDescent="0.25">
      <c r="B36" s="12" t="s">
        <v>21</v>
      </c>
      <c r="C36" s="36"/>
      <c r="D36" s="36"/>
      <c r="E36" s="30"/>
      <c r="F36" s="48">
        <f t="shared" si="1"/>
        <v>0</v>
      </c>
      <c r="G36" s="48" t="str">
        <f t="shared" si="0"/>
        <v/>
      </c>
      <c r="J36" s="75">
        <v>6.1249999999999999E-2</v>
      </c>
      <c r="K36" s="76"/>
      <c r="L36" s="77"/>
      <c r="M36" s="34" t="s">
        <v>99</v>
      </c>
    </row>
    <row r="37" spans="2:13" ht="15" customHeight="1" x14ac:dyDescent="0.25">
      <c r="B37" s="12" t="s">
        <v>22</v>
      </c>
      <c r="C37" s="36"/>
      <c r="D37" s="36"/>
      <c r="E37" s="30"/>
      <c r="F37" s="48">
        <f t="shared" si="1"/>
        <v>0</v>
      </c>
      <c r="G37" s="48" t="str">
        <f t="shared" si="0"/>
        <v/>
      </c>
      <c r="J37" s="73" t="str">
        <f>_xlfn.IFNA(IF($B$22&lt;(VLOOKUP($B$19,'MFA Home Price Data Set'!$A$5:$E$37,5)),"Yes*","Purchase Price Limit Exceeded"),"Undetermined")</f>
        <v>Undetermined</v>
      </c>
      <c r="K37" s="74"/>
      <c r="L37" s="74"/>
      <c r="M37" s="10" t="s">
        <v>72</v>
      </c>
    </row>
    <row r="38" spans="2:13" ht="15" customHeight="1" x14ac:dyDescent="0.25">
      <c r="B38" s="12" t="s">
        <v>23</v>
      </c>
      <c r="C38" s="36"/>
      <c r="D38" s="36"/>
      <c r="E38" s="30"/>
      <c r="F38" s="48">
        <f t="shared" si="1"/>
        <v>0</v>
      </c>
      <c r="G38" s="48" t="str">
        <f t="shared" si="0"/>
        <v/>
      </c>
      <c r="J38" s="71" t="str">
        <f>IF(J37="Yes*",B22,"")</f>
        <v/>
      </c>
      <c r="K38" s="72"/>
      <c r="L38" s="72"/>
      <c r="M38" s="10" t="s">
        <v>0</v>
      </c>
    </row>
    <row r="39" spans="2:13" ht="15" customHeight="1" x14ac:dyDescent="0.25">
      <c r="B39" s="12" t="s">
        <v>24</v>
      </c>
      <c r="C39" s="36"/>
      <c r="D39" s="36"/>
      <c r="E39" s="30"/>
      <c r="F39" s="48">
        <f t="shared" si="1"/>
        <v>0</v>
      </c>
      <c r="G39" s="48" t="str">
        <f t="shared" si="0"/>
        <v/>
      </c>
      <c r="J39" s="71" t="str">
        <f>IF(J37="Yes*",J38*0.04,"")</f>
        <v/>
      </c>
      <c r="K39" s="72"/>
      <c r="L39" s="72"/>
      <c r="M39" s="10" t="s">
        <v>100</v>
      </c>
    </row>
    <row r="40" spans="2:13" ht="15" customHeight="1" x14ac:dyDescent="0.25">
      <c r="B40" s="12" t="s">
        <v>25</v>
      </c>
      <c r="C40" s="36"/>
      <c r="D40" s="36"/>
      <c r="E40" s="30"/>
      <c r="F40" s="48">
        <f t="shared" si="1"/>
        <v>0</v>
      </c>
      <c r="G40" s="48" t="str">
        <f t="shared" si="0"/>
        <v/>
      </c>
      <c r="J40" s="78" t="str">
        <f>IFERROR(-PMT(J36/12,360,J38,0),"")</f>
        <v/>
      </c>
      <c r="K40" s="79"/>
      <c r="L40" s="79"/>
      <c r="M40" s="11" t="s">
        <v>101</v>
      </c>
    </row>
    <row r="41" spans="2:13" ht="15" customHeight="1" x14ac:dyDescent="0.25">
      <c r="B41" s="12" t="s">
        <v>26</v>
      </c>
      <c r="C41" s="36"/>
      <c r="D41" s="36"/>
      <c r="E41" s="30"/>
      <c r="F41" s="48">
        <f t="shared" si="1"/>
        <v>0</v>
      </c>
      <c r="G41" s="48" t="str">
        <f t="shared" si="0"/>
        <v/>
      </c>
      <c r="J41" s="35"/>
      <c r="K41" s="35"/>
      <c r="L41" s="35"/>
    </row>
    <row r="42" spans="2:13" ht="15" customHeight="1" x14ac:dyDescent="0.25">
      <c r="B42" s="12" t="s">
        <v>27</v>
      </c>
      <c r="C42" s="36"/>
      <c r="D42" s="36"/>
      <c r="E42" s="30"/>
      <c r="F42" s="48">
        <f t="shared" si="1"/>
        <v>0</v>
      </c>
      <c r="G42" s="48" t="str">
        <f t="shared" si="0"/>
        <v/>
      </c>
      <c r="J42" s="39"/>
      <c r="K42" s="40"/>
      <c r="L42" s="40"/>
      <c r="M42" s="40"/>
    </row>
    <row r="43" spans="2:13" ht="15" customHeight="1" x14ac:dyDescent="0.25">
      <c r="B43" s="12" t="s">
        <v>28</v>
      </c>
      <c r="C43" s="36"/>
      <c r="D43" s="36"/>
      <c r="E43" s="30"/>
      <c r="F43" s="48">
        <f t="shared" si="1"/>
        <v>0</v>
      </c>
      <c r="G43" s="48" t="str">
        <f t="shared" si="0"/>
        <v/>
      </c>
    </row>
    <row r="44" spans="2:13" ht="15" customHeight="1" x14ac:dyDescent="0.25">
      <c r="B44" s="12" t="s">
        <v>29</v>
      </c>
      <c r="C44" s="36"/>
      <c r="D44" s="36"/>
      <c r="E44" s="30"/>
      <c r="F44" s="48">
        <f t="shared" si="1"/>
        <v>0</v>
      </c>
      <c r="G44" s="48" t="str">
        <f t="shared" si="0"/>
        <v/>
      </c>
      <c r="J44" s="55" t="s">
        <v>102</v>
      </c>
      <c r="K44" s="55"/>
      <c r="L44" s="55"/>
      <c r="M44" s="55"/>
    </row>
    <row r="45" spans="2:13" ht="15" customHeight="1" x14ac:dyDescent="0.25">
      <c r="B45" s="12" t="s">
        <v>30</v>
      </c>
      <c r="C45" s="36"/>
      <c r="D45" s="36"/>
      <c r="E45" s="30"/>
      <c r="F45" s="48">
        <f t="shared" si="1"/>
        <v>0</v>
      </c>
      <c r="G45" s="48" t="str">
        <f t="shared" si="0"/>
        <v/>
      </c>
      <c r="J45" s="55"/>
      <c r="K45" s="55"/>
      <c r="L45" s="55"/>
      <c r="M45" s="55"/>
    </row>
    <row r="46" spans="2:13" ht="15" customHeight="1" x14ac:dyDescent="0.25">
      <c r="B46" s="12" t="s">
        <v>31</v>
      </c>
      <c r="C46" s="36"/>
      <c r="D46" s="36"/>
      <c r="E46" s="30"/>
      <c r="F46" s="48">
        <f t="shared" si="1"/>
        <v>0</v>
      </c>
      <c r="G46" s="48" t="str">
        <f t="shared" si="0"/>
        <v/>
      </c>
      <c r="J46" s="55"/>
      <c r="K46" s="55"/>
      <c r="L46" s="55"/>
      <c r="M46" s="55"/>
    </row>
    <row r="47" spans="2:13" ht="15" customHeight="1" x14ac:dyDescent="0.25">
      <c r="B47" s="12" t="s">
        <v>32</v>
      </c>
      <c r="C47" s="36"/>
      <c r="D47" s="36"/>
      <c r="E47" s="30"/>
      <c r="F47" s="48">
        <f t="shared" si="1"/>
        <v>0</v>
      </c>
      <c r="G47" s="48" t="str">
        <f t="shared" si="0"/>
        <v/>
      </c>
      <c r="J47" s="55"/>
      <c r="K47" s="55"/>
      <c r="L47" s="55"/>
      <c r="M47" s="55"/>
    </row>
    <row r="48" spans="2:13" ht="15" customHeight="1" x14ac:dyDescent="0.25">
      <c r="B48" s="12" t="s">
        <v>33</v>
      </c>
      <c r="C48" s="36"/>
      <c r="D48" s="36"/>
      <c r="E48" s="30"/>
      <c r="F48" s="48">
        <f t="shared" si="1"/>
        <v>0</v>
      </c>
      <c r="G48" s="48" t="str">
        <f t="shared" si="0"/>
        <v/>
      </c>
      <c r="J48" s="87" t="s">
        <v>103</v>
      </c>
      <c r="K48" s="55"/>
      <c r="L48" s="55"/>
      <c r="M48" s="55"/>
    </row>
    <row r="49" spans="2:13" ht="15" customHeight="1" x14ac:dyDescent="0.25">
      <c r="B49" s="12" t="s">
        <v>34</v>
      </c>
      <c r="C49" s="36"/>
      <c r="D49" s="36"/>
      <c r="E49" s="30"/>
      <c r="F49" s="48">
        <f t="shared" si="1"/>
        <v>0</v>
      </c>
      <c r="G49" s="48" t="str">
        <f t="shared" si="0"/>
        <v/>
      </c>
      <c r="J49" s="55"/>
      <c r="K49" s="55"/>
      <c r="L49" s="55"/>
      <c r="M49" s="55"/>
    </row>
    <row r="50" spans="2:13" ht="15" customHeight="1" thickBot="1" x14ac:dyDescent="0.3">
      <c r="B50" s="13" t="s">
        <v>37</v>
      </c>
      <c r="C50" s="37"/>
      <c r="D50" s="38"/>
      <c r="E50" s="31"/>
      <c r="F50" s="49"/>
      <c r="G50" s="49" t="str">
        <f>IFERROR(F50/E50,"")</f>
        <v/>
      </c>
      <c r="J50" s="55" t="s">
        <v>104</v>
      </c>
      <c r="K50" s="55"/>
      <c r="L50" s="55"/>
      <c r="M50" s="55"/>
    </row>
    <row r="51" spans="2:13" ht="15" customHeight="1" thickTop="1" x14ac:dyDescent="0.25">
      <c r="B51" s="14" t="s">
        <v>3</v>
      </c>
      <c r="C51" s="25">
        <f>SUM(C28:C50)</f>
        <v>0</v>
      </c>
      <c r="D51" s="25">
        <f>SUM(D28:D50)</f>
        <v>0</v>
      </c>
      <c r="E51" s="26"/>
      <c r="F51" s="27">
        <f>SUM(F28:F50)</f>
        <v>0</v>
      </c>
      <c r="G51" s="27">
        <f>IFERROR(AVERAGE(G28:G50),0)</f>
        <v>0</v>
      </c>
      <c r="J51" s="55"/>
      <c r="K51" s="55"/>
      <c r="L51" s="55"/>
      <c r="M51" s="55"/>
    </row>
    <row r="52" spans="2:13" ht="15" customHeight="1" x14ac:dyDescent="0.25">
      <c r="B52" s="44"/>
      <c r="C52" s="45"/>
      <c r="D52" s="45"/>
      <c r="E52" s="46"/>
      <c r="F52" s="47"/>
      <c r="G52" s="47"/>
      <c r="J52" s="55"/>
      <c r="K52" s="55"/>
      <c r="L52" s="55"/>
      <c r="M52" s="55"/>
    </row>
    <row r="53" spans="2:13" ht="15" customHeight="1" x14ac:dyDescent="0.25">
      <c r="J53" s="55"/>
      <c r="K53" s="55"/>
      <c r="L53" s="55"/>
      <c r="M53" s="55"/>
    </row>
    <row r="54" spans="2:13" ht="15" customHeight="1" x14ac:dyDescent="0.25">
      <c r="B54" s="54" t="s">
        <v>79</v>
      </c>
      <c r="C54" s="54"/>
      <c r="D54" s="54" t="s">
        <v>93</v>
      </c>
      <c r="E54" s="54"/>
      <c r="J54" s="55" t="s">
        <v>105</v>
      </c>
      <c r="K54" s="55"/>
      <c r="L54" s="55"/>
      <c r="M54" s="55"/>
    </row>
    <row r="55" spans="2:13" ht="15" customHeight="1" x14ac:dyDescent="0.25">
      <c r="B55" s="58" cm="1">
        <f t="array" ref="B55">_xlfn.IFNA(_xlfn.IFS($B$20="Urban",IF(SUM($B$21,$F$51)*0.1&gt;15000,15000,SUM($B$21,$F$51)*0.1),$B$20="Rural",IF(SUM($B$21,$F$51)*0.15&gt;25000,25000,SUM($B$21,$F$51)*0.15)),0)</f>
        <v>0</v>
      </c>
      <c r="C55" s="58"/>
      <c r="D55" s="53">
        <f>B55</f>
        <v>0</v>
      </c>
      <c r="E55" s="53"/>
      <c r="F55" s="41" t="s">
        <v>111</v>
      </c>
      <c r="J55" s="55"/>
      <c r="K55" s="55"/>
      <c r="L55" s="55"/>
      <c r="M55" s="55"/>
    </row>
    <row r="56" spans="2:13" ht="15" customHeight="1" x14ac:dyDescent="0.25">
      <c r="B56" s="58">
        <f>IF(B24="Y",500,0)</f>
        <v>0</v>
      </c>
      <c r="C56" s="58"/>
      <c r="D56" s="53">
        <f>B56</f>
        <v>0</v>
      </c>
      <c r="E56" s="53"/>
      <c r="F56" s="42" t="s">
        <v>112</v>
      </c>
      <c r="J56" s="55" t="s">
        <v>106</v>
      </c>
      <c r="K56" s="55"/>
      <c r="L56" s="55"/>
      <c r="M56" s="55"/>
    </row>
    <row r="57" spans="2:13" ht="15" customHeight="1" x14ac:dyDescent="0.25">
      <c r="B57" s="58">
        <f>B21+B56+F51+B22*(0.03)</f>
        <v>0</v>
      </c>
      <c r="C57" s="58"/>
      <c r="D57" s="53">
        <f>B57</f>
        <v>0</v>
      </c>
      <c r="E57" s="53"/>
      <c r="F57" s="41" t="s">
        <v>113</v>
      </c>
      <c r="J57" s="55"/>
      <c r="K57" s="55"/>
      <c r="L57" s="55"/>
      <c r="M57" s="55"/>
    </row>
    <row r="58" spans="2:13" ht="15" customHeight="1" x14ac:dyDescent="0.25">
      <c r="B58" s="58">
        <f>B22</f>
        <v>0</v>
      </c>
      <c r="C58" s="58"/>
      <c r="D58" s="53">
        <f>_xlfn.IFNA(IF((VLOOKUP($B$19,'MFA Home Price Data Set'!$A$5:$D$37,3)+VLOOKUP($B$19,'MFA Home Price Data Set'!$A$5:$D$37,4)*SUM($B$21,$F$51))=0,VLOOKUP(B19,'MFA Home Price Data Set'!$A$5:$D$37,2)*'MFA Home Price Data Set'!$A$2,VLOOKUP($B$19,'MFA Home Price Data Set'!$A$5:$D$37,3)+VLOOKUP($B$19,'MFA Home Price Data Set'!$A$5:$D$37,4)*SUM($B$21,$F$51)),0)</f>
        <v>0</v>
      </c>
      <c r="E58" s="53"/>
      <c r="F58" s="42" t="s">
        <v>114</v>
      </c>
      <c r="J58" s="55" t="s">
        <v>118</v>
      </c>
      <c r="K58" s="55"/>
      <c r="L58" s="55"/>
      <c r="M58" s="55"/>
    </row>
    <row r="59" spans="2:13" ht="15" customHeight="1" x14ac:dyDescent="0.25">
      <c r="B59" s="58">
        <f>B23</f>
        <v>0</v>
      </c>
      <c r="C59" s="58"/>
      <c r="D59" s="53">
        <f>D58*0.1</f>
        <v>0</v>
      </c>
      <c r="E59" s="53"/>
      <c r="F59" s="42" t="s">
        <v>121</v>
      </c>
      <c r="J59" s="55"/>
      <c r="K59" s="55"/>
      <c r="L59" s="55"/>
      <c r="M59" s="55"/>
    </row>
    <row r="60" spans="2:13" ht="15" customHeight="1" x14ac:dyDescent="0.25">
      <c r="B60" s="60">
        <f>B58-B59-B57</f>
        <v>0</v>
      </c>
      <c r="C60" s="60"/>
      <c r="D60" s="57">
        <f>D58-D59-D57</f>
        <v>0</v>
      </c>
      <c r="E60" s="57"/>
      <c r="F60" s="41" t="s">
        <v>97</v>
      </c>
      <c r="J60" s="55"/>
      <c r="K60" s="55"/>
      <c r="L60" s="55"/>
      <c r="M60" s="55"/>
    </row>
    <row r="61" spans="2:13" ht="15" customHeight="1" x14ac:dyDescent="0.25">
      <c r="B61" s="59">
        <f>IFERROR((B58-B59)/B57,0)</f>
        <v>0</v>
      </c>
      <c r="C61" s="59"/>
      <c r="D61" s="56">
        <f>IFERROR((D58-D59)/D57,0)</f>
        <v>0</v>
      </c>
      <c r="E61" s="56"/>
      <c r="F61" s="41" t="s">
        <v>98</v>
      </c>
      <c r="J61" s="87" t="s">
        <v>122</v>
      </c>
      <c r="K61" s="87"/>
      <c r="L61" s="87"/>
      <c r="M61" s="87"/>
    </row>
    <row r="62" spans="2:13" ht="15" customHeight="1" x14ac:dyDescent="0.25">
      <c r="B62" s="51"/>
      <c r="C62" s="51"/>
      <c r="J62" s="55" t="s">
        <v>107</v>
      </c>
      <c r="K62" s="55"/>
      <c r="L62" s="55"/>
      <c r="M62" s="55"/>
    </row>
    <row r="63" spans="2:13" ht="15" customHeight="1" x14ac:dyDescent="0.25">
      <c r="B63" s="50" t="str">
        <f>IF(B19="","! Please select a valid property county and location category !","")</f>
        <v>! Please select a valid property county and location category !</v>
      </c>
      <c r="J63" s="55" t="s">
        <v>119</v>
      </c>
      <c r="K63" s="55"/>
      <c r="L63" s="55"/>
      <c r="M63" s="55"/>
    </row>
    <row r="64" spans="2:13" ht="15" customHeight="1" x14ac:dyDescent="0.25">
      <c r="J64" s="87" t="s">
        <v>110</v>
      </c>
      <c r="K64" s="87"/>
      <c r="L64" s="87"/>
      <c r="M64" s="87"/>
    </row>
    <row r="70" spans="14:15" ht="15" customHeight="1" x14ac:dyDescent="0.25">
      <c r="N70" s="33"/>
      <c r="O70" s="33"/>
    </row>
    <row r="71" spans="14:15" ht="15" customHeight="1" x14ac:dyDescent="0.25">
      <c r="N71" s="33"/>
      <c r="O71" s="33"/>
    </row>
  </sheetData>
  <mergeCells count="49">
    <mergeCell ref="J62:M62"/>
    <mergeCell ref="J63:M63"/>
    <mergeCell ref="J64:M64"/>
    <mergeCell ref="J48:M49"/>
    <mergeCell ref="J61:M61"/>
    <mergeCell ref="J58:M60"/>
    <mergeCell ref="J56:M57"/>
    <mergeCell ref="J50:M53"/>
    <mergeCell ref="J54:M55"/>
    <mergeCell ref="J5:M9"/>
    <mergeCell ref="J38:L38"/>
    <mergeCell ref="J37:L37"/>
    <mergeCell ref="J36:L36"/>
    <mergeCell ref="J40:L40"/>
    <mergeCell ref="J39:L39"/>
    <mergeCell ref="J11:M15"/>
    <mergeCell ref="J26:L26"/>
    <mergeCell ref="J28:M29"/>
    <mergeCell ref="B61:C61"/>
    <mergeCell ref="B60:C60"/>
    <mergeCell ref="B8:F8"/>
    <mergeCell ref="B9:F9"/>
    <mergeCell ref="B10:F10"/>
    <mergeCell ref="B19:D19"/>
    <mergeCell ref="B18:D18"/>
    <mergeCell ref="B17:D17"/>
    <mergeCell ref="B16:D16"/>
    <mergeCell ref="B15:D15"/>
    <mergeCell ref="B14:D14"/>
    <mergeCell ref="C24:D24"/>
    <mergeCell ref="B20:D20"/>
    <mergeCell ref="B23:D23"/>
    <mergeCell ref="B22:D22"/>
    <mergeCell ref="B21:D21"/>
    <mergeCell ref="B59:C59"/>
    <mergeCell ref="B58:C58"/>
    <mergeCell ref="B57:C57"/>
    <mergeCell ref="B56:C56"/>
    <mergeCell ref="B55:C55"/>
    <mergeCell ref="D61:E61"/>
    <mergeCell ref="D60:E60"/>
    <mergeCell ref="D59:E59"/>
    <mergeCell ref="D57:E57"/>
    <mergeCell ref="D58:E58"/>
    <mergeCell ref="D56:E56"/>
    <mergeCell ref="D55:E55"/>
    <mergeCell ref="D54:E54"/>
    <mergeCell ref="B54:C54"/>
    <mergeCell ref="J44:M47"/>
  </mergeCells>
  <conditionalFormatting sqref="J26:L26">
    <cfRule type="cellIs" dxfId="2" priority="1" operator="equal">
      <formula>"Project Feasible"</formula>
    </cfRule>
    <cfRule type="cellIs" dxfId="1" priority="2" operator="equal">
      <formula>"Project Not Feasible"</formula>
    </cfRule>
    <cfRule type="cellIs" dxfId="0" priority="3" operator="equal">
      <formula>"Project Needs Review"</formula>
    </cfRule>
  </conditionalFormatting>
  <dataValidations count="2">
    <dataValidation type="list" allowBlank="1" showInputMessage="1" showErrorMessage="1" errorTitle="Error" error="Please select a category from the list." sqref="B20:D20" xr:uid="{8EBA9677-9377-46B2-9FE5-E6CE212D58EE}">
      <formula1>"Urban, Rural"</formula1>
    </dataValidation>
    <dataValidation type="list" allowBlank="1" showInputMessage="1" showErrorMessage="1" errorTitle="Error" error="Please select Y or N from the list." sqref="B24" xr:uid="{22B4A1F6-8A7A-4DA8-AB1E-09EF08780213}">
      <formula1>"Y,N"</formula1>
    </dataValidation>
  </dataValidations>
  <printOptions horizontalCentered="1"/>
  <pageMargins left="0.7" right="0.7" top="0.5" bottom="0.5" header="0" footer="0"/>
  <pageSetup scale="70" orientation="portrait" horizontalDpi="1200" verticalDpi="1200" r:id="rId1"/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Please select a county from the list." xr:uid="{E2055D26-B7D5-43FB-A268-2DA1C782A873}">
          <x14:formula1>
            <xm:f>'MFA Home Price Data Set'!$A$5:$A$37</xm:f>
          </x14:formula1>
          <xm:sqref>B19:D19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D389-01DF-4B40-8890-40F837BFDC4F}">
  <dimension ref="A1:E37"/>
  <sheetViews>
    <sheetView workbookViewId="0">
      <selection activeCell="C5" sqref="C5"/>
    </sheetView>
  </sheetViews>
  <sheetFormatPr defaultRowHeight="15" x14ac:dyDescent="0.25"/>
  <cols>
    <col min="1" max="1" width="10.7109375" customWidth="1"/>
    <col min="2" max="2" width="18.7109375" bestFit="1" customWidth="1"/>
    <col min="3" max="3" width="18" bestFit="1" customWidth="1"/>
    <col min="4" max="4" width="14.7109375" bestFit="1" customWidth="1"/>
    <col min="5" max="5" width="31.28515625" style="2" bestFit="1" customWidth="1"/>
  </cols>
  <sheetData>
    <row r="1" spans="1:5" x14ac:dyDescent="0.25">
      <c r="A1" s="28" t="s">
        <v>89</v>
      </c>
    </row>
    <row r="2" spans="1:5" x14ac:dyDescent="0.25">
      <c r="A2" s="3">
        <v>1.0343</v>
      </c>
    </row>
    <row r="3" spans="1:5" x14ac:dyDescent="0.25">
      <c r="A3" s="3"/>
    </row>
    <row r="4" spans="1:5" x14ac:dyDescent="0.25">
      <c r="A4" s="28" t="s">
        <v>1</v>
      </c>
      <c r="B4" s="28" t="s">
        <v>2</v>
      </c>
      <c r="C4" s="28" t="s">
        <v>90</v>
      </c>
      <c r="D4" s="28" t="s">
        <v>91</v>
      </c>
      <c r="E4" s="29" t="s">
        <v>71</v>
      </c>
    </row>
    <row r="5" spans="1:5" x14ac:dyDescent="0.25">
      <c r="A5" t="s">
        <v>12</v>
      </c>
      <c r="B5" s="2">
        <v>334100</v>
      </c>
      <c r="C5" s="1">
        <v>22516.870479778299</v>
      </c>
      <c r="D5" s="1">
        <v>0.80359979302208562</v>
      </c>
      <c r="E5" s="2">
        <v>481176</v>
      </c>
    </row>
    <row r="6" spans="1:5" x14ac:dyDescent="0.25">
      <c r="A6" t="s">
        <v>42</v>
      </c>
      <c r="B6" s="2">
        <v>210184</v>
      </c>
      <c r="E6" s="2">
        <v>481176</v>
      </c>
    </row>
    <row r="7" spans="1:5" x14ac:dyDescent="0.25">
      <c r="A7" t="s">
        <v>43</v>
      </c>
      <c r="B7" s="2">
        <v>140483</v>
      </c>
      <c r="E7" s="2">
        <v>481176</v>
      </c>
    </row>
    <row r="8" spans="1:5" x14ac:dyDescent="0.25">
      <c r="A8" t="s">
        <v>44</v>
      </c>
      <c r="B8" s="2">
        <v>104132</v>
      </c>
      <c r="E8" s="2">
        <v>481176</v>
      </c>
    </row>
    <row r="9" spans="1:5" x14ac:dyDescent="0.25">
      <c r="A9" t="s">
        <v>45</v>
      </c>
      <c r="B9" s="2">
        <v>150320</v>
      </c>
      <c r="E9" s="2">
        <v>481176</v>
      </c>
    </row>
    <row r="10" spans="1:5" x14ac:dyDescent="0.25">
      <c r="A10" t="s">
        <v>46</v>
      </c>
      <c r="B10" s="2">
        <v>167116</v>
      </c>
      <c r="E10" s="2">
        <v>481176</v>
      </c>
    </row>
    <row r="11" spans="1:5" x14ac:dyDescent="0.25">
      <c r="A11" t="s">
        <v>47</v>
      </c>
      <c r="B11" s="2">
        <v>159678</v>
      </c>
      <c r="E11" s="2">
        <v>481176</v>
      </c>
    </row>
    <row r="12" spans="1:5" x14ac:dyDescent="0.25">
      <c r="A12" t="s">
        <v>48</v>
      </c>
      <c r="B12" s="2">
        <v>253901</v>
      </c>
      <c r="E12" s="2">
        <v>481176</v>
      </c>
    </row>
    <row r="13" spans="1:5" x14ac:dyDescent="0.25">
      <c r="A13" t="s">
        <v>50</v>
      </c>
      <c r="B13" s="2">
        <v>200227</v>
      </c>
      <c r="E13" s="2">
        <v>481176</v>
      </c>
    </row>
    <row r="14" spans="1:5" x14ac:dyDescent="0.25">
      <c r="A14" t="s">
        <v>49</v>
      </c>
      <c r="B14" s="2">
        <v>149960</v>
      </c>
      <c r="E14" s="2">
        <v>481176</v>
      </c>
    </row>
    <row r="15" spans="1:5" x14ac:dyDescent="0.25">
      <c r="A15" t="s">
        <v>51</v>
      </c>
      <c r="B15" s="2">
        <v>127766</v>
      </c>
      <c r="E15" s="2">
        <v>481176</v>
      </c>
    </row>
    <row r="16" spans="1:5" x14ac:dyDescent="0.25">
      <c r="A16" t="s">
        <v>52</v>
      </c>
      <c r="B16" s="2">
        <v>94175</v>
      </c>
      <c r="E16" s="2">
        <v>481176</v>
      </c>
    </row>
    <row r="17" spans="1:5" x14ac:dyDescent="0.25">
      <c r="A17" t="s">
        <v>53</v>
      </c>
      <c r="B17" s="2">
        <v>113250</v>
      </c>
      <c r="E17" s="2">
        <v>481176</v>
      </c>
    </row>
    <row r="18" spans="1:5" x14ac:dyDescent="0.25">
      <c r="A18" t="s">
        <v>54</v>
      </c>
      <c r="B18" s="2">
        <v>186671</v>
      </c>
      <c r="E18" s="2">
        <v>481176</v>
      </c>
    </row>
    <row r="19" spans="1:5" x14ac:dyDescent="0.25">
      <c r="A19" t="s">
        <v>55</v>
      </c>
      <c r="B19" s="2">
        <v>205625</v>
      </c>
      <c r="E19" s="2">
        <v>481176</v>
      </c>
    </row>
    <row r="20" spans="1:5" x14ac:dyDescent="0.25">
      <c r="A20" t="s">
        <v>56</v>
      </c>
      <c r="B20" s="2">
        <v>411611</v>
      </c>
      <c r="E20" s="2">
        <v>594347</v>
      </c>
    </row>
    <row r="21" spans="1:5" x14ac:dyDescent="0.25">
      <c r="A21" t="s">
        <v>57</v>
      </c>
      <c r="B21" s="2">
        <v>106532</v>
      </c>
      <c r="E21" s="2">
        <v>481176</v>
      </c>
    </row>
    <row r="22" spans="1:5" x14ac:dyDescent="0.25">
      <c r="A22" t="s">
        <v>58</v>
      </c>
      <c r="B22" s="2">
        <v>71501</v>
      </c>
      <c r="E22" s="2">
        <v>481176</v>
      </c>
    </row>
    <row r="23" spans="1:5" x14ac:dyDescent="0.25">
      <c r="A23" t="s">
        <v>59</v>
      </c>
      <c r="B23" s="2">
        <v>127286</v>
      </c>
      <c r="E23" s="2">
        <v>481176</v>
      </c>
    </row>
    <row r="24" spans="1:5" x14ac:dyDescent="0.25">
      <c r="A24" t="s">
        <v>60</v>
      </c>
      <c r="B24" s="2">
        <v>150680</v>
      </c>
      <c r="E24" s="2">
        <v>481176</v>
      </c>
    </row>
    <row r="25" spans="1:5" x14ac:dyDescent="0.25">
      <c r="A25" t="s">
        <v>61</v>
      </c>
      <c r="B25" s="2">
        <v>86617</v>
      </c>
      <c r="E25" s="2">
        <v>481176</v>
      </c>
    </row>
    <row r="26" spans="1:5" x14ac:dyDescent="0.25">
      <c r="A26" t="s">
        <v>62</v>
      </c>
      <c r="B26" s="2">
        <v>215703</v>
      </c>
      <c r="E26" s="2">
        <v>481176</v>
      </c>
    </row>
    <row r="27" spans="1:5" x14ac:dyDescent="0.25">
      <c r="A27" t="s">
        <v>63</v>
      </c>
      <c r="B27" s="2">
        <v>141083</v>
      </c>
      <c r="E27" s="2">
        <v>481176</v>
      </c>
    </row>
    <row r="28" spans="1:5" x14ac:dyDescent="0.25">
      <c r="A28" t="s">
        <v>14</v>
      </c>
      <c r="B28" s="2">
        <v>329914</v>
      </c>
      <c r="C28" s="1">
        <v>57632.536772465042</v>
      </c>
      <c r="D28" s="1">
        <v>0.65335810919916371</v>
      </c>
      <c r="E28" s="2">
        <v>481176</v>
      </c>
    </row>
    <row r="29" spans="1:5" x14ac:dyDescent="0.25">
      <c r="A29" t="s">
        <v>64</v>
      </c>
      <c r="B29" s="2">
        <v>192478</v>
      </c>
      <c r="E29" s="2">
        <v>481176</v>
      </c>
    </row>
    <row r="30" spans="1:5" x14ac:dyDescent="0.25">
      <c r="A30" t="s">
        <v>65</v>
      </c>
      <c r="B30" s="2">
        <v>172514</v>
      </c>
      <c r="E30" s="2">
        <v>481176</v>
      </c>
    </row>
    <row r="31" spans="1:5" x14ac:dyDescent="0.25">
      <c r="A31" t="s">
        <v>4</v>
      </c>
      <c r="B31" s="2">
        <v>475281</v>
      </c>
      <c r="E31" s="2">
        <v>513459</v>
      </c>
    </row>
    <row r="32" spans="1:5" x14ac:dyDescent="0.25">
      <c r="A32" t="s">
        <v>66</v>
      </c>
      <c r="B32" s="2">
        <v>147321</v>
      </c>
      <c r="E32" s="2">
        <v>481176</v>
      </c>
    </row>
    <row r="33" spans="1:5" x14ac:dyDescent="0.25">
      <c r="A33" t="s">
        <v>67</v>
      </c>
      <c r="B33" s="2">
        <v>134964</v>
      </c>
      <c r="E33" s="2">
        <v>481176</v>
      </c>
    </row>
    <row r="34" spans="1:5" x14ac:dyDescent="0.25">
      <c r="A34" t="s">
        <v>68</v>
      </c>
      <c r="B34" s="2">
        <v>336751</v>
      </c>
      <c r="E34" s="2">
        <v>481176</v>
      </c>
    </row>
    <row r="35" spans="1:5" x14ac:dyDescent="0.25">
      <c r="A35" t="s">
        <v>69</v>
      </c>
      <c r="B35" s="2">
        <v>158416</v>
      </c>
      <c r="E35" s="2">
        <v>481176</v>
      </c>
    </row>
    <row r="36" spans="1:5" x14ac:dyDescent="0.25">
      <c r="A36" t="s">
        <v>70</v>
      </c>
      <c r="B36" s="2">
        <v>156319</v>
      </c>
      <c r="E36" s="2">
        <v>481176</v>
      </c>
    </row>
    <row r="37" spans="1:5" x14ac:dyDescent="0.25">
      <c r="A37" t="s">
        <v>40</v>
      </c>
      <c r="B37" s="2">
        <v>223693</v>
      </c>
      <c r="E37" s="2">
        <v>481176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Feasibility Tool</vt:lpstr>
      <vt:lpstr>MFA Home Price Data Set</vt:lpstr>
      <vt:lpstr>'Feasibility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Mexico Mortgage Finance Authority</dc:creator>
  <cp:lastModifiedBy>Ethan Howe</cp:lastModifiedBy>
  <dcterms:created xsi:type="dcterms:W3CDTF">2022-04-21T22:03:12Z</dcterms:created>
  <dcterms:modified xsi:type="dcterms:W3CDTF">2024-10-30T16:20:20Z</dcterms:modified>
  <cp:contentStatus/>
</cp:coreProperties>
</file>